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بخشی\"/>
    </mc:Choice>
  </mc:AlternateContent>
  <xr:revisionPtr revIDLastSave="0" documentId="13_ncr:1_{9F742F0D-5A61-42AA-AC79-250C5C8C0BC5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فروش'!$K$6:$Q$22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" l="1"/>
  <c r="E15" i="7"/>
  <c r="G15" i="7"/>
  <c r="I15" i="7" s="1"/>
  <c r="M15" i="7"/>
  <c r="O15" i="7"/>
  <c r="Q15" i="7"/>
  <c r="C16" i="7"/>
  <c r="E16" i="7"/>
  <c r="G16" i="7"/>
  <c r="M16" i="7"/>
  <c r="O16" i="7"/>
  <c r="Q16" i="7"/>
  <c r="C17" i="7"/>
  <c r="E17" i="7"/>
  <c r="G17" i="7"/>
  <c r="M17" i="7"/>
  <c r="O17" i="7"/>
  <c r="Q17" i="7"/>
  <c r="C18" i="7"/>
  <c r="E18" i="7"/>
  <c r="G18" i="7"/>
  <c r="M18" i="7"/>
  <c r="O18" i="7"/>
  <c r="Q18" i="7"/>
  <c r="C19" i="7"/>
  <c r="E19" i="7"/>
  <c r="G19" i="7"/>
  <c r="M19" i="7"/>
  <c r="O19" i="7"/>
  <c r="Q19" i="7"/>
  <c r="C20" i="7"/>
  <c r="E20" i="7"/>
  <c r="G20" i="7"/>
  <c r="M20" i="7"/>
  <c r="O20" i="7"/>
  <c r="Q20" i="7"/>
  <c r="S20" i="7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8" i="5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8" i="13"/>
  <c r="C8" i="10"/>
  <c r="C9" i="10"/>
  <c r="S9" i="12"/>
  <c r="S10" i="12"/>
  <c r="S11" i="12"/>
  <c r="S12" i="12"/>
  <c r="S13" i="12"/>
  <c r="S14" i="12"/>
  <c r="S15" i="12"/>
  <c r="S8" i="12"/>
  <c r="I18" i="7" l="1"/>
  <c r="S17" i="7"/>
  <c r="I20" i="7"/>
  <c r="I16" i="7"/>
  <c r="I17" i="7"/>
  <c r="S19" i="7"/>
  <c r="I19" i="7"/>
  <c r="S16" i="7"/>
  <c r="S15" i="7"/>
  <c r="S18" i="7"/>
  <c r="I6" i="2"/>
  <c r="C6" i="2"/>
  <c r="Y30" i="1"/>
  <c r="Q8" i="7"/>
  <c r="G8" i="7"/>
  <c r="G10" i="3"/>
  <c r="G11" i="3"/>
  <c r="I16" i="12"/>
  <c r="K16" i="12"/>
  <c r="M16" i="12"/>
  <c r="Q16" i="12"/>
  <c r="O16" i="12"/>
  <c r="M10" i="3"/>
  <c r="A4" i="13"/>
  <c r="A2" i="13"/>
  <c r="O22" i="13"/>
  <c r="M22" i="13"/>
  <c r="G22" i="7" l="1"/>
  <c r="G11" i="7"/>
  <c r="Q12" i="7"/>
  <c r="G14" i="7"/>
  <c r="G10" i="7"/>
  <c r="Q11" i="7"/>
  <c r="Q13" i="7"/>
  <c r="G13" i="7"/>
  <c r="Q10" i="7"/>
  <c r="Q14" i="7"/>
  <c r="G12" i="7"/>
  <c r="G29" i="7"/>
  <c r="Q29" i="7"/>
  <c r="G23" i="7"/>
  <c r="G28" i="7"/>
  <c r="Q28" i="7"/>
  <c r="Q24" i="7"/>
  <c r="G27" i="7"/>
  <c r="Q27" i="7"/>
  <c r="G25" i="7"/>
  <c r="G26" i="7"/>
  <c r="Q26" i="7"/>
  <c r="Q22" i="7"/>
  <c r="Q25" i="7"/>
  <c r="G21" i="7"/>
  <c r="Q21" i="7"/>
  <c r="G24" i="7"/>
  <c r="Q23" i="7"/>
  <c r="G9" i="7"/>
  <c r="Q9" i="7"/>
  <c r="S16" i="12"/>
  <c r="E22" i="13"/>
  <c r="G22" i="13"/>
  <c r="I22" i="13"/>
  <c r="Q22" i="13"/>
  <c r="C12" i="3"/>
  <c r="E12" i="3"/>
  <c r="M9" i="3"/>
  <c r="G9" i="8" s="1"/>
  <c r="G10" i="8"/>
  <c r="M11" i="3"/>
  <c r="G11" i="8" s="1"/>
  <c r="M8" i="3"/>
  <c r="G8" i="8" s="1"/>
  <c r="G9" i="3"/>
  <c r="C9" i="8" s="1"/>
  <c r="C10" i="8"/>
  <c r="C11" i="8"/>
  <c r="G8" i="3"/>
  <c r="C8" i="8" s="1"/>
  <c r="A4" i="12"/>
  <c r="A2" i="12"/>
  <c r="C10" i="7" l="1"/>
  <c r="M11" i="7"/>
  <c r="C13" i="7"/>
  <c r="M10" i="7"/>
  <c r="M14" i="7"/>
  <c r="C12" i="7"/>
  <c r="C14" i="7"/>
  <c r="M13" i="7"/>
  <c r="M12" i="7"/>
  <c r="C11" i="7"/>
  <c r="C24" i="7"/>
  <c r="M22" i="7"/>
  <c r="C25" i="7"/>
  <c r="M24" i="7"/>
  <c r="M23" i="7"/>
  <c r="C23" i="7"/>
  <c r="M25" i="7"/>
  <c r="C22" i="7"/>
  <c r="C8" i="7"/>
  <c r="M9" i="7"/>
  <c r="C9" i="7"/>
  <c r="M21" i="7"/>
  <c r="C21" i="7"/>
  <c r="M26" i="7"/>
  <c r="C26" i="7"/>
  <c r="M29" i="7"/>
  <c r="M27" i="7"/>
  <c r="C27" i="7"/>
  <c r="M28" i="7"/>
  <c r="C28" i="7"/>
  <c r="M8" i="7"/>
  <c r="C29" i="7"/>
  <c r="C12" i="8"/>
  <c r="G30" i="7"/>
  <c r="G12" i="8"/>
  <c r="G12" i="3"/>
  <c r="I12" i="3"/>
  <c r="M12" i="3"/>
  <c r="K12" i="3"/>
  <c r="C10" i="2"/>
  <c r="E10" i="2"/>
  <c r="G10" i="2"/>
  <c r="K10" i="2"/>
  <c r="E30" i="1"/>
  <c r="G30" i="1"/>
  <c r="K30" i="1"/>
  <c r="O30" i="1"/>
  <c r="U30" i="1"/>
  <c r="W30" i="1"/>
  <c r="M30" i="7" l="1"/>
  <c r="E9" i="8"/>
  <c r="I10" i="8"/>
  <c r="I9" i="8"/>
  <c r="E10" i="8"/>
  <c r="E11" i="8"/>
  <c r="E8" i="8"/>
  <c r="I11" i="8"/>
  <c r="I9" i="2" l="1"/>
  <c r="A2" i="5"/>
  <c r="Q28" i="5" l="1"/>
  <c r="I28" i="5"/>
  <c r="I8" i="2"/>
  <c r="I10" i="2" s="1"/>
  <c r="A2" i="11"/>
  <c r="E9" i="11"/>
  <c r="C9" i="11"/>
  <c r="G10" i="10" l="1"/>
  <c r="O28" i="5" l="1"/>
  <c r="M28" i="5"/>
  <c r="G28" i="5"/>
  <c r="E28" i="5"/>
  <c r="A4" i="5"/>
  <c r="A4" i="3"/>
  <c r="A4" i="8"/>
  <c r="A4" i="7"/>
  <c r="A4" i="10"/>
  <c r="A4" i="11" s="1"/>
  <c r="A4" i="2"/>
  <c r="A2" i="3"/>
  <c r="A2" i="8"/>
  <c r="A2" i="7"/>
  <c r="A2" i="10"/>
  <c r="A2" i="2"/>
  <c r="E10" i="7" l="1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4" i="7"/>
  <c r="I24" i="7" s="1"/>
  <c r="E22" i="7"/>
  <c r="I22" i="7" s="1"/>
  <c r="O22" i="7"/>
  <c r="S22" i="7" s="1"/>
  <c r="E25" i="7"/>
  <c r="I25" i="7" s="1"/>
  <c r="O24" i="7"/>
  <c r="S24" i="7" s="1"/>
  <c r="E23" i="7"/>
  <c r="I23" i="7" s="1"/>
  <c r="O25" i="7"/>
  <c r="S25" i="7" s="1"/>
  <c r="O9" i="7"/>
  <c r="S9" i="7" s="1"/>
  <c r="E9" i="7"/>
  <c r="I9" i="7" s="1"/>
  <c r="O21" i="7"/>
  <c r="S21" i="7" s="1"/>
  <c r="O26" i="7"/>
  <c r="S26" i="7" s="1"/>
  <c r="E26" i="7"/>
  <c r="I26" i="7" s="1"/>
  <c r="O27" i="7"/>
  <c r="S27" i="7" s="1"/>
  <c r="E27" i="7"/>
  <c r="I27" i="7" s="1"/>
  <c r="E28" i="7"/>
  <c r="I28" i="7" s="1"/>
  <c r="O28" i="7"/>
  <c r="S28" i="7" s="1"/>
  <c r="O29" i="7"/>
  <c r="S29" i="7" s="1"/>
  <c r="E29" i="7"/>
  <c r="I29" i="7" s="1"/>
  <c r="O8" i="7"/>
  <c r="S8" i="7" s="1"/>
  <c r="E8" i="7"/>
  <c r="I8" i="7" s="1"/>
  <c r="E21" i="7"/>
  <c r="I21" i="7" s="1"/>
  <c r="I8" i="8"/>
  <c r="I12" i="8" s="1"/>
  <c r="C30" i="7"/>
  <c r="I30" i="7" l="1"/>
  <c r="E12" i="8"/>
  <c r="E30" i="7"/>
  <c r="Q30" i="7"/>
  <c r="O30" i="7"/>
  <c r="K18" i="7" l="1"/>
  <c r="K17" i="7"/>
  <c r="K20" i="7"/>
  <c r="K19" i="7"/>
  <c r="K15" i="7"/>
  <c r="K16" i="7"/>
  <c r="K24" i="7"/>
  <c r="K12" i="7"/>
  <c r="K11" i="7"/>
  <c r="K14" i="7"/>
  <c r="K10" i="7"/>
  <c r="K13" i="7"/>
  <c r="K23" i="7"/>
  <c r="K25" i="7"/>
  <c r="K22" i="7"/>
  <c r="C7" i="10"/>
  <c r="C10" i="10" s="1"/>
  <c r="K27" i="7"/>
  <c r="K9" i="7"/>
  <c r="K28" i="7"/>
  <c r="K26" i="7"/>
  <c r="K29" i="7"/>
  <c r="K8" i="7"/>
  <c r="K21" i="7"/>
  <c r="S30" i="7"/>
  <c r="U17" i="7" l="1"/>
  <c r="U16" i="7"/>
  <c r="U20" i="7"/>
  <c r="U18" i="7"/>
  <c r="U19" i="7"/>
  <c r="U15" i="7"/>
  <c r="E8" i="10"/>
  <c r="E9" i="10"/>
  <c r="U24" i="7"/>
  <c r="U12" i="7"/>
  <c r="U14" i="7"/>
  <c r="U10" i="7"/>
  <c r="U13" i="7"/>
  <c r="U11" i="7"/>
  <c r="U23" i="7"/>
  <c r="U22" i="7"/>
  <c r="U25" i="7"/>
  <c r="U27" i="7"/>
  <c r="U29" i="7"/>
  <c r="E7" i="10"/>
  <c r="K30" i="7"/>
  <c r="U28" i="7"/>
  <c r="U26" i="7"/>
  <c r="U8" i="7"/>
  <c r="U21" i="7"/>
  <c r="U9" i="7"/>
  <c r="E10" i="10" l="1"/>
  <c r="U30" i="7"/>
</calcChain>
</file>

<file path=xl/sharedStrings.xml><?xml version="1.0" encoding="utf-8"?>
<sst xmlns="http://schemas.openxmlformats.org/spreadsheetml/2006/main" count="741" uniqueCount="85">
  <si>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</si>
  <si>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</si>
  <si>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</si>
  <si>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</si>
  <si>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</si>
  <si>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</si>
  <si>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</si>
  <si>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</si>
  <si>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</si>
  <si>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</si>
  <si>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</si>
  <si>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</si>
  <si>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</si>
  <si>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</si>
  <si>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</si>
  <si>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</si>
  <si>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</si>
  <si>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</si>
  <si>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</si>
  <si>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</si>
  <si>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</si>
  <si>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</si>
  <si>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</si>
  <si>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</si>
  <si>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</si>
  <si>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</si>
  <si>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</si>
  <si>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</si>
  <si>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</si>
  <si>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</si>
  <si>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</si>
  <si>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</si>
  <si>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</si>
  <si>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</si>
  <si>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</si>
  <si>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</si>
  <si>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</si>
  <si>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</si>
  <si>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</si>
  <si>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</si>
  <si>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</si>
  <si>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</si>
  <si>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</si>
  <si>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</si>
  <si>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</si>
  <si>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</si>
  <si>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</si>
  <si>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</si>
  <si>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</si>
  <si>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</si>
  <si>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</si>
  <si>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</si>
  <si>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</si>
  <si>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</si>
  <si>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</si>
  <si>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</si>
  <si>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</si>
  <si>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</si>
  <si>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</si>
  <si>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</si>
  <si>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-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</si>
  <si>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</si>
  <si>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</si>
  <si>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</si>
  <si>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</si>
  <si>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</si>
  <si>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</si>
  <si>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</si>
  <si>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1404/08/30</t>
  </si>
  <si>
    <t>آترا زیست آرای</t>
  </si>
  <si>
    <t>پتروشیمی زاگرس</t>
  </si>
  <si>
    <t>پتروشیمی شیراز</t>
  </si>
  <si>
    <t>س. و توسعه صنایع لاستیک</t>
  </si>
  <si>
    <t>صنایع پتروشیمی کرمانشاه</t>
  </si>
  <si>
    <t>ح . سنگ آهن گهرزمین</t>
  </si>
  <si>
    <t>برای ماه منتهی به 1404/09/30</t>
  </si>
  <si>
    <t>1404/09/30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</si>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</sst>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31"/>
  <sheetViews>
    <sheetView rightToLeft="1" tabSelected="1" zoomScale="70" zoomScaleNormal="70" workbookViewId="0">
      <selection activeCell="H20" sqref="H20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46" t="s">
        <v>45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</row>
    <row r="3" spans="1:25" ht="26.25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  <c r="L3" s="46" t="s">
        <v>1</v>
      </c>
      <c r="M3" s="46" t="s">
        <v>1</v>
      </c>
      <c r="N3" s="46" t="s">
        <v>1</v>
      </c>
      <c r="O3" s="46" t="s">
        <v>1</v>
      </c>
      <c r="P3" s="46" t="s">
        <v>1</v>
      </c>
      <c r="Q3" s="46" t="s">
        <v>1</v>
      </c>
      <c r="R3" s="46" t="s">
        <v>1</v>
      </c>
      <c r="S3" s="46" t="s">
        <v>1</v>
      </c>
      <c r="T3" s="46" t="s">
        <v>1</v>
      </c>
      <c r="U3" s="46" t="s">
        <v>1</v>
      </c>
      <c r="V3" s="46" t="s">
        <v>1</v>
      </c>
      <c r="W3" s="46" t="s">
        <v>1</v>
      </c>
      <c r="X3" s="46" t="s">
        <v>1</v>
      </c>
      <c r="Y3" s="46" t="s">
        <v>1</v>
      </c>
    </row>
    <row r="4" spans="1:25" ht="26.25" x14ac:dyDescent="0.2">
      <c r="A4" s="46" t="s">
        <v>75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  <c r="N4" s="46" t="s">
        <v>2</v>
      </c>
      <c r="O4" s="46" t="s">
        <v>2</v>
      </c>
      <c r="P4" s="46" t="s">
        <v>2</v>
      </c>
      <c r="Q4" s="46" t="s">
        <v>2</v>
      </c>
      <c r="R4" s="46" t="s">
        <v>2</v>
      </c>
      <c r="S4" s="46" t="s">
        <v>2</v>
      </c>
      <c r="T4" s="46" t="s">
        <v>2</v>
      </c>
      <c r="U4" s="46" t="s">
        <v>2</v>
      </c>
      <c r="V4" s="46" t="s">
        <v>2</v>
      </c>
      <c r="W4" s="46" t="s">
        <v>2</v>
      </c>
      <c r="X4" s="46" t="s">
        <v>2</v>
      </c>
      <c r="Y4" s="46" t="s">
        <v>2</v>
      </c>
    </row>
    <row r="6" spans="1:25" ht="27" thickBot="1" x14ac:dyDescent="0.25">
      <c r="A6" s="45" t="s">
        <v>3</v>
      </c>
      <c r="C6" s="45" t="s">
        <v>68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5" t="s">
        <v>76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5" ht="27" thickBot="1" x14ac:dyDescent="0.25">
      <c r="A7" s="45" t="s">
        <v>3</v>
      </c>
      <c r="C7" s="45" t="s">
        <v>7</v>
      </c>
      <c r="E7" s="45" t="s">
        <v>8</v>
      </c>
      <c r="G7" s="45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5" t="s">
        <v>7</v>
      </c>
      <c r="S7" s="45" t="s">
        <v>12</v>
      </c>
      <c r="U7" s="45" t="s">
        <v>8</v>
      </c>
      <c r="W7" s="45" t="s">
        <v>9</v>
      </c>
      <c r="Y7" s="45" t="s">
        <v>13</v>
      </c>
    </row>
    <row r="8" spans="1:25" ht="27" thickBot="1" x14ac:dyDescent="0.25">
      <c r="A8" s="45" t="s">
        <v>3</v>
      </c>
      <c r="C8" s="45" t="s">
        <v>7</v>
      </c>
      <c r="E8" s="45" t="s">
        <v>8</v>
      </c>
      <c r="G8" s="45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45" t="s">
        <v>7</v>
      </c>
      <c r="S8" s="45" t="s">
        <v>12</v>
      </c>
      <c r="U8" s="45" t="s">
        <v>8</v>
      </c>
      <c r="W8" s="45" t="s">
        <v>9</v>
      </c>
      <c r="Y8" s="45" t="s">
        <v>13</v>
      </c>
    </row>
    <row r="9" spans="1:25" ht="21" x14ac:dyDescent="0.2">
      <c r="A9" s="20" t="s">
        <v>46</v>
      </c>
      <c r="C9" s="4">
        <v>51357579</v>
      </c>
      <c r="E9" s="4">
        <v>688390794833</v>
      </c>
      <c r="G9" s="4">
        <v>487633818586.414</v>
      </c>
      <c r="I9" s="4">
        <v>0</v>
      </c>
      <c r="K9" s="4">
        <v>0</v>
      </c>
      <c r="M9" s="4">
        <v>-357579</v>
      </c>
      <c r="O9" s="4">
        <v>4073275254</v>
      </c>
      <c r="Q9" s="4">
        <v>51000000</v>
      </c>
      <c r="S9" s="4">
        <v>13550</v>
      </c>
      <c r="U9" s="4">
        <v>683597849045</v>
      </c>
      <c r="W9" s="4">
        <v>685708183500</v>
      </c>
      <c r="Y9" s="1">
        <v>0.13817834532752712</v>
      </c>
    </row>
    <row r="10" spans="1:25" ht="21" x14ac:dyDescent="0.2">
      <c r="A10" s="20" t="s">
        <v>48</v>
      </c>
      <c r="C10" s="4">
        <v>90000000</v>
      </c>
      <c r="E10" s="4">
        <v>680936588847</v>
      </c>
      <c r="G10" s="4">
        <v>556298505000</v>
      </c>
      <c r="I10" s="4">
        <v>0</v>
      </c>
      <c r="K10" s="4">
        <v>0</v>
      </c>
      <c r="M10" s="4">
        <v>-55000000</v>
      </c>
      <c r="O10" s="4">
        <v>356446425663</v>
      </c>
      <c r="Q10" s="4">
        <v>35000000</v>
      </c>
      <c r="S10" s="4">
        <v>7830</v>
      </c>
      <c r="U10" s="4">
        <v>264808673442</v>
      </c>
      <c r="W10" s="4">
        <v>271931593500</v>
      </c>
      <c r="Y10" s="1">
        <v>5.479744669272673E-2</v>
      </c>
    </row>
    <row r="11" spans="1:25" ht="21" x14ac:dyDescent="0.2">
      <c r="A11" s="20" t="s">
        <v>49</v>
      </c>
      <c r="C11" s="4">
        <v>440000000</v>
      </c>
      <c r="E11" s="4">
        <v>1013299800847</v>
      </c>
      <c r="G11" s="4">
        <v>952106826000</v>
      </c>
      <c r="I11" s="4">
        <v>22859322</v>
      </c>
      <c r="K11" s="4">
        <v>56107573116</v>
      </c>
      <c r="M11" s="4">
        <v>0</v>
      </c>
      <c r="O11" s="4">
        <v>0</v>
      </c>
      <c r="Q11" s="4">
        <v>462859322</v>
      </c>
      <c r="S11" s="4">
        <v>2642</v>
      </c>
      <c r="U11" s="4">
        <v>1069407373963</v>
      </c>
      <c r="W11" s="4">
        <v>1213421510162.96</v>
      </c>
      <c r="Y11" s="1">
        <v>0.24451884999145113</v>
      </c>
    </row>
    <row r="12" spans="1:25" ht="21" x14ac:dyDescent="0.2">
      <c r="A12" s="20" t="s">
        <v>63</v>
      </c>
      <c r="C12" s="4">
        <v>100000000</v>
      </c>
      <c r="E12" s="4">
        <v>325370235785</v>
      </c>
      <c r="G12" s="4">
        <v>335644345000</v>
      </c>
      <c r="I12" s="4">
        <v>0</v>
      </c>
      <c r="K12" s="4">
        <v>0</v>
      </c>
      <c r="M12" s="4">
        <v>-20641065</v>
      </c>
      <c r="O12" s="4">
        <v>69913334975</v>
      </c>
      <c r="Q12" s="4">
        <v>79358935</v>
      </c>
      <c r="S12" s="4">
        <v>3955</v>
      </c>
      <c r="U12" s="4">
        <v>258210353932</v>
      </c>
      <c r="W12" s="4">
        <v>311438414660.34003</v>
      </c>
      <c r="Y12" s="1">
        <v>6.2758540505582355E-2</v>
      </c>
    </row>
    <row r="13" spans="1:25" ht="21" x14ac:dyDescent="0.2">
      <c r="A13" s="20" t="s">
        <v>64</v>
      </c>
      <c r="C13" s="4">
        <v>113000000</v>
      </c>
      <c r="E13" s="4">
        <v>159653459439</v>
      </c>
      <c r="G13" s="4">
        <v>149334449400</v>
      </c>
      <c r="I13" s="4">
        <v>0</v>
      </c>
      <c r="K13" s="4">
        <v>0</v>
      </c>
      <c r="M13" s="4">
        <v>-74788901</v>
      </c>
      <c r="O13" s="4">
        <v>106641664082</v>
      </c>
      <c r="Q13" s="4">
        <v>38211099</v>
      </c>
      <c r="S13" s="4">
        <v>1715</v>
      </c>
      <c r="U13" s="4">
        <v>53987027826</v>
      </c>
      <c r="W13" s="4">
        <v>65025472156.1119</v>
      </c>
      <c r="Y13" s="1">
        <v>1.3103405155252504E-2</v>
      </c>
    </row>
    <row r="14" spans="1:25" ht="21" x14ac:dyDescent="0.2">
      <c r="A14" s="20" t="s">
        <v>65</v>
      </c>
      <c r="C14" s="4">
        <v>8500000</v>
      </c>
      <c r="E14" s="4">
        <v>128522157720</v>
      </c>
      <c r="G14" s="4">
        <v>147919643500</v>
      </c>
      <c r="I14" s="4">
        <v>0</v>
      </c>
      <c r="K14" s="4">
        <v>0</v>
      </c>
      <c r="M14" s="4">
        <v>-4000000</v>
      </c>
      <c r="O14" s="4">
        <v>68945212440</v>
      </c>
      <c r="Q14" s="4">
        <v>4500000</v>
      </c>
      <c r="S14" s="4">
        <v>18940</v>
      </c>
      <c r="U14" s="4">
        <v>68041142322</v>
      </c>
      <c r="W14" s="4">
        <v>84571172100</v>
      </c>
      <c r="Y14" s="1">
        <v>1.7042095900825029E-2</v>
      </c>
    </row>
    <row r="15" spans="1:25" ht="21" x14ac:dyDescent="0.2">
      <c r="A15" s="20" t="s">
        <v>66</v>
      </c>
      <c r="C15" s="4">
        <v>15000000</v>
      </c>
      <c r="E15" s="4">
        <v>146145496907</v>
      </c>
      <c r="G15" s="4">
        <v>167276490000</v>
      </c>
      <c r="I15" s="4">
        <v>0</v>
      </c>
      <c r="K15" s="4">
        <v>0</v>
      </c>
      <c r="M15" s="4">
        <v>-1000000</v>
      </c>
      <c r="O15" s="4">
        <v>12503844312</v>
      </c>
      <c r="Q15" s="4">
        <v>14000000</v>
      </c>
      <c r="S15" s="4">
        <v>14200</v>
      </c>
      <c r="U15" s="4">
        <v>136402463782</v>
      </c>
      <c r="W15" s="4">
        <v>197263276000</v>
      </c>
      <c r="Y15" s="1">
        <v>3.975089364172258E-2</v>
      </c>
    </row>
    <row r="16" spans="1:25" ht="21" x14ac:dyDescent="0.2">
      <c r="A16" s="20" t="s">
        <v>67</v>
      </c>
      <c r="C16" s="4">
        <v>44100000</v>
      </c>
      <c r="E16" s="4">
        <v>136140214083</v>
      </c>
      <c r="G16" s="4">
        <v>142593683085</v>
      </c>
      <c r="I16" s="4">
        <v>0</v>
      </c>
      <c r="K16" s="4">
        <v>0</v>
      </c>
      <c r="M16" s="4">
        <v>0</v>
      </c>
      <c r="O16" s="4">
        <v>0</v>
      </c>
      <c r="Q16" s="4">
        <v>44100000</v>
      </c>
      <c r="S16" s="4">
        <v>4181</v>
      </c>
      <c r="U16" s="4">
        <v>136140214083</v>
      </c>
      <c r="W16" s="4">
        <v>182956826367</v>
      </c>
      <c r="Y16" s="1">
        <v>3.6867974077150187E-2</v>
      </c>
    </row>
    <row r="17" spans="1:25" ht="21" x14ac:dyDescent="0.2">
      <c r="A17" s="20" t="s">
        <v>50</v>
      </c>
      <c r="C17" s="4">
        <v>109427423</v>
      </c>
      <c r="E17" s="4">
        <v>447612901243</v>
      </c>
      <c r="G17" s="4">
        <v>310722811541.68597</v>
      </c>
      <c r="I17" s="4">
        <v>0</v>
      </c>
      <c r="K17" s="4">
        <v>0</v>
      </c>
      <c r="M17" s="4">
        <v>-1134130</v>
      </c>
      <c r="O17" s="4">
        <v>3300529571</v>
      </c>
      <c r="Q17" s="4">
        <v>108293293</v>
      </c>
      <c r="S17" s="4">
        <v>3327</v>
      </c>
      <c r="U17" s="4">
        <v>442973742200</v>
      </c>
      <c r="W17" s="4">
        <v>357506730306.68103</v>
      </c>
      <c r="Y17" s="1">
        <v>7.2041853409252302E-2</v>
      </c>
    </row>
    <row r="18" spans="1:25" ht="21" x14ac:dyDescent="0.2">
      <c r="A18" s="20" t="s">
        <v>69</v>
      </c>
      <c r="C18" s="4">
        <v>335</v>
      </c>
      <c r="E18" s="4">
        <v>1275195</v>
      </c>
      <c r="G18" s="4">
        <v>1261677.469</v>
      </c>
      <c r="I18" s="4">
        <v>0</v>
      </c>
      <c r="K18" s="4">
        <v>0</v>
      </c>
      <c r="M18" s="4">
        <v>-335</v>
      </c>
      <c r="O18" s="4">
        <v>2077568</v>
      </c>
      <c r="Q18" s="4">
        <v>0</v>
      </c>
      <c r="S18" s="4">
        <v>0</v>
      </c>
      <c r="U18" s="4">
        <v>0</v>
      </c>
      <c r="W18" s="4">
        <v>0</v>
      </c>
      <c r="Y18" s="1">
        <v>0</v>
      </c>
    </row>
    <row r="19" spans="1:25" ht="21" x14ac:dyDescent="0.2">
      <c r="A19" s="20" t="s">
        <v>70</v>
      </c>
      <c r="C19" s="4">
        <v>100000</v>
      </c>
      <c r="E19" s="4">
        <v>11910805182</v>
      </c>
      <c r="G19" s="4">
        <v>12158798250</v>
      </c>
      <c r="I19" s="4">
        <v>0</v>
      </c>
      <c r="K19" s="4">
        <v>0</v>
      </c>
      <c r="M19" s="4">
        <v>0</v>
      </c>
      <c r="O19" s="4">
        <v>0</v>
      </c>
      <c r="Q19" s="4">
        <v>100000</v>
      </c>
      <c r="S19" s="4">
        <v>140400</v>
      </c>
      <c r="U19" s="4">
        <v>11910805182</v>
      </c>
      <c r="W19" s="4">
        <v>13931470800</v>
      </c>
      <c r="Y19" s="1">
        <v>2.8073568748983153E-3</v>
      </c>
    </row>
    <row r="20" spans="1:25" ht="21" x14ac:dyDescent="0.2">
      <c r="A20" s="20" t="s">
        <v>71</v>
      </c>
      <c r="C20" s="4">
        <v>1000000</v>
      </c>
      <c r="E20" s="4">
        <v>39351484268</v>
      </c>
      <c r="G20" s="4">
        <v>35638028000</v>
      </c>
      <c r="I20" s="4">
        <v>0</v>
      </c>
      <c r="K20" s="4">
        <v>0</v>
      </c>
      <c r="M20" s="4">
        <v>0</v>
      </c>
      <c r="O20" s="4">
        <v>0</v>
      </c>
      <c r="Q20" s="4">
        <v>1000000</v>
      </c>
      <c r="S20" s="4">
        <v>45020</v>
      </c>
      <c r="U20" s="4">
        <v>39351484268</v>
      </c>
      <c r="W20" s="4">
        <v>44671995400</v>
      </c>
      <c r="Y20" s="1">
        <v>9.0019377854645404E-3</v>
      </c>
    </row>
    <row r="21" spans="1:25" ht="21" x14ac:dyDescent="0.2">
      <c r="A21" s="20" t="s">
        <v>72</v>
      </c>
      <c r="C21" s="4">
        <v>562499</v>
      </c>
      <c r="E21" s="4">
        <v>5010786764</v>
      </c>
      <c r="G21" s="4">
        <v>5653384668.2705002</v>
      </c>
      <c r="I21" s="4">
        <v>0</v>
      </c>
      <c r="K21" s="4">
        <v>0</v>
      </c>
      <c r="M21" s="4">
        <v>0</v>
      </c>
      <c r="O21" s="4">
        <v>0</v>
      </c>
      <c r="Q21" s="4">
        <v>562499</v>
      </c>
      <c r="S21" s="4">
        <v>9930</v>
      </c>
      <c r="U21" s="4">
        <v>5010786764</v>
      </c>
      <c r="W21" s="4">
        <v>5542438265.5088997</v>
      </c>
      <c r="Y21" s="1">
        <v>1.1168671557906077E-3</v>
      </c>
    </row>
    <row r="22" spans="1:25" ht="21" x14ac:dyDescent="0.2">
      <c r="A22" s="20" t="s">
        <v>73</v>
      </c>
      <c r="C22" s="4">
        <v>2500000</v>
      </c>
      <c r="E22" s="4">
        <v>64033367785</v>
      </c>
      <c r="G22" s="4">
        <v>60992421250</v>
      </c>
      <c r="I22" s="4">
        <v>0</v>
      </c>
      <c r="K22" s="4">
        <v>0</v>
      </c>
      <c r="M22" s="4">
        <v>0</v>
      </c>
      <c r="O22" s="4">
        <v>0</v>
      </c>
      <c r="Q22" s="4">
        <v>2500000</v>
      </c>
      <c r="S22" s="4">
        <v>29150</v>
      </c>
      <c r="U22" s="4">
        <v>64033367785</v>
      </c>
      <c r="W22" s="4">
        <v>72311676250</v>
      </c>
      <c r="Y22" s="1">
        <v>1.4571661841753186E-2</v>
      </c>
    </row>
    <row r="23" spans="1:25" ht="21" x14ac:dyDescent="0.2">
      <c r="A23" s="20" t="s">
        <v>77</v>
      </c>
      <c r="C23" s="4">
        <v>0</v>
      </c>
      <c r="E23" s="4">
        <v>0</v>
      </c>
      <c r="G23" s="4">
        <v>0</v>
      </c>
      <c r="I23" s="4">
        <v>3400000</v>
      </c>
      <c r="K23" s="4">
        <v>13643272166</v>
      </c>
      <c r="M23" s="4">
        <v>0</v>
      </c>
      <c r="O23" s="4">
        <v>0</v>
      </c>
      <c r="Q23" s="4">
        <v>3400000</v>
      </c>
      <c r="S23" s="4">
        <v>4111</v>
      </c>
      <c r="U23" s="4">
        <v>13643272166</v>
      </c>
      <c r="W23" s="4">
        <v>13869354698</v>
      </c>
      <c r="Y23" s="1">
        <v>2.7948397423934266E-3</v>
      </c>
    </row>
    <row r="24" spans="1:25" ht="21" x14ac:dyDescent="0.2">
      <c r="A24" s="20" t="s">
        <v>78</v>
      </c>
      <c r="C24" s="4">
        <v>0</v>
      </c>
      <c r="E24" s="4">
        <v>0</v>
      </c>
      <c r="G24" s="4">
        <v>0</v>
      </c>
      <c r="I24" s="4">
        <v>3000000</v>
      </c>
      <c r="K24" s="4">
        <v>24334655177</v>
      </c>
      <c r="M24" s="4">
        <v>0</v>
      </c>
      <c r="O24" s="4">
        <v>0</v>
      </c>
      <c r="Q24" s="4">
        <v>3000000</v>
      </c>
      <c r="S24" s="4">
        <v>8300</v>
      </c>
      <c r="U24" s="4">
        <v>24334655177</v>
      </c>
      <c r="W24" s="4">
        <v>24707523000</v>
      </c>
      <c r="Y24" s="1">
        <v>4.978859414883764E-3</v>
      </c>
    </row>
    <row r="25" spans="1:25" ht="21" x14ac:dyDescent="0.2">
      <c r="A25" s="20" t="s">
        <v>79</v>
      </c>
      <c r="C25" s="4">
        <v>0</v>
      </c>
      <c r="E25" s="4">
        <v>0</v>
      </c>
      <c r="G25" s="4">
        <v>0</v>
      </c>
      <c r="I25" s="4">
        <v>30000</v>
      </c>
      <c r="K25" s="4">
        <v>526087306</v>
      </c>
      <c r="M25" s="4">
        <v>0</v>
      </c>
      <c r="O25" s="4">
        <v>0</v>
      </c>
      <c r="Q25" s="4">
        <v>30000</v>
      </c>
      <c r="S25" s="4">
        <v>20260</v>
      </c>
      <c r="U25" s="4">
        <v>526087306</v>
      </c>
      <c r="W25" s="4">
        <v>603101706</v>
      </c>
      <c r="Y25" s="1">
        <v>1.2153215872957236E-4</v>
      </c>
    </row>
    <row r="26" spans="1:25" ht="21" x14ac:dyDescent="0.2">
      <c r="A26" s="20" t="s">
        <v>80</v>
      </c>
      <c r="C26" s="4">
        <v>0</v>
      </c>
      <c r="E26" s="4">
        <v>0</v>
      </c>
      <c r="G26" s="4">
        <v>0</v>
      </c>
      <c r="I26" s="4">
        <v>2457000</v>
      </c>
      <c r="K26" s="4">
        <v>21210703207</v>
      </c>
      <c r="M26" s="4">
        <v>0</v>
      </c>
      <c r="O26" s="4">
        <v>0</v>
      </c>
      <c r="Q26" s="4">
        <v>2457000</v>
      </c>
      <c r="S26" s="4">
        <v>10310</v>
      </c>
      <c r="U26" s="4">
        <v>21210703207</v>
      </c>
      <c r="W26" s="4">
        <v>25135856190.900002</v>
      </c>
      <c r="Y26" s="1">
        <v>5.0651736415352859E-3</v>
      </c>
    </row>
    <row r="27" spans="1:25" ht="21" x14ac:dyDescent="0.2">
      <c r="A27" s="20" t="s">
        <v>81</v>
      </c>
      <c r="C27" s="4">
        <v>0</v>
      </c>
      <c r="E27" s="4">
        <v>0</v>
      </c>
      <c r="G27" s="4">
        <v>0</v>
      </c>
      <c r="I27" s="4">
        <v>15000</v>
      </c>
      <c r="K27" s="4">
        <v>446677893</v>
      </c>
      <c r="M27" s="4">
        <v>0</v>
      </c>
      <c r="O27" s="4">
        <v>0</v>
      </c>
      <c r="Q27" s="4">
        <v>15000</v>
      </c>
      <c r="S27" s="4">
        <v>29700</v>
      </c>
      <c r="U27" s="4">
        <v>446677893</v>
      </c>
      <c r="W27" s="4">
        <v>442056285</v>
      </c>
      <c r="Y27" s="1">
        <v>8.9079593145811932E-5</v>
      </c>
    </row>
    <row r="28" spans="1:25" ht="21" x14ac:dyDescent="0.2">
      <c r="A28" s="20" t="s">
        <v>52</v>
      </c>
      <c r="C28" s="4">
        <v>345000000</v>
      </c>
      <c r="E28" s="4">
        <v>758773663212</v>
      </c>
      <c r="G28" s="4">
        <v>739007888250</v>
      </c>
      <c r="I28" s="4">
        <v>0</v>
      </c>
      <c r="K28" s="4">
        <v>0</v>
      </c>
      <c r="M28" s="4">
        <v>-70525294</v>
      </c>
      <c r="O28" s="4">
        <v>157068056856</v>
      </c>
      <c r="Q28" s="4">
        <v>274474706</v>
      </c>
      <c r="S28" s="4">
        <v>2554</v>
      </c>
      <c r="U28" s="4">
        <v>603664284394</v>
      </c>
      <c r="W28" s="4">
        <v>695589604198.771</v>
      </c>
      <c r="Y28" s="1">
        <v>0.14016956899161126</v>
      </c>
    </row>
    <row r="29" spans="1:25" ht="21.75" thickBot="1" x14ac:dyDescent="0.25">
      <c r="A29" s="20" t="s">
        <v>53</v>
      </c>
      <c r="C29" s="4">
        <v>300000000</v>
      </c>
      <c r="E29" s="4">
        <v>816183575729</v>
      </c>
      <c r="G29" s="4">
        <v>738159600000</v>
      </c>
      <c r="I29" s="4">
        <v>0</v>
      </c>
      <c r="K29" s="4">
        <v>0</v>
      </c>
      <c r="M29" s="4">
        <v>-98383873</v>
      </c>
      <c r="O29" s="4">
        <v>248475993004</v>
      </c>
      <c r="Q29" s="4">
        <v>201616127</v>
      </c>
      <c r="S29" s="4">
        <v>3082</v>
      </c>
      <c r="U29" s="4">
        <v>548519238180</v>
      </c>
      <c r="W29" s="4">
        <v>616577629030.60999</v>
      </c>
      <c r="Y29" s="1">
        <v>0.12424771731693871</v>
      </c>
    </row>
    <row r="30" spans="1:25" s="20" customFormat="1" ht="21.75" thickBot="1" x14ac:dyDescent="0.25">
      <c r="E30" s="21">
        <f>SUM(E9:E29)</f>
        <v>5421336607839</v>
      </c>
      <c r="G30" s="21">
        <f>SUM(G9:G29)</f>
        <v>4841141954208.8398</v>
      </c>
      <c r="I30" s="20" t="s">
        <v>15</v>
      </c>
      <c r="K30" s="21">
        <f>SUM(K9:K29)</f>
        <v>116268968865</v>
      </c>
      <c r="M30" s="20" t="s">
        <v>15</v>
      </c>
      <c r="O30" s="21">
        <f>SUM(O9:O29)</f>
        <v>1027370413725</v>
      </c>
      <c r="S30" s="20" t="s">
        <v>15</v>
      </c>
      <c r="U30" s="21">
        <f>SUM(U9:U29)</f>
        <v>4446220202917</v>
      </c>
      <c r="W30" s="21">
        <f>SUM(W9:W29)</f>
        <v>4883205884577.8828</v>
      </c>
      <c r="Y30" s="13">
        <f>SUM(Y9:Y29)</f>
        <v>0.98402399921863448</v>
      </c>
    </row>
    <row r="31" spans="1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4"/>
  <sheetViews>
    <sheetView rightToLeft="1" topLeftCell="A4" zoomScale="85" zoomScaleNormal="85" workbookViewId="0">
      <selection activeCell="Y20" sqref="Y20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6.25" x14ac:dyDescent="0.2">
      <c r="A3" s="57" t="s">
        <v>22</v>
      </c>
      <c r="B3" s="57" t="s">
        <v>22</v>
      </c>
      <c r="C3" s="57" t="s">
        <v>22</v>
      </c>
      <c r="D3" s="57" t="s">
        <v>22</v>
      </c>
      <c r="E3" s="57" t="s">
        <v>22</v>
      </c>
      <c r="F3" s="57" t="s">
        <v>22</v>
      </c>
      <c r="G3" s="57" t="s">
        <v>22</v>
      </c>
      <c r="H3" s="57" t="s">
        <v>22</v>
      </c>
      <c r="I3" s="57" t="s">
        <v>22</v>
      </c>
      <c r="J3" s="57" t="s">
        <v>22</v>
      </c>
      <c r="K3" s="57" t="s">
        <v>22</v>
      </c>
      <c r="L3" s="57" t="s">
        <v>22</v>
      </c>
      <c r="M3" s="57" t="s">
        <v>22</v>
      </c>
      <c r="N3" s="57" t="s">
        <v>22</v>
      </c>
      <c r="O3" s="57" t="s">
        <v>22</v>
      </c>
      <c r="P3" s="57" t="s">
        <v>22</v>
      </c>
      <c r="Q3" s="57" t="s">
        <v>22</v>
      </c>
    </row>
    <row r="4" spans="1:17" ht="26.25" x14ac:dyDescent="0.2">
      <c r="A4" s="57" t="str">
        <f>+سهام!A4</f>
        <v>برای ماه منتهی به 1404/09/30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7" thickBot="1" x14ac:dyDescent="0.25">
      <c r="A6" s="58" t="s">
        <v>3</v>
      </c>
      <c r="C6" s="58" t="s">
        <v>24</v>
      </c>
      <c r="D6" s="58" t="s">
        <v>24</v>
      </c>
      <c r="E6" s="58" t="s">
        <v>24</v>
      </c>
      <c r="F6" s="58" t="s">
        <v>24</v>
      </c>
      <c r="G6" s="58" t="s">
        <v>24</v>
      </c>
      <c r="H6" s="58" t="s">
        <v>24</v>
      </c>
      <c r="I6" s="58" t="s">
        <v>24</v>
      </c>
      <c r="K6" s="58" t="s">
        <v>25</v>
      </c>
      <c r="L6" s="58" t="s">
        <v>25</v>
      </c>
      <c r="M6" s="58" t="s">
        <v>25</v>
      </c>
      <c r="N6" s="58" t="s">
        <v>25</v>
      </c>
      <c r="O6" s="58" t="s">
        <v>25</v>
      </c>
      <c r="P6" s="58" t="s">
        <v>25</v>
      </c>
      <c r="Q6" s="58" t="s">
        <v>25</v>
      </c>
    </row>
    <row r="7" spans="1:17" ht="27" thickBot="1" x14ac:dyDescent="0.25">
      <c r="A7" s="58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80</v>
      </c>
      <c r="C8" s="3">
        <v>2457000</v>
      </c>
      <c r="E8" s="3">
        <v>25135856191</v>
      </c>
      <c r="G8" s="3">
        <v>21210703207</v>
      </c>
      <c r="I8" s="43">
        <f>+E8-G8</f>
        <v>3925152984</v>
      </c>
      <c r="K8" s="3">
        <v>2457000</v>
      </c>
      <c r="M8" s="3">
        <v>25135856191</v>
      </c>
      <c r="O8" s="3">
        <v>21210703207</v>
      </c>
      <c r="Q8" s="3">
        <f>+M8-O8</f>
        <v>3925152984</v>
      </c>
    </row>
    <row r="9" spans="1:17" ht="21" x14ac:dyDescent="0.2">
      <c r="A9" s="20" t="s">
        <v>72</v>
      </c>
      <c r="C9" s="3">
        <v>562499</v>
      </c>
      <c r="E9" s="3">
        <v>5542438266</v>
      </c>
      <c r="G9" s="3">
        <v>5653384668</v>
      </c>
      <c r="I9" s="44">
        <f t="shared" ref="I9:I27" si="0">+E9-G9</f>
        <v>-110946402</v>
      </c>
      <c r="K9" s="3">
        <v>562499</v>
      </c>
      <c r="M9" s="3">
        <v>5542438266</v>
      </c>
      <c r="O9" s="3">
        <v>5010786764</v>
      </c>
      <c r="Q9" s="44">
        <f t="shared" ref="Q9:Q27" si="1">+M9-O9</f>
        <v>531651502</v>
      </c>
    </row>
    <row r="10" spans="1:17" ht="21" x14ac:dyDescent="0.2">
      <c r="A10" s="20" t="s">
        <v>81</v>
      </c>
      <c r="C10" s="3">
        <v>15000</v>
      </c>
      <c r="E10" s="3">
        <v>442056285</v>
      </c>
      <c r="G10" s="3">
        <v>446677893</v>
      </c>
      <c r="I10" s="44">
        <f t="shared" si="0"/>
        <v>-4621608</v>
      </c>
      <c r="K10" s="3">
        <v>15000</v>
      </c>
      <c r="M10" s="3">
        <v>442056285</v>
      </c>
      <c r="O10" s="3">
        <v>446677893</v>
      </c>
      <c r="Q10" s="44">
        <f t="shared" si="1"/>
        <v>-4621608</v>
      </c>
    </row>
    <row r="11" spans="1:17" ht="21" x14ac:dyDescent="0.2">
      <c r="A11" s="20" t="s">
        <v>67</v>
      </c>
      <c r="C11" s="3">
        <v>44100000</v>
      </c>
      <c r="E11" s="3">
        <v>182956826367</v>
      </c>
      <c r="G11" s="3">
        <v>142593683085</v>
      </c>
      <c r="I11" s="44">
        <f t="shared" si="0"/>
        <v>40363143282</v>
      </c>
      <c r="K11" s="3">
        <v>44100000</v>
      </c>
      <c r="M11" s="3">
        <v>182956826367</v>
      </c>
      <c r="O11" s="3">
        <v>136140214083</v>
      </c>
      <c r="Q11" s="44">
        <f t="shared" si="1"/>
        <v>46816612284</v>
      </c>
    </row>
    <row r="12" spans="1:17" ht="21" x14ac:dyDescent="0.2">
      <c r="A12" s="20" t="s">
        <v>66</v>
      </c>
      <c r="C12" s="3">
        <v>14000000</v>
      </c>
      <c r="E12" s="3">
        <v>197263276000</v>
      </c>
      <c r="G12" s="3">
        <v>157533456875</v>
      </c>
      <c r="I12" s="44">
        <f t="shared" si="0"/>
        <v>39729819125</v>
      </c>
      <c r="K12" s="3">
        <v>14000000</v>
      </c>
      <c r="M12" s="3">
        <v>197263276000</v>
      </c>
      <c r="O12" s="3">
        <v>136402463782</v>
      </c>
      <c r="Q12" s="44">
        <f t="shared" si="1"/>
        <v>60860812218</v>
      </c>
    </row>
    <row r="13" spans="1:17" ht="21" x14ac:dyDescent="0.2">
      <c r="A13" s="20" t="s">
        <v>48</v>
      </c>
      <c r="C13" s="3">
        <v>35000000</v>
      </c>
      <c r="E13" s="3">
        <v>271931593500</v>
      </c>
      <c r="G13" s="3">
        <v>140170589595</v>
      </c>
      <c r="I13" s="44">
        <f t="shared" si="0"/>
        <v>131761003905</v>
      </c>
      <c r="K13" s="3">
        <v>35000000</v>
      </c>
      <c r="M13" s="3">
        <v>271931593500</v>
      </c>
      <c r="O13" s="3">
        <v>264808673442</v>
      </c>
      <c r="Q13" s="44">
        <f t="shared" si="1"/>
        <v>7122920058</v>
      </c>
    </row>
    <row r="14" spans="1:17" s="44" customFormat="1" ht="21" x14ac:dyDescent="0.2">
      <c r="A14" s="20" t="s">
        <v>63</v>
      </c>
      <c r="C14" s="44">
        <v>79358935</v>
      </c>
      <c r="E14" s="44">
        <v>311438414660</v>
      </c>
      <c r="G14" s="44">
        <v>268484463147</v>
      </c>
      <c r="I14" s="44">
        <f t="shared" si="0"/>
        <v>42953951513</v>
      </c>
      <c r="K14" s="44">
        <v>79358935</v>
      </c>
      <c r="M14" s="44">
        <v>311438414660</v>
      </c>
      <c r="O14" s="44">
        <v>258210353932</v>
      </c>
      <c r="Q14" s="44">
        <f t="shared" si="1"/>
        <v>53228060728</v>
      </c>
    </row>
    <row r="15" spans="1:17" s="44" customFormat="1" ht="21" x14ac:dyDescent="0.2">
      <c r="A15" s="20" t="s">
        <v>70</v>
      </c>
      <c r="C15" s="44">
        <v>100000</v>
      </c>
      <c r="E15" s="44">
        <v>13931470800</v>
      </c>
      <c r="G15" s="44">
        <v>12158798250</v>
      </c>
      <c r="I15" s="44">
        <f t="shared" si="0"/>
        <v>1772672550</v>
      </c>
      <c r="K15" s="44">
        <v>100000</v>
      </c>
      <c r="M15" s="44">
        <v>13931470800</v>
      </c>
      <c r="O15" s="44">
        <v>11910805182</v>
      </c>
      <c r="Q15" s="44">
        <f t="shared" si="1"/>
        <v>2020665618</v>
      </c>
    </row>
    <row r="16" spans="1:17" s="44" customFormat="1" ht="21" x14ac:dyDescent="0.2">
      <c r="A16" s="20" t="s">
        <v>78</v>
      </c>
      <c r="C16" s="44">
        <v>3000000</v>
      </c>
      <c r="E16" s="44">
        <v>24707523000</v>
      </c>
      <c r="G16" s="44">
        <v>24334655177</v>
      </c>
      <c r="I16" s="44">
        <f t="shared" si="0"/>
        <v>372867823</v>
      </c>
      <c r="K16" s="44">
        <v>3000000</v>
      </c>
      <c r="M16" s="44">
        <v>24707523000</v>
      </c>
      <c r="O16" s="44">
        <v>24334655177</v>
      </c>
      <c r="Q16" s="44">
        <f t="shared" si="1"/>
        <v>372867823</v>
      </c>
    </row>
    <row r="17" spans="1:17" s="44" customFormat="1" ht="21" x14ac:dyDescent="0.2">
      <c r="A17" s="20" t="s">
        <v>77</v>
      </c>
      <c r="C17" s="44">
        <v>3400000</v>
      </c>
      <c r="E17" s="44">
        <v>13869354698</v>
      </c>
      <c r="G17" s="44">
        <v>13643272166</v>
      </c>
      <c r="I17" s="44">
        <f t="shared" si="0"/>
        <v>226082532</v>
      </c>
      <c r="K17" s="44">
        <v>3400000</v>
      </c>
      <c r="M17" s="44">
        <v>13869354698</v>
      </c>
      <c r="O17" s="44">
        <v>13643272166</v>
      </c>
      <c r="Q17" s="44">
        <f t="shared" si="1"/>
        <v>226082532</v>
      </c>
    </row>
    <row r="18" spans="1:17" s="43" customFormat="1" ht="21" x14ac:dyDescent="0.2">
      <c r="A18" s="20" t="s">
        <v>79</v>
      </c>
      <c r="C18" s="43">
        <v>30000</v>
      </c>
      <c r="E18" s="43">
        <v>603101706</v>
      </c>
      <c r="G18" s="43">
        <v>526087306</v>
      </c>
      <c r="I18" s="44">
        <f t="shared" si="0"/>
        <v>77014400</v>
      </c>
      <c r="K18" s="43">
        <v>30000</v>
      </c>
      <c r="M18" s="43">
        <v>603101706</v>
      </c>
      <c r="O18" s="43">
        <v>526087306</v>
      </c>
      <c r="Q18" s="44">
        <f t="shared" si="1"/>
        <v>77014400</v>
      </c>
    </row>
    <row r="19" spans="1:17" s="43" customFormat="1" ht="21" x14ac:dyDescent="0.2">
      <c r="A19" s="20" t="s">
        <v>64</v>
      </c>
      <c r="C19" s="43">
        <v>38211099</v>
      </c>
      <c r="E19" s="43">
        <v>65025472156</v>
      </c>
      <c r="G19" s="43">
        <v>43668017787</v>
      </c>
      <c r="I19" s="44">
        <f t="shared" si="0"/>
        <v>21357454369</v>
      </c>
      <c r="K19" s="43">
        <v>38211099</v>
      </c>
      <c r="M19" s="43">
        <v>65025472156</v>
      </c>
      <c r="O19" s="43">
        <v>53987027826</v>
      </c>
      <c r="Q19" s="44">
        <f t="shared" si="1"/>
        <v>11038444330</v>
      </c>
    </row>
    <row r="20" spans="1:17" s="43" customFormat="1" ht="21" x14ac:dyDescent="0.2">
      <c r="A20" s="20" t="s">
        <v>53</v>
      </c>
      <c r="C20" s="43">
        <v>201616127</v>
      </c>
      <c r="E20" s="43">
        <v>616577629031</v>
      </c>
      <c r="G20" s="43">
        <v>470495262451</v>
      </c>
      <c r="I20" s="44">
        <f t="shared" si="0"/>
        <v>146082366580</v>
      </c>
      <c r="K20" s="43">
        <v>201616127</v>
      </c>
      <c r="M20" s="43">
        <v>616577629031</v>
      </c>
      <c r="O20" s="43">
        <v>548519238180</v>
      </c>
      <c r="Q20" s="44">
        <f t="shared" si="1"/>
        <v>68058390851</v>
      </c>
    </row>
    <row r="21" spans="1:17" s="43" customFormat="1" ht="21" x14ac:dyDescent="0.2">
      <c r="A21" s="20" t="s">
        <v>65</v>
      </c>
      <c r="C21" s="43">
        <v>4500000</v>
      </c>
      <c r="E21" s="43">
        <v>84571172100</v>
      </c>
      <c r="G21" s="43">
        <v>87438628102</v>
      </c>
      <c r="I21" s="44">
        <f t="shared" si="0"/>
        <v>-2867456002</v>
      </c>
      <c r="K21" s="43">
        <v>4500000</v>
      </c>
      <c r="M21" s="43">
        <v>84571172100</v>
      </c>
      <c r="O21" s="43">
        <v>68041142322</v>
      </c>
      <c r="Q21" s="44">
        <f t="shared" si="1"/>
        <v>16530029778</v>
      </c>
    </row>
    <row r="22" spans="1:17" ht="21" x14ac:dyDescent="0.2">
      <c r="A22" s="20" t="s">
        <v>49</v>
      </c>
      <c r="C22" s="3">
        <v>462859322</v>
      </c>
      <c r="E22" s="3">
        <v>1213421510163</v>
      </c>
      <c r="G22" s="3">
        <v>1008214399116</v>
      </c>
      <c r="I22" s="44">
        <f t="shared" si="0"/>
        <v>205207111047</v>
      </c>
      <c r="K22" s="3">
        <v>462859322</v>
      </c>
      <c r="M22" s="3">
        <v>1213421510163</v>
      </c>
      <c r="O22" s="3">
        <v>1069407373963</v>
      </c>
      <c r="Q22" s="44">
        <f t="shared" si="1"/>
        <v>144014136200</v>
      </c>
    </row>
    <row r="23" spans="1:17" ht="21" x14ac:dyDescent="0.2">
      <c r="A23" s="20" t="s">
        <v>50</v>
      </c>
      <c r="C23" s="3">
        <v>108293293</v>
      </c>
      <c r="E23" s="3">
        <v>357506730307</v>
      </c>
      <c r="G23" s="3">
        <v>306083652498</v>
      </c>
      <c r="I23" s="44">
        <f t="shared" si="0"/>
        <v>51423077809</v>
      </c>
      <c r="K23" s="3">
        <v>108293293</v>
      </c>
      <c r="M23" s="3">
        <v>357506730307</v>
      </c>
      <c r="O23" s="3">
        <v>442973742200</v>
      </c>
      <c r="Q23" s="44">
        <f t="shared" si="1"/>
        <v>-85467011893</v>
      </c>
    </row>
    <row r="24" spans="1:17" ht="21" x14ac:dyDescent="0.2">
      <c r="A24" s="20" t="s">
        <v>46</v>
      </c>
      <c r="C24" s="3">
        <v>51000000</v>
      </c>
      <c r="E24" s="3">
        <v>685708183500</v>
      </c>
      <c r="G24" s="3">
        <v>482840872798</v>
      </c>
      <c r="I24" s="44">
        <f t="shared" si="0"/>
        <v>202867310702</v>
      </c>
      <c r="K24" s="3">
        <v>51000000</v>
      </c>
      <c r="M24" s="3">
        <v>685708183500</v>
      </c>
      <c r="O24" s="3">
        <v>683597849045</v>
      </c>
      <c r="Q24" s="44">
        <f t="shared" si="1"/>
        <v>2110334455</v>
      </c>
    </row>
    <row r="25" spans="1:17" ht="21" x14ac:dyDescent="0.2">
      <c r="A25" s="20" t="s">
        <v>52</v>
      </c>
      <c r="C25" s="3">
        <v>274474706</v>
      </c>
      <c r="E25" s="3">
        <v>695589604198</v>
      </c>
      <c r="G25" s="3">
        <v>583898509432</v>
      </c>
      <c r="I25" s="44">
        <f t="shared" si="0"/>
        <v>111691094766</v>
      </c>
      <c r="K25" s="3">
        <v>274474706</v>
      </c>
      <c r="M25" s="3">
        <v>695589604198</v>
      </c>
      <c r="O25" s="3">
        <v>603664284394</v>
      </c>
      <c r="Q25" s="44">
        <f t="shared" si="1"/>
        <v>91925319804</v>
      </c>
    </row>
    <row r="26" spans="1:17" ht="21" x14ac:dyDescent="0.2">
      <c r="A26" s="20" t="s">
        <v>71</v>
      </c>
      <c r="C26" s="3">
        <v>1000000</v>
      </c>
      <c r="E26" s="3">
        <v>44671995400</v>
      </c>
      <c r="G26" s="3">
        <v>35638028000</v>
      </c>
      <c r="I26" s="44">
        <f t="shared" si="0"/>
        <v>9033967400</v>
      </c>
      <c r="K26" s="3">
        <v>1000000</v>
      </c>
      <c r="M26" s="3">
        <v>44671995400</v>
      </c>
      <c r="O26" s="3">
        <v>39351484268</v>
      </c>
      <c r="Q26" s="44">
        <f t="shared" si="1"/>
        <v>5320511132</v>
      </c>
    </row>
    <row r="27" spans="1:17" ht="21.75" thickBot="1" x14ac:dyDescent="0.25">
      <c r="A27" s="20" t="s">
        <v>73</v>
      </c>
      <c r="C27" s="3">
        <v>2500000</v>
      </c>
      <c r="E27" s="3">
        <v>72311676250</v>
      </c>
      <c r="G27" s="3">
        <v>60992421250</v>
      </c>
      <c r="I27" s="44">
        <f t="shared" si="0"/>
        <v>11319255000</v>
      </c>
      <c r="K27" s="3">
        <v>2500000</v>
      </c>
      <c r="M27" s="3">
        <v>72311676250</v>
      </c>
      <c r="O27" s="3">
        <v>64033367785</v>
      </c>
      <c r="Q27" s="44">
        <f t="shared" si="1"/>
        <v>8278308465</v>
      </c>
    </row>
    <row r="28" spans="1:17" s="22" customFormat="1" ht="21.75" thickBot="1" x14ac:dyDescent="0.25">
      <c r="E28" s="23">
        <f>SUM(E8:E27)</f>
        <v>4883205884578</v>
      </c>
      <c r="G28" s="23">
        <f>SUM(G8:G27)</f>
        <v>3866025562803</v>
      </c>
      <c r="I28" s="23">
        <f>SUM(I8:I27)</f>
        <v>1017180321775</v>
      </c>
      <c r="K28" s="22" t="s">
        <v>15</v>
      </c>
      <c r="M28" s="23">
        <f>SUM(M8:M27)</f>
        <v>4883205884578</v>
      </c>
      <c r="O28" s="23">
        <f>SUM(O8:O27)</f>
        <v>4446220202917</v>
      </c>
      <c r="Q28" s="23">
        <f>SUM(Q8:Q27)</f>
        <v>436985681661</v>
      </c>
    </row>
    <row r="29" spans="1:17" ht="19.5" thickTop="1" x14ac:dyDescent="0.2"/>
    <row r="30" spans="1:17" x14ac:dyDescent="0.2">
      <c r="I30" s="43"/>
    </row>
    <row r="34" spans="9:9" x14ac:dyDescent="0.2">
      <c r="I34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opLeftCell="A2" zoomScaleNormal="100" workbookViewId="0">
      <selection activeCell="Y20" sqref="Y20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47" t="str">
        <f>+سهام!A2</f>
        <v>صندوق سرمایه‌گذاری بخشی صنایع مفید - معدن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20" ht="24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20" ht="24" x14ac:dyDescent="0.2">
      <c r="A4" s="47" t="str">
        <f>+سهام!A4</f>
        <v>برای ماه منتهی به 1404/09/30</v>
      </c>
      <c r="B4" s="47" t="s">
        <v>16</v>
      </c>
      <c r="C4" s="47" t="s">
        <v>16</v>
      </c>
      <c r="D4" s="47" t="s">
        <v>16</v>
      </c>
      <c r="E4" s="47" t="s">
        <v>16</v>
      </c>
      <c r="F4" s="47" t="s">
        <v>16</v>
      </c>
      <c r="G4" s="47" t="s">
        <v>16</v>
      </c>
      <c r="H4" s="47" t="s">
        <v>16</v>
      </c>
      <c r="I4" s="47" t="s">
        <v>16</v>
      </c>
      <c r="J4" s="47" t="s">
        <v>16</v>
      </c>
      <c r="K4" s="47" t="s">
        <v>16</v>
      </c>
    </row>
    <row r="5" spans="1:20" ht="25.5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24.75" thickBot="1" x14ac:dyDescent="0.25">
      <c r="A6" s="49" t="s">
        <v>17</v>
      </c>
      <c r="C6" s="38" t="str">
        <f>+سهام!C6</f>
        <v>1404/08/30</v>
      </c>
      <c r="E6" s="49" t="s">
        <v>5</v>
      </c>
      <c r="F6" s="49" t="s">
        <v>5</v>
      </c>
      <c r="G6" s="49" t="s">
        <v>5</v>
      </c>
      <c r="I6" s="49" t="str">
        <f>+سهام!Q6</f>
        <v>1404/09/30</v>
      </c>
      <c r="J6" s="49" t="s">
        <v>4</v>
      </c>
      <c r="K6" s="49" t="s">
        <v>4</v>
      </c>
    </row>
    <row r="7" spans="1:20" ht="24.75" thickBot="1" x14ac:dyDescent="0.25">
      <c r="A7" s="49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385599861</v>
      </c>
      <c r="E8" s="30">
        <v>1026242022300</v>
      </c>
      <c r="G8" s="30">
        <v>1026012999522</v>
      </c>
      <c r="I8" s="30">
        <f>+C8+E8-G8</f>
        <v>614622639</v>
      </c>
      <c r="K8" s="41">
        <v>1.2385376360009277E-4</v>
      </c>
    </row>
    <row r="9" spans="1:20" ht="24.75" thickBot="1" x14ac:dyDescent="0.25">
      <c r="A9" s="27" t="s">
        <v>47</v>
      </c>
      <c r="C9" s="30">
        <v>14983236</v>
      </c>
      <c r="E9" s="30">
        <v>61574</v>
      </c>
      <c r="G9" s="30">
        <v>0</v>
      </c>
      <c r="I9" s="30">
        <f t="shared" ref="I9" si="0">+C9+E9-G9</f>
        <v>15044810</v>
      </c>
      <c r="K9" s="41">
        <v>3.031707950393789E-6</v>
      </c>
    </row>
    <row r="10" spans="1:20" s="27" customFormat="1" ht="24.75" thickBot="1" x14ac:dyDescent="0.25">
      <c r="A10" s="27" t="s">
        <v>15</v>
      </c>
      <c r="C10" s="26">
        <f>SUM(C8:C9)</f>
        <v>400583097</v>
      </c>
      <c r="E10" s="26">
        <f>SUM(E8:E9)</f>
        <v>1026242083874</v>
      </c>
      <c r="G10" s="26">
        <f>SUM(G8:G9)</f>
        <v>1026012999522</v>
      </c>
      <c r="I10" s="26">
        <f>SUM(I8:I9)</f>
        <v>629667449</v>
      </c>
      <c r="K10" s="42">
        <f>SUM(K8:K9)</f>
        <v>1.2688547155048657E-4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Y20" sqref="Y20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</row>
    <row r="3" spans="1:7" ht="26.25" x14ac:dyDescent="0.45">
      <c r="A3" s="50" t="s">
        <v>22</v>
      </c>
      <c r="B3" s="50" t="s">
        <v>22</v>
      </c>
      <c r="C3" s="50" t="s">
        <v>22</v>
      </c>
      <c r="D3" s="50" t="s">
        <v>22</v>
      </c>
      <c r="E3" s="50" t="s">
        <v>22</v>
      </c>
      <c r="F3" s="50" t="s">
        <v>22</v>
      </c>
      <c r="G3" s="50" t="s">
        <v>22</v>
      </c>
    </row>
    <row r="4" spans="1:7" ht="26.25" x14ac:dyDescent="0.45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سهام'!I30</f>
        <v>953165361713</v>
      </c>
      <c r="D7" s="8"/>
      <c r="E7" s="1">
        <f>+C7/$C$10</f>
        <v>0.99991557631644246</v>
      </c>
      <c r="F7" s="8"/>
      <c r="G7" s="1">
        <v>0.19207414418296237</v>
      </c>
    </row>
    <row r="8" spans="1:7" ht="21" x14ac:dyDescent="0.55000000000000004">
      <c r="A8" s="29" t="s">
        <v>42</v>
      </c>
      <c r="C8" s="8">
        <f>+'درآمد سپرده بانکی'!C12</f>
        <v>28116855</v>
      </c>
      <c r="D8" s="8"/>
      <c r="E8" s="1">
        <f t="shared" ref="E8:E9" si="0">+C8/$C$10</f>
        <v>2.9495911623356046E-5</v>
      </c>
      <c r="F8" s="8"/>
      <c r="G8" s="1">
        <v>5.6658803164393141E-6</v>
      </c>
    </row>
    <row r="9" spans="1:7" ht="21.75" thickBot="1" x14ac:dyDescent="0.6">
      <c r="A9" s="29" t="s">
        <v>84</v>
      </c>
      <c r="C9" s="8">
        <f>+'سایر درآمدها'!C9</f>
        <v>52359670</v>
      </c>
      <c r="D9" s="8"/>
      <c r="E9" s="1">
        <f t="shared" si="0"/>
        <v>5.4927771934239685E-5</v>
      </c>
      <c r="F9" s="8"/>
      <c r="G9" s="1">
        <v>1.0551095548497799E-5</v>
      </c>
    </row>
    <row r="10" spans="1:7" s="29" customFormat="1" ht="21.75" thickBot="1" x14ac:dyDescent="0.6">
      <c r="A10" s="29" t="s">
        <v>15</v>
      </c>
      <c r="C10" s="6">
        <f>SUM(C7:C9)</f>
        <v>953245838238</v>
      </c>
      <c r="D10" s="5"/>
      <c r="E10" s="7">
        <f>SUM(E7:E9)</f>
        <v>1</v>
      </c>
      <c r="F10" s="5"/>
      <c r="G10" s="13">
        <f>SUM(G7:G9)</f>
        <v>0.19209036115882733</v>
      </c>
    </row>
    <row r="11" spans="1:7" ht="19.5" thickTop="1" x14ac:dyDescent="0.45"/>
    <row r="12" spans="1:7" x14ac:dyDescent="0.45">
      <c r="C12" s="19"/>
      <c r="G12" s="19"/>
    </row>
    <row r="13" spans="1:7" x14ac:dyDescent="0.45">
      <c r="C13" s="60"/>
      <c r="E13" s="35"/>
      <c r="G13" s="19"/>
    </row>
    <row r="14" spans="1:7" x14ac:dyDescent="0.45">
      <c r="C14" s="60"/>
      <c r="G14" s="19"/>
    </row>
    <row r="15" spans="1:7" x14ac:dyDescent="0.45">
      <c r="C15" s="34"/>
    </row>
    <row r="16" spans="1:7" x14ac:dyDescent="0.45">
      <c r="G16" s="37"/>
    </row>
    <row r="20" spans="5:5" x14ac:dyDescent="0.45">
      <c r="E20" s="28" t="s">
        <v>62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Y20" sqref="Y20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2" t="str">
        <f>+سهام!A2</f>
        <v>صندوق سرمایه‌گذاری بخشی صنایع مفید - معدن</v>
      </c>
      <c r="B2" s="52" t="s">
        <v>0</v>
      </c>
      <c r="C2" s="52" t="s">
        <v>0</v>
      </c>
      <c r="D2" s="52" t="s">
        <v>0</v>
      </c>
      <c r="E2" s="52" t="s">
        <v>0</v>
      </c>
    </row>
    <row r="3" spans="1:5" ht="26.25" x14ac:dyDescent="0.2">
      <c r="A3" s="52" t="s">
        <v>22</v>
      </c>
      <c r="B3" s="52" t="s">
        <v>22</v>
      </c>
      <c r="C3" s="52" t="s">
        <v>22</v>
      </c>
      <c r="D3" s="52" t="s">
        <v>22</v>
      </c>
      <c r="E3" s="52" t="s">
        <v>22</v>
      </c>
    </row>
    <row r="4" spans="1:5" ht="26.25" x14ac:dyDescent="0.2">
      <c r="A4" s="52" t="str">
        <f>+درآمدها!A4</f>
        <v>برای ماه منتهی به 1404/09/30</v>
      </c>
      <c r="B4" s="52" t="s">
        <v>2</v>
      </c>
      <c r="C4" s="52" t="s">
        <v>2</v>
      </c>
      <c r="D4" s="52" t="s">
        <v>2</v>
      </c>
      <c r="E4" s="52" t="s">
        <v>2</v>
      </c>
    </row>
    <row r="5" spans="1:5" ht="26.25" x14ac:dyDescent="0.2">
      <c r="E5" s="59" t="s">
        <v>83</v>
      </c>
    </row>
    <row r="6" spans="1:5" ht="27" thickBot="1" x14ac:dyDescent="0.25">
      <c r="A6" s="53" t="s">
        <v>44</v>
      </c>
      <c r="C6" s="14" t="s">
        <v>24</v>
      </c>
      <c r="E6" s="14" t="s">
        <v>82</v>
      </c>
    </row>
    <row r="7" spans="1:5" ht="27" thickBot="1" x14ac:dyDescent="0.25">
      <c r="A7" s="53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52359670</v>
      </c>
      <c r="D8" s="10"/>
      <c r="E8" s="11">
        <v>53479670</v>
      </c>
    </row>
    <row r="9" spans="1:5" ht="24.75" thickBot="1" x14ac:dyDescent="0.25">
      <c r="A9" s="10" t="s">
        <v>15</v>
      </c>
      <c r="B9" s="10"/>
      <c r="C9" s="12">
        <f>SUM(C8:C8)</f>
        <v>52359670</v>
      </c>
      <c r="D9" s="10"/>
      <c r="E9" s="12">
        <f>SUM(E8:E8)</f>
        <v>53479670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1"/>
  <sheetViews>
    <sheetView rightToLeft="1" topLeftCell="A4" zoomScale="85" zoomScaleNormal="85" workbookViewId="0">
      <selection activeCell="E33" sqref="E33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ht="26.25" x14ac:dyDescent="0.45">
      <c r="A3" s="50" t="s">
        <v>22</v>
      </c>
      <c r="B3" s="50" t="s">
        <v>22</v>
      </c>
      <c r="C3" s="50" t="s">
        <v>22</v>
      </c>
      <c r="D3" s="50" t="s">
        <v>22</v>
      </c>
      <c r="E3" s="50" t="s">
        <v>22</v>
      </c>
      <c r="F3" s="50" t="s">
        <v>22</v>
      </c>
      <c r="G3" s="50" t="s">
        <v>22</v>
      </c>
      <c r="H3" s="50" t="s">
        <v>22</v>
      </c>
      <c r="I3" s="50" t="s">
        <v>22</v>
      </c>
      <c r="J3" s="50" t="s">
        <v>22</v>
      </c>
      <c r="K3" s="50" t="s">
        <v>22</v>
      </c>
      <c r="L3" s="50" t="s">
        <v>22</v>
      </c>
      <c r="M3" s="50" t="s">
        <v>22</v>
      </c>
      <c r="N3" s="50" t="s">
        <v>22</v>
      </c>
      <c r="O3" s="50" t="s">
        <v>22</v>
      </c>
      <c r="P3" s="50" t="s">
        <v>22</v>
      </c>
      <c r="Q3" s="50" t="s">
        <v>22</v>
      </c>
      <c r="R3" s="50" t="s">
        <v>22</v>
      </c>
      <c r="S3" s="50" t="s">
        <v>22</v>
      </c>
      <c r="T3" s="50" t="s">
        <v>22</v>
      </c>
      <c r="U3" s="50" t="s">
        <v>22</v>
      </c>
    </row>
    <row r="4" spans="1:21" ht="26.25" x14ac:dyDescent="0.45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6" spans="1:21" ht="27" thickBot="1" x14ac:dyDescent="0.5">
      <c r="A6" s="51" t="s">
        <v>3</v>
      </c>
      <c r="C6" s="51" t="s">
        <v>24</v>
      </c>
      <c r="D6" s="51" t="s">
        <v>24</v>
      </c>
      <c r="E6" s="51" t="s">
        <v>24</v>
      </c>
      <c r="F6" s="51" t="s">
        <v>24</v>
      </c>
      <c r="G6" s="51" t="s">
        <v>24</v>
      </c>
      <c r="H6" s="51" t="s">
        <v>24</v>
      </c>
      <c r="I6" s="51" t="s">
        <v>24</v>
      </c>
      <c r="J6" s="51" t="s">
        <v>24</v>
      </c>
      <c r="K6" s="51" t="s">
        <v>24</v>
      </c>
      <c r="M6" s="51" t="s">
        <v>25</v>
      </c>
      <c r="N6" s="51" t="s">
        <v>25</v>
      </c>
      <c r="O6" s="51" t="s">
        <v>25</v>
      </c>
      <c r="P6" s="51" t="s">
        <v>25</v>
      </c>
      <c r="Q6" s="51" t="s">
        <v>25</v>
      </c>
      <c r="R6" s="51" t="s">
        <v>25</v>
      </c>
      <c r="S6" s="51" t="s">
        <v>25</v>
      </c>
      <c r="T6" s="51" t="s">
        <v>25</v>
      </c>
      <c r="U6" s="51" t="s">
        <v>25</v>
      </c>
    </row>
    <row r="7" spans="1:21" ht="27" thickBot="1" x14ac:dyDescent="0.5">
      <c r="A7" s="51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131761003905</v>
      </c>
      <c r="F8" s="8"/>
      <c r="G8" s="8">
        <f>IFERROR(VLOOKUP(A8,'درآمد ناشی از فروش'!A:Q,9,0),0)</f>
        <v>-59681489742</v>
      </c>
      <c r="H8" s="8"/>
      <c r="I8" s="8">
        <f>+G8+E8+C8</f>
        <v>72079514163</v>
      </c>
      <c r="J8" s="8"/>
      <c r="K8" s="1">
        <f>+I8/$I$30</f>
        <v>7.5621205992484744E-2</v>
      </c>
      <c r="L8" s="8"/>
      <c r="M8" s="8">
        <f>IFERROR(VLOOKUP(A8,'درآمد سود سهام'!A:S,19,0),0)</f>
        <v>63708225630</v>
      </c>
      <c r="N8" s="8"/>
      <c r="O8" s="8">
        <f>IFERROR(VLOOKUP(A8,'درآمد ناشی از تغییر قیمت اوراق'!A:Q,17,0),0)</f>
        <v>7122920058</v>
      </c>
      <c r="P8" s="8"/>
      <c r="Q8" s="8">
        <f>IFERROR(VLOOKUP(A8,'درآمد ناشی از فروش'!A:Q,17,0),0)</f>
        <v>-90148629702</v>
      </c>
      <c r="R8" s="8"/>
      <c r="S8" s="8">
        <f>+Q8+O8+M8</f>
        <v>-19317484014</v>
      </c>
      <c r="T8" s="8"/>
      <c r="U8" s="1">
        <f>+S8/$S$30</f>
        <v>-2.6415331628618345E-2</v>
      </c>
    </row>
    <row r="9" spans="1:21" ht="21" x14ac:dyDescent="0.55000000000000004">
      <c r="A9" s="25" t="s">
        <v>51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29" si="0">+G9+E9+C9</f>
        <v>0</v>
      </c>
      <c r="J9" s="8"/>
      <c r="K9" s="1">
        <f>+I9/$I$30</f>
        <v>0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40213612154</v>
      </c>
      <c r="R9" s="8"/>
      <c r="S9" s="8">
        <f t="shared" ref="S9:S29" si="1">+Q9+O9+M9</f>
        <v>40213612154</v>
      </c>
      <c r="T9" s="8"/>
      <c r="U9" s="1">
        <f>+S9/$S$30</f>
        <v>5.4989350593622671E-2</v>
      </c>
    </row>
    <row r="10" spans="1:21" ht="21" x14ac:dyDescent="0.55000000000000004">
      <c r="A10" s="25" t="s">
        <v>72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-110946402</v>
      </c>
      <c r="F10" s="8"/>
      <c r="G10" s="8">
        <f>IFERROR(VLOOKUP(A10,'درآمد ناشی از فروش'!A:Q,9,0),0)</f>
        <v>0</v>
      </c>
      <c r="H10" s="8"/>
      <c r="I10" s="8">
        <f t="shared" ref="I10:I14" si="2">+G10+E10+C10</f>
        <v>-110946402</v>
      </c>
      <c r="J10" s="8"/>
      <c r="K10" s="1">
        <f>+I10/$I$30</f>
        <v>-1.1639785335947425E-4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531651502</v>
      </c>
      <c r="P10" s="8"/>
      <c r="Q10" s="8">
        <f>IFERROR(VLOOKUP(A10,'درآمد ناشی از فروش'!A:Q,17,0),0)</f>
        <v>916229160</v>
      </c>
      <c r="R10" s="8"/>
      <c r="S10" s="8">
        <f t="shared" ref="S10:S14" si="3">+Q10+O10+M10</f>
        <v>1447880662</v>
      </c>
      <c r="T10" s="8"/>
      <c r="U10" s="1">
        <f>+S10/$S$30</f>
        <v>1.9798772872116881E-3</v>
      </c>
    </row>
    <row r="11" spans="1:21" ht="21" x14ac:dyDescent="0.55000000000000004">
      <c r="A11" s="25" t="s">
        <v>70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1772672550</v>
      </c>
      <c r="F11" s="8"/>
      <c r="G11" s="8">
        <f>IFERROR(VLOOKUP(A11,'درآمد ناشی از فروش'!A:Q,9,0),0)</f>
        <v>0</v>
      </c>
      <c r="H11" s="8"/>
      <c r="I11" s="8">
        <f t="shared" si="2"/>
        <v>1772672550</v>
      </c>
      <c r="J11" s="8"/>
      <c r="K11" s="1">
        <f>+I11/$I$30</f>
        <v>1.8597744118756124E-3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2020665618</v>
      </c>
      <c r="P11" s="8"/>
      <c r="Q11" s="8">
        <f>IFERROR(VLOOKUP(A11,'درآمد ناشی از فروش'!A:Q,17,0),0)</f>
        <v>0</v>
      </c>
      <c r="R11" s="8"/>
      <c r="S11" s="8">
        <f t="shared" si="3"/>
        <v>2020665618</v>
      </c>
      <c r="T11" s="8"/>
      <c r="U11" s="1">
        <f>+S11/$S$30</f>
        <v>2.7631213449605205E-3</v>
      </c>
    </row>
    <row r="12" spans="1:21" ht="21" x14ac:dyDescent="0.55000000000000004">
      <c r="A12" s="25" t="s">
        <v>69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802373</v>
      </c>
      <c r="H12" s="8"/>
      <c r="I12" s="8">
        <f t="shared" si="2"/>
        <v>802373</v>
      </c>
      <c r="J12" s="8"/>
      <c r="K12" s="1">
        <f>+I12/$I$30</f>
        <v>8.4179831981934331E-7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802373</v>
      </c>
      <c r="R12" s="8"/>
      <c r="S12" s="8">
        <f t="shared" si="3"/>
        <v>802373</v>
      </c>
      <c r="T12" s="8"/>
      <c r="U12" s="1">
        <f>+S12/$S$30</f>
        <v>1.0971899275023977E-6</v>
      </c>
    </row>
    <row r="13" spans="1:21" ht="21" x14ac:dyDescent="0.55000000000000004">
      <c r="A13" s="25" t="s">
        <v>71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9033967400</v>
      </c>
      <c r="F13" s="8"/>
      <c r="G13" s="8">
        <f>IFERROR(VLOOKUP(A13,'درآمد ناشی از فروش'!A:Q,9,0),0)</f>
        <v>0</v>
      </c>
      <c r="H13" s="8"/>
      <c r="I13" s="8">
        <f t="shared" si="2"/>
        <v>9033967400</v>
      </c>
      <c r="J13" s="8"/>
      <c r="K13" s="1">
        <f>+I13/$I$30</f>
        <v>9.4778595224698746E-3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5320511132</v>
      </c>
      <c r="P13" s="8"/>
      <c r="Q13" s="8">
        <f>IFERROR(VLOOKUP(A13,'درآمد ناشی از فروش'!A:Q,17,0),0)</f>
        <v>0</v>
      </c>
      <c r="R13" s="8"/>
      <c r="S13" s="8">
        <f t="shared" si="3"/>
        <v>5320511132</v>
      </c>
      <c r="T13" s="8"/>
      <c r="U13" s="1">
        <f>+S13/$S$30</f>
        <v>7.2754332750413842E-3</v>
      </c>
    </row>
    <row r="14" spans="1:21" ht="21" x14ac:dyDescent="0.55000000000000004">
      <c r="A14" s="25" t="s">
        <v>73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11319255000</v>
      </c>
      <c r="F14" s="8"/>
      <c r="G14" s="8">
        <f>IFERROR(VLOOKUP(A14,'درآمد ناشی از فروش'!A:Q,9,0),0)</f>
        <v>0</v>
      </c>
      <c r="H14" s="8"/>
      <c r="I14" s="8">
        <f t="shared" si="2"/>
        <v>11319255000</v>
      </c>
      <c r="J14" s="8"/>
      <c r="K14" s="1">
        <f>+I14/$I$30</f>
        <v>1.1875436786390744E-2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8278308465</v>
      </c>
      <c r="P14" s="8"/>
      <c r="Q14" s="8">
        <f>IFERROR(VLOOKUP(A14,'درآمد ناشی از فروش'!A:Q,17,0),0)</f>
        <v>0</v>
      </c>
      <c r="R14" s="8"/>
      <c r="S14" s="8">
        <f t="shared" si="3"/>
        <v>8278308465</v>
      </c>
      <c r="T14" s="8"/>
      <c r="U14" s="1">
        <f>+S14/$S$30</f>
        <v>1.1320017827813044E-2</v>
      </c>
    </row>
    <row r="15" spans="1:21" ht="21" x14ac:dyDescent="0.55000000000000004">
      <c r="A15" s="25" t="s">
        <v>80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3925152984</v>
      </c>
      <c r="F15" s="8"/>
      <c r="G15" s="8">
        <f>IFERROR(VLOOKUP(A15,'درآمد ناشی از فروش'!A:Q,9,0),0)</f>
        <v>0</v>
      </c>
      <c r="H15" s="8"/>
      <c r="I15" s="8">
        <f t="shared" ref="I15:I20" si="4">+G15+E15+C15</f>
        <v>3925152984</v>
      </c>
      <c r="J15" s="8"/>
      <c r="K15" s="1">
        <f t="shared" ref="K15:K20" si="5">+I15/$I$30</f>
        <v>4.1180189101142255E-3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3925152984</v>
      </c>
      <c r="P15" s="8"/>
      <c r="Q15" s="8">
        <f>IFERROR(VLOOKUP(A15,'درآمد ناشی از فروش'!A:Q,17,0),0)</f>
        <v>0</v>
      </c>
      <c r="R15" s="8"/>
      <c r="S15" s="8">
        <f t="shared" ref="S15:S20" si="6">+Q15+O15+M15</f>
        <v>3925152984</v>
      </c>
      <c r="T15" s="8"/>
      <c r="U15" s="1">
        <f t="shared" ref="U15:U20" si="7">+S15/$S$30</f>
        <v>5.3673769156623915E-3</v>
      </c>
    </row>
    <row r="16" spans="1:21" ht="21" x14ac:dyDescent="0.55000000000000004">
      <c r="A16" s="25" t="s">
        <v>81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-4621608</v>
      </c>
      <c r="F16" s="8"/>
      <c r="G16" s="8">
        <f>IFERROR(VLOOKUP(A16,'درآمد ناشی از فروش'!A:Q,9,0),0)</f>
        <v>0</v>
      </c>
      <c r="H16" s="8"/>
      <c r="I16" s="8">
        <f t="shared" si="4"/>
        <v>-4621608</v>
      </c>
      <c r="J16" s="8"/>
      <c r="K16" s="1">
        <f t="shared" si="5"/>
        <v>-4.8486948704201606E-6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-4621608</v>
      </c>
      <c r="P16" s="8"/>
      <c r="Q16" s="8">
        <f>IFERROR(VLOOKUP(A16,'درآمد ناشی از فروش'!A:Q,17,0),0)</f>
        <v>0</v>
      </c>
      <c r="R16" s="8"/>
      <c r="S16" s="8">
        <f t="shared" si="6"/>
        <v>-4621608</v>
      </c>
      <c r="T16" s="8"/>
      <c r="U16" s="1">
        <f t="shared" si="7"/>
        <v>-6.3197312801708201E-6</v>
      </c>
    </row>
    <row r="17" spans="1:21" ht="21" x14ac:dyDescent="0.55000000000000004">
      <c r="A17" s="25" t="s">
        <v>78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372867823</v>
      </c>
      <c r="F17" s="8"/>
      <c r="G17" s="8">
        <f>IFERROR(VLOOKUP(A17,'درآمد ناشی از فروش'!A:Q,9,0),0)</f>
        <v>0</v>
      </c>
      <c r="H17" s="8"/>
      <c r="I17" s="8">
        <f t="shared" si="4"/>
        <v>372867823</v>
      </c>
      <c r="J17" s="8"/>
      <c r="K17" s="1">
        <f t="shared" si="5"/>
        <v>3.9118901921686834E-4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372867823</v>
      </c>
      <c r="P17" s="8"/>
      <c r="Q17" s="8">
        <f>IFERROR(VLOOKUP(A17,'درآمد ناشی از فروش'!A:Q,17,0),0)</f>
        <v>0</v>
      </c>
      <c r="R17" s="8"/>
      <c r="S17" s="8">
        <f t="shared" si="6"/>
        <v>372867823</v>
      </c>
      <c r="T17" s="8"/>
      <c r="U17" s="1">
        <f t="shared" si="7"/>
        <v>5.0987111939876698E-4</v>
      </c>
    </row>
    <row r="18" spans="1:21" ht="21" x14ac:dyDescent="0.55000000000000004">
      <c r="A18" s="25" t="s">
        <v>77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226082532</v>
      </c>
      <c r="F18" s="8"/>
      <c r="G18" s="8">
        <f>IFERROR(VLOOKUP(A18,'درآمد ناشی از فروش'!A:Q,9,0),0)</f>
        <v>0</v>
      </c>
      <c r="H18" s="8"/>
      <c r="I18" s="8">
        <f t="shared" si="4"/>
        <v>226082532</v>
      </c>
      <c r="J18" s="8"/>
      <c r="K18" s="1">
        <f t="shared" si="5"/>
        <v>2.3719130077669976E-4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226082532</v>
      </c>
      <c r="P18" s="8"/>
      <c r="Q18" s="8">
        <f>IFERROR(VLOOKUP(A18,'درآمد ناشی از فروش'!A:Q,17,0),0)</f>
        <v>0</v>
      </c>
      <c r="R18" s="8"/>
      <c r="S18" s="8">
        <f t="shared" si="6"/>
        <v>226082532</v>
      </c>
      <c r="T18" s="8"/>
      <c r="U18" s="1">
        <f t="shared" si="7"/>
        <v>3.0915232304008051E-4</v>
      </c>
    </row>
    <row r="19" spans="1:21" ht="21" x14ac:dyDescent="0.55000000000000004">
      <c r="A19" s="25" t="s">
        <v>79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77014400</v>
      </c>
      <c r="F19" s="8"/>
      <c r="G19" s="8">
        <f>IFERROR(VLOOKUP(A19,'درآمد ناشی از فروش'!A:Q,9,0),0)</f>
        <v>0</v>
      </c>
      <c r="H19" s="8"/>
      <c r="I19" s="8">
        <f t="shared" si="4"/>
        <v>77014400</v>
      </c>
      <c r="J19" s="8"/>
      <c r="K19" s="1">
        <f t="shared" si="5"/>
        <v>8.0798571888504266E-5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77014400</v>
      </c>
      <c r="P19" s="8"/>
      <c r="Q19" s="8">
        <f>IFERROR(VLOOKUP(A19,'درآمد ناشی از فروش'!A:Q,17,0),0)</f>
        <v>0</v>
      </c>
      <c r="R19" s="8"/>
      <c r="S19" s="8">
        <f t="shared" si="6"/>
        <v>77014400</v>
      </c>
      <c r="T19" s="8"/>
      <c r="U19" s="1">
        <f t="shared" si="7"/>
        <v>1.0531189852181051E-4</v>
      </c>
    </row>
    <row r="20" spans="1:21" ht="21" x14ac:dyDescent="0.55000000000000004">
      <c r="A20" s="25" t="s">
        <v>53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146082366580</v>
      </c>
      <c r="F20" s="8"/>
      <c r="G20" s="8">
        <f>IFERROR(VLOOKUP(A20,'درآمد ناشی از فروش'!A:Q,9,0),0)</f>
        <v>-19188344545</v>
      </c>
      <c r="H20" s="8"/>
      <c r="I20" s="8">
        <f t="shared" si="4"/>
        <v>126894022035</v>
      </c>
      <c r="J20" s="8"/>
      <c r="K20" s="1">
        <f t="shared" si="5"/>
        <v>0.13312907406428398</v>
      </c>
      <c r="L20" s="8"/>
      <c r="M20" s="8">
        <f>IFERROR(VLOOKUP(A20,'درآمد سود سهام'!A:S,19,0),0)</f>
        <v>146331284260</v>
      </c>
      <c r="N20" s="8"/>
      <c r="O20" s="8">
        <f>IFERROR(VLOOKUP(A20,'درآمد ناشی از تغییر قیمت اوراق'!A:Q,17,0),0)</f>
        <v>68058390851</v>
      </c>
      <c r="P20" s="8"/>
      <c r="Q20" s="8">
        <f>IFERROR(VLOOKUP(A20,'درآمد ناشی از فروش'!A:Q,17,0),0)</f>
        <v>-97556939437</v>
      </c>
      <c r="R20" s="8"/>
      <c r="S20" s="8">
        <f t="shared" si="6"/>
        <v>116832735674</v>
      </c>
      <c r="T20" s="8"/>
      <c r="U20" s="1">
        <f t="shared" si="7"/>
        <v>0.15976073569781493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51423077809</v>
      </c>
      <c r="F21" s="8"/>
      <c r="G21" s="8">
        <f>IFERROR(VLOOKUP(A21,'درآمد ناشی از فروش'!A:Q,9,0),0)</f>
        <v>-1338629472</v>
      </c>
      <c r="H21" s="8"/>
      <c r="I21" s="8">
        <f t="shared" si="0"/>
        <v>50084448337</v>
      </c>
      <c r="J21" s="8"/>
      <c r="K21" s="1">
        <f>+I21/$I$30</f>
        <v>5.2545392802556046E-2</v>
      </c>
      <c r="L21" s="8"/>
      <c r="M21" s="8">
        <f>IFERROR(VLOOKUP(A21,'درآمد سود سهام'!A:S,19,0),0)</f>
        <v>66891633900</v>
      </c>
      <c r="N21" s="8"/>
      <c r="O21" s="8">
        <f>IFERROR(VLOOKUP(A21,'درآمد ناشی از تغییر قیمت اوراق'!A:Q,17,0),0)</f>
        <v>-85467011893</v>
      </c>
      <c r="P21" s="8"/>
      <c r="Q21" s="8">
        <f>IFERROR(VLOOKUP(A21,'درآمد ناشی از فروش'!A:Q,17,0),0)</f>
        <v>-15848529130</v>
      </c>
      <c r="R21" s="8"/>
      <c r="S21" s="8">
        <f t="shared" si="1"/>
        <v>-34423907123</v>
      </c>
      <c r="T21" s="8"/>
      <c r="U21" s="1">
        <f>+S21/$S$30</f>
        <v>-4.7072326911092033E-2</v>
      </c>
    </row>
    <row r="22" spans="1:21" ht="21" x14ac:dyDescent="0.55000000000000004">
      <c r="A22" s="25" t="s">
        <v>66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39729819125</v>
      </c>
      <c r="F22" s="8"/>
      <c r="G22" s="8">
        <f>IFERROR(VLOOKUP(A22,'درآمد ناشی از فروش'!A:Q,9,0),0)</f>
        <v>2760811187</v>
      </c>
      <c r="H22" s="8"/>
      <c r="I22" s="8">
        <f t="shared" si="0"/>
        <v>42490630312</v>
      </c>
      <c r="J22" s="8"/>
      <c r="K22" s="1">
        <f>+I22/$I$30</f>
        <v>4.4578445691351103E-2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60860812218</v>
      </c>
      <c r="P22" s="8"/>
      <c r="Q22" s="8">
        <f>IFERROR(VLOOKUP(A22,'درآمد ناشی از فروش'!A:Q,17,0),0)</f>
        <v>2760811187</v>
      </c>
      <c r="R22" s="8"/>
      <c r="S22" s="8">
        <f t="shared" ref="S22:S25" si="8">+Q22+O22+M22</f>
        <v>63621623405</v>
      </c>
      <c r="T22" s="8"/>
      <c r="U22" s="1">
        <f>+S22/$S$30</f>
        <v>8.6998197062110524E-2</v>
      </c>
    </row>
    <row r="23" spans="1:21" ht="21" x14ac:dyDescent="0.55000000000000004">
      <c r="A23" s="25" t="s">
        <v>63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42953951513</v>
      </c>
      <c r="F23" s="8"/>
      <c r="G23" s="8">
        <f>IFERROR(VLOOKUP(A23,'درآمد ناشی از فروش'!A:Q,9,0),0)</f>
        <v>2753453122</v>
      </c>
      <c r="H23" s="8"/>
      <c r="I23" s="8">
        <f t="shared" si="0"/>
        <v>45707404635</v>
      </c>
      <c r="J23" s="8"/>
      <c r="K23" s="1">
        <f>+I23/$I$30</f>
        <v>4.7953279117126157E-2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53228060728</v>
      </c>
      <c r="P23" s="8"/>
      <c r="Q23" s="8">
        <f>IFERROR(VLOOKUP(A23,'درآمد ناشی از فروش'!A:Q,17,0),0)</f>
        <v>2753453122</v>
      </c>
      <c r="R23" s="8"/>
      <c r="S23" s="8">
        <f t="shared" si="8"/>
        <v>55981513850</v>
      </c>
      <c r="T23" s="8"/>
      <c r="U23" s="1">
        <f>+S23/$S$30</f>
        <v>7.6550872378003718E-2</v>
      </c>
    </row>
    <row r="24" spans="1:21" ht="21" x14ac:dyDescent="0.55000000000000004">
      <c r="A24" s="25" t="s">
        <v>49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205207111047</v>
      </c>
      <c r="F24" s="8"/>
      <c r="G24" s="8">
        <f>IFERROR(VLOOKUP(A24,'درآمد ناشی از فروش'!A:Q,9,0),0)</f>
        <v>0</v>
      </c>
      <c r="H24" s="8"/>
      <c r="I24" s="8">
        <f t="shared" si="0"/>
        <v>205207111047</v>
      </c>
      <c r="J24" s="8"/>
      <c r="K24" s="1">
        <f t="shared" ref="K24" si="9">+I24/$I$30</f>
        <v>0.2152901472187449</v>
      </c>
      <c r="L24" s="8"/>
      <c r="M24" s="8">
        <f>IFERROR(VLOOKUP(A24,'درآمد سود سهام'!A:S,19,0),0)</f>
        <v>68884290700</v>
      </c>
      <c r="N24" s="8"/>
      <c r="O24" s="8">
        <f>IFERROR(VLOOKUP(A24,'درآمد ناشی از تغییر قیمت اوراق'!A:Q,17,0),0)</f>
        <v>144014136200</v>
      </c>
      <c r="P24" s="8"/>
      <c r="Q24" s="8">
        <f>IFERROR(VLOOKUP(A24,'درآمد ناشی از فروش'!A:Q,17,0),0)</f>
        <v>-61238675608</v>
      </c>
      <c r="R24" s="8"/>
      <c r="S24" s="8">
        <f t="shared" ref="S24" si="10">+Q24+O24+M24</f>
        <v>151659751292</v>
      </c>
      <c r="T24" s="8"/>
      <c r="U24" s="1">
        <f t="shared" ref="U24" si="11">+S24/$S$30</f>
        <v>0.20738428576871501</v>
      </c>
    </row>
    <row r="25" spans="1:21" ht="21" x14ac:dyDescent="0.55000000000000004">
      <c r="A25" s="25" t="s">
        <v>64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21357454369</v>
      </c>
      <c r="F25" s="8"/>
      <c r="G25" s="8">
        <f>IFERROR(VLOOKUP(A25,'درآمد ناشی از فروش'!A:Q,9,0),0)</f>
        <v>975232469</v>
      </c>
      <c r="H25" s="8"/>
      <c r="I25" s="8">
        <f t="shared" si="0"/>
        <v>22332686838</v>
      </c>
      <c r="J25" s="8"/>
      <c r="K25" s="1">
        <f>+I25/$I$30</f>
        <v>2.3430023514350511E-2</v>
      </c>
      <c r="L25" s="8"/>
      <c r="M25" s="8">
        <f>IFERROR(VLOOKUP(A25,'درآمد سود سهام'!A:S,19,0),0)</f>
        <v>21037718121</v>
      </c>
      <c r="N25" s="8"/>
      <c r="O25" s="8">
        <f>IFERROR(VLOOKUP(A25,'درآمد ناشی از تغییر قیمت اوراق'!A:Q,17,0),0)</f>
        <v>11038444330</v>
      </c>
      <c r="P25" s="8"/>
      <c r="Q25" s="8">
        <f>IFERROR(VLOOKUP(A25,'درآمد ناشی از فروش'!A:Q,17,0),0)</f>
        <v>975232469</v>
      </c>
      <c r="R25" s="8"/>
      <c r="S25" s="8">
        <f t="shared" si="8"/>
        <v>33051394920</v>
      </c>
      <c r="T25" s="8"/>
      <c r="U25" s="1">
        <f>+S25/$S$30</f>
        <v>4.519551081121613E-2</v>
      </c>
    </row>
    <row r="26" spans="1:21" ht="21" x14ac:dyDescent="0.55000000000000004">
      <c r="A26" s="25" t="s">
        <v>65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-2867456002</v>
      </c>
      <c r="F26" s="8"/>
      <c r="G26" s="8">
        <f>IFERROR(VLOOKUP(A26,'درآمد ناشی از فروش'!A:Q,9,0),0)</f>
        <v>8464197042</v>
      </c>
      <c r="H26" s="8"/>
      <c r="I26" s="8">
        <f t="shared" si="0"/>
        <v>5596741040</v>
      </c>
      <c r="J26" s="8"/>
      <c r="K26" s="1">
        <f>+I26/$I$30</f>
        <v>5.8717419503597004E-3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16530029778</v>
      </c>
      <c r="P26" s="8"/>
      <c r="Q26" s="8">
        <f>IFERROR(VLOOKUP(A26,'درآمد ناشی از فروش'!A:Q,17,0),0)</f>
        <v>8464197042</v>
      </c>
      <c r="R26" s="8"/>
      <c r="S26" s="8">
        <f t="shared" si="1"/>
        <v>24994226820</v>
      </c>
      <c r="T26" s="8"/>
      <c r="U26" s="1">
        <f>+S26/$S$30</f>
        <v>3.4177887232763673E-2</v>
      </c>
    </row>
    <row r="27" spans="1:21" ht="21" x14ac:dyDescent="0.55000000000000004">
      <c r="A27" s="25" t="s">
        <v>67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40363143282</v>
      </c>
      <c r="F27" s="8"/>
      <c r="G27" s="8">
        <f>IFERROR(VLOOKUP(A27,'درآمد ناشی از فروش'!A:Q,9,0),0)</f>
        <v>0</v>
      </c>
      <c r="H27" s="8"/>
      <c r="I27" s="8">
        <f t="shared" si="0"/>
        <v>40363143282</v>
      </c>
      <c r="J27" s="8"/>
      <c r="K27" s="1">
        <f>+I27/$I$30</f>
        <v>4.2346422670522327E-2</v>
      </c>
      <c r="L27" s="8"/>
      <c r="M27" s="8">
        <f>IFERROR(VLOOKUP(A27,'درآمد سود سهام'!A:S,19,0),0)</f>
        <v>14850000000</v>
      </c>
      <c r="N27" s="8"/>
      <c r="O27" s="8">
        <f>IFERROR(VLOOKUP(A27,'درآمد ناشی از تغییر قیمت اوراق'!A:Q,17,0),0)</f>
        <v>46816612284</v>
      </c>
      <c r="P27" s="8"/>
      <c r="Q27" s="8">
        <f>IFERROR(VLOOKUP(A27,'درآمد ناشی از فروش'!A:Q,17,0),0)</f>
        <v>0</v>
      </c>
      <c r="R27" s="8"/>
      <c r="S27" s="8">
        <f t="shared" si="1"/>
        <v>61666612284</v>
      </c>
      <c r="T27" s="8"/>
      <c r="U27" s="1">
        <f>+S27/$S$30</f>
        <v>8.4324853729126514E-2</v>
      </c>
    </row>
    <row r="28" spans="1:21" ht="21" x14ac:dyDescent="0.55000000000000004">
      <c r="A28" s="25" t="s">
        <v>52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111691094766</v>
      </c>
      <c r="F28" s="8"/>
      <c r="G28" s="8">
        <f>IFERROR(VLOOKUP(A28,'درآمد ناشی از فروش'!A:Q,9,0),0)</f>
        <v>1958678038</v>
      </c>
      <c r="H28" s="8"/>
      <c r="I28" s="8">
        <f t="shared" si="0"/>
        <v>113649772804</v>
      </c>
      <c r="J28" s="8"/>
      <c r="K28" s="1">
        <f>+I28/$I$30</f>
        <v>0.11923405672206978</v>
      </c>
      <c r="L28" s="8"/>
      <c r="M28" s="8">
        <f>IFERROR(VLOOKUP(A28,'درآمد سود سهام'!A:S,19,0),0)</f>
        <v>134769340170</v>
      </c>
      <c r="N28" s="8"/>
      <c r="O28" s="8">
        <f>IFERROR(VLOOKUP(A28,'درآمد ناشی از تغییر قیمت اوراق'!A:Q,17,0),0)</f>
        <v>91925319804</v>
      </c>
      <c r="P28" s="8"/>
      <c r="Q28" s="8">
        <f>IFERROR(VLOOKUP(A28,'درآمد ناشی از فروش'!A:Q,17,0),0)</f>
        <v>-36912307104</v>
      </c>
      <c r="R28" s="8"/>
      <c r="S28" s="8">
        <f t="shared" si="1"/>
        <v>189782352870</v>
      </c>
      <c r="T28" s="8"/>
      <c r="U28" s="1">
        <f>+S28/$S$30</f>
        <v>0.25951432312237549</v>
      </c>
    </row>
    <row r="29" spans="1:21" ht="21.75" thickBot="1" x14ac:dyDescent="0.6">
      <c r="A29" s="25" t="s">
        <v>46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202867310702</v>
      </c>
      <c r="F29" s="8"/>
      <c r="G29" s="8">
        <f>IFERROR(VLOOKUP(A29,'درآمد ناشی از فروش'!A:Q,9,0),0)</f>
        <v>-719670534</v>
      </c>
      <c r="H29" s="8"/>
      <c r="I29" s="8">
        <f t="shared" si="0"/>
        <v>202147640168</v>
      </c>
      <c r="J29" s="8"/>
      <c r="K29" s="1">
        <f>+I29/$I$30</f>
        <v>0.21208034648332832</v>
      </c>
      <c r="L29" s="8"/>
      <c r="M29" s="8">
        <f>IFERROR(VLOOKUP(A29,'درآمد سود سهام'!A:S,19,0),0)</f>
        <v>56495512440</v>
      </c>
      <c r="N29" s="8"/>
      <c r="O29" s="8">
        <f>IFERROR(VLOOKUP(A29,'درآمد ناشی از تغییر قیمت اوراق'!A:Q,17,0),0)</f>
        <v>2110334455</v>
      </c>
      <c r="P29" s="8"/>
      <c r="Q29" s="8">
        <f>IFERROR(VLOOKUP(A29,'درآمد ناشی از فروش'!A:Q,17,0),0)</f>
        <v>-33034760762</v>
      </c>
      <c r="R29" s="8"/>
      <c r="S29" s="8">
        <f t="shared" si="1"/>
        <v>25571086133</v>
      </c>
      <c r="T29" s="8"/>
      <c r="U29" s="1">
        <f>+S29/$S$30</f>
        <v>3.4966702693664718E-2</v>
      </c>
    </row>
    <row r="30" spans="1:21" s="5" customFormat="1" ht="26.25" customHeight="1" thickBot="1" x14ac:dyDescent="0.25">
      <c r="A30" s="5" t="s">
        <v>15</v>
      </c>
      <c r="C30" s="6">
        <f>SUM(C8:C29)</f>
        <v>0</v>
      </c>
      <c r="E30" s="6">
        <f>SUM(E8:E29)</f>
        <v>1017180321775</v>
      </c>
      <c r="G30" s="6">
        <f>SUM(G8:G29)</f>
        <v>-64014960062</v>
      </c>
      <c r="I30" s="6">
        <f>SUM(I8:I29)</f>
        <v>953165361713</v>
      </c>
      <c r="K30" s="7">
        <f>SUM(K8:K29)</f>
        <v>1</v>
      </c>
      <c r="M30" s="6">
        <f>SUM(M8:M29)</f>
        <v>572968005221</v>
      </c>
      <c r="O30" s="6">
        <f>SUM(O8:O29)</f>
        <v>436985681661</v>
      </c>
      <c r="Q30" s="6">
        <f>SUM(Q8:Q29)</f>
        <v>-278655504236</v>
      </c>
      <c r="S30" s="6">
        <f>SUM(S8:S29)</f>
        <v>731298182646</v>
      </c>
      <c r="U30" s="7">
        <f>SUM(U8:U29)</f>
        <v>1</v>
      </c>
    </row>
    <row r="31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7"/>
  <sheetViews>
    <sheetView rightToLeft="1" zoomScaleNormal="100" workbookViewId="0">
      <selection activeCell="Y20" sqref="Y20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</row>
    <row r="3" spans="1:19" ht="26.25" x14ac:dyDescent="0.2">
      <c r="A3" s="50" t="s">
        <v>22</v>
      </c>
      <c r="B3" s="50" t="s">
        <v>22</v>
      </c>
      <c r="C3" s="50" t="s">
        <v>22</v>
      </c>
      <c r="D3" s="50" t="s">
        <v>22</v>
      </c>
      <c r="E3" s="50" t="s">
        <v>22</v>
      </c>
      <c r="F3" s="50" t="s">
        <v>22</v>
      </c>
      <c r="G3" s="50" t="s">
        <v>22</v>
      </c>
      <c r="H3" s="50" t="s">
        <v>22</v>
      </c>
      <c r="I3" s="50" t="s">
        <v>22</v>
      </c>
      <c r="J3" s="50" t="s">
        <v>22</v>
      </c>
      <c r="K3" s="50" t="s">
        <v>22</v>
      </c>
      <c r="L3" s="50" t="s">
        <v>22</v>
      </c>
      <c r="M3" s="50" t="s">
        <v>22</v>
      </c>
      <c r="N3" s="50" t="s">
        <v>22</v>
      </c>
      <c r="O3" s="50" t="s">
        <v>22</v>
      </c>
      <c r="P3" s="50" t="s">
        <v>22</v>
      </c>
      <c r="Q3" s="50" t="s">
        <v>22</v>
      </c>
      <c r="R3" s="50" t="s">
        <v>22</v>
      </c>
      <c r="S3" s="50" t="s">
        <v>22</v>
      </c>
    </row>
    <row r="4" spans="1:19" ht="26.25" x14ac:dyDescent="0.2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</row>
    <row r="6" spans="1:19" ht="27" thickBot="1" x14ac:dyDescent="0.25">
      <c r="A6" s="51" t="s">
        <v>3</v>
      </c>
      <c r="C6" s="51" t="s">
        <v>54</v>
      </c>
      <c r="D6" s="51" t="s">
        <v>54</v>
      </c>
      <c r="E6" s="51" t="s">
        <v>54</v>
      </c>
      <c r="F6" s="51" t="s">
        <v>54</v>
      </c>
      <c r="G6" s="51" t="s">
        <v>54</v>
      </c>
      <c r="I6" s="51" t="s">
        <v>24</v>
      </c>
      <c r="J6" s="51" t="s">
        <v>24</v>
      </c>
      <c r="K6" s="51" t="s">
        <v>24</v>
      </c>
      <c r="L6" s="51" t="s">
        <v>24</v>
      </c>
      <c r="M6" s="51" t="s">
        <v>24</v>
      </c>
      <c r="O6" s="51" t="s">
        <v>25</v>
      </c>
      <c r="P6" s="51" t="s">
        <v>25</v>
      </c>
      <c r="Q6" s="51" t="s">
        <v>25</v>
      </c>
      <c r="R6" s="51" t="s">
        <v>25</v>
      </c>
      <c r="S6" s="51" t="s">
        <v>25</v>
      </c>
    </row>
    <row r="7" spans="1:19" ht="27" thickBot="1" x14ac:dyDescent="0.25">
      <c r="A7" s="51" t="s">
        <v>3</v>
      </c>
      <c r="C7" s="36" t="s">
        <v>55</v>
      </c>
      <c r="E7" s="36" t="s">
        <v>56</v>
      </c>
      <c r="G7" s="36" t="s">
        <v>57</v>
      </c>
      <c r="I7" s="36" t="s">
        <v>58</v>
      </c>
      <c r="K7" s="36" t="s">
        <v>28</v>
      </c>
      <c r="M7" s="36" t="s">
        <v>59</v>
      </c>
      <c r="O7" s="36" t="s">
        <v>58</v>
      </c>
      <c r="Q7" s="36" t="s">
        <v>28</v>
      </c>
      <c r="S7" s="36" t="s">
        <v>59</v>
      </c>
    </row>
    <row r="8" spans="1:19" ht="21" x14ac:dyDescent="0.2">
      <c r="A8" s="5" t="s">
        <v>49</v>
      </c>
      <c r="C8" s="8" t="s">
        <v>60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68884290700</v>
      </c>
      <c r="Q8" s="8">
        <v>0</v>
      </c>
      <c r="S8" s="8">
        <f>+Q8+O8</f>
        <v>68884290700</v>
      </c>
    </row>
    <row r="9" spans="1:19" ht="21" x14ac:dyDescent="0.2">
      <c r="A9" s="5" t="s">
        <v>53</v>
      </c>
      <c r="C9" s="8" t="s">
        <v>60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146331284260</v>
      </c>
      <c r="Q9" s="8">
        <v>0</v>
      </c>
      <c r="S9" s="8">
        <f t="shared" ref="S9:S15" si="0">+Q9+O9</f>
        <v>146331284260</v>
      </c>
    </row>
    <row r="10" spans="1:19" ht="21" x14ac:dyDescent="0.2">
      <c r="A10" s="5" t="s">
        <v>52</v>
      </c>
      <c r="C10" s="8" t="s">
        <v>60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134769340170</v>
      </c>
      <c r="Q10" s="8">
        <v>0</v>
      </c>
      <c r="S10" s="8">
        <f t="shared" si="0"/>
        <v>134769340170</v>
      </c>
    </row>
    <row r="11" spans="1:19" ht="21" x14ac:dyDescent="0.2">
      <c r="A11" s="5" t="s">
        <v>64</v>
      </c>
      <c r="C11" s="8" t="s">
        <v>60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21470000000</v>
      </c>
      <c r="Q11" s="8">
        <v>-432281879</v>
      </c>
      <c r="S11" s="8">
        <f t="shared" si="0"/>
        <v>21037718121</v>
      </c>
    </row>
    <row r="12" spans="1:19" ht="21" x14ac:dyDescent="0.2">
      <c r="A12" s="5" t="s">
        <v>50</v>
      </c>
      <c r="C12" s="8" t="s">
        <v>60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66891633900</v>
      </c>
      <c r="Q12" s="8">
        <v>0</v>
      </c>
      <c r="S12" s="8">
        <f t="shared" si="0"/>
        <v>66891633900</v>
      </c>
    </row>
    <row r="13" spans="1:19" ht="21" x14ac:dyDescent="0.2">
      <c r="A13" s="5" t="s">
        <v>48</v>
      </c>
      <c r="C13" s="8" t="s">
        <v>60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63708225630</v>
      </c>
      <c r="Q13" s="8">
        <v>0</v>
      </c>
      <c r="S13" s="8">
        <f t="shared" si="0"/>
        <v>63708225630</v>
      </c>
    </row>
    <row r="14" spans="1:19" ht="21" x14ac:dyDescent="0.2">
      <c r="A14" s="5" t="s">
        <v>46</v>
      </c>
      <c r="C14" s="8" t="s">
        <v>60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57153336900</v>
      </c>
      <c r="Q14" s="8">
        <v>-657824460</v>
      </c>
      <c r="S14" s="8">
        <f t="shared" si="0"/>
        <v>56495512440</v>
      </c>
    </row>
    <row r="15" spans="1:19" ht="21.75" thickBot="1" x14ac:dyDescent="0.25">
      <c r="A15" s="5" t="s">
        <v>67</v>
      </c>
      <c r="C15" s="8" t="s">
        <v>60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14850000000</v>
      </c>
      <c r="S15" s="8">
        <f t="shared" si="0"/>
        <v>14850000000</v>
      </c>
    </row>
    <row r="16" spans="1:19" s="5" customFormat="1" ht="21.75" thickBot="1" x14ac:dyDescent="0.25">
      <c r="G16" s="8"/>
      <c r="I16" s="6">
        <f>SUM(I8:I15)</f>
        <v>0</v>
      </c>
      <c r="K16" s="6">
        <f>SUM(K8:K15)</f>
        <v>0</v>
      </c>
      <c r="M16" s="6">
        <f>SUM(M8:M15)</f>
        <v>0</v>
      </c>
      <c r="O16" s="6">
        <f>SUM(O8:O15)</f>
        <v>574058111560</v>
      </c>
      <c r="Q16" s="6">
        <f>SUM(Q8:Q15)</f>
        <v>-1090106339</v>
      </c>
      <c r="S16" s="6">
        <f>SUM(S8:S15)</f>
        <v>572968005221</v>
      </c>
    </row>
    <row r="17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activeCell="Y20" sqref="Y20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9" ht="26.25" x14ac:dyDescent="0.45">
      <c r="A3" s="50" t="s">
        <v>22</v>
      </c>
      <c r="B3" s="50" t="s">
        <v>22</v>
      </c>
      <c r="C3" s="50" t="s">
        <v>22</v>
      </c>
      <c r="D3" s="50" t="s">
        <v>22</v>
      </c>
      <c r="E3" s="50" t="s">
        <v>22</v>
      </c>
      <c r="F3" s="50" t="s">
        <v>22</v>
      </c>
      <c r="G3" s="50" t="s">
        <v>22</v>
      </c>
      <c r="H3" s="50" t="s">
        <v>22</v>
      </c>
      <c r="I3" s="50" t="s">
        <v>22</v>
      </c>
    </row>
    <row r="4" spans="1:9" ht="26.25" x14ac:dyDescent="0.45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6" spans="1:9" ht="27" thickBot="1" x14ac:dyDescent="0.5">
      <c r="A6" s="36" t="s">
        <v>37</v>
      </c>
      <c r="C6" s="51" t="s">
        <v>24</v>
      </c>
      <c r="D6" s="51" t="s">
        <v>24</v>
      </c>
      <c r="E6" s="51" t="s">
        <v>24</v>
      </c>
      <c r="G6" s="51" t="s">
        <v>25</v>
      </c>
      <c r="H6" s="51" t="s">
        <v>25</v>
      </c>
      <c r="I6" s="51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28055281</v>
      </c>
      <c r="D8" s="8"/>
      <c r="E8" s="39">
        <f>+C8/$C$12</f>
        <v>0.99781006801792016</v>
      </c>
      <c r="F8" s="8"/>
      <c r="G8" s="8">
        <f>+'سود سپرده بانکی'!M8</f>
        <v>108423576811</v>
      </c>
      <c r="H8" s="8"/>
      <c r="I8" s="39">
        <f>+G8/$G$12</f>
        <v>0.60153029561853</v>
      </c>
    </row>
    <row r="9" spans="1:9" ht="21" x14ac:dyDescent="0.55000000000000004">
      <c r="A9" s="25" t="s">
        <v>47</v>
      </c>
      <c r="B9" s="8"/>
      <c r="C9" s="8">
        <f>+'سود سپرده بانکی'!G9</f>
        <v>0</v>
      </c>
      <c r="D9" s="8"/>
      <c r="E9" s="39">
        <f>+C9/$C$12</f>
        <v>0</v>
      </c>
      <c r="F9" s="8"/>
      <c r="G9" s="8">
        <f>+'سود سپرده بانکی'!M9</f>
        <v>38509925891</v>
      </c>
      <c r="H9" s="8"/>
      <c r="I9" s="39">
        <f>+G9/$G$12</f>
        <v>0.21365175164660996</v>
      </c>
    </row>
    <row r="10" spans="1:9" ht="21" x14ac:dyDescent="0.55000000000000004">
      <c r="A10" s="25" t="s">
        <v>47</v>
      </c>
      <c r="B10" s="8"/>
      <c r="C10" s="8">
        <f>+'سود سپرده بانکی'!G10</f>
        <v>0</v>
      </c>
      <c r="D10" s="8"/>
      <c r="E10" s="39">
        <f t="shared" ref="E10:E11" si="0">+C10/$C$12</f>
        <v>0</v>
      </c>
      <c r="F10" s="8"/>
      <c r="G10" s="8">
        <f>+'سود سپرده بانکی'!M10</f>
        <v>33312328764</v>
      </c>
      <c r="H10" s="8"/>
      <c r="I10" s="39">
        <f t="shared" ref="I10:I11" si="1">+G10/$G$12</f>
        <v>0.18481566056505164</v>
      </c>
    </row>
    <row r="11" spans="1:9" ht="21.75" thickBot="1" x14ac:dyDescent="0.6">
      <c r="A11" s="25" t="s">
        <v>47</v>
      </c>
      <c r="B11" s="8"/>
      <c r="C11" s="8">
        <f>+'سود سپرده بانکی'!G11</f>
        <v>61574</v>
      </c>
      <c r="D11" s="8"/>
      <c r="E11" s="39">
        <f t="shared" si="0"/>
        <v>2.1899319820797881E-3</v>
      </c>
      <c r="F11" s="8"/>
      <c r="G11" s="8">
        <f>+'سود سپرده بانکی'!M11</f>
        <v>413155</v>
      </c>
      <c r="H11" s="8"/>
      <c r="I11" s="39">
        <f t="shared" si="1"/>
        <v>2.2921698084125546E-6</v>
      </c>
    </row>
    <row r="12" spans="1:9" ht="24.75" thickBot="1" x14ac:dyDescent="0.6">
      <c r="A12" s="18" t="s">
        <v>15</v>
      </c>
      <c r="B12" s="25"/>
      <c r="C12" s="26">
        <f>SUM(C8:C11)</f>
        <v>28116855</v>
      </c>
      <c r="D12" s="27"/>
      <c r="E12" s="40">
        <f>SUM(E8:E11)</f>
        <v>1</v>
      </c>
      <c r="F12" s="27"/>
      <c r="G12" s="26">
        <f>SUM(G8:G11)</f>
        <v>180246244621</v>
      </c>
      <c r="H12" s="27"/>
      <c r="I12" s="40">
        <f>SUM(I8:I11)</f>
        <v>1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activeCell="Y20" sqref="Y20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3" ht="26.25" x14ac:dyDescent="0.2">
      <c r="A3" s="50" t="s">
        <v>22</v>
      </c>
      <c r="B3" s="50" t="s">
        <v>22</v>
      </c>
      <c r="C3" s="50" t="s">
        <v>22</v>
      </c>
      <c r="D3" s="50" t="s">
        <v>22</v>
      </c>
      <c r="E3" s="50" t="s">
        <v>22</v>
      </c>
      <c r="F3" s="50" t="s">
        <v>22</v>
      </c>
      <c r="G3" s="50" t="s">
        <v>22</v>
      </c>
      <c r="H3" s="50" t="s">
        <v>22</v>
      </c>
      <c r="I3" s="50" t="s">
        <v>22</v>
      </c>
      <c r="J3" s="50" t="s">
        <v>22</v>
      </c>
      <c r="K3" s="50" t="s">
        <v>22</v>
      </c>
      <c r="L3" s="50" t="s">
        <v>22</v>
      </c>
      <c r="M3" s="50" t="s">
        <v>22</v>
      </c>
    </row>
    <row r="4" spans="1:13" ht="26.25" x14ac:dyDescent="0.2">
      <c r="A4" s="50" t="str">
        <f>+سهام!A4</f>
        <v>برای ماه منتهی به 1404/09/30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6" spans="1:13" ht="27" thickBot="1" x14ac:dyDescent="0.25">
      <c r="A6" s="51" t="s">
        <v>23</v>
      </c>
      <c r="B6" s="51" t="s">
        <v>23</v>
      </c>
      <c r="C6" s="51" t="s">
        <v>24</v>
      </c>
      <c r="D6" s="51" t="s">
        <v>24</v>
      </c>
      <c r="E6" s="51" t="s">
        <v>24</v>
      </c>
      <c r="F6" s="51" t="s">
        <v>24</v>
      </c>
      <c r="G6" s="51" t="s">
        <v>24</v>
      </c>
      <c r="I6" s="51" t="s">
        <v>25</v>
      </c>
      <c r="J6" s="51" t="s">
        <v>25</v>
      </c>
      <c r="K6" s="51" t="s">
        <v>25</v>
      </c>
      <c r="L6" s="51" t="s">
        <v>25</v>
      </c>
      <c r="M6" s="51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28055281</v>
      </c>
      <c r="E8" s="8">
        <v>0</v>
      </c>
      <c r="G8" s="8">
        <f>+C8-E8</f>
        <v>28055281</v>
      </c>
      <c r="I8" s="8">
        <v>108423576811</v>
      </c>
      <c r="K8" s="8">
        <v>0</v>
      </c>
      <c r="M8" s="8">
        <f>+I8-K8</f>
        <v>108423576811</v>
      </c>
    </row>
    <row r="9" spans="1:13" ht="19.5" customHeight="1" x14ac:dyDescent="0.2">
      <c r="A9" s="5" t="s">
        <v>47</v>
      </c>
      <c r="C9" s="8">
        <v>0</v>
      </c>
      <c r="E9" s="8">
        <v>0</v>
      </c>
      <c r="G9" s="8">
        <f t="shared" ref="G9" si="0">+C9-E9</f>
        <v>0</v>
      </c>
      <c r="I9" s="8">
        <v>38509925891</v>
      </c>
      <c r="K9" s="8">
        <v>0</v>
      </c>
      <c r="M9" s="8">
        <f t="shared" ref="M9:M11" si="1">+I9-K9</f>
        <v>38509925891</v>
      </c>
    </row>
    <row r="10" spans="1:13" ht="19.5" customHeight="1" x14ac:dyDescent="0.2">
      <c r="A10" s="5" t="s">
        <v>47</v>
      </c>
      <c r="C10" s="8">
        <v>0</v>
      </c>
      <c r="E10" s="8">
        <v>0</v>
      </c>
      <c r="G10" s="8">
        <f t="shared" ref="G10" si="2">+C10-E10</f>
        <v>0</v>
      </c>
      <c r="I10" s="8">
        <v>33312328764</v>
      </c>
      <c r="K10" s="8">
        <v>0</v>
      </c>
      <c r="M10" s="8">
        <f>+I10-K10</f>
        <v>33312328764</v>
      </c>
    </row>
    <row r="11" spans="1:13" ht="19.5" customHeight="1" thickBot="1" x14ac:dyDescent="0.25">
      <c r="A11" s="5" t="s">
        <v>47</v>
      </c>
      <c r="C11" s="8">
        <v>61574</v>
      </c>
      <c r="E11" s="8">
        <v>0</v>
      </c>
      <c r="G11" s="8">
        <f t="shared" ref="G11" si="3">+C11-E11</f>
        <v>61574</v>
      </c>
      <c r="I11" s="8">
        <v>413155</v>
      </c>
      <c r="K11" s="8">
        <v>0</v>
      </c>
      <c r="M11" s="8">
        <f t="shared" si="1"/>
        <v>413155</v>
      </c>
    </row>
    <row r="12" spans="1:13" s="5" customFormat="1" ht="21.75" thickBot="1" x14ac:dyDescent="0.25">
      <c r="A12" s="5" t="s">
        <v>15</v>
      </c>
      <c r="C12" s="6">
        <f>SUM(C8:C11)</f>
        <v>28116855</v>
      </c>
      <c r="E12" s="6">
        <f>SUM(E8:E11)</f>
        <v>0</v>
      </c>
      <c r="G12" s="6">
        <f>SUM(G8:G11)</f>
        <v>28116855</v>
      </c>
      <c r="I12" s="6">
        <f>SUM(I8:I11)</f>
        <v>180246244621</v>
      </c>
      <c r="K12" s="6">
        <f>SUM(K8:K11)</f>
        <v>0</v>
      </c>
      <c r="M12" s="6">
        <f>SUM(M8:M11)</f>
        <v>180246244621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25"/>
  <sheetViews>
    <sheetView rightToLeft="1" topLeftCell="A4" zoomScale="80" zoomScaleNormal="80" workbookViewId="0">
      <selection activeCell="Y20" sqref="Y20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19" ht="24" x14ac:dyDescent="0.2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  <c r="J3" s="54" t="s">
        <v>22</v>
      </c>
      <c r="K3" s="54" t="s">
        <v>22</v>
      </c>
      <c r="L3" s="54" t="s">
        <v>22</v>
      </c>
      <c r="M3" s="54" t="s">
        <v>22</v>
      </c>
      <c r="N3" s="54" t="s">
        <v>22</v>
      </c>
      <c r="O3" s="54" t="s">
        <v>22</v>
      </c>
      <c r="P3" s="54" t="s">
        <v>22</v>
      </c>
      <c r="Q3" s="54" t="s">
        <v>22</v>
      </c>
    </row>
    <row r="4" spans="1:19" ht="24" x14ac:dyDescent="0.2">
      <c r="A4" s="54" t="str">
        <f>+سهام!A4</f>
        <v>برای ماه منتهی به 1404/09/30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19" ht="24.75" thickBot="1" x14ac:dyDescent="0.25">
      <c r="A6" s="54" t="s">
        <v>3</v>
      </c>
      <c r="C6" s="55" t="s">
        <v>24</v>
      </c>
      <c r="D6" s="55" t="s">
        <v>24</v>
      </c>
      <c r="E6" s="55" t="s">
        <v>24</v>
      </c>
      <c r="F6" s="55" t="s">
        <v>24</v>
      </c>
      <c r="G6" s="55" t="s">
        <v>24</v>
      </c>
      <c r="H6" s="55" t="s">
        <v>24</v>
      </c>
      <c r="I6" s="55" t="s">
        <v>24</v>
      </c>
      <c r="K6" s="55" t="s">
        <v>25</v>
      </c>
      <c r="L6" s="55" t="s">
        <v>25</v>
      </c>
      <c r="M6" s="55" t="s">
        <v>25</v>
      </c>
      <c r="N6" s="55" t="s">
        <v>25</v>
      </c>
      <c r="O6" s="55" t="s">
        <v>25</v>
      </c>
      <c r="P6" s="55" t="s">
        <v>25</v>
      </c>
      <c r="Q6" s="55" t="s">
        <v>25</v>
      </c>
    </row>
    <row r="7" spans="1:19" ht="24.75" thickBot="1" x14ac:dyDescent="0.25">
      <c r="A7" s="55" t="s">
        <v>3</v>
      </c>
      <c r="C7" s="33" t="s">
        <v>7</v>
      </c>
      <c r="E7" s="33" t="s">
        <v>30</v>
      </c>
      <c r="G7" s="33" t="s">
        <v>31</v>
      </c>
      <c r="I7" s="33" t="s">
        <v>61</v>
      </c>
      <c r="K7" s="33" t="s">
        <v>7</v>
      </c>
      <c r="M7" s="33" t="s">
        <v>30</v>
      </c>
      <c r="O7" s="33" t="s">
        <v>31</v>
      </c>
      <c r="Q7" s="33" t="s">
        <v>61</v>
      </c>
    </row>
    <row r="8" spans="1:19" ht="24" x14ac:dyDescent="0.45">
      <c r="A8" s="24" t="s">
        <v>64</v>
      </c>
      <c r="C8" s="15">
        <v>74788901</v>
      </c>
      <c r="E8" s="15">
        <v>106641664082</v>
      </c>
      <c r="G8" s="15">
        <v>105666431613</v>
      </c>
      <c r="I8" s="15">
        <v>975232469</v>
      </c>
      <c r="K8" s="15">
        <v>74788901</v>
      </c>
      <c r="M8" s="15">
        <v>106641664082</v>
      </c>
      <c r="O8" s="15">
        <v>105666431613</v>
      </c>
      <c r="Q8" s="15">
        <f>+M8-O8</f>
        <v>975232469</v>
      </c>
      <c r="S8" s="34"/>
    </row>
    <row r="9" spans="1:19" ht="24" x14ac:dyDescent="0.45">
      <c r="A9" s="24" t="s">
        <v>53</v>
      </c>
      <c r="C9" s="15">
        <v>98383873</v>
      </c>
      <c r="E9" s="15">
        <v>248475993004</v>
      </c>
      <c r="G9" s="15">
        <v>267664337549</v>
      </c>
      <c r="I9" s="15">
        <v>-19188344545</v>
      </c>
      <c r="K9" s="15">
        <v>221695875</v>
      </c>
      <c r="M9" s="15">
        <v>505591500575</v>
      </c>
      <c r="O9" s="15">
        <v>603148440012</v>
      </c>
      <c r="Q9" s="15">
        <f t="shared" ref="Q9:Q21" si="0">+M9-O9</f>
        <v>-97556939437</v>
      </c>
      <c r="S9" s="34"/>
    </row>
    <row r="10" spans="1:19" ht="24" x14ac:dyDescent="0.45">
      <c r="A10" s="24" t="s">
        <v>51</v>
      </c>
      <c r="C10" s="15">
        <v>0</v>
      </c>
      <c r="E10" s="15">
        <v>0</v>
      </c>
      <c r="G10" s="15">
        <v>0</v>
      </c>
      <c r="I10" s="15">
        <v>0</v>
      </c>
      <c r="K10" s="15">
        <v>9160</v>
      </c>
      <c r="M10" s="15">
        <v>130210437178</v>
      </c>
      <c r="O10" s="15">
        <v>89996825024</v>
      </c>
      <c r="Q10" s="15">
        <f t="shared" si="0"/>
        <v>40213612154</v>
      </c>
      <c r="S10" s="34"/>
    </row>
    <row r="11" spans="1:19" ht="24" x14ac:dyDescent="0.45">
      <c r="A11" s="24" t="s">
        <v>65</v>
      </c>
      <c r="C11" s="15">
        <v>4000000</v>
      </c>
      <c r="E11" s="15">
        <v>68945212440</v>
      </c>
      <c r="G11" s="15">
        <v>60481015398</v>
      </c>
      <c r="I11" s="15">
        <v>8464197042</v>
      </c>
      <c r="K11" s="15">
        <v>4000000</v>
      </c>
      <c r="M11" s="15">
        <v>68945212440</v>
      </c>
      <c r="O11" s="15">
        <v>60481015398</v>
      </c>
      <c r="Q11" s="15">
        <f t="shared" si="0"/>
        <v>8464197042</v>
      </c>
      <c r="S11" s="34"/>
    </row>
    <row r="12" spans="1:19" ht="24" x14ac:dyDescent="0.45">
      <c r="A12" s="24" t="s">
        <v>66</v>
      </c>
      <c r="C12" s="15">
        <v>1000000</v>
      </c>
      <c r="E12" s="15">
        <v>12503844312</v>
      </c>
      <c r="G12" s="15">
        <v>9743033125</v>
      </c>
      <c r="I12" s="15">
        <v>2760811187</v>
      </c>
      <c r="K12" s="15">
        <v>1000000</v>
      </c>
      <c r="M12" s="15">
        <v>12503844312</v>
      </c>
      <c r="O12" s="15">
        <v>9743033125</v>
      </c>
      <c r="Q12" s="15">
        <f t="shared" si="0"/>
        <v>2760811187</v>
      </c>
      <c r="S12" s="34"/>
    </row>
    <row r="13" spans="1:19" ht="24" x14ac:dyDescent="0.45">
      <c r="A13" s="24" t="s">
        <v>74</v>
      </c>
      <c r="C13" s="15">
        <v>0</v>
      </c>
      <c r="E13" s="15">
        <v>0</v>
      </c>
      <c r="G13" s="15">
        <v>0</v>
      </c>
      <c r="I13" s="15">
        <v>0</v>
      </c>
      <c r="K13" s="15">
        <v>13111255</v>
      </c>
      <c r="M13" s="15">
        <v>99270055403</v>
      </c>
      <c r="O13" s="15">
        <v>99270055403</v>
      </c>
      <c r="Q13" s="15">
        <f t="shared" si="0"/>
        <v>0</v>
      </c>
      <c r="S13" s="34"/>
    </row>
    <row r="14" spans="1:19" ht="24" x14ac:dyDescent="0.45">
      <c r="A14" s="24" t="s">
        <v>48</v>
      </c>
      <c r="C14" s="15">
        <v>55000000</v>
      </c>
      <c r="E14" s="15">
        <v>356446425663</v>
      </c>
      <c r="G14" s="15">
        <v>416127915405</v>
      </c>
      <c r="I14" s="15">
        <v>-59681489742</v>
      </c>
      <c r="K14" s="15">
        <v>82137391</v>
      </c>
      <c r="M14" s="15">
        <v>531299759858</v>
      </c>
      <c r="O14" s="15">
        <v>621448389560</v>
      </c>
      <c r="Q14" s="15">
        <f t="shared" si="0"/>
        <v>-90148629702</v>
      </c>
      <c r="S14" s="34"/>
    </row>
    <row r="15" spans="1:19" ht="24" x14ac:dyDescent="0.45">
      <c r="A15" s="24" t="s">
        <v>63</v>
      </c>
      <c r="C15" s="15">
        <v>20641065</v>
      </c>
      <c r="E15" s="15">
        <v>69913334975</v>
      </c>
      <c r="G15" s="15">
        <v>67159881853</v>
      </c>
      <c r="I15" s="15">
        <v>2753453122</v>
      </c>
      <c r="K15" s="15">
        <v>20641065</v>
      </c>
      <c r="M15" s="15">
        <v>69913334975</v>
      </c>
      <c r="O15" s="15">
        <v>67159881853</v>
      </c>
      <c r="Q15" s="15">
        <f t="shared" si="0"/>
        <v>2753453122</v>
      </c>
      <c r="S15" s="34"/>
    </row>
    <row r="16" spans="1:19" ht="24" x14ac:dyDescent="0.45">
      <c r="A16" s="24" t="s">
        <v>72</v>
      </c>
      <c r="C16" s="15">
        <v>0</v>
      </c>
      <c r="E16" s="15">
        <v>0</v>
      </c>
      <c r="G16" s="15">
        <v>0</v>
      </c>
      <c r="I16" s="15">
        <v>0</v>
      </c>
      <c r="K16" s="15">
        <v>562501</v>
      </c>
      <c r="M16" s="15">
        <v>5927033741</v>
      </c>
      <c r="O16" s="15">
        <v>5010804581</v>
      </c>
      <c r="Q16" s="15">
        <f t="shared" si="0"/>
        <v>916229160</v>
      </c>
      <c r="S16" s="34"/>
    </row>
    <row r="17" spans="1:19" ht="24" x14ac:dyDescent="0.45">
      <c r="A17" s="24" t="s">
        <v>49</v>
      </c>
      <c r="C17" s="15">
        <v>0</v>
      </c>
      <c r="E17" s="15">
        <v>0</v>
      </c>
      <c r="G17" s="15">
        <v>0</v>
      </c>
      <c r="I17" s="15">
        <v>0</v>
      </c>
      <c r="K17" s="15">
        <v>135150345</v>
      </c>
      <c r="M17" s="15">
        <v>267314187942</v>
      </c>
      <c r="O17" s="15">
        <v>328552863550</v>
      </c>
      <c r="Q17" s="15">
        <f t="shared" si="0"/>
        <v>-61238675608</v>
      </c>
      <c r="S17" s="34"/>
    </row>
    <row r="18" spans="1:19" ht="24" x14ac:dyDescent="0.45">
      <c r="A18" s="24" t="s">
        <v>50</v>
      </c>
      <c r="C18" s="15">
        <v>1134130</v>
      </c>
      <c r="E18" s="15">
        <v>3300529571</v>
      </c>
      <c r="G18" s="15">
        <v>4639159043</v>
      </c>
      <c r="I18" s="15">
        <v>-1338629472</v>
      </c>
      <c r="K18" s="15">
        <v>17157270</v>
      </c>
      <c r="M18" s="15">
        <v>55799291458</v>
      </c>
      <c r="O18" s="15">
        <v>71647820588</v>
      </c>
      <c r="Q18" s="15">
        <f t="shared" si="0"/>
        <v>-15848529130</v>
      </c>
      <c r="S18" s="34"/>
    </row>
    <row r="19" spans="1:19" ht="24" x14ac:dyDescent="0.45">
      <c r="A19" s="24" t="s">
        <v>46</v>
      </c>
      <c r="C19" s="15">
        <v>357579</v>
      </c>
      <c r="E19" s="15">
        <v>4073275254</v>
      </c>
      <c r="G19" s="15">
        <v>4792945788</v>
      </c>
      <c r="I19" s="15">
        <v>-719670534</v>
      </c>
      <c r="K19" s="15">
        <v>10474637</v>
      </c>
      <c r="M19" s="15">
        <v>107371020794</v>
      </c>
      <c r="O19" s="15">
        <v>140405781556</v>
      </c>
      <c r="Q19" s="15">
        <f t="shared" si="0"/>
        <v>-33034760762</v>
      </c>
      <c r="S19" s="34"/>
    </row>
    <row r="20" spans="1:19" ht="24" x14ac:dyDescent="0.45">
      <c r="A20" s="24" t="s">
        <v>52</v>
      </c>
      <c r="C20" s="15">
        <v>70525294</v>
      </c>
      <c r="E20" s="15">
        <v>157068056856</v>
      </c>
      <c r="G20" s="15">
        <v>155109378818</v>
      </c>
      <c r="I20" s="15">
        <v>1958678038</v>
      </c>
      <c r="K20" s="15">
        <v>235509236</v>
      </c>
      <c r="M20" s="15">
        <v>481049157858</v>
      </c>
      <c r="O20" s="15">
        <v>517961464962</v>
      </c>
      <c r="Q20" s="15">
        <f t="shared" si="0"/>
        <v>-36912307104</v>
      </c>
      <c r="S20" s="34"/>
    </row>
    <row r="21" spans="1:19" ht="24.75" thickBot="1" x14ac:dyDescent="0.5">
      <c r="A21" s="24" t="s">
        <v>69</v>
      </c>
      <c r="C21" s="15">
        <v>335</v>
      </c>
      <c r="E21" s="15">
        <v>2077568</v>
      </c>
      <c r="G21" s="15">
        <v>1275195</v>
      </c>
      <c r="I21" s="15">
        <v>802373</v>
      </c>
      <c r="K21" s="15">
        <v>335</v>
      </c>
      <c r="M21" s="15">
        <v>2077568</v>
      </c>
      <c r="O21" s="15">
        <v>1275195</v>
      </c>
      <c r="Q21" s="15">
        <f t="shared" si="0"/>
        <v>802373</v>
      </c>
      <c r="S21" s="34"/>
    </row>
    <row r="22" spans="1:19" ht="24.75" thickBot="1" x14ac:dyDescent="0.25">
      <c r="E22" s="16">
        <f>SUM(E8:E21)</f>
        <v>1027370413725</v>
      </c>
      <c r="F22" s="17"/>
      <c r="G22" s="16">
        <f>SUM(G8:G21)</f>
        <v>1091385373787</v>
      </c>
      <c r="H22" s="17"/>
      <c r="I22" s="16">
        <f>SUM(I8:I21)</f>
        <v>-64014960062</v>
      </c>
      <c r="J22" s="17"/>
      <c r="K22" s="17" t="s">
        <v>15</v>
      </c>
      <c r="L22" s="17"/>
      <c r="M22" s="16">
        <f>SUM(M8:M21)</f>
        <v>2441838578184</v>
      </c>
      <c r="N22" s="17"/>
      <c r="O22" s="16">
        <f>SUM(O8:O21)</f>
        <v>2720494082420</v>
      </c>
      <c r="P22" s="17"/>
      <c r="Q22" s="16">
        <f>SUM(Q8:Q21)</f>
        <v>-278655504236</v>
      </c>
    </row>
    <row r="23" spans="1:19" ht="23.25" thickTop="1" x14ac:dyDescent="0.2"/>
    <row r="25" spans="1:19" x14ac:dyDescent="0.45">
      <c r="I25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2025-12-26T19:15:18Z</dcterms:modified>
</cp:coreProperties>
</file>