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0\بخشی\"/>
    </mc:Choice>
  </mc:AlternateContent>
  <xr:revisionPtr revIDLastSave="0" documentId="13_ncr:1_{44E7F436-1A6D-4BB2-B72A-0CA5444E4C0D}" xr6:coauthVersionLast="47" xr6:coauthVersionMax="47" xr10:uidLastSave="{00000000-0000-0000-0000-000000000000}"/>
  <bookViews>
    <workbookView xWindow="-120" yWindow="-120" windowWidth="29040" windowHeight="15720" tabRatio="872" activeTab="9" xr2:uid="{00000000-000D-0000-FFFF-FFFF00000000}"/>
  </bookViews>
  <sheets>
    <sheet name="سهام" sheetId="1" r:id="rId1"/>
    <sheet name="سپرده" sheetId="6" r:id="rId2"/>
    <sheet name="جمع درآمدها" sheetId="15" r:id="rId3"/>
    <sheet name="سایر درآمدها" sheetId="19" r:id="rId4"/>
    <sheet name="سرمایه‌گذاری در سهام" sheetId="11" r:id="rId5"/>
    <sheet name="درآمد سود سهام" sheetId="18" r:id="rId6"/>
    <sheet name="درآمد سپرده بانکی" sheetId="13" r:id="rId7"/>
    <sheet name="سود سپرده بانکی" sheetId="7" r:id="rId8"/>
    <sheet name="درآمد ناشی از فروش" sheetId="9" r:id="rId9"/>
    <sheet name="درآمد ناشی از تغییر قیمت اوراق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10" l="1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8" i="10"/>
  <c r="Q15" i="9"/>
  <c r="Q14" i="9"/>
  <c r="Q13" i="9"/>
  <c r="Q12" i="9"/>
  <c r="Q11" i="9"/>
  <c r="Q10" i="9"/>
  <c r="Q9" i="9"/>
  <c r="Q8" i="9"/>
  <c r="I9" i="9"/>
  <c r="I10" i="9"/>
  <c r="I11" i="9"/>
  <c r="I12" i="9"/>
  <c r="I13" i="9"/>
  <c r="I14" i="9"/>
  <c r="I15" i="9"/>
  <c r="I8" i="9"/>
  <c r="G8" i="13"/>
  <c r="C8" i="13"/>
  <c r="G9" i="7"/>
  <c r="C9" i="13" s="1"/>
  <c r="M9" i="7"/>
  <c r="K10" i="7"/>
  <c r="I10" i="7"/>
  <c r="E10" i="7"/>
  <c r="C10" i="7"/>
  <c r="S9" i="18"/>
  <c r="S8" i="18"/>
  <c r="M9" i="18"/>
  <c r="M8" i="18"/>
  <c r="A4" i="19"/>
  <c r="A2" i="19"/>
  <c r="E9" i="19"/>
  <c r="C9" i="19"/>
  <c r="C9" i="15" s="1"/>
  <c r="G9" i="13" l="1"/>
  <c r="G10" i="15"/>
  <c r="F10" i="15"/>
  <c r="G47" i="10"/>
  <c r="E47" i="10"/>
  <c r="Q47" i="10"/>
  <c r="Q19" i="9"/>
  <c r="O47" i="10"/>
  <c r="M47" i="10"/>
  <c r="K53" i="1" l="1"/>
  <c r="I47" i="10"/>
  <c r="I6" i="6" l="1"/>
  <c r="C6" i="6"/>
  <c r="A4" i="6"/>
  <c r="O53" i="1"/>
  <c r="I19" i="9"/>
  <c r="O10" i="18" l="1"/>
  <c r="M10" i="18"/>
  <c r="Q10" i="18"/>
  <c r="K10" i="18"/>
  <c r="Y53" i="1"/>
  <c r="I10" i="18" l="1"/>
  <c r="S10" i="18"/>
  <c r="K10" i="6"/>
  <c r="I9" i="6"/>
  <c r="G53" i="1"/>
  <c r="E53" i="1"/>
  <c r="M19" i="9"/>
  <c r="O19" i="9"/>
  <c r="W53" i="1" l="1"/>
  <c r="U53" i="1"/>
  <c r="E19" i="9"/>
  <c r="G19" i="9"/>
  <c r="I8" i="6" l="1"/>
  <c r="I10" i="6" s="1"/>
  <c r="A4" i="10"/>
  <c r="A4" i="9"/>
  <c r="A4" i="7"/>
  <c r="A4" i="13"/>
  <c r="A4" i="18"/>
  <c r="A4" i="11"/>
  <c r="A4" i="15"/>
  <c r="O31" i="11"/>
  <c r="O36" i="11"/>
  <c r="M8" i="7"/>
  <c r="M10" i="7" s="1"/>
  <c r="G8" i="7"/>
  <c r="G10" i="7" s="1"/>
  <c r="O48" i="11" l="1"/>
  <c r="O47" i="11"/>
  <c r="E46" i="11"/>
  <c r="E45" i="11"/>
  <c r="O46" i="11"/>
  <c r="E48" i="11"/>
  <c r="O45" i="11"/>
  <c r="E47" i="11"/>
  <c r="C46" i="11"/>
  <c r="M47" i="11"/>
  <c r="C45" i="11"/>
  <c r="M46" i="11"/>
  <c r="C48" i="11"/>
  <c r="M45" i="11"/>
  <c r="C47" i="11"/>
  <c r="M48" i="11"/>
  <c r="G47" i="11"/>
  <c r="Q48" i="11"/>
  <c r="G46" i="11"/>
  <c r="Q47" i="11"/>
  <c r="G48" i="11"/>
  <c r="G45" i="11"/>
  <c r="Q46" i="11"/>
  <c r="Q45" i="11"/>
  <c r="C42" i="11"/>
  <c r="C50" i="11"/>
  <c r="M42" i="11"/>
  <c r="M50" i="11"/>
  <c r="C43" i="11"/>
  <c r="C44" i="11"/>
  <c r="C49" i="11"/>
  <c r="C51" i="11"/>
  <c r="M43" i="11"/>
  <c r="M44" i="11"/>
  <c r="M49" i="11"/>
  <c r="M51" i="11"/>
  <c r="E42" i="11"/>
  <c r="E50" i="11"/>
  <c r="O42" i="11"/>
  <c r="O50" i="11"/>
  <c r="E51" i="11"/>
  <c r="E43" i="11"/>
  <c r="E44" i="11"/>
  <c r="E49" i="11"/>
  <c r="O43" i="11"/>
  <c r="O44" i="11"/>
  <c r="O49" i="11"/>
  <c r="O51" i="11"/>
  <c r="G43" i="11"/>
  <c r="G44" i="11"/>
  <c r="G42" i="11"/>
  <c r="Q43" i="11"/>
  <c r="Q44" i="11"/>
  <c r="Q42" i="11"/>
  <c r="G51" i="11"/>
  <c r="G50" i="11"/>
  <c r="Q51" i="11"/>
  <c r="G49" i="11"/>
  <c r="Q50" i="11"/>
  <c r="Q49" i="11"/>
  <c r="C12" i="11"/>
  <c r="M13" i="11"/>
  <c r="C14" i="11"/>
  <c r="M12" i="11"/>
  <c r="M14" i="11"/>
  <c r="C13" i="11"/>
  <c r="G13" i="11"/>
  <c r="G12" i="11"/>
  <c r="Q14" i="11"/>
  <c r="Q13" i="11"/>
  <c r="G14" i="11"/>
  <c r="Q12" i="11"/>
  <c r="E12" i="11"/>
  <c r="O13" i="11"/>
  <c r="E14" i="11"/>
  <c r="O12" i="11"/>
  <c r="O14" i="11"/>
  <c r="E13" i="11"/>
  <c r="M41" i="11"/>
  <c r="C39" i="11"/>
  <c r="C40" i="11"/>
  <c r="M39" i="11"/>
  <c r="M40" i="11"/>
  <c r="C41" i="11"/>
  <c r="O41" i="11"/>
  <c r="E40" i="11"/>
  <c r="E39" i="11"/>
  <c r="O40" i="11"/>
  <c r="E41" i="11"/>
  <c r="O39" i="11"/>
  <c r="Q40" i="11"/>
  <c r="G39" i="11"/>
  <c r="G41" i="11"/>
  <c r="Q39" i="11"/>
  <c r="G40" i="11"/>
  <c r="Q41" i="11"/>
  <c r="O19" i="11"/>
  <c r="O23" i="11"/>
  <c r="O30" i="11"/>
  <c r="O29" i="11"/>
  <c r="Q9" i="11"/>
  <c r="Q17" i="11"/>
  <c r="Q30" i="11"/>
  <c r="Q36" i="11"/>
  <c r="Q10" i="11"/>
  <c r="Q25" i="11"/>
  <c r="Q15" i="11"/>
  <c r="Q20" i="11"/>
  <c r="Q26" i="11"/>
  <c r="Q33" i="11"/>
  <c r="Q16" i="11"/>
  <c r="Q22" i="11"/>
  <c r="Q37" i="11"/>
  <c r="Q19" i="11"/>
  <c r="Q23" i="11"/>
  <c r="Q27" i="11"/>
  <c r="Q31" i="11"/>
  <c r="Q34" i="11"/>
  <c r="Q52" i="11"/>
  <c r="Q32" i="11"/>
  <c r="Q21" i="11"/>
  <c r="Q28" i="11"/>
  <c r="Q35" i="11"/>
  <c r="Q38" i="11"/>
  <c r="Q8" i="11"/>
  <c r="Q18" i="11"/>
  <c r="Q24" i="11"/>
  <c r="Q29" i="11"/>
  <c r="Q11" i="11"/>
  <c r="E24" i="11"/>
  <c r="E29" i="11"/>
  <c r="E17" i="11"/>
  <c r="E36" i="11"/>
  <c r="E11" i="11"/>
  <c r="E19" i="11"/>
  <c r="E32" i="11"/>
  <c r="E15" i="11"/>
  <c r="E20" i="11"/>
  <c r="E26" i="11"/>
  <c r="E33" i="11"/>
  <c r="E9" i="11"/>
  <c r="E25" i="11"/>
  <c r="E16" i="11"/>
  <c r="E22" i="11"/>
  <c r="E37" i="11"/>
  <c r="E23" i="11"/>
  <c r="E27" i="11"/>
  <c r="E31" i="11"/>
  <c r="E34" i="11"/>
  <c r="E30" i="11"/>
  <c r="E10" i="11"/>
  <c r="E8" i="11"/>
  <c r="E21" i="11"/>
  <c r="E28" i="11"/>
  <c r="E35" i="11"/>
  <c r="E38" i="11"/>
  <c r="E18" i="11"/>
  <c r="O37" i="11"/>
  <c r="O16" i="11"/>
  <c r="O27" i="11"/>
  <c r="M15" i="11"/>
  <c r="M20" i="11"/>
  <c r="M26" i="11"/>
  <c r="M33" i="11"/>
  <c r="C15" i="11"/>
  <c r="C20" i="11"/>
  <c r="C26" i="11"/>
  <c r="M16" i="11"/>
  <c r="M22" i="11"/>
  <c r="M37" i="11"/>
  <c r="C32" i="11"/>
  <c r="C16" i="11"/>
  <c r="C22" i="11"/>
  <c r="C8" i="11"/>
  <c r="C19" i="11"/>
  <c r="C52" i="11"/>
  <c r="M23" i="11"/>
  <c r="M27" i="11"/>
  <c r="M31" i="11"/>
  <c r="M34" i="11"/>
  <c r="M8" i="11"/>
  <c r="C33" i="11"/>
  <c r="C23" i="11"/>
  <c r="C11" i="11"/>
  <c r="M21" i="11"/>
  <c r="M28" i="11"/>
  <c r="M35" i="11"/>
  <c r="M38" i="11"/>
  <c r="C37" i="11"/>
  <c r="C21" i="11"/>
  <c r="M19" i="11"/>
  <c r="M32" i="11"/>
  <c r="M24" i="11"/>
  <c r="M29" i="11"/>
  <c r="C27" i="11"/>
  <c r="C31" i="11"/>
  <c r="C34" i="11"/>
  <c r="C24" i="11"/>
  <c r="M11" i="11"/>
  <c r="C36" i="11"/>
  <c r="M9" i="11"/>
  <c r="M17" i="11"/>
  <c r="M30" i="11"/>
  <c r="M36" i="11"/>
  <c r="C28" i="11"/>
  <c r="C35" i="11"/>
  <c r="C38" i="11"/>
  <c r="C9" i="11"/>
  <c r="C17" i="11"/>
  <c r="M52" i="11"/>
  <c r="C30" i="11"/>
  <c r="M10" i="11"/>
  <c r="M18" i="11"/>
  <c r="M25" i="11"/>
  <c r="C29" i="11"/>
  <c r="C10" i="11"/>
  <c r="C18" i="11"/>
  <c r="C25" i="11"/>
  <c r="O24" i="11"/>
  <c r="G19" i="11"/>
  <c r="G28" i="11"/>
  <c r="G32" i="11"/>
  <c r="G23" i="11"/>
  <c r="G31" i="11"/>
  <c r="G15" i="11"/>
  <c r="G38" i="11"/>
  <c r="G26" i="11"/>
  <c r="G52" i="11"/>
  <c r="G33" i="11"/>
  <c r="G30" i="11"/>
  <c r="G35" i="11"/>
  <c r="G22" i="11"/>
  <c r="G34" i="11"/>
  <c r="G16" i="11"/>
  <c r="G9" i="11"/>
  <c r="G10" i="11"/>
  <c r="G18" i="11"/>
  <c r="G37" i="11"/>
  <c r="G17" i="11"/>
  <c r="G21" i="11"/>
  <c r="G25" i="11"/>
  <c r="G27" i="11"/>
  <c r="G36" i="11"/>
  <c r="G20" i="11"/>
  <c r="G11" i="11"/>
  <c r="G29" i="11"/>
  <c r="G8" i="11"/>
  <c r="G24" i="11"/>
  <c r="O52" i="11"/>
  <c r="E52" i="11"/>
  <c r="O22" i="11"/>
  <c r="O11" i="11"/>
  <c r="O33" i="11"/>
  <c r="O34" i="11"/>
  <c r="O35" i="11"/>
  <c r="O32" i="11"/>
  <c r="O28" i="11"/>
  <c r="O8" i="11"/>
  <c r="O38" i="11"/>
  <c r="O26" i="11"/>
  <c r="O20" i="11"/>
  <c r="O15" i="11"/>
  <c r="O25" i="11"/>
  <c r="O18" i="11"/>
  <c r="O10" i="11"/>
  <c r="O17" i="11"/>
  <c r="O9" i="11"/>
  <c r="O21" i="11"/>
  <c r="I8" i="11" l="1"/>
  <c r="S36" i="11"/>
  <c r="S30" i="11"/>
  <c r="I40" i="11"/>
  <c r="I52" i="11"/>
  <c r="I41" i="11"/>
  <c r="I14" i="11"/>
  <c r="S48" i="11"/>
  <c r="I47" i="11"/>
  <c r="I38" i="11"/>
  <c r="I9" i="11"/>
  <c r="I20" i="11"/>
  <c r="I35" i="11"/>
  <c r="I10" i="11"/>
  <c r="I15" i="11"/>
  <c r="I19" i="11"/>
  <c r="I39" i="11"/>
  <c r="I12" i="11"/>
  <c r="I44" i="11"/>
  <c r="S45" i="11"/>
  <c r="I48" i="11"/>
  <c r="I30" i="11"/>
  <c r="I22" i="11"/>
  <c r="I11" i="11"/>
  <c r="I29" i="11"/>
  <c r="I42" i="11"/>
  <c r="I28" i="11"/>
  <c r="I34" i="11"/>
  <c r="I24" i="11"/>
  <c r="I13" i="11"/>
  <c r="I43" i="11"/>
  <c r="S46" i="11"/>
  <c r="I45" i="11"/>
  <c r="I31" i="11"/>
  <c r="I16" i="11"/>
  <c r="I33" i="11"/>
  <c r="I51" i="11"/>
  <c r="I50" i="11"/>
  <c r="I46" i="11"/>
  <c r="I21" i="11"/>
  <c r="I27" i="11"/>
  <c r="I32" i="11"/>
  <c r="I36" i="11"/>
  <c r="S47" i="11"/>
  <c r="I18" i="11"/>
  <c r="I23" i="11"/>
  <c r="I37" i="11"/>
  <c r="I25" i="11"/>
  <c r="I26" i="11"/>
  <c r="I17" i="11"/>
  <c r="I49" i="11"/>
  <c r="S43" i="11"/>
  <c r="S49" i="11"/>
  <c r="S51" i="11"/>
  <c r="S42" i="11"/>
  <c r="S50" i="11"/>
  <c r="S44" i="11"/>
  <c r="S14" i="11"/>
  <c r="S12" i="11"/>
  <c r="S13" i="11"/>
  <c r="S41" i="11"/>
  <c r="S23" i="11"/>
  <c r="S39" i="11"/>
  <c r="S40" i="11"/>
  <c r="S31" i="11"/>
  <c r="Q53" i="11"/>
  <c r="S19" i="11"/>
  <c r="E53" i="11"/>
  <c r="S37" i="11"/>
  <c r="S29" i="11"/>
  <c r="S16" i="11"/>
  <c r="S32" i="11"/>
  <c r="S22" i="11"/>
  <c r="S26" i="11"/>
  <c r="S17" i="11"/>
  <c r="S34" i="11"/>
  <c r="S52" i="11"/>
  <c r="S9" i="11"/>
  <c r="S38" i="11"/>
  <c r="S20" i="11"/>
  <c r="S25" i="11"/>
  <c r="S24" i="11"/>
  <c r="S35" i="11"/>
  <c r="S27" i="11"/>
  <c r="S15" i="11"/>
  <c r="S18" i="11"/>
  <c r="S28" i="11"/>
  <c r="S10" i="11"/>
  <c r="S11" i="11"/>
  <c r="S33" i="11"/>
  <c r="S21" i="11"/>
  <c r="S8" i="11"/>
  <c r="O53" i="11"/>
  <c r="C53" i="11"/>
  <c r="M53" i="11"/>
  <c r="G53" i="11"/>
  <c r="C10" i="6"/>
  <c r="E10" i="6"/>
  <c r="G10" i="6"/>
  <c r="G10" i="13" l="1"/>
  <c r="I9" i="13" s="1"/>
  <c r="C10" i="13"/>
  <c r="E9" i="13" s="1"/>
  <c r="I53" i="11"/>
  <c r="S53" i="11"/>
  <c r="U51" i="11" l="1"/>
  <c r="U29" i="11"/>
  <c r="U52" i="11"/>
  <c r="U46" i="11"/>
  <c r="U47" i="11"/>
  <c r="U45" i="11"/>
  <c r="U48" i="11"/>
  <c r="U36" i="11"/>
  <c r="U30" i="11"/>
  <c r="U13" i="11"/>
  <c r="U41" i="11"/>
  <c r="U23" i="11"/>
  <c r="U50" i="11"/>
  <c r="K48" i="11"/>
  <c r="K47" i="11"/>
  <c r="K45" i="11"/>
  <c r="K46" i="11"/>
  <c r="K33" i="11"/>
  <c r="K20" i="11"/>
  <c r="K36" i="11"/>
  <c r="K28" i="11"/>
  <c r="K29" i="11"/>
  <c r="K13" i="11"/>
  <c r="K52" i="11"/>
  <c r="K15" i="11"/>
  <c r="K43" i="11"/>
  <c r="K37" i="11"/>
  <c r="K38" i="11"/>
  <c r="K19" i="11"/>
  <c r="K30" i="11"/>
  <c r="K40" i="11"/>
  <c r="K25" i="11"/>
  <c r="K51" i="11"/>
  <c r="K26" i="11"/>
  <c r="K22" i="11"/>
  <c r="K31" i="11"/>
  <c r="K42" i="11"/>
  <c r="K21" i="11"/>
  <c r="K35" i="11"/>
  <c r="K39" i="11"/>
  <c r="K50" i="11"/>
  <c r="K41" i="11"/>
  <c r="K10" i="11"/>
  <c r="K12" i="11"/>
  <c r="K8" i="11"/>
  <c r="K16" i="11"/>
  <c r="K27" i="11"/>
  <c r="K17" i="11"/>
  <c r="K14" i="11"/>
  <c r="K9" i="11"/>
  <c r="K44" i="11"/>
  <c r="K24" i="11"/>
  <c r="K18" i="11"/>
  <c r="K49" i="11"/>
  <c r="K11" i="11"/>
  <c r="K32" i="11"/>
  <c r="K34" i="11"/>
  <c r="K23" i="11"/>
  <c r="U8" i="11"/>
  <c r="U31" i="11"/>
  <c r="U33" i="11"/>
  <c r="U44" i="11"/>
  <c r="U21" i="11"/>
  <c r="U25" i="11"/>
  <c r="U34" i="11"/>
  <c r="U16" i="11"/>
  <c r="U49" i="11"/>
  <c r="U22" i="11"/>
  <c r="U39" i="11"/>
  <c r="U15" i="11"/>
  <c r="U43" i="11"/>
  <c r="U28" i="11"/>
  <c r="U26" i="11"/>
  <c r="U19" i="11"/>
  <c r="U11" i="11"/>
  <c r="U32" i="11"/>
  <c r="U18" i="11"/>
  <c r="U9" i="11"/>
  <c r="U37" i="11"/>
  <c r="U14" i="11"/>
  <c r="U20" i="11"/>
  <c r="U12" i="11"/>
  <c r="U35" i="11"/>
  <c r="U27" i="11"/>
  <c r="U17" i="11"/>
  <c r="U40" i="11"/>
  <c r="U24" i="11"/>
  <c r="U42" i="11"/>
  <c r="U38" i="11"/>
  <c r="U10" i="11"/>
  <c r="I8" i="13"/>
  <c r="I10" i="13" s="1"/>
  <c r="C8" i="15"/>
  <c r="E8" i="13"/>
  <c r="E10" i="13" s="1"/>
  <c r="C7" i="15"/>
  <c r="C10" i="15" l="1"/>
  <c r="E9" i="15" s="1"/>
  <c r="U53" i="11"/>
  <c r="K53" i="11"/>
  <c r="E8" i="15" l="1"/>
  <c r="E7" i="15"/>
  <c r="E10" i="15" l="1"/>
</calcChain>
</file>

<file path=xl/sharedStrings.xml><?xml version="1.0" encoding="utf-8"?>
<sst xmlns="http://schemas.openxmlformats.org/spreadsheetml/2006/main" count="802" uniqueCount="114">
  <si>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</si>
  <si>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</si>
  <si>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</si>
  <si>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</si>
  <si>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</si>
  <si>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</si>
  <si>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</si>
  <si>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</si>
  <si>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</si>
  <si>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</si>
  <si>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</si>
  <si>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</si>
  <si>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</si>
  <si>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</si>
  <si>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</si>
  <si>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</si>
  <si>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توسعه معدنی و صنعتی صبانور</t>
  </si>
  <si>
    <t>سرمایه‌گذاری‌توکافولاد(هلدینگ</t>
  </si>
  <si>
    <t>شرکت آهن و فولاد ارفع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</si>
  <si>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</si>
  <si>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</si>
  <si>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</si>
  <si>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</si>
  <si>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</si>
  <si>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</si>
  <si>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</si>
  <si>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</si>
  <si>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ملی‌ صنایع‌ مس‌ ایران‌</t>
  </si>
  <si>
    <t>نوردوقطعات‌ فولادی‌</t>
  </si>
  <si>
    <t>فولاد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</si>
  <si>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</si>
  <si>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</si>
  <si>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</si>
  <si>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</si>
  <si>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</si>
  <si>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</si>
  <si>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</si>
  <si>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</si>
  <si>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</si>
  <si>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</si>
  <si>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</si>
  <si>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</si>
  <si>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</si>
  <si>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</si>
  <si>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</si>
  <si>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</si>
  <si>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</si>
  <si>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</si>
  <si>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</si>
  <si>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</si>
  <si>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</si>
  <si>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</si>
  <si>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</si>
  <si>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</si>
  <si>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</si>
  <si>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</si>
  <si>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</si>
  <si>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</si>
  <si>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</si>
  <si>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</si>
  <si>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</si>
  <si>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</si>
  <si>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برای ماه منتهی به 1403/12/30</t>
  </si>
  <si>
    <t>حمل ونقل توکا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</si>
  <si>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</si>
  <si>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</si>
  <si>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</si>
  <si>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</si>
  <si>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</si>
  <si>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</si>
  <si>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</si>
  <si>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</si>
  <si>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ملی صنایع مس ایران</t>
  </si>
  <si>
    <t>بانک اقتصادنوین</t>
  </si>
  <si>
    <t>سرمایه گذاری تامین اجتماعی</t>
  </si>
  <si>
    <t>گروه مالی صبا تامین</t>
  </si>
  <si>
    <t>گروه‌صنعتی‌سپاهان‌</t>
  </si>
  <si>
    <t>-</t>
  </si>
  <si>
    <t>طلوع فولاد پارس</t>
  </si>
  <si>
    <t>سرمایه گذاری سیمان تامین</t>
  </si>
  <si>
    <t>سرمایه‌گذاری‌غدیر(هلدینگ‌</t>
  </si>
  <si>
    <t>صنایع مس افق کرمان</t>
  </si>
  <si>
    <t>بین المللی توسعه ص. معادن غدیر</t>
  </si>
  <si>
    <t>صنایع فروآلیاژ ایران</t>
  </si>
  <si>
    <t>فروسیلیس  ایران</t>
  </si>
  <si>
    <t>فولاد سیرجان ایرانیان</t>
  </si>
  <si>
    <t>فروسیلیس ایران</t>
  </si>
  <si>
    <t>اختیارخ فملی-8000-1404/11/01</t>
  </si>
  <si>
    <t>اختیارخ فملی-9000-1404/11/01</t>
  </si>
  <si>
    <t>اختیارخ فولاد-2400-1404/11/08</t>
  </si>
  <si>
    <t>پتروشیمی زاگرس</t>
  </si>
  <si>
    <t>پتروشیمی شیراز</t>
  </si>
  <si>
    <t>تولیدی چدن سازان</t>
  </si>
  <si>
    <t>س. و توسعه صنایع لاستیک</t>
  </si>
  <si>
    <t>صنایع پتروشیمی کرمانشاه</t>
  </si>
  <si>
    <t>برای ماه منتهی به 1404/09/30</t>
  </si>
  <si>
    <t>1404/09/30</t>
  </si>
  <si>
    <t>ح.فولاد سیرجان ایرانیان</t>
  </si>
  <si>
    <t>زغال سنگ پروده طبس</t>
  </si>
  <si>
    <t>گروه مالی مهرگان تامین پارس</t>
  </si>
  <si>
    <t>هامون نایزه</t>
  </si>
  <si>
    <t>سایر درآمد ها</t>
  </si>
  <si>
    <t>صندوق سرمایه‌گذاری تضمین اصل سرمایه مفید</t>
  </si>
  <si>
    <t>از ابتدای سال مالی</t>
  </si>
  <si>
    <t>سایر درآمدها</t>
  </si>
  <si>
    <t>تا پایان ماه</t>
  </si>
  <si>
    <t>برای ماه منتهی به 1404/10/30</t>
  </si>
  <si>
    <t>1404/10/30</t>
  </si>
  <si>
    <t>پتروشیمی اروند</t>
  </si>
  <si>
    <t>گروه مالی نماد غدیر(سهامی عام)</t>
  </si>
  <si>
    <t>مجتمع کاشی و سنگ پرسپولیس یزد</t>
  </si>
  <si>
    <t>1404/10/24</t>
  </si>
  <si>
    <t>1404/10/23</t>
  </si>
  <si>
    <t>کیمیا کالای رازی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</si>
</sst>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2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6"/>
      <color theme="1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3" fontId="6" fillId="0" borderId="0" xfId="0" applyNumberFormat="1" applyFont="1"/>
    <xf numFmtId="164" fontId="10" fillId="0" borderId="0" xfId="0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1F4A5D59-8BCE-432C-8EAB-441C78F54A4F}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rightToLeft="1" zoomScale="70" zoomScaleNormal="70" workbookViewId="0">
      <selection activeCell="G22" sqref="G22"/>
    </sheetView>
  </sheetViews>
  <sheetFormatPr defaultRowHeight="18.75" x14ac:dyDescent="0.25"/>
  <cols>
    <col min="1" max="1" width="34.42578125" style="7" bestFit="1" customWidth="1"/>
    <col min="2" max="2" width="1" style="7" customWidth="1"/>
    <col min="3" max="3" width="19" style="7" customWidth="1"/>
    <col min="4" max="4" width="1" style="7" customWidth="1"/>
    <col min="5" max="5" width="24" style="7" bestFit="1" customWidth="1"/>
    <col min="6" max="6" width="1" style="7" customWidth="1"/>
    <col min="7" max="7" width="26" style="7" customWidth="1"/>
    <col min="8" max="8" width="1" style="7" customWidth="1"/>
    <col min="9" max="9" width="18" style="7" customWidth="1"/>
    <col min="10" max="10" width="1" style="7" customWidth="1"/>
    <col min="11" max="11" width="23" style="7" customWidth="1"/>
    <col min="12" max="12" width="1" style="7" customWidth="1"/>
    <col min="13" max="13" width="19" style="7" customWidth="1"/>
    <col min="14" max="14" width="1" style="7" customWidth="1"/>
    <col min="15" max="15" width="23" style="7" customWidth="1"/>
    <col min="16" max="16" width="1" style="7" customWidth="1"/>
    <col min="17" max="17" width="19" style="7" customWidth="1"/>
    <col min="18" max="18" width="1" style="7" customWidth="1"/>
    <col min="19" max="19" width="22" style="7" bestFit="1" customWidth="1"/>
    <col min="20" max="20" width="1" style="7" customWidth="1"/>
    <col min="21" max="21" width="24.28515625" style="7" bestFit="1" customWidth="1"/>
    <col min="22" max="22" width="1" style="7" customWidth="1"/>
    <col min="23" max="23" width="26" style="7" customWidth="1"/>
    <col min="24" max="24" width="1" style="7" customWidth="1"/>
    <col min="25" max="25" width="30.7109375" style="7" bestFit="1" customWidth="1"/>
    <col min="26" max="26" width="1" style="7" customWidth="1"/>
    <col min="27" max="27" width="14.7109375" style="7" bestFit="1" customWidth="1"/>
    <col min="28" max="16384" width="9.140625" style="7"/>
  </cols>
  <sheetData>
    <row r="1" spans="1:25" s="1" customFormat="1" ht="22.5" x14ac:dyDescent="0.25"/>
    <row r="2" spans="1:25" s="1" customFormat="1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</row>
    <row r="3" spans="1:25" s="1" customFormat="1" ht="24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</row>
    <row r="4" spans="1:25" s="1" customFormat="1" ht="24" x14ac:dyDescent="0.25">
      <c r="A4" s="28" t="s">
        <v>106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</row>
    <row r="5" spans="1:25" s="1" customFormat="1" ht="22.5" x14ac:dyDescent="0.25"/>
    <row r="6" spans="1:25" s="1" customFormat="1" ht="24.75" thickBot="1" x14ac:dyDescent="0.3">
      <c r="A6" s="27" t="s">
        <v>3</v>
      </c>
      <c r="C6" s="27" t="s">
        <v>96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107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5" s="1" customFormat="1" ht="24.75" thickBot="1" x14ac:dyDescent="0.3">
      <c r="A7" s="27" t="s">
        <v>3</v>
      </c>
      <c r="C7" s="27" t="s">
        <v>7</v>
      </c>
      <c r="E7" s="27" t="s">
        <v>8</v>
      </c>
      <c r="G7" s="27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5" s="1" customFormat="1" ht="24.75" thickBot="1" x14ac:dyDescent="0.3">
      <c r="A8" s="27" t="s">
        <v>3</v>
      </c>
      <c r="C8" s="27" t="s">
        <v>7</v>
      </c>
      <c r="E8" s="27" t="s">
        <v>8</v>
      </c>
      <c r="G8" s="27" t="s">
        <v>9</v>
      </c>
      <c r="I8" s="27" t="s">
        <v>7</v>
      </c>
      <c r="K8" s="27" t="s">
        <v>8</v>
      </c>
      <c r="M8" s="27" t="s">
        <v>7</v>
      </c>
      <c r="O8" s="27" t="s">
        <v>14</v>
      </c>
      <c r="Q8" s="27" t="s">
        <v>7</v>
      </c>
      <c r="S8" s="27" t="s">
        <v>12</v>
      </c>
      <c r="U8" s="27" t="s">
        <v>8</v>
      </c>
      <c r="W8" s="27" t="s">
        <v>9</v>
      </c>
      <c r="Y8" s="27" t="s">
        <v>13</v>
      </c>
    </row>
    <row r="9" spans="1:25" s="1" customFormat="1" ht="24" x14ac:dyDescent="0.25">
      <c r="A9" s="3" t="s">
        <v>15</v>
      </c>
      <c r="C9" s="1">
        <v>30000000</v>
      </c>
      <c r="E9" s="1">
        <v>184824464943</v>
      </c>
      <c r="G9" s="1">
        <v>151519629000</v>
      </c>
      <c r="H9" s="1">
        <v>0</v>
      </c>
      <c r="I9" s="1">
        <v>0</v>
      </c>
      <c r="K9" s="1">
        <v>0</v>
      </c>
      <c r="M9" s="1">
        <v>0</v>
      </c>
      <c r="O9" s="1">
        <v>0</v>
      </c>
      <c r="Q9" s="1">
        <v>30000000</v>
      </c>
      <c r="S9" s="1">
        <v>4696</v>
      </c>
      <c r="U9" s="1">
        <v>184824464943</v>
      </c>
      <c r="W9" s="1">
        <v>139790997600</v>
      </c>
      <c r="Y9" s="5">
        <v>1.210553923938822E-2</v>
      </c>
    </row>
    <row r="10" spans="1:25" s="1" customFormat="1" ht="24" x14ac:dyDescent="0.25">
      <c r="A10" s="3" t="s">
        <v>91</v>
      </c>
      <c r="C10" s="1">
        <v>1500000</v>
      </c>
      <c r="E10" s="1">
        <v>59580239107</v>
      </c>
      <c r="G10" s="1">
        <v>67007993100</v>
      </c>
      <c r="H10" s="1">
        <v>0</v>
      </c>
      <c r="I10" s="1">
        <v>0</v>
      </c>
      <c r="K10" s="1">
        <v>0</v>
      </c>
      <c r="M10" s="1">
        <v>-500000</v>
      </c>
      <c r="O10" s="1">
        <v>24727368503</v>
      </c>
      <c r="Q10" s="1">
        <v>1000000</v>
      </c>
      <c r="S10" s="1">
        <v>68910</v>
      </c>
      <c r="U10" s="1">
        <v>39720159411</v>
      </c>
      <c r="W10" s="1">
        <v>68377325700</v>
      </c>
      <c r="Y10" s="5">
        <v>5.9212997514639567E-3</v>
      </c>
    </row>
    <row r="11" spans="1:25" s="1" customFormat="1" ht="24" x14ac:dyDescent="0.25">
      <c r="A11" s="3" t="s">
        <v>16</v>
      </c>
      <c r="C11" s="1">
        <v>13128316</v>
      </c>
      <c r="E11" s="1">
        <v>53601502945</v>
      </c>
      <c r="G11" s="1">
        <v>43340277108.323601</v>
      </c>
      <c r="H11" s="1">
        <v>0</v>
      </c>
      <c r="I11" s="1">
        <v>0</v>
      </c>
      <c r="K11" s="1">
        <v>0</v>
      </c>
      <c r="M11" s="1">
        <v>-128316</v>
      </c>
      <c r="O11" s="1">
        <v>453528509</v>
      </c>
      <c r="Q11" s="1">
        <v>13000000</v>
      </c>
      <c r="S11" s="1">
        <v>3632</v>
      </c>
      <c r="U11" s="1">
        <v>53077602511</v>
      </c>
      <c r="W11" s="1">
        <v>46851020320</v>
      </c>
      <c r="Y11" s="5">
        <v>4.0571773191862169E-3</v>
      </c>
    </row>
    <row r="12" spans="1:25" s="1" customFormat="1" ht="24" x14ac:dyDescent="0.25">
      <c r="A12" s="3" t="s">
        <v>108</v>
      </c>
      <c r="C12" s="1">
        <v>0</v>
      </c>
      <c r="E12" s="1">
        <v>0</v>
      </c>
      <c r="G12" s="1">
        <v>0</v>
      </c>
      <c r="H12" s="1">
        <v>0</v>
      </c>
      <c r="I12" s="1">
        <v>100000</v>
      </c>
      <c r="K12" s="1">
        <v>4106910945</v>
      </c>
      <c r="M12" s="1">
        <v>0</v>
      </c>
      <c r="O12" s="1">
        <v>0</v>
      </c>
      <c r="Q12" s="1">
        <v>100000</v>
      </c>
      <c r="S12" s="1">
        <v>63440</v>
      </c>
      <c r="U12" s="1">
        <v>4106910945</v>
      </c>
      <c r="W12" s="1">
        <v>6294960880</v>
      </c>
      <c r="Y12" s="5">
        <v>5.4512734905365465E-4</v>
      </c>
    </row>
    <row r="13" spans="1:25" s="1" customFormat="1" ht="24" x14ac:dyDescent="0.25">
      <c r="A13" s="3" t="s">
        <v>17</v>
      </c>
      <c r="C13" s="1">
        <v>56420463</v>
      </c>
      <c r="E13" s="1">
        <v>150002435271</v>
      </c>
      <c r="G13" s="1">
        <v>190122794260.14999</v>
      </c>
      <c r="H13" s="1">
        <v>0</v>
      </c>
      <c r="I13" s="1">
        <v>0</v>
      </c>
      <c r="K13" s="1">
        <v>0</v>
      </c>
      <c r="M13" s="1">
        <v>0</v>
      </c>
      <c r="O13" s="1">
        <v>0</v>
      </c>
      <c r="Q13" s="1">
        <v>56420463</v>
      </c>
      <c r="S13" s="1">
        <v>2953</v>
      </c>
      <c r="U13" s="1">
        <v>150002435271</v>
      </c>
      <c r="W13" s="1">
        <v>165321734820.44299</v>
      </c>
      <c r="Y13" s="5">
        <v>1.4316435123520476E-2</v>
      </c>
    </row>
    <row r="14" spans="1:25" s="1" customFormat="1" ht="24" x14ac:dyDescent="0.25">
      <c r="A14" s="3" t="s">
        <v>18</v>
      </c>
      <c r="C14" s="1">
        <v>14229489</v>
      </c>
      <c r="E14" s="1">
        <v>221793554210</v>
      </c>
      <c r="G14" s="1">
        <v>226053115750.98001</v>
      </c>
      <c r="H14" s="1">
        <v>0</v>
      </c>
      <c r="I14" s="1">
        <v>0</v>
      </c>
      <c r="K14" s="1">
        <v>0</v>
      </c>
      <c r="M14" s="1">
        <v>0</v>
      </c>
      <c r="O14" s="1">
        <v>0</v>
      </c>
      <c r="Q14" s="1">
        <v>14229489</v>
      </c>
      <c r="S14" s="1">
        <v>19110</v>
      </c>
      <c r="U14" s="1">
        <v>221793554210</v>
      </c>
      <c r="W14" s="1">
        <v>269823550406.073</v>
      </c>
      <c r="Y14" s="5">
        <v>2.3366022370755024E-2</v>
      </c>
    </row>
    <row r="15" spans="1:25" s="1" customFormat="1" ht="24" x14ac:dyDescent="0.25">
      <c r="A15" s="3" t="s">
        <v>97</v>
      </c>
      <c r="C15" s="1">
        <v>31147058</v>
      </c>
      <c r="E15" s="1">
        <v>31249760844</v>
      </c>
      <c r="G15" s="1">
        <v>34491421025.692596</v>
      </c>
      <c r="H15" s="1">
        <v>0</v>
      </c>
      <c r="I15" s="1">
        <v>36500000</v>
      </c>
      <c r="K15" s="1">
        <v>39866812904</v>
      </c>
      <c r="M15" s="1">
        <v>-67647058</v>
      </c>
      <c r="O15" s="1">
        <v>0</v>
      </c>
      <c r="Q15" s="1">
        <v>0</v>
      </c>
      <c r="S15" s="1">
        <v>0</v>
      </c>
      <c r="U15" s="1">
        <v>0</v>
      </c>
      <c r="W15" s="1">
        <v>0</v>
      </c>
      <c r="Y15" s="5">
        <v>0</v>
      </c>
    </row>
    <row r="16" spans="1:25" s="1" customFormat="1" ht="24" x14ac:dyDescent="0.25">
      <c r="A16" s="3" t="s">
        <v>19</v>
      </c>
      <c r="C16" s="1">
        <v>119000000</v>
      </c>
      <c r="E16" s="1">
        <v>234992953117</v>
      </c>
      <c r="G16" s="1">
        <v>222344884790</v>
      </c>
      <c r="H16" s="1">
        <v>0</v>
      </c>
      <c r="I16" s="1">
        <v>0</v>
      </c>
      <c r="K16" s="1">
        <v>0</v>
      </c>
      <c r="M16" s="1">
        <v>0</v>
      </c>
      <c r="O16" s="1">
        <v>0</v>
      </c>
      <c r="Q16" s="1">
        <v>119000000</v>
      </c>
      <c r="S16" s="1">
        <v>2367</v>
      </c>
      <c r="U16" s="1">
        <v>234992953117</v>
      </c>
      <c r="W16" s="1">
        <v>279495667710</v>
      </c>
      <c r="Y16" s="5">
        <v>2.4203602741171195E-2</v>
      </c>
    </row>
    <row r="17" spans="1:25" s="1" customFormat="1" ht="24" x14ac:dyDescent="0.25">
      <c r="A17" s="3" t="s">
        <v>20</v>
      </c>
      <c r="C17" s="1">
        <v>2532968</v>
      </c>
      <c r="E17" s="1">
        <v>12601704596</v>
      </c>
      <c r="G17" s="1">
        <v>10345105655.6938</v>
      </c>
      <c r="H17" s="1">
        <v>0</v>
      </c>
      <c r="I17" s="1">
        <v>0</v>
      </c>
      <c r="K17" s="1">
        <v>0</v>
      </c>
      <c r="M17" s="1">
        <v>0</v>
      </c>
      <c r="O17" s="1">
        <v>0</v>
      </c>
      <c r="Q17" s="1">
        <v>2532968</v>
      </c>
      <c r="S17" s="1">
        <v>3677</v>
      </c>
      <c r="U17" s="1">
        <v>12601704596</v>
      </c>
      <c r="W17" s="1">
        <v>9241728254.6127205</v>
      </c>
      <c r="Y17" s="5">
        <v>8.0030979066406701E-4</v>
      </c>
    </row>
    <row r="18" spans="1:25" s="1" customFormat="1" ht="24" x14ac:dyDescent="0.25">
      <c r="A18" s="3" t="s">
        <v>21</v>
      </c>
      <c r="C18" s="1">
        <v>5930042</v>
      </c>
      <c r="E18" s="1">
        <v>85271128811</v>
      </c>
      <c r="G18" s="1">
        <v>75435479579.858795</v>
      </c>
      <c r="H18" s="1">
        <v>0</v>
      </c>
      <c r="I18" s="1">
        <v>0</v>
      </c>
      <c r="K18" s="1">
        <v>0</v>
      </c>
      <c r="M18" s="1">
        <v>-2049395</v>
      </c>
      <c r="O18" s="1">
        <v>27405515277</v>
      </c>
      <c r="Q18" s="1">
        <v>3880647</v>
      </c>
      <c r="S18" s="1">
        <v>12240</v>
      </c>
      <c r="U18" s="1">
        <v>55801822349</v>
      </c>
      <c r="W18" s="1">
        <v>47131951087.965599</v>
      </c>
      <c r="Y18" s="5">
        <v>4.0815051979019128E-3</v>
      </c>
    </row>
    <row r="19" spans="1:25" s="1" customFormat="1" ht="24" x14ac:dyDescent="0.25">
      <c r="A19" s="3" t="s">
        <v>22</v>
      </c>
      <c r="C19" s="1">
        <v>10606252</v>
      </c>
      <c r="E19" s="1">
        <v>27060350186</v>
      </c>
      <c r="G19" s="1">
        <v>29236410036.927101</v>
      </c>
      <c r="H19" s="1">
        <v>0</v>
      </c>
      <c r="I19" s="1">
        <v>0</v>
      </c>
      <c r="K19" s="1">
        <v>0</v>
      </c>
      <c r="M19" s="1">
        <v>0</v>
      </c>
      <c r="O19" s="1">
        <v>0</v>
      </c>
      <c r="Q19" s="1">
        <v>10606252</v>
      </c>
      <c r="S19" s="1">
        <v>3066</v>
      </c>
      <c r="U19" s="1">
        <v>27060350186</v>
      </c>
      <c r="W19" s="1">
        <v>32267398550.474602</v>
      </c>
      <c r="Y19" s="5">
        <v>2.7942733510169103E-3</v>
      </c>
    </row>
    <row r="20" spans="1:25" s="1" customFormat="1" ht="24" x14ac:dyDescent="0.25">
      <c r="A20" s="3" t="s">
        <v>23</v>
      </c>
      <c r="C20" s="1">
        <v>24025698</v>
      </c>
      <c r="E20" s="1">
        <v>76491218413</v>
      </c>
      <c r="G20" s="1">
        <v>83916727327.699203</v>
      </c>
      <c r="H20" s="1">
        <v>0</v>
      </c>
      <c r="I20" s="1">
        <v>13474302</v>
      </c>
      <c r="K20" s="1">
        <v>52529940984</v>
      </c>
      <c r="M20" s="1">
        <v>0</v>
      </c>
      <c r="O20" s="1">
        <v>0</v>
      </c>
      <c r="Q20" s="1">
        <v>37500000</v>
      </c>
      <c r="S20" s="1">
        <v>4066</v>
      </c>
      <c r="U20" s="1">
        <v>129021159397</v>
      </c>
      <c r="W20" s="1">
        <v>151296368250</v>
      </c>
      <c r="Y20" s="5">
        <v>1.3101874613328499E-2</v>
      </c>
    </row>
    <row r="21" spans="1:25" s="1" customFormat="1" ht="24" x14ac:dyDescent="0.25">
      <c r="A21" s="3" t="s">
        <v>24</v>
      </c>
      <c r="C21" s="1">
        <v>478485000</v>
      </c>
      <c r="E21" s="1">
        <v>1632432491052</v>
      </c>
      <c r="G21" s="1">
        <v>1839322168620.3</v>
      </c>
      <c r="H21" s="1">
        <v>0</v>
      </c>
      <c r="I21" s="1">
        <v>0</v>
      </c>
      <c r="K21" s="1">
        <v>0</v>
      </c>
      <c r="M21" s="1">
        <v>0</v>
      </c>
      <c r="O21" s="1">
        <v>0</v>
      </c>
      <c r="Q21" s="1">
        <v>478485000</v>
      </c>
      <c r="S21" s="1">
        <v>3968</v>
      </c>
      <c r="U21" s="1">
        <v>1632432491052</v>
      </c>
      <c r="W21" s="1">
        <v>1883952081849.6001</v>
      </c>
      <c r="Y21" s="5">
        <v>0.16314538306118692</v>
      </c>
    </row>
    <row r="22" spans="1:25" s="1" customFormat="1" ht="24" x14ac:dyDescent="0.25">
      <c r="A22" s="3" t="s">
        <v>25</v>
      </c>
      <c r="C22" s="1">
        <v>52214285</v>
      </c>
      <c r="E22" s="1">
        <v>105974317754</v>
      </c>
      <c r="G22" s="1">
        <v>106729977268.517</v>
      </c>
      <c r="H22" s="1">
        <v>0</v>
      </c>
      <c r="I22" s="1">
        <v>0</v>
      </c>
      <c r="K22" s="1">
        <v>0</v>
      </c>
      <c r="M22" s="1">
        <v>0</v>
      </c>
      <c r="O22" s="1">
        <v>0</v>
      </c>
      <c r="Q22" s="1">
        <v>52214285</v>
      </c>
      <c r="S22" s="1">
        <v>2379</v>
      </c>
      <c r="U22" s="1">
        <v>105974317754</v>
      </c>
      <c r="W22" s="1">
        <v>123257580544.564</v>
      </c>
      <c r="Y22" s="5">
        <v>1.0673788036793247E-2</v>
      </c>
    </row>
    <row r="23" spans="1:25" s="1" customFormat="1" ht="24" x14ac:dyDescent="0.25">
      <c r="A23" s="3" t="s">
        <v>26</v>
      </c>
      <c r="C23" s="1">
        <v>42036375</v>
      </c>
      <c r="E23" s="1">
        <v>164018848657</v>
      </c>
      <c r="G23" s="1">
        <v>201424513922.81601</v>
      </c>
      <c r="H23" s="1">
        <v>0</v>
      </c>
      <c r="I23" s="1">
        <v>0</v>
      </c>
      <c r="K23" s="1">
        <v>0</v>
      </c>
      <c r="M23" s="1">
        <v>0</v>
      </c>
      <c r="O23" s="1">
        <v>0</v>
      </c>
      <c r="Q23" s="1">
        <v>42036375</v>
      </c>
      <c r="S23" s="1">
        <v>5440</v>
      </c>
      <c r="U23" s="1">
        <v>164018848657</v>
      </c>
      <c r="W23" s="1">
        <v>226910199987.60001</v>
      </c>
      <c r="Y23" s="5">
        <v>1.9649837091993971E-2</v>
      </c>
    </row>
    <row r="24" spans="1:25" s="1" customFormat="1" ht="24" x14ac:dyDescent="0.25">
      <c r="A24" s="3" t="s">
        <v>76</v>
      </c>
      <c r="C24" s="1">
        <v>78424716</v>
      </c>
      <c r="E24" s="1">
        <v>300756319404</v>
      </c>
      <c r="G24" s="1">
        <v>240070050736.31201</v>
      </c>
      <c r="H24" s="1">
        <v>0</v>
      </c>
      <c r="I24" s="1">
        <v>0</v>
      </c>
      <c r="K24" s="1">
        <v>0</v>
      </c>
      <c r="M24" s="1">
        <v>-3424716</v>
      </c>
      <c r="O24" s="1">
        <v>11489459463</v>
      </c>
      <c r="Q24" s="1">
        <v>75000000</v>
      </c>
      <c r="S24" s="1">
        <v>3255</v>
      </c>
      <c r="U24" s="1">
        <v>287622641251</v>
      </c>
      <c r="W24" s="1">
        <v>242237913750</v>
      </c>
      <c r="Y24" s="5">
        <v>2.0977177504370025E-2</v>
      </c>
    </row>
    <row r="25" spans="1:25" s="1" customFormat="1" ht="24" x14ac:dyDescent="0.25">
      <c r="A25" s="3" t="s">
        <v>71</v>
      </c>
      <c r="C25" s="1">
        <v>304000000</v>
      </c>
      <c r="E25" s="1">
        <v>1724034445748</v>
      </c>
      <c r="G25" s="1">
        <v>3496124427200</v>
      </c>
      <c r="H25" s="1">
        <v>0</v>
      </c>
      <c r="I25" s="1">
        <v>16000000</v>
      </c>
      <c r="K25" s="1">
        <v>207591554560</v>
      </c>
      <c r="M25" s="1">
        <v>0</v>
      </c>
      <c r="O25" s="1">
        <v>0</v>
      </c>
      <c r="Q25" s="1">
        <v>320000000</v>
      </c>
      <c r="S25" s="1">
        <v>15870</v>
      </c>
      <c r="U25" s="1">
        <v>1931626000308</v>
      </c>
      <c r="W25" s="1">
        <v>5039143968000</v>
      </c>
      <c r="Y25" s="5">
        <v>0.43637684890196715</v>
      </c>
    </row>
    <row r="26" spans="1:25" s="1" customFormat="1" ht="24" x14ac:dyDescent="0.25">
      <c r="A26" s="3" t="s">
        <v>28</v>
      </c>
      <c r="C26" s="1">
        <v>2012019</v>
      </c>
      <c r="E26" s="1">
        <v>16982447215</v>
      </c>
      <c r="G26" s="1">
        <v>16949997130.6737</v>
      </c>
      <c r="H26" s="1">
        <v>0</v>
      </c>
      <c r="I26" s="1">
        <v>0</v>
      </c>
      <c r="K26" s="1">
        <v>0</v>
      </c>
      <c r="M26" s="1">
        <v>0</v>
      </c>
      <c r="O26" s="1">
        <v>0</v>
      </c>
      <c r="Q26" s="1">
        <v>2012019</v>
      </c>
      <c r="S26" s="1">
        <v>9720</v>
      </c>
      <c r="U26" s="1">
        <v>16982447215</v>
      </c>
      <c r="W26" s="1">
        <v>19405650425.223598</v>
      </c>
      <c r="Y26" s="5">
        <v>1.6804791919475862E-3</v>
      </c>
    </row>
    <row r="27" spans="1:25" s="1" customFormat="1" ht="24" x14ac:dyDescent="0.25">
      <c r="A27" s="3" t="s">
        <v>63</v>
      </c>
      <c r="C27" s="1">
        <v>32333977</v>
      </c>
      <c r="E27" s="1">
        <v>73874337062</v>
      </c>
      <c r="G27" s="1">
        <v>79857164005.539307</v>
      </c>
      <c r="H27" s="1">
        <v>0</v>
      </c>
      <c r="I27" s="1">
        <v>0</v>
      </c>
      <c r="K27" s="1">
        <v>0</v>
      </c>
      <c r="M27" s="1">
        <v>0</v>
      </c>
      <c r="O27" s="1">
        <v>0</v>
      </c>
      <c r="Q27" s="1">
        <v>32333977</v>
      </c>
      <c r="S27" s="1">
        <v>2362</v>
      </c>
      <c r="U27" s="1">
        <v>73874337062</v>
      </c>
      <c r="W27" s="1">
        <v>75782491515.100006</v>
      </c>
      <c r="Y27" s="5">
        <v>6.5625679796611448E-3</v>
      </c>
    </row>
    <row r="28" spans="1:25" s="1" customFormat="1" ht="24" x14ac:dyDescent="0.25">
      <c r="A28" s="3" t="s">
        <v>70</v>
      </c>
      <c r="C28" s="1">
        <v>120000000</v>
      </c>
      <c r="E28" s="1">
        <v>260783141824</v>
      </c>
      <c r="G28" s="1">
        <v>314589280800</v>
      </c>
      <c r="H28" s="1">
        <v>0</v>
      </c>
      <c r="I28" s="1">
        <v>80000000</v>
      </c>
      <c r="K28" s="1">
        <v>222655847976</v>
      </c>
      <c r="M28" s="1">
        <v>0</v>
      </c>
      <c r="O28" s="1">
        <v>0</v>
      </c>
      <c r="Q28" s="1">
        <v>200000000</v>
      </c>
      <c r="S28" s="1">
        <v>2991</v>
      </c>
      <c r="U28" s="1">
        <v>483438989800</v>
      </c>
      <c r="W28" s="1">
        <v>593575914000</v>
      </c>
      <c r="Y28" s="5">
        <v>5.1402140637436353E-2</v>
      </c>
    </row>
    <row r="29" spans="1:25" s="1" customFormat="1" ht="24" x14ac:dyDescent="0.25">
      <c r="A29" s="3" t="s">
        <v>73</v>
      </c>
      <c r="C29" s="1">
        <v>13000000</v>
      </c>
      <c r="E29" s="1">
        <v>47402948972</v>
      </c>
      <c r="G29" s="1">
        <v>63710679890</v>
      </c>
      <c r="H29" s="1">
        <v>0</v>
      </c>
      <c r="I29" s="1">
        <v>17612806</v>
      </c>
      <c r="K29" s="1">
        <v>0</v>
      </c>
      <c r="M29" s="1">
        <v>0</v>
      </c>
      <c r="O29" s="1">
        <v>0</v>
      </c>
      <c r="Q29" s="1">
        <v>30612806</v>
      </c>
      <c r="S29" s="1">
        <v>2234</v>
      </c>
      <c r="U29" s="1">
        <v>47402948972</v>
      </c>
      <c r="W29" s="1">
        <v>67860361567.491096</v>
      </c>
      <c r="Y29" s="5">
        <v>5.8765319931756163E-3</v>
      </c>
    </row>
    <row r="30" spans="1:25" s="1" customFormat="1" ht="24" x14ac:dyDescent="0.25">
      <c r="A30" s="3" t="s">
        <v>79</v>
      </c>
      <c r="C30" s="1">
        <v>8000000</v>
      </c>
      <c r="E30" s="1">
        <v>118009411200</v>
      </c>
      <c r="G30" s="1">
        <v>150348750400</v>
      </c>
      <c r="H30" s="1">
        <v>0</v>
      </c>
      <c r="I30" s="1">
        <v>0</v>
      </c>
      <c r="K30" s="1">
        <v>0</v>
      </c>
      <c r="M30" s="1">
        <v>0</v>
      </c>
      <c r="O30" s="1">
        <v>0</v>
      </c>
      <c r="Q30" s="1">
        <v>8000000</v>
      </c>
      <c r="S30" s="1">
        <v>18030</v>
      </c>
      <c r="U30" s="1">
        <v>118009411200</v>
      </c>
      <c r="W30" s="1">
        <v>143125024800</v>
      </c>
      <c r="Y30" s="5">
        <v>1.239425738138385E-2</v>
      </c>
    </row>
    <row r="31" spans="1:25" s="1" customFormat="1" ht="24" x14ac:dyDescent="0.25">
      <c r="A31" s="3" t="s">
        <v>74</v>
      </c>
      <c r="C31" s="1">
        <v>80000000</v>
      </c>
      <c r="E31" s="1">
        <v>116309411052</v>
      </c>
      <c r="G31" s="1">
        <v>136139444000</v>
      </c>
      <c r="H31" s="1">
        <v>0</v>
      </c>
      <c r="I31" s="1">
        <v>10000000</v>
      </c>
      <c r="K31" s="1">
        <v>18820003122</v>
      </c>
      <c r="M31" s="1">
        <v>0</v>
      </c>
      <c r="O31" s="1">
        <v>0</v>
      </c>
      <c r="Q31" s="1">
        <v>90000000</v>
      </c>
      <c r="S31" s="1">
        <v>1904</v>
      </c>
      <c r="U31" s="1">
        <v>135129414174</v>
      </c>
      <c r="W31" s="1">
        <v>170035387200</v>
      </c>
      <c r="Y31" s="5">
        <v>1.4724625241777154E-2</v>
      </c>
    </row>
    <row r="32" spans="1:25" s="1" customFormat="1" ht="24" x14ac:dyDescent="0.25">
      <c r="A32" s="3" t="s">
        <v>90</v>
      </c>
      <c r="C32" s="1">
        <v>125000</v>
      </c>
      <c r="E32" s="1">
        <v>14889757620</v>
      </c>
      <c r="G32" s="1">
        <v>17414338500</v>
      </c>
      <c r="H32" s="1">
        <v>0</v>
      </c>
      <c r="I32" s="1">
        <v>0</v>
      </c>
      <c r="K32" s="1">
        <v>0</v>
      </c>
      <c r="M32" s="1">
        <v>0</v>
      </c>
      <c r="O32" s="1">
        <v>0</v>
      </c>
      <c r="Q32" s="1">
        <v>125000</v>
      </c>
      <c r="S32" s="1">
        <v>152200</v>
      </c>
      <c r="U32" s="1">
        <v>14889757620</v>
      </c>
      <c r="W32" s="1">
        <v>18877936750</v>
      </c>
      <c r="Y32" s="5">
        <v>1.6347805510318063E-3</v>
      </c>
    </row>
    <row r="33" spans="1:25" s="1" customFormat="1" ht="24" x14ac:dyDescent="0.25">
      <c r="A33" s="3" t="s">
        <v>75</v>
      </c>
      <c r="C33" s="1">
        <v>70000000</v>
      </c>
      <c r="E33" s="1">
        <v>224836254220</v>
      </c>
      <c r="G33" s="1">
        <v>290407660900</v>
      </c>
      <c r="H33" s="1">
        <v>0</v>
      </c>
      <c r="I33" s="1">
        <v>3000000</v>
      </c>
      <c r="K33" s="1">
        <v>13816105271</v>
      </c>
      <c r="M33" s="1">
        <v>0</v>
      </c>
      <c r="O33" s="1">
        <v>0</v>
      </c>
      <c r="Q33" s="1">
        <v>73000000</v>
      </c>
      <c r="S33" s="1">
        <v>4430</v>
      </c>
      <c r="U33" s="1">
        <v>238652359491</v>
      </c>
      <c r="W33" s="1">
        <v>320890195300</v>
      </c>
      <c r="Y33" s="5">
        <v>2.778826188689492E-2</v>
      </c>
    </row>
    <row r="34" spans="1:25" s="1" customFormat="1" ht="24" x14ac:dyDescent="0.25">
      <c r="A34" s="3" t="s">
        <v>29</v>
      </c>
      <c r="C34" s="1">
        <v>78452934</v>
      </c>
      <c r="E34" s="1">
        <v>234076332382</v>
      </c>
      <c r="G34" s="1">
        <v>210574763078.58701</v>
      </c>
      <c r="H34" s="1">
        <v>0</v>
      </c>
      <c r="I34" s="1">
        <v>0</v>
      </c>
      <c r="K34" s="1">
        <v>0</v>
      </c>
      <c r="M34" s="1">
        <v>0</v>
      </c>
      <c r="O34" s="1">
        <v>0</v>
      </c>
      <c r="Q34" s="1">
        <v>78452934</v>
      </c>
      <c r="S34" s="1">
        <v>2529</v>
      </c>
      <c r="U34" s="1">
        <v>234076332382</v>
      </c>
      <c r="W34" s="1">
        <v>196873780342.23499</v>
      </c>
      <c r="Y34" s="5">
        <v>1.7048760750381989E-2</v>
      </c>
    </row>
    <row r="35" spans="1:25" s="1" customFormat="1" ht="24" x14ac:dyDescent="0.25">
      <c r="A35" s="3" t="s">
        <v>98</v>
      </c>
      <c r="C35" s="1">
        <v>3000000</v>
      </c>
      <c r="E35" s="1">
        <v>12155551790</v>
      </c>
      <c r="G35" s="1">
        <v>12237665910</v>
      </c>
      <c r="I35" s="1">
        <v>0</v>
      </c>
      <c r="K35" s="1">
        <v>0</v>
      </c>
      <c r="M35" s="1">
        <v>0</v>
      </c>
      <c r="O35" s="1">
        <v>0</v>
      </c>
      <c r="Q35" s="1">
        <v>3000000</v>
      </c>
      <c r="S35" s="1">
        <v>4487</v>
      </c>
      <c r="U35" s="1">
        <v>12155551790</v>
      </c>
      <c r="W35" s="1">
        <v>13356946470</v>
      </c>
      <c r="Y35" s="5">
        <v>1.1566770563699944E-3</v>
      </c>
    </row>
    <row r="36" spans="1:25" s="1" customFormat="1" ht="24" x14ac:dyDescent="0.25">
      <c r="A36" s="3" t="s">
        <v>109</v>
      </c>
      <c r="C36" s="1">
        <v>0</v>
      </c>
      <c r="E36" s="1">
        <v>0</v>
      </c>
      <c r="G36" s="1">
        <v>0</v>
      </c>
      <c r="H36" s="1">
        <v>0</v>
      </c>
      <c r="I36" s="1">
        <v>4000000</v>
      </c>
      <c r="K36" s="1">
        <v>13311366989</v>
      </c>
      <c r="M36" s="1">
        <v>0</v>
      </c>
      <c r="O36" s="1">
        <v>0</v>
      </c>
      <c r="Q36" s="1">
        <v>4000000</v>
      </c>
      <c r="S36" s="1">
        <v>3829</v>
      </c>
      <c r="U36" s="1">
        <v>13311366989</v>
      </c>
      <c r="W36" s="1">
        <v>15197607320</v>
      </c>
      <c r="Y36" s="5">
        <v>1.3160735305967489E-3</v>
      </c>
    </row>
    <row r="37" spans="1:25" s="1" customFormat="1" ht="24" x14ac:dyDescent="0.25">
      <c r="A37" s="3" t="s">
        <v>78</v>
      </c>
      <c r="C37" s="1">
        <v>5000000</v>
      </c>
      <c r="E37" s="1">
        <v>10369406800</v>
      </c>
      <c r="G37" s="1">
        <v>9525792000</v>
      </c>
      <c r="I37" s="1">
        <v>0</v>
      </c>
      <c r="K37" s="1">
        <v>0</v>
      </c>
      <c r="M37" s="1">
        <v>-5000000</v>
      </c>
      <c r="O37" s="1">
        <v>10260071895</v>
      </c>
      <c r="Q37" s="1">
        <v>0</v>
      </c>
      <c r="S37" s="1">
        <v>0</v>
      </c>
      <c r="U37" s="1">
        <v>0</v>
      </c>
      <c r="W37" s="1">
        <v>0</v>
      </c>
      <c r="Y37" s="5">
        <v>0</v>
      </c>
    </row>
    <row r="38" spans="1:25" s="1" customFormat="1" ht="24" x14ac:dyDescent="0.25">
      <c r="A38" s="3" t="s">
        <v>110</v>
      </c>
      <c r="C38" s="1">
        <v>0</v>
      </c>
      <c r="E38" s="1">
        <v>0</v>
      </c>
      <c r="G38" s="1">
        <v>0</v>
      </c>
      <c r="I38" s="1">
        <v>2513000</v>
      </c>
      <c r="K38" s="1">
        <v>16024938200</v>
      </c>
      <c r="M38" s="1">
        <v>0</v>
      </c>
      <c r="O38" s="1">
        <v>0</v>
      </c>
      <c r="Q38" s="1">
        <v>2513000</v>
      </c>
      <c r="S38" s="1">
        <v>7340</v>
      </c>
      <c r="U38" s="1">
        <v>16024938200</v>
      </c>
      <c r="W38" s="1">
        <v>18302836903.400002</v>
      </c>
      <c r="Y38" s="5">
        <v>1.5849783900979293E-3</v>
      </c>
    </row>
    <row r="39" spans="1:25" s="1" customFormat="1" ht="24" x14ac:dyDescent="0.25">
      <c r="A39" s="3" t="s">
        <v>80</v>
      </c>
      <c r="C39" s="1">
        <v>30000000</v>
      </c>
      <c r="E39" s="1">
        <v>297472798134</v>
      </c>
      <c r="G39" s="1">
        <v>422707020000</v>
      </c>
      <c r="I39" s="1">
        <v>0</v>
      </c>
      <c r="K39" s="1">
        <v>0</v>
      </c>
      <c r="M39" s="1">
        <v>0</v>
      </c>
      <c r="O39" s="1">
        <v>0</v>
      </c>
      <c r="Q39" s="1">
        <v>30000000</v>
      </c>
      <c r="S39" s="1">
        <v>16460</v>
      </c>
      <c r="U39" s="1">
        <v>297472798134</v>
      </c>
      <c r="W39" s="1">
        <v>489982926000</v>
      </c>
      <c r="Y39" s="5">
        <v>4.2431255511143545E-2</v>
      </c>
    </row>
    <row r="40" spans="1:25" s="1" customFormat="1" ht="24" x14ac:dyDescent="0.25">
      <c r="A40" s="3" t="s">
        <v>81</v>
      </c>
      <c r="C40" s="1">
        <v>6121915</v>
      </c>
      <c r="E40" s="1">
        <v>37395531233</v>
      </c>
      <c r="G40" s="1">
        <v>45680936329.816002</v>
      </c>
      <c r="I40" s="1">
        <v>0</v>
      </c>
      <c r="K40" s="1">
        <v>0</v>
      </c>
      <c r="M40" s="1">
        <v>0</v>
      </c>
      <c r="O40" s="1">
        <v>0</v>
      </c>
      <c r="Q40" s="1">
        <v>6121915</v>
      </c>
      <c r="S40" s="1">
        <v>9300</v>
      </c>
      <c r="U40" s="1">
        <v>37395531233</v>
      </c>
      <c r="W40" s="1">
        <v>56493711152.565002</v>
      </c>
      <c r="Y40" s="5">
        <v>4.8922094332063022E-3</v>
      </c>
    </row>
    <row r="41" spans="1:25" s="1" customFormat="1" ht="24" x14ac:dyDescent="0.25">
      <c r="A41" s="3" t="s">
        <v>82</v>
      </c>
      <c r="C41" s="1">
        <v>40102934</v>
      </c>
      <c r="E41" s="1">
        <v>123244438496</v>
      </c>
      <c r="G41" s="1">
        <v>157381071056.31201</v>
      </c>
      <c r="I41" s="1">
        <v>0</v>
      </c>
      <c r="K41" s="1">
        <v>0</v>
      </c>
      <c r="M41" s="1">
        <v>0</v>
      </c>
      <c r="O41" s="1">
        <v>0</v>
      </c>
      <c r="Q41" s="1">
        <v>40102934</v>
      </c>
      <c r="S41" s="1">
        <v>3529</v>
      </c>
      <c r="U41" s="1">
        <v>123244438496</v>
      </c>
      <c r="W41" s="1">
        <v>140429279331.91501</v>
      </c>
      <c r="Y41" s="5">
        <v>1.2160812788358743E-2</v>
      </c>
    </row>
    <row r="42" spans="1:25" s="1" customFormat="1" ht="24" x14ac:dyDescent="0.25">
      <c r="A42" s="3" t="s">
        <v>83</v>
      </c>
      <c r="C42" s="1">
        <v>4388143</v>
      </c>
      <c r="E42" s="1">
        <v>3821150817</v>
      </c>
      <c r="G42" s="1">
        <v>4589350677.9589396</v>
      </c>
      <c r="I42" s="1">
        <v>0</v>
      </c>
      <c r="K42" s="1">
        <v>0</v>
      </c>
      <c r="M42" s="1">
        <v>0</v>
      </c>
      <c r="O42" s="1">
        <v>0</v>
      </c>
      <c r="Q42" s="1">
        <v>4388143</v>
      </c>
      <c r="S42" s="1">
        <v>1125</v>
      </c>
      <c r="U42" s="1">
        <v>3821150817</v>
      </c>
      <c r="W42" s="1">
        <v>4898500486.4362497</v>
      </c>
      <c r="Y42" s="5">
        <v>4.2419748675372713E-4</v>
      </c>
    </row>
    <row r="43" spans="1:25" s="1" customFormat="1" ht="24" x14ac:dyDescent="0.25">
      <c r="A43" s="3" t="s">
        <v>84</v>
      </c>
      <c r="C43" s="1">
        <v>500000</v>
      </c>
      <c r="E43" s="1">
        <v>1161076480</v>
      </c>
      <c r="G43" s="1">
        <v>1336091555</v>
      </c>
      <c r="I43" s="1">
        <v>0</v>
      </c>
      <c r="K43" s="1">
        <v>0</v>
      </c>
      <c r="M43" s="1">
        <v>0</v>
      </c>
      <c r="O43" s="1">
        <v>0</v>
      </c>
      <c r="Q43" s="1">
        <v>500000</v>
      </c>
      <c r="S43" s="1">
        <v>3166</v>
      </c>
      <c r="U43" s="1">
        <v>1161076480</v>
      </c>
      <c r="W43" s="1">
        <v>1570763410</v>
      </c>
      <c r="Y43" s="5">
        <v>1.3602405320806043E-4</v>
      </c>
    </row>
    <row r="44" spans="1:25" s="1" customFormat="1" ht="24" x14ac:dyDescent="0.25">
      <c r="A44" s="3" t="s">
        <v>85</v>
      </c>
      <c r="C44" s="1">
        <v>36500000</v>
      </c>
      <c r="E44" s="1">
        <v>71329901312</v>
      </c>
      <c r="G44" s="1">
        <v>86705544870</v>
      </c>
      <c r="I44" s="1">
        <v>67647058</v>
      </c>
      <c r="K44" s="1">
        <v>0</v>
      </c>
      <c r="M44" s="1">
        <v>-36500000</v>
      </c>
      <c r="O44" s="1">
        <v>86710339779</v>
      </c>
      <c r="Q44" s="1">
        <v>67647058</v>
      </c>
      <c r="S44" s="1">
        <v>2376</v>
      </c>
      <c r="U44" s="1">
        <v>138763631748</v>
      </c>
      <c r="W44" s="1">
        <v>159486971470.18399</v>
      </c>
      <c r="Y44" s="5">
        <v>1.3811159691613088E-2</v>
      </c>
    </row>
    <row r="45" spans="1:25" s="1" customFormat="1" ht="24" x14ac:dyDescent="0.25">
      <c r="A45" s="3" t="s">
        <v>92</v>
      </c>
      <c r="C45" s="1">
        <v>10000000</v>
      </c>
      <c r="E45" s="1">
        <v>16145156246</v>
      </c>
      <c r="G45" s="1">
        <v>18495912800</v>
      </c>
      <c r="I45" s="1">
        <v>0</v>
      </c>
      <c r="K45" s="1">
        <v>0</v>
      </c>
      <c r="M45" s="1">
        <v>0</v>
      </c>
      <c r="O45" s="1">
        <v>0</v>
      </c>
      <c r="Q45" s="1">
        <v>10000000</v>
      </c>
      <c r="S45" s="1">
        <v>2100</v>
      </c>
      <c r="U45" s="1">
        <v>16145156246</v>
      </c>
      <c r="W45" s="1">
        <v>20837670000</v>
      </c>
      <c r="Y45" s="5">
        <v>1.8044883874726904E-3</v>
      </c>
    </row>
    <row r="46" spans="1:25" s="1" customFormat="1" ht="24" x14ac:dyDescent="0.25">
      <c r="A46" s="3" t="s">
        <v>93</v>
      </c>
      <c r="C46" s="1">
        <v>562499</v>
      </c>
      <c r="E46" s="1">
        <v>5038937253</v>
      </c>
      <c r="G46" s="1">
        <v>5542438265.5088997</v>
      </c>
      <c r="I46" s="1">
        <v>0</v>
      </c>
      <c r="K46" s="1">
        <v>0</v>
      </c>
      <c r="M46" s="1">
        <v>0</v>
      </c>
      <c r="O46" s="1">
        <v>0</v>
      </c>
      <c r="Q46" s="1">
        <v>562499</v>
      </c>
      <c r="S46" s="1">
        <v>9850</v>
      </c>
      <c r="U46" s="1">
        <v>5038937253</v>
      </c>
      <c r="W46" s="1">
        <v>5497786194.8905001</v>
      </c>
      <c r="Y46" s="5">
        <v>4.7609408083953611E-4</v>
      </c>
    </row>
    <row r="47" spans="1:25" s="1" customFormat="1" ht="24" x14ac:dyDescent="0.25">
      <c r="A47" s="3" t="s">
        <v>94</v>
      </c>
      <c r="C47" s="1">
        <v>3000000</v>
      </c>
      <c r="E47" s="1">
        <v>77483838266</v>
      </c>
      <c r="G47" s="1">
        <v>86774011500</v>
      </c>
      <c r="I47" s="1">
        <v>0</v>
      </c>
      <c r="K47" s="1">
        <v>0</v>
      </c>
      <c r="M47" s="1">
        <v>0</v>
      </c>
      <c r="O47" s="1">
        <v>0</v>
      </c>
      <c r="Q47" s="1">
        <v>3000000</v>
      </c>
      <c r="S47" s="1">
        <v>43970</v>
      </c>
      <c r="U47" s="1">
        <v>77483838266</v>
      </c>
      <c r="W47" s="1">
        <v>130890335700</v>
      </c>
      <c r="Y47" s="5">
        <v>1.1334764913882028E-2</v>
      </c>
    </row>
    <row r="48" spans="1:25" s="1" customFormat="1" ht="24" x14ac:dyDescent="0.25">
      <c r="A48" s="3" t="s">
        <v>99</v>
      </c>
      <c r="C48" s="1">
        <v>3000000</v>
      </c>
      <c r="E48" s="1">
        <v>24334655177</v>
      </c>
      <c r="G48" s="1">
        <v>24707523000</v>
      </c>
      <c r="I48" s="1">
        <v>200000</v>
      </c>
      <c r="K48" s="1">
        <v>1818832486</v>
      </c>
      <c r="M48" s="1">
        <v>0</v>
      </c>
      <c r="O48" s="1">
        <v>0</v>
      </c>
      <c r="Q48" s="1">
        <v>3200000</v>
      </c>
      <c r="S48" s="1">
        <v>10200</v>
      </c>
      <c r="U48" s="1">
        <v>26153487663</v>
      </c>
      <c r="W48" s="1">
        <v>32387692800</v>
      </c>
      <c r="Y48" s="5">
        <v>2.8046905222432672E-3</v>
      </c>
    </row>
    <row r="49" spans="1:25" s="1" customFormat="1" ht="24" x14ac:dyDescent="0.25">
      <c r="A49" s="3" t="s">
        <v>100</v>
      </c>
      <c r="C49" s="1">
        <v>2457000</v>
      </c>
      <c r="E49" s="1">
        <v>21210703207</v>
      </c>
      <c r="G49" s="1">
        <v>25135856190.900002</v>
      </c>
      <c r="I49" s="1">
        <v>0</v>
      </c>
      <c r="K49" s="1">
        <v>0</v>
      </c>
      <c r="M49" s="1">
        <v>0</v>
      </c>
      <c r="O49" s="1">
        <v>0</v>
      </c>
      <c r="Q49" s="1">
        <v>2457000</v>
      </c>
      <c r="S49" s="1">
        <v>9500</v>
      </c>
      <c r="U49" s="1">
        <v>21210703207</v>
      </c>
      <c r="W49" s="1">
        <v>23161070205</v>
      </c>
      <c r="Y49" s="5">
        <v>2.0056888426758955E-3</v>
      </c>
    </row>
    <row r="50" spans="1:25" s="1" customFormat="1" ht="24" x14ac:dyDescent="0.25">
      <c r="A50" s="3" t="s">
        <v>87</v>
      </c>
      <c r="C50" s="1">
        <v>1080000</v>
      </c>
      <c r="E50" s="1">
        <v>1188908819</v>
      </c>
      <c r="G50" s="1">
        <v>3992913090</v>
      </c>
      <c r="I50" s="1">
        <v>0</v>
      </c>
      <c r="K50" s="1">
        <v>0</v>
      </c>
      <c r="M50" s="1">
        <v>-1080000</v>
      </c>
      <c r="O50" s="1">
        <v>8123766586</v>
      </c>
      <c r="Q50" s="1">
        <v>0</v>
      </c>
      <c r="S50" s="1">
        <v>0</v>
      </c>
      <c r="U50" s="1">
        <v>0</v>
      </c>
      <c r="W50" s="1">
        <v>0</v>
      </c>
      <c r="Y50" s="5">
        <v>0</v>
      </c>
    </row>
    <row r="51" spans="1:25" s="1" customFormat="1" ht="24" x14ac:dyDescent="0.25">
      <c r="A51" s="3" t="s">
        <v>88</v>
      </c>
      <c r="C51" s="1">
        <v>900000</v>
      </c>
      <c r="E51" s="1">
        <v>450344251</v>
      </c>
      <c r="G51" s="1">
        <v>2347185397.5</v>
      </c>
      <c r="I51" s="1">
        <v>0</v>
      </c>
      <c r="K51" s="1">
        <v>0</v>
      </c>
      <c r="M51" s="1">
        <v>-900000</v>
      </c>
      <c r="O51" s="1">
        <v>5845568634</v>
      </c>
      <c r="Q51" s="1">
        <v>0</v>
      </c>
      <c r="S51" s="1">
        <v>0</v>
      </c>
      <c r="U51" s="1">
        <v>0</v>
      </c>
      <c r="W51" s="1">
        <v>0</v>
      </c>
      <c r="Y51" s="5">
        <v>0</v>
      </c>
    </row>
    <row r="52" spans="1:25" s="1" customFormat="1" ht="24" x14ac:dyDescent="0.25">
      <c r="A52" s="3" t="s">
        <v>89</v>
      </c>
      <c r="C52" s="1">
        <v>1000</v>
      </c>
      <c r="E52" s="1">
        <v>800204</v>
      </c>
      <c r="G52" s="1">
        <v>1498841.25</v>
      </c>
      <c r="I52" s="1">
        <v>0</v>
      </c>
      <c r="K52" s="1">
        <v>0</v>
      </c>
      <c r="M52" s="1">
        <v>-1000</v>
      </c>
      <c r="O52" s="1">
        <v>1598788</v>
      </c>
      <c r="Q52" s="1">
        <v>0</v>
      </c>
      <c r="S52" s="1">
        <v>0</v>
      </c>
      <c r="U52" s="1">
        <v>0</v>
      </c>
      <c r="W52" s="1">
        <v>0</v>
      </c>
      <c r="Y52" s="5">
        <v>0</v>
      </c>
    </row>
    <row r="53" spans="1:25" s="3" customFormat="1" ht="24.75" thickBot="1" x14ac:dyDescent="0.3">
      <c r="A53" s="3" t="s">
        <v>30</v>
      </c>
      <c r="C53" s="3" t="s">
        <v>30</v>
      </c>
      <c r="E53" s="15">
        <f>SUM(E9:E52)</f>
        <v>6874652975090</v>
      </c>
      <c r="G53" s="15">
        <f>SUM(G9:G52)</f>
        <v>9204637865572.3164</v>
      </c>
      <c r="K53" s="15">
        <f>SUM(K9:K52)</f>
        <v>590542313437</v>
      </c>
      <c r="O53" s="15">
        <f>SUM(O9:O52)</f>
        <v>175017217434</v>
      </c>
      <c r="S53" s="3" t="s">
        <v>30</v>
      </c>
      <c r="U53" s="15">
        <f>SUM(U9:U52)</f>
        <v>7386516020396</v>
      </c>
      <c r="W53" s="15">
        <f>SUM(W9:W52)</f>
        <v>11450315287055.77</v>
      </c>
      <c r="Y53" s="16">
        <f>SUM(Y9:Y52)</f>
        <v>0.99156772174591357</v>
      </c>
    </row>
    <row r="54" spans="1:25" ht="19.5" thickTop="1" x14ac:dyDescent="0.25"/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8"/>
  <sheetViews>
    <sheetView rightToLeft="1" tabSelected="1" zoomScale="85" zoomScaleNormal="85" workbookViewId="0">
      <selection activeCell="G5" sqref="G5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4.285156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/>
    <col min="20" max="20" width="18.7109375" style="1" bestFit="1" customWidth="1"/>
    <col min="21" max="16384" width="9.140625" style="1"/>
  </cols>
  <sheetData>
    <row r="2" spans="1:17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  <c r="H3" s="28" t="s">
        <v>38</v>
      </c>
      <c r="I3" s="28" t="s">
        <v>38</v>
      </c>
      <c r="J3" s="28" t="s">
        <v>38</v>
      </c>
      <c r="K3" s="28" t="s">
        <v>38</v>
      </c>
      <c r="L3" s="28" t="s">
        <v>38</v>
      </c>
      <c r="M3" s="28" t="s">
        <v>38</v>
      </c>
      <c r="N3" s="28" t="s">
        <v>38</v>
      </c>
      <c r="O3" s="28" t="s">
        <v>38</v>
      </c>
      <c r="P3" s="28" t="s">
        <v>38</v>
      </c>
      <c r="Q3" s="28" t="s">
        <v>38</v>
      </c>
    </row>
    <row r="4" spans="1:17" ht="24" x14ac:dyDescent="0.25">
      <c r="A4" s="28" t="str">
        <f>+سپرده!A4</f>
        <v>برای ماه منتهی به 1404/10/30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4.75" thickBot="1" x14ac:dyDescent="0.3">
      <c r="A6" s="27" t="s">
        <v>3</v>
      </c>
      <c r="C6" s="27" t="s">
        <v>40</v>
      </c>
      <c r="D6" s="27" t="s">
        <v>40</v>
      </c>
      <c r="E6" s="27" t="s">
        <v>40</v>
      </c>
      <c r="F6" s="27" t="s">
        <v>40</v>
      </c>
      <c r="G6" s="27" t="s">
        <v>40</v>
      </c>
      <c r="H6" s="27" t="s">
        <v>40</v>
      </c>
      <c r="I6" s="27" t="s">
        <v>40</v>
      </c>
      <c r="K6" s="27" t="s">
        <v>41</v>
      </c>
      <c r="L6" s="27" t="s">
        <v>41</v>
      </c>
      <c r="M6" s="27" t="s">
        <v>41</v>
      </c>
      <c r="N6" s="27" t="s">
        <v>41</v>
      </c>
      <c r="O6" s="27" t="s">
        <v>41</v>
      </c>
      <c r="P6" s="27" t="s">
        <v>41</v>
      </c>
      <c r="Q6" s="27" t="s">
        <v>41</v>
      </c>
    </row>
    <row r="7" spans="1:17" ht="24.75" thickBot="1" x14ac:dyDescent="0.3">
      <c r="A7" s="27" t="s">
        <v>3</v>
      </c>
      <c r="C7" s="27" t="s">
        <v>7</v>
      </c>
      <c r="E7" s="27" t="s">
        <v>46</v>
      </c>
      <c r="G7" s="27" t="s">
        <v>47</v>
      </c>
      <c r="I7" s="27" t="s">
        <v>48</v>
      </c>
      <c r="K7" s="27" t="s">
        <v>7</v>
      </c>
      <c r="M7" s="27" t="s">
        <v>46</v>
      </c>
      <c r="O7" s="27" t="s">
        <v>47</v>
      </c>
      <c r="Q7" s="17" t="s">
        <v>48</v>
      </c>
    </row>
    <row r="8" spans="1:17" ht="24" x14ac:dyDescent="0.25">
      <c r="A8" s="3" t="s">
        <v>29</v>
      </c>
      <c r="C8" s="1">
        <v>78452934</v>
      </c>
      <c r="E8" s="1">
        <v>196873780343</v>
      </c>
      <c r="G8" s="1">
        <v>210574763078</v>
      </c>
      <c r="I8" s="1">
        <f>+E8-G8</f>
        <v>-13700982735</v>
      </c>
      <c r="K8" s="1">
        <v>78452934</v>
      </c>
      <c r="M8" s="1">
        <v>196873780343</v>
      </c>
      <c r="O8" s="1">
        <v>210574763078</v>
      </c>
      <c r="Q8" s="1">
        <f t="shared" ref="Q8:Q46" si="0">+M8-O8</f>
        <v>-13700982735</v>
      </c>
    </row>
    <row r="9" spans="1:17" ht="24" x14ac:dyDescent="0.25">
      <c r="A9" s="3" t="s">
        <v>21</v>
      </c>
      <c r="C9" s="1">
        <v>3880647</v>
      </c>
      <c r="E9" s="1">
        <v>47131951088</v>
      </c>
      <c r="G9" s="1">
        <v>49365327813</v>
      </c>
      <c r="I9" s="1">
        <f t="shared" ref="I9:I46" si="1">+E9-G9</f>
        <v>-2233376725</v>
      </c>
      <c r="K9" s="1">
        <v>3880647</v>
      </c>
      <c r="M9" s="1">
        <v>47131951088</v>
      </c>
      <c r="O9" s="1">
        <v>49365327813</v>
      </c>
      <c r="Q9" s="1">
        <f t="shared" si="0"/>
        <v>-2233376725</v>
      </c>
    </row>
    <row r="10" spans="1:17" ht="24" x14ac:dyDescent="0.25">
      <c r="A10" s="3" t="s">
        <v>100</v>
      </c>
      <c r="C10" s="1">
        <v>2457000</v>
      </c>
      <c r="E10" s="1">
        <v>23161070205</v>
      </c>
      <c r="G10" s="1">
        <v>25135856190</v>
      </c>
      <c r="I10" s="1">
        <f t="shared" si="1"/>
        <v>-1974785985</v>
      </c>
      <c r="K10" s="1">
        <v>2457000</v>
      </c>
      <c r="M10" s="1">
        <v>23161070205</v>
      </c>
      <c r="O10" s="1">
        <v>25135856190</v>
      </c>
      <c r="Q10" s="1">
        <f t="shared" si="0"/>
        <v>-1974785985</v>
      </c>
    </row>
    <row r="11" spans="1:17" ht="24" x14ac:dyDescent="0.25">
      <c r="A11" s="3" t="s">
        <v>93</v>
      </c>
      <c r="C11" s="1">
        <v>562499</v>
      </c>
      <c r="E11" s="1">
        <v>5497786195</v>
      </c>
      <c r="G11" s="1">
        <v>5542438265</v>
      </c>
      <c r="I11" s="1">
        <f t="shared" si="1"/>
        <v>-44652070</v>
      </c>
      <c r="K11" s="1">
        <v>562499</v>
      </c>
      <c r="M11" s="1">
        <v>5497786195</v>
      </c>
      <c r="O11" s="1">
        <v>5542438265</v>
      </c>
      <c r="Q11" s="1">
        <f t="shared" si="0"/>
        <v>-44652070</v>
      </c>
    </row>
    <row r="12" spans="1:17" ht="24" x14ac:dyDescent="0.25">
      <c r="A12" s="3" t="s">
        <v>63</v>
      </c>
      <c r="C12" s="1">
        <v>32333977</v>
      </c>
      <c r="E12" s="1">
        <v>75782491515</v>
      </c>
      <c r="G12" s="1">
        <v>79857164005</v>
      </c>
      <c r="I12" s="1">
        <f t="shared" si="1"/>
        <v>-4074672490</v>
      </c>
      <c r="K12" s="1">
        <v>32333977</v>
      </c>
      <c r="M12" s="1">
        <v>75782491515</v>
      </c>
      <c r="O12" s="1">
        <v>79857164005</v>
      </c>
      <c r="Q12" s="1">
        <f t="shared" si="0"/>
        <v>-4074672490</v>
      </c>
    </row>
    <row r="13" spans="1:17" ht="24" x14ac:dyDescent="0.25">
      <c r="A13" s="3" t="s">
        <v>22</v>
      </c>
      <c r="C13" s="1">
        <v>10606252</v>
      </c>
      <c r="E13" s="1">
        <v>32267398551</v>
      </c>
      <c r="G13" s="1">
        <v>29236410036</v>
      </c>
      <c r="I13" s="1">
        <f t="shared" si="1"/>
        <v>3030988515</v>
      </c>
      <c r="K13" s="1">
        <v>10606252</v>
      </c>
      <c r="M13" s="1">
        <v>32267398551</v>
      </c>
      <c r="O13" s="1">
        <v>29236410036</v>
      </c>
      <c r="Q13" s="1">
        <f t="shared" si="0"/>
        <v>3030988515</v>
      </c>
    </row>
    <row r="14" spans="1:17" ht="24" x14ac:dyDescent="0.25">
      <c r="A14" s="3" t="s">
        <v>18</v>
      </c>
      <c r="C14" s="1">
        <v>14229489</v>
      </c>
      <c r="E14" s="1">
        <v>269823550406</v>
      </c>
      <c r="G14" s="1">
        <v>226053115750</v>
      </c>
      <c r="I14" s="1">
        <f t="shared" si="1"/>
        <v>43770434656</v>
      </c>
      <c r="K14" s="1">
        <v>14229489</v>
      </c>
      <c r="M14" s="1">
        <v>269823550406</v>
      </c>
      <c r="O14" s="1">
        <v>226053115750</v>
      </c>
      <c r="Q14" s="1">
        <f t="shared" si="0"/>
        <v>43770434656</v>
      </c>
    </row>
    <row r="15" spans="1:17" ht="24" x14ac:dyDescent="0.25">
      <c r="A15" s="3" t="s">
        <v>86</v>
      </c>
      <c r="C15" s="1">
        <v>500000</v>
      </c>
      <c r="E15" s="1">
        <v>1570763410</v>
      </c>
      <c r="G15" s="1">
        <v>1336091555</v>
      </c>
      <c r="I15" s="1">
        <f t="shared" si="1"/>
        <v>234671855</v>
      </c>
      <c r="K15" s="1">
        <v>500000</v>
      </c>
      <c r="M15" s="1">
        <v>1570763410</v>
      </c>
      <c r="O15" s="1">
        <v>1336091555</v>
      </c>
      <c r="Q15" s="1">
        <f t="shared" si="0"/>
        <v>234671855</v>
      </c>
    </row>
    <row r="16" spans="1:17" ht="24" x14ac:dyDescent="0.25">
      <c r="A16" s="3" t="s">
        <v>17</v>
      </c>
      <c r="C16" s="1">
        <v>56420463</v>
      </c>
      <c r="E16" s="1">
        <v>165321734821</v>
      </c>
      <c r="G16" s="1">
        <v>190122794260</v>
      </c>
      <c r="I16" s="1">
        <f t="shared" si="1"/>
        <v>-24801059439</v>
      </c>
      <c r="K16" s="1">
        <v>56420463</v>
      </c>
      <c r="M16" s="1">
        <v>165321734821</v>
      </c>
      <c r="O16" s="1">
        <v>190122794260</v>
      </c>
      <c r="Q16" s="1">
        <f t="shared" si="0"/>
        <v>-24801059439</v>
      </c>
    </row>
    <row r="17" spans="1:17" ht="24" x14ac:dyDescent="0.25">
      <c r="A17" s="3" t="s">
        <v>76</v>
      </c>
      <c r="C17" s="1">
        <v>75000000</v>
      </c>
      <c r="E17" s="1">
        <v>242237913750</v>
      </c>
      <c r="G17" s="1">
        <v>229586471228</v>
      </c>
      <c r="I17" s="1">
        <f t="shared" si="1"/>
        <v>12651442522</v>
      </c>
      <c r="K17" s="1">
        <v>75000000</v>
      </c>
      <c r="M17" s="1">
        <v>242237913750</v>
      </c>
      <c r="O17" s="1">
        <v>229586471228</v>
      </c>
      <c r="Q17" s="1">
        <f t="shared" si="0"/>
        <v>12651442522</v>
      </c>
    </row>
    <row r="18" spans="1:17" ht="24" x14ac:dyDescent="0.25">
      <c r="A18" s="3" t="s">
        <v>15</v>
      </c>
      <c r="C18" s="1">
        <v>30000000</v>
      </c>
      <c r="E18" s="1">
        <v>139790997600</v>
      </c>
      <c r="G18" s="1">
        <v>151519629000</v>
      </c>
      <c r="I18" s="1">
        <f t="shared" si="1"/>
        <v>-11728631400</v>
      </c>
      <c r="K18" s="1">
        <v>30000000</v>
      </c>
      <c r="M18" s="1">
        <v>139790997600</v>
      </c>
      <c r="O18" s="1">
        <v>151519629000</v>
      </c>
      <c r="Q18" s="1">
        <f t="shared" si="0"/>
        <v>-11728631400</v>
      </c>
    </row>
    <row r="19" spans="1:17" ht="24" x14ac:dyDescent="0.25">
      <c r="A19" s="3" t="s">
        <v>85</v>
      </c>
      <c r="C19" s="1">
        <v>67647058</v>
      </c>
      <c r="E19" s="1">
        <v>159486971470</v>
      </c>
      <c r="G19" s="1">
        <v>138763631748</v>
      </c>
      <c r="I19" s="1">
        <f t="shared" si="1"/>
        <v>20723339722</v>
      </c>
      <c r="K19" s="1">
        <v>67647058</v>
      </c>
      <c r="M19" s="1">
        <v>159486971470</v>
      </c>
      <c r="O19" s="1">
        <v>138763631748</v>
      </c>
      <c r="Q19" s="1">
        <f t="shared" si="0"/>
        <v>20723339722</v>
      </c>
    </row>
    <row r="20" spans="1:17" ht="24" x14ac:dyDescent="0.25">
      <c r="A20" s="3" t="s">
        <v>110</v>
      </c>
      <c r="C20" s="1">
        <v>2513000</v>
      </c>
      <c r="E20" s="1">
        <v>18302836903</v>
      </c>
      <c r="G20" s="1">
        <v>16024938200</v>
      </c>
      <c r="I20" s="1">
        <f t="shared" si="1"/>
        <v>2277898703</v>
      </c>
      <c r="K20" s="1">
        <v>2513000</v>
      </c>
      <c r="M20" s="1">
        <v>18302836903</v>
      </c>
      <c r="O20" s="1">
        <v>16024938200</v>
      </c>
      <c r="Q20" s="1">
        <f t="shared" si="0"/>
        <v>2277898703</v>
      </c>
    </row>
    <row r="21" spans="1:17" ht="24" x14ac:dyDescent="0.25">
      <c r="A21" s="3" t="s">
        <v>75</v>
      </c>
      <c r="C21" s="1">
        <v>73000000</v>
      </c>
      <c r="E21" s="1">
        <v>320890195300</v>
      </c>
      <c r="G21" s="1">
        <v>304223766171</v>
      </c>
      <c r="I21" s="1">
        <f t="shared" si="1"/>
        <v>16666429129</v>
      </c>
      <c r="K21" s="1">
        <v>73000000</v>
      </c>
      <c r="M21" s="1">
        <v>320890195300</v>
      </c>
      <c r="O21" s="1">
        <v>304223766171</v>
      </c>
      <c r="Q21" s="1">
        <f t="shared" si="0"/>
        <v>16666429129</v>
      </c>
    </row>
    <row r="22" spans="1:17" ht="24" x14ac:dyDescent="0.25">
      <c r="A22" s="3" t="s">
        <v>72</v>
      </c>
      <c r="C22" s="1">
        <v>320000000</v>
      </c>
      <c r="E22" s="1">
        <v>5039143968000</v>
      </c>
      <c r="G22" s="1">
        <v>3703715981760</v>
      </c>
      <c r="I22" s="1">
        <f t="shared" si="1"/>
        <v>1335427986240</v>
      </c>
      <c r="K22" s="1">
        <v>320000000</v>
      </c>
      <c r="M22" s="1">
        <v>5039143968000</v>
      </c>
      <c r="O22" s="1">
        <v>3703715981760</v>
      </c>
      <c r="Q22" s="1">
        <f t="shared" si="0"/>
        <v>1335427986240</v>
      </c>
    </row>
    <row r="23" spans="1:17" ht="24" x14ac:dyDescent="0.25">
      <c r="A23" s="3" t="s">
        <v>80</v>
      </c>
      <c r="C23" s="1">
        <v>30000000</v>
      </c>
      <c r="E23" s="1">
        <v>489982926000</v>
      </c>
      <c r="G23" s="1">
        <v>422707020000</v>
      </c>
      <c r="I23" s="1">
        <f t="shared" si="1"/>
        <v>67275906000</v>
      </c>
      <c r="K23" s="1">
        <v>30000000</v>
      </c>
      <c r="M23" s="1">
        <v>489982926000</v>
      </c>
      <c r="O23" s="1">
        <v>422707020000</v>
      </c>
      <c r="Q23" s="1">
        <f t="shared" si="0"/>
        <v>67275906000</v>
      </c>
    </row>
    <row r="24" spans="1:17" ht="24" x14ac:dyDescent="0.25">
      <c r="A24" s="3" t="s">
        <v>20</v>
      </c>
      <c r="C24" s="1">
        <v>2532968</v>
      </c>
      <c r="E24" s="1">
        <v>9241728254</v>
      </c>
      <c r="G24" s="1">
        <v>10345105655</v>
      </c>
      <c r="I24" s="1">
        <f t="shared" si="1"/>
        <v>-1103377401</v>
      </c>
      <c r="K24" s="1">
        <v>2532968</v>
      </c>
      <c r="M24" s="1">
        <v>9241728254</v>
      </c>
      <c r="O24" s="1">
        <v>10345105655</v>
      </c>
      <c r="Q24" s="1">
        <f t="shared" si="0"/>
        <v>-1103377401</v>
      </c>
    </row>
    <row r="25" spans="1:17" ht="24" x14ac:dyDescent="0.25">
      <c r="A25" s="3" t="s">
        <v>82</v>
      </c>
      <c r="C25" s="1">
        <v>40102934</v>
      </c>
      <c r="E25" s="1">
        <v>140429279332</v>
      </c>
      <c r="G25" s="1">
        <v>157381071056</v>
      </c>
      <c r="I25" s="1">
        <f t="shared" si="1"/>
        <v>-16951791724</v>
      </c>
      <c r="K25" s="1">
        <v>40102934</v>
      </c>
      <c r="M25" s="1">
        <v>140429279332</v>
      </c>
      <c r="O25" s="1">
        <v>157381071056</v>
      </c>
      <c r="Q25" s="1">
        <f t="shared" si="0"/>
        <v>-16951791724</v>
      </c>
    </row>
    <row r="26" spans="1:17" ht="24" x14ac:dyDescent="0.25">
      <c r="A26" s="3" t="s">
        <v>90</v>
      </c>
      <c r="C26" s="1">
        <v>125000</v>
      </c>
      <c r="E26" s="1">
        <v>18877936750</v>
      </c>
      <c r="G26" s="1">
        <v>17414338500</v>
      </c>
      <c r="I26" s="1">
        <f t="shared" si="1"/>
        <v>1463598250</v>
      </c>
      <c r="K26" s="1">
        <v>125000</v>
      </c>
      <c r="M26" s="1">
        <v>18877936750</v>
      </c>
      <c r="O26" s="1">
        <v>17414338500</v>
      </c>
      <c r="Q26" s="1">
        <f t="shared" si="0"/>
        <v>1463598250</v>
      </c>
    </row>
    <row r="27" spans="1:17" ht="24" x14ac:dyDescent="0.25">
      <c r="A27" s="3" t="s">
        <v>92</v>
      </c>
      <c r="C27" s="1">
        <v>10000000</v>
      </c>
      <c r="E27" s="1">
        <v>20837670000</v>
      </c>
      <c r="G27" s="1">
        <v>18495912800</v>
      </c>
      <c r="I27" s="1">
        <f t="shared" si="1"/>
        <v>2341757200</v>
      </c>
      <c r="K27" s="1">
        <v>10000000</v>
      </c>
      <c r="M27" s="1">
        <v>20837670000</v>
      </c>
      <c r="O27" s="1">
        <v>18495912800</v>
      </c>
      <c r="Q27" s="1">
        <f t="shared" si="0"/>
        <v>2341757200</v>
      </c>
    </row>
    <row r="28" spans="1:17" ht="24" x14ac:dyDescent="0.25">
      <c r="A28" s="3" t="s">
        <v>61</v>
      </c>
      <c r="C28" s="1">
        <v>119000000</v>
      </c>
      <c r="E28" s="1">
        <v>279495667710</v>
      </c>
      <c r="G28" s="1">
        <v>222344884790</v>
      </c>
      <c r="I28" s="1">
        <f t="shared" si="1"/>
        <v>57150782920</v>
      </c>
      <c r="K28" s="1">
        <v>119000000</v>
      </c>
      <c r="M28" s="1">
        <v>279495667710</v>
      </c>
      <c r="O28" s="1">
        <v>222344884790</v>
      </c>
      <c r="Q28" s="1">
        <f t="shared" si="0"/>
        <v>57150782920</v>
      </c>
    </row>
    <row r="29" spans="1:17" ht="24" x14ac:dyDescent="0.25">
      <c r="A29" s="3" t="s">
        <v>73</v>
      </c>
      <c r="C29" s="1">
        <v>30612806</v>
      </c>
      <c r="E29" s="1">
        <v>67860361568</v>
      </c>
      <c r="G29" s="1">
        <v>63710679890</v>
      </c>
      <c r="I29" s="1">
        <f t="shared" si="1"/>
        <v>4149681678</v>
      </c>
      <c r="K29" s="1">
        <v>30612806</v>
      </c>
      <c r="M29" s="1">
        <v>67860361568</v>
      </c>
      <c r="O29" s="1">
        <v>63710679890</v>
      </c>
      <c r="Q29" s="1">
        <f t="shared" si="0"/>
        <v>4149681678</v>
      </c>
    </row>
    <row r="30" spans="1:17" ht="24" x14ac:dyDescent="0.25">
      <c r="A30" s="3" t="s">
        <v>108</v>
      </c>
      <c r="C30" s="1">
        <v>100000</v>
      </c>
      <c r="E30" s="1">
        <v>6294960880</v>
      </c>
      <c r="G30" s="1">
        <v>4106910945</v>
      </c>
      <c r="I30" s="1">
        <f t="shared" si="1"/>
        <v>2188049935</v>
      </c>
      <c r="K30" s="1">
        <v>100000</v>
      </c>
      <c r="M30" s="1">
        <v>6294960880</v>
      </c>
      <c r="O30" s="1">
        <v>4106910945</v>
      </c>
      <c r="Q30" s="1">
        <f t="shared" si="0"/>
        <v>2188049935</v>
      </c>
    </row>
    <row r="31" spans="1:17" ht="24" x14ac:dyDescent="0.25">
      <c r="A31" s="3" t="s">
        <v>99</v>
      </c>
      <c r="C31" s="1">
        <v>3200000</v>
      </c>
      <c r="E31" s="1">
        <v>32387692800</v>
      </c>
      <c r="G31" s="1">
        <v>26526355486</v>
      </c>
      <c r="I31" s="1">
        <f t="shared" si="1"/>
        <v>5861337314</v>
      </c>
      <c r="K31" s="1">
        <v>3200000</v>
      </c>
      <c r="M31" s="1">
        <v>32387692800</v>
      </c>
      <c r="O31" s="1">
        <v>26526355486</v>
      </c>
      <c r="Q31" s="1">
        <f t="shared" si="0"/>
        <v>5861337314</v>
      </c>
    </row>
    <row r="32" spans="1:17" ht="24" x14ac:dyDescent="0.25">
      <c r="A32" s="3" t="s">
        <v>98</v>
      </c>
      <c r="C32" s="1">
        <v>3000000</v>
      </c>
      <c r="E32" s="1">
        <v>13356946470</v>
      </c>
      <c r="G32" s="1">
        <v>12237665910</v>
      </c>
      <c r="I32" s="1">
        <f t="shared" si="1"/>
        <v>1119280560</v>
      </c>
      <c r="K32" s="1">
        <v>3000000</v>
      </c>
      <c r="M32" s="1">
        <v>13356946470</v>
      </c>
      <c r="O32" s="1">
        <v>12237665910</v>
      </c>
      <c r="Q32" s="1">
        <f t="shared" si="0"/>
        <v>1119280560</v>
      </c>
    </row>
    <row r="33" spans="1:17" ht="24" x14ac:dyDescent="0.25">
      <c r="A33" s="3" t="s">
        <v>24</v>
      </c>
      <c r="C33" s="1">
        <v>478485000</v>
      </c>
      <c r="E33" s="1">
        <v>1883952081850</v>
      </c>
      <c r="G33" s="1">
        <v>1839322168620</v>
      </c>
      <c r="I33" s="1">
        <f t="shared" si="1"/>
        <v>44629913230</v>
      </c>
      <c r="K33" s="1">
        <v>478485000</v>
      </c>
      <c r="M33" s="1">
        <v>1883952081850</v>
      </c>
      <c r="O33" s="1">
        <v>1839322168620</v>
      </c>
      <c r="Q33" s="1">
        <f t="shared" si="0"/>
        <v>44629913230</v>
      </c>
    </row>
    <row r="34" spans="1:17" ht="24" x14ac:dyDescent="0.25">
      <c r="A34" s="3" t="s">
        <v>74</v>
      </c>
      <c r="C34" s="1">
        <v>90000000</v>
      </c>
      <c r="E34" s="1">
        <v>170035387200</v>
      </c>
      <c r="G34" s="1">
        <v>154959447122</v>
      </c>
      <c r="I34" s="1">
        <f t="shared" si="1"/>
        <v>15075940078</v>
      </c>
      <c r="K34" s="1">
        <v>90000000</v>
      </c>
      <c r="M34" s="1">
        <v>170035387200</v>
      </c>
      <c r="O34" s="1">
        <v>154959447122</v>
      </c>
      <c r="Q34" s="1">
        <f t="shared" si="0"/>
        <v>15075940078</v>
      </c>
    </row>
    <row r="35" spans="1:17" ht="24" x14ac:dyDescent="0.25">
      <c r="A35" s="3" t="s">
        <v>79</v>
      </c>
      <c r="C35" s="1">
        <v>8000000</v>
      </c>
      <c r="E35" s="1">
        <v>143125024800</v>
      </c>
      <c r="G35" s="1">
        <v>150348750400</v>
      </c>
      <c r="I35" s="1">
        <f t="shared" si="1"/>
        <v>-7223725600</v>
      </c>
      <c r="K35" s="1">
        <v>8000000</v>
      </c>
      <c r="M35" s="1">
        <v>143125024800</v>
      </c>
      <c r="O35" s="1">
        <v>150348750400</v>
      </c>
      <c r="Q35" s="1">
        <f t="shared" si="0"/>
        <v>-7223725600</v>
      </c>
    </row>
    <row r="36" spans="1:17" ht="24" x14ac:dyDescent="0.25">
      <c r="A36" s="3" t="s">
        <v>23</v>
      </c>
      <c r="C36" s="1">
        <v>37500000</v>
      </c>
      <c r="E36" s="1">
        <v>151296368250</v>
      </c>
      <c r="G36" s="1">
        <v>136446668311</v>
      </c>
      <c r="I36" s="1">
        <f t="shared" si="1"/>
        <v>14849699939</v>
      </c>
      <c r="K36" s="1">
        <v>37500000</v>
      </c>
      <c r="M36" s="1">
        <v>151296368250</v>
      </c>
      <c r="O36" s="1">
        <v>136446668311</v>
      </c>
      <c r="Q36" s="1">
        <f t="shared" si="0"/>
        <v>14849699939</v>
      </c>
    </row>
    <row r="37" spans="1:17" ht="24" x14ac:dyDescent="0.25">
      <c r="A37" s="3" t="s">
        <v>70</v>
      </c>
      <c r="C37" s="1">
        <v>200000000</v>
      </c>
      <c r="E37" s="1">
        <v>593575914000</v>
      </c>
      <c r="G37" s="1">
        <v>537245128776</v>
      </c>
      <c r="I37" s="1">
        <f t="shared" si="1"/>
        <v>56330785224</v>
      </c>
      <c r="K37" s="1">
        <v>200000000</v>
      </c>
      <c r="M37" s="1">
        <v>593575914000</v>
      </c>
      <c r="O37" s="1">
        <v>537245128776</v>
      </c>
      <c r="Q37" s="1">
        <f t="shared" si="0"/>
        <v>56330785224</v>
      </c>
    </row>
    <row r="38" spans="1:17" ht="24" x14ac:dyDescent="0.25">
      <c r="A38" s="3" t="s">
        <v>109</v>
      </c>
      <c r="C38" s="1">
        <v>4000000</v>
      </c>
      <c r="E38" s="1">
        <v>15197607320</v>
      </c>
      <c r="G38" s="1">
        <v>13311366989</v>
      </c>
      <c r="I38" s="1">
        <f t="shared" si="1"/>
        <v>1886240331</v>
      </c>
      <c r="K38" s="1">
        <v>4000000</v>
      </c>
      <c r="M38" s="1">
        <v>15197607320</v>
      </c>
      <c r="O38" s="1">
        <v>13311366989</v>
      </c>
      <c r="Q38" s="1">
        <f t="shared" si="0"/>
        <v>1886240331</v>
      </c>
    </row>
    <row r="39" spans="1:17" ht="24" x14ac:dyDescent="0.25">
      <c r="A39" s="3" t="s">
        <v>81</v>
      </c>
      <c r="C39" s="1">
        <v>6121915</v>
      </c>
      <c r="E39" s="1">
        <v>56493711152</v>
      </c>
      <c r="G39" s="1">
        <v>45680936329</v>
      </c>
      <c r="I39" s="1">
        <f t="shared" si="1"/>
        <v>10812774823</v>
      </c>
      <c r="K39" s="1">
        <v>6121915</v>
      </c>
      <c r="M39" s="1">
        <v>56493711152</v>
      </c>
      <c r="O39" s="1">
        <v>45680936329</v>
      </c>
      <c r="Q39" s="1">
        <f t="shared" si="0"/>
        <v>10812774823</v>
      </c>
    </row>
    <row r="40" spans="1:17" ht="24" x14ac:dyDescent="0.25">
      <c r="A40" s="3" t="s">
        <v>16</v>
      </c>
      <c r="C40" s="1">
        <v>13000000</v>
      </c>
      <c r="E40" s="1">
        <v>46851020320</v>
      </c>
      <c r="G40" s="1">
        <v>42916669769</v>
      </c>
      <c r="I40" s="1">
        <f t="shared" si="1"/>
        <v>3934350551</v>
      </c>
      <c r="K40" s="1">
        <v>13000000</v>
      </c>
      <c r="M40" s="1">
        <v>46851020320</v>
      </c>
      <c r="O40" s="1">
        <v>42916669769</v>
      </c>
      <c r="Q40" s="1">
        <f t="shared" si="0"/>
        <v>3934350551</v>
      </c>
    </row>
    <row r="41" spans="1:17" ht="24" x14ac:dyDescent="0.25">
      <c r="A41" s="3" t="s">
        <v>26</v>
      </c>
      <c r="C41" s="1">
        <v>42036375</v>
      </c>
      <c r="E41" s="1">
        <v>226910199988</v>
      </c>
      <c r="G41" s="1">
        <v>201424513922</v>
      </c>
      <c r="I41" s="1">
        <f t="shared" si="1"/>
        <v>25485686066</v>
      </c>
      <c r="K41" s="1">
        <v>42036375</v>
      </c>
      <c r="M41" s="1">
        <v>226910199988</v>
      </c>
      <c r="O41" s="1">
        <v>201424513922</v>
      </c>
      <c r="Q41" s="1">
        <f t="shared" si="0"/>
        <v>25485686066</v>
      </c>
    </row>
    <row r="42" spans="1:17" ht="24" x14ac:dyDescent="0.25">
      <c r="A42" s="3" t="s">
        <v>25</v>
      </c>
      <c r="C42" s="1">
        <v>52214285</v>
      </c>
      <c r="E42" s="1">
        <v>123257580545</v>
      </c>
      <c r="G42" s="1">
        <v>106729977268</v>
      </c>
      <c r="I42" s="1">
        <f t="shared" si="1"/>
        <v>16527603277</v>
      </c>
      <c r="K42" s="1">
        <v>52214285</v>
      </c>
      <c r="M42" s="1">
        <v>123257580545</v>
      </c>
      <c r="O42" s="1">
        <v>106729977268</v>
      </c>
      <c r="Q42" s="1">
        <f t="shared" si="0"/>
        <v>16527603277</v>
      </c>
    </row>
    <row r="43" spans="1:17" ht="24" x14ac:dyDescent="0.25">
      <c r="A43" s="3" t="s">
        <v>91</v>
      </c>
      <c r="C43" s="1">
        <v>1000000</v>
      </c>
      <c r="E43" s="1">
        <v>68377325700</v>
      </c>
      <c r="G43" s="1">
        <v>44671995409</v>
      </c>
      <c r="I43" s="1">
        <f t="shared" si="1"/>
        <v>23705330291</v>
      </c>
      <c r="K43" s="1">
        <v>1000000</v>
      </c>
      <c r="M43" s="1">
        <v>68377325700</v>
      </c>
      <c r="O43" s="1">
        <v>44671995409</v>
      </c>
      <c r="Q43" s="1">
        <f t="shared" si="0"/>
        <v>23705330291</v>
      </c>
    </row>
    <row r="44" spans="1:17" ht="24" x14ac:dyDescent="0.25">
      <c r="A44" s="3" t="s">
        <v>94</v>
      </c>
      <c r="C44" s="1">
        <v>3000000</v>
      </c>
      <c r="E44" s="1">
        <v>130890335700</v>
      </c>
      <c r="G44" s="1">
        <v>86774011500</v>
      </c>
      <c r="I44" s="1">
        <f t="shared" si="1"/>
        <v>44116324200</v>
      </c>
      <c r="K44" s="1">
        <v>3000000</v>
      </c>
      <c r="M44" s="1">
        <v>130890335700</v>
      </c>
      <c r="O44" s="1">
        <v>86774011500</v>
      </c>
      <c r="Q44" s="1">
        <f t="shared" si="0"/>
        <v>44116324200</v>
      </c>
    </row>
    <row r="45" spans="1:17" ht="24" x14ac:dyDescent="0.25">
      <c r="A45" s="3" t="s">
        <v>28</v>
      </c>
      <c r="C45" s="1">
        <v>2012019</v>
      </c>
      <c r="E45" s="1">
        <v>19405650426</v>
      </c>
      <c r="G45" s="1">
        <v>16949997130</v>
      </c>
      <c r="I45" s="1">
        <f t="shared" si="1"/>
        <v>2455653296</v>
      </c>
      <c r="K45" s="1">
        <v>2012019</v>
      </c>
      <c r="M45" s="1">
        <v>19405650426</v>
      </c>
      <c r="O45" s="1">
        <v>16949997130</v>
      </c>
      <c r="Q45" s="1">
        <f t="shared" si="0"/>
        <v>2455653296</v>
      </c>
    </row>
    <row r="46" spans="1:17" ht="24.75" thickBot="1" x14ac:dyDescent="0.3">
      <c r="A46" s="3" t="s">
        <v>83</v>
      </c>
      <c r="C46" s="1">
        <v>4388143</v>
      </c>
      <c r="E46" s="1">
        <v>4898500487</v>
      </c>
      <c r="G46" s="1">
        <v>4589350677</v>
      </c>
      <c r="I46" s="1">
        <f t="shared" si="1"/>
        <v>309149810</v>
      </c>
      <c r="K46" s="1">
        <v>4388143</v>
      </c>
      <c r="M46" s="1">
        <v>4898500487</v>
      </c>
      <c r="O46" s="1">
        <v>4589350677</v>
      </c>
      <c r="Q46" s="1">
        <f t="shared" si="0"/>
        <v>309149810</v>
      </c>
    </row>
    <row r="47" spans="1:17" ht="24.75" thickBot="1" x14ac:dyDescent="0.3">
      <c r="E47" s="2">
        <f>SUM(E8:E46)</f>
        <v>11450315287059</v>
      </c>
      <c r="F47" s="3"/>
      <c r="G47" s="2">
        <f>SUM(G8:G46)</f>
        <v>9697699306313</v>
      </c>
      <c r="H47" s="3"/>
      <c r="I47" s="2">
        <f>SUM(I8:I46)</f>
        <v>1752615980746</v>
      </c>
      <c r="J47" s="3"/>
      <c r="K47" s="3" t="s">
        <v>30</v>
      </c>
      <c r="L47" s="3"/>
      <c r="M47" s="2">
        <f>SUM(M8:M46)</f>
        <v>11450315287059</v>
      </c>
      <c r="N47" s="3"/>
      <c r="O47" s="2">
        <f>SUM(O8:O46)</f>
        <v>9697699306313</v>
      </c>
      <c r="P47" s="3"/>
      <c r="Q47" s="2">
        <f>SUM(Q8:Q46)</f>
        <v>1752615980746</v>
      </c>
    </row>
    <row r="48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E16" sqref="E16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4" style="1" bestFit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</row>
    <row r="3" spans="1:11" ht="24" x14ac:dyDescent="0.25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</row>
    <row r="4" spans="1:11" ht="24" x14ac:dyDescent="0.25">
      <c r="A4" s="28" t="str">
        <f>+سهام!A4</f>
        <v>برای ماه منتهی به 1404/10/30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</row>
    <row r="6" spans="1:11" ht="24.75" thickBot="1" x14ac:dyDescent="0.3">
      <c r="A6" s="27" t="s">
        <v>32</v>
      </c>
      <c r="C6" s="17" t="str">
        <f>+سهام!C6</f>
        <v>1404/09/30</v>
      </c>
      <c r="E6" s="27" t="s">
        <v>5</v>
      </c>
      <c r="F6" s="27" t="s">
        <v>5</v>
      </c>
      <c r="G6" s="27" t="s">
        <v>5</v>
      </c>
      <c r="I6" s="27" t="str">
        <f>+سهام!Q6</f>
        <v>1404/10/30</v>
      </c>
      <c r="J6" s="27" t="s">
        <v>6</v>
      </c>
      <c r="K6" s="27" t="s">
        <v>6</v>
      </c>
    </row>
    <row r="7" spans="1:11" ht="24.75" thickBot="1" x14ac:dyDescent="0.3">
      <c r="A7" s="27" t="s">
        <v>32</v>
      </c>
      <c r="C7" s="27" t="s">
        <v>33</v>
      </c>
      <c r="E7" s="27" t="s">
        <v>34</v>
      </c>
      <c r="G7" s="27" t="s">
        <v>35</v>
      </c>
      <c r="I7" s="27" t="s">
        <v>33</v>
      </c>
      <c r="K7" s="27" t="s">
        <v>31</v>
      </c>
    </row>
    <row r="8" spans="1:11" ht="24" x14ac:dyDescent="0.25">
      <c r="A8" s="3" t="s">
        <v>36</v>
      </c>
      <c r="C8" s="1">
        <v>94645479162</v>
      </c>
      <c r="E8" s="1">
        <v>597475910509</v>
      </c>
      <c r="G8" s="1">
        <v>611109815590</v>
      </c>
      <c r="I8" s="1">
        <f>+C8+E8-G8</f>
        <v>81011574081</v>
      </c>
      <c r="K8" s="5">
        <v>7.015393020431175E-3</v>
      </c>
    </row>
    <row r="9" spans="1:11" ht="24.75" thickBot="1" x14ac:dyDescent="0.3">
      <c r="A9" s="3" t="s">
        <v>37</v>
      </c>
      <c r="C9" s="1">
        <v>1526384</v>
      </c>
      <c r="E9" s="1">
        <v>3683</v>
      </c>
      <c r="G9" s="1">
        <v>630000</v>
      </c>
      <c r="I9" s="1">
        <f>+C9+E9-G9</f>
        <v>900067</v>
      </c>
      <c r="K9" s="5">
        <v>7.7943476859331301E-8</v>
      </c>
    </row>
    <row r="10" spans="1:11" ht="24.75" thickBot="1" x14ac:dyDescent="0.3">
      <c r="A10" s="3" t="s">
        <v>30</v>
      </c>
      <c r="C10" s="2">
        <f>SUM(C8:C9)</f>
        <v>94647005546</v>
      </c>
      <c r="D10" s="3"/>
      <c r="E10" s="2">
        <f>SUM(E8:E9)</f>
        <v>597475914192</v>
      </c>
      <c r="F10" s="3"/>
      <c r="G10" s="2">
        <f>SUM(G8:G9)</f>
        <v>611110445590</v>
      </c>
      <c r="H10" s="3"/>
      <c r="I10" s="2">
        <f>SUM(I8:I9)</f>
        <v>81012474148</v>
      </c>
      <c r="J10" s="3"/>
      <c r="K10" s="4">
        <f>SUM(K8:K9)</f>
        <v>7.0154709639080343E-3</v>
      </c>
    </row>
    <row r="11" spans="1:11" ht="23.25" thickTop="1" x14ac:dyDescent="0.25"/>
    <row r="13" spans="1:11" x14ac:dyDescent="0.45">
      <c r="K13" s="11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9"/>
  <sheetViews>
    <sheetView rightToLeft="1" zoomScale="90" zoomScaleNormal="90" workbookViewId="0">
      <selection activeCell="E27" sqref="E27"/>
    </sheetView>
  </sheetViews>
  <sheetFormatPr defaultRowHeight="22.5" x14ac:dyDescent="0.25"/>
  <cols>
    <col min="1" max="1" width="22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</row>
    <row r="3" spans="1:9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</row>
    <row r="4" spans="1:9" ht="24" x14ac:dyDescent="0.25">
      <c r="A4" s="28" t="str">
        <f>+سپرده!A4</f>
        <v>برای ماه منتهی به 1404/10/30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</row>
    <row r="6" spans="1:9" ht="24" x14ac:dyDescent="0.25">
      <c r="A6" s="27" t="s">
        <v>42</v>
      </c>
      <c r="C6" s="27" t="s">
        <v>33</v>
      </c>
      <c r="E6" s="27" t="s">
        <v>53</v>
      </c>
      <c r="G6" s="27" t="s">
        <v>13</v>
      </c>
    </row>
    <row r="7" spans="1:9" ht="24" x14ac:dyDescent="0.25">
      <c r="A7" s="3" t="s">
        <v>58</v>
      </c>
      <c r="C7" s="1">
        <f>+'سرمایه‌گذاری در سهام'!I53</f>
        <v>1778188168592</v>
      </c>
      <c r="E7" s="5">
        <f>+C7/$C$10</f>
        <v>0.99913359025968573</v>
      </c>
      <c r="G7" s="5">
        <v>0.15398650141621373</v>
      </c>
    </row>
    <row r="8" spans="1:9" ht="24" x14ac:dyDescent="0.25">
      <c r="A8" s="3" t="s">
        <v>59</v>
      </c>
      <c r="C8" s="1">
        <f>+'درآمد سپرده بانکی'!C10</f>
        <v>905286383</v>
      </c>
      <c r="E8" s="5">
        <f>+C8/$C$10</f>
        <v>5.0866497147835331E-4</v>
      </c>
      <c r="G8" s="5">
        <v>7.8395461942753401E-5</v>
      </c>
    </row>
    <row r="9" spans="1:9" ht="24.75" thickBot="1" x14ac:dyDescent="0.3">
      <c r="A9" s="3" t="s">
        <v>101</v>
      </c>
      <c r="C9" s="1">
        <f>+'سایر درآمدها'!C9</f>
        <v>636689149</v>
      </c>
      <c r="E9" s="5">
        <f>+C9/$C$10</f>
        <v>3.5774476883594305E-4</v>
      </c>
      <c r="G9" s="5">
        <v>5.5135635404551925E-5</v>
      </c>
    </row>
    <row r="10" spans="1:9" ht="24.75" thickBot="1" x14ac:dyDescent="0.3">
      <c r="A10" s="3" t="s">
        <v>30</v>
      </c>
      <c r="C10" s="2">
        <f>SUM(C7:C9)</f>
        <v>1779730144124</v>
      </c>
      <c r="D10" s="3"/>
      <c r="E10" s="13">
        <f t="shared" ref="E10:G10" si="0">SUM(E7:E9)</f>
        <v>1</v>
      </c>
      <c r="F10" s="3">
        <f t="shared" si="0"/>
        <v>0</v>
      </c>
      <c r="G10" s="4">
        <f t="shared" si="0"/>
        <v>0.15412003251356102</v>
      </c>
      <c r="H10" s="3"/>
      <c r="I10" s="3"/>
    </row>
    <row r="11" spans="1:9" ht="23.25" thickTop="1" x14ac:dyDescent="0.25"/>
    <row r="12" spans="1:9" x14ac:dyDescent="0.45">
      <c r="C12" s="19"/>
      <c r="G12" s="19"/>
    </row>
    <row r="13" spans="1:9" x14ac:dyDescent="0.45">
      <c r="C13" s="20"/>
      <c r="G13" s="19"/>
    </row>
    <row r="14" spans="1:9" x14ac:dyDescent="0.45">
      <c r="C14" s="20"/>
    </row>
    <row r="15" spans="1:9" x14ac:dyDescent="0.25">
      <c r="C15" s="6"/>
    </row>
    <row r="16" spans="1:9" ht="24.75" x14ac:dyDescent="0.25">
      <c r="C16" s="21"/>
    </row>
    <row r="17" spans="3:3" x14ac:dyDescent="0.25">
      <c r="C17" s="6"/>
    </row>
    <row r="18" spans="3:3" x14ac:dyDescent="0.25">
      <c r="C18" s="6"/>
    </row>
    <row r="19" spans="3:3" x14ac:dyDescent="0.25">
      <c r="C19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316A-5B37-450C-B3F1-D845B5C06938}">
  <dimension ref="A2:E9"/>
  <sheetViews>
    <sheetView rightToLeft="1" workbookViewId="0">
      <selection activeCell="E19" sqref="E19"/>
    </sheetView>
  </sheetViews>
  <sheetFormatPr defaultRowHeight="18.75" x14ac:dyDescent="0.25"/>
  <cols>
    <col min="1" max="1" width="24" style="22" customWidth="1"/>
    <col min="2" max="2" width="1" style="22" customWidth="1"/>
    <col min="3" max="3" width="22" style="22" customWidth="1"/>
    <col min="4" max="4" width="1" style="22" customWidth="1"/>
    <col min="5" max="5" width="22" style="22" customWidth="1"/>
    <col min="6" max="6" width="1" style="22" customWidth="1"/>
    <col min="7" max="7" width="9.140625" style="22" customWidth="1"/>
    <col min="8" max="16384" width="9.140625" style="22"/>
  </cols>
  <sheetData>
    <row r="2" spans="1:5" ht="26.25" x14ac:dyDescent="0.25">
      <c r="A2" s="29" t="str">
        <f>+سهام!A2</f>
        <v>صندوق سرمایه‌گذاری بخشی صنایع مفید - استیل</v>
      </c>
      <c r="B2" s="29" t="s">
        <v>102</v>
      </c>
      <c r="C2" s="29" t="s">
        <v>102</v>
      </c>
      <c r="D2" s="29" t="s">
        <v>102</v>
      </c>
      <c r="E2" s="29" t="s">
        <v>102</v>
      </c>
    </row>
    <row r="3" spans="1:5" ht="26.25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</row>
    <row r="4" spans="1:5" ht="26.25" x14ac:dyDescent="0.25">
      <c r="A4" s="29" t="str">
        <f>+سهام!A4</f>
        <v>برای ماه منتهی به 1404/10/30</v>
      </c>
      <c r="B4" s="29" t="s">
        <v>95</v>
      </c>
      <c r="C4" s="29" t="s">
        <v>95</v>
      </c>
      <c r="D4" s="29" t="s">
        <v>95</v>
      </c>
      <c r="E4" s="29" t="s">
        <v>95</v>
      </c>
    </row>
    <row r="5" spans="1:5" ht="26.25" x14ac:dyDescent="0.25">
      <c r="E5" s="23" t="s">
        <v>103</v>
      </c>
    </row>
    <row r="6" spans="1:5" ht="27" thickBot="1" x14ac:dyDescent="0.3">
      <c r="A6" s="30" t="s">
        <v>104</v>
      </c>
      <c r="C6" s="24" t="s">
        <v>40</v>
      </c>
      <c r="E6" s="24" t="s">
        <v>105</v>
      </c>
    </row>
    <row r="7" spans="1:5" ht="27" thickBot="1" x14ac:dyDescent="0.3">
      <c r="A7" s="30" t="s">
        <v>104</v>
      </c>
      <c r="C7" s="24" t="s">
        <v>33</v>
      </c>
      <c r="E7" s="24" t="s">
        <v>33</v>
      </c>
    </row>
    <row r="8" spans="1:5" ht="21.75" thickBot="1" x14ac:dyDescent="0.3">
      <c r="A8" s="25" t="s">
        <v>104</v>
      </c>
      <c r="C8" s="22">
        <v>636689149</v>
      </c>
      <c r="E8" s="22">
        <v>636689149</v>
      </c>
    </row>
    <row r="9" spans="1:5" ht="21.75" thickBot="1" x14ac:dyDescent="0.3">
      <c r="A9" s="25" t="s">
        <v>30</v>
      </c>
      <c r="C9" s="26">
        <f>SUM(C8:C8)</f>
        <v>636689149</v>
      </c>
      <c r="D9" s="25"/>
      <c r="E9" s="26">
        <f>SUM(E8:E8)</f>
        <v>636689149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4"/>
  <sheetViews>
    <sheetView rightToLeft="1" topLeftCell="A34" zoomScale="70" zoomScaleNormal="70" workbookViewId="0">
      <selection activeCell="K21" sqref="K21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4" style="1" bestFit="1" customWidth="1"/>
    <col min="6" max="6" width="1" style="1" customWidth="1"/>
    <col min="7" max="7" width="23" style="1" customWidth="1"/>
    <col min="8" max="8" width="1" style="1" customWidth="1"/>
    <col min="9" max="9" width="24.140625" style="1" bestFit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4.140625" style="1" bestFit="1" customWidth="1"/>
    <col min="16" max="16" width="1" style="1" customWidth="1"/>
    <col min="17" max="17" width="23" style="1" customWidth="1"/>
    <col min="18" max="18" width="1" style="1" customWidth="1"/>
    <col min="19" max="19" width="24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</row>
    <row r="3" spans="1:21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  <c r="H3" s="28" t="s">
        <v>38</v>
      </c>
      <c r="I3" s="28" t="s">
        <v>38</v>
      </c>
      <c r="J3" s="28" t="s">
        <v>38</v>
      </c>
      <c r="K3" s="28" t="s">
        <v>38</v>
      </c>
      <c r="L3" s="28" t="s">
        <v>38</v>
      </c>
      <c r="M3" s="28" t="s">
        <v>38</v>
      </c>
      <c r="N3" s="28" t="s">
        <v>38</v>
      </c>
      <c r="O3" s="28" t="s">
        <v>38</v>
      </c>
      <c r="P3" s="28" t="s">
        <v>38</v>
      </c>
      <c r="Q3" s="28" t="s">
        <v>38</v>
      </c>
      <c r="R3" s="28" t="s">
        <v>38</v>
      </c>
      <c r="S3" s="28" t="s">
        <v>38</v>
      </c>
      <c r="T3" s="28" t="s">
        <v>38</v>
      </c>
      <c r="U3" s="28" t="s">
        <v>38</v>
      </c>
    </row>
    <row r="4" spans="1:21" ht="24" x14ac:dyDescent="0.25">
      <c r="A4" s="28" t="str">
        <f>+سپرده!A4</f>
        <v>برای ماه منتهی به 1404/10/30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</row>
    <row r="6" spans="1:21" ht="24" x14ac:dyDescent="0.25">
      <c r="A6" s="27" t="s">
        <v>3</v>
      </c>
      <c r="C6" s="27" t="s">
        <v>40</v>
      </c>
      <c r="D6" s="27" t="s">
        <v>40</v>
      </c>
      <c r="E6" s="27" t="s">
        <v>40</v>
      </c>
      <c r="F6" s="27" t="s">
        <v>40</v>
      </c>
      <c r="G6" s="27" t="s">
        <v>40</v>
      </c>
      <c r="H6" s="27" t="s">
        <v>40</v>
      </c>
      <c r="I6" s="27" t="s">
        <v>40</v>
      </c>
      <c r="J6" s="27" t="s">
        <v>40</v>
      </c>
      <c r="K6" s="27" t="s">
        <v>40</v>
      </c>
      <c r="M6" s="27" t="s">
        <v>41</v>
      </c>
      <c r="N6" s="27" t="s">
        <v>41</v>
      </c>
      <c r="O6" s="27" t="s">
        <v>41</v>
      </c>
      <c r="P6" s="27" t="s">
        <v>41</v>
      </c>
      <c r="Q6" s="27" t="s">
        <v>41</v>
      </c>
      <c r="R6" s="27" t="s">
        <v>41</v>
      </c>
      <c r="S6" s="27" t="s">
        <v>41</v>
      </c>
      <c r="T6" s="27" t="s">
        <v>41</v>
      </c>
      <c r="U6" s="27" t="s">
        <v>41</v>
      </c>
    </row>
    <row r="7" spans="1:21" ht="24.75" thickBot="1" x14ac:dyDescent="0.3">
      <c r="A7" s="27" t="s">
        <v>3</v>
      </c>
      <c r="C7" s="27" t="s">
        <v>50</v>
      </c>
      <c r="E7" s="27" t="s">
        <v>51</v>
      </c>
      <c r="G7" s="27" t="s">
        <v>52</v>
      </c>
      <c r="I7" s="27" t="s">
        <v>33</v>
      </c>
      <c r="K7" s="27" t="s">
        <v>53</v>
      </c>
      <c r="M7" s="27" t="s">
        <v>50</v>
      </c>
      <c r="O7" s="27" t="s">
        <v>51</v>
      </c>
      <c r="Q7" s="27" t="s">
        <v>52</v>
      </c>
      <c r="S7" s="27" t="s">
        <v>33</v>
      </c>
      <c r="U7" s="27" t="s">
        <v>53</v>
      </c>
    </row>
    <row r="8" spans="1:21" ht="24" x14ac:dyDescent="0.25">
      <c r="A8" s="3" t="s">
        <v>86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234671855</v>
      </c>
      <c r="G8" s="1">
        <f>IFERROR(VLOOKUP(A8,'درآمد ناشی از فروش'!A:Q,9,0),0)</f>
        <v>0</v>
      </c>
      <c r="I8" s="1">
        <f>+G8+E8+C8</f>
        <v>234671855</v>
      </c>
      <c r="K8" s="5">
        <f>+I8/$I$53</f>
        <v>1.3197245327856231E-4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234671855</v>
      </c>
      <c r="Q8" s="1">
        <f>IFERROR(VLOOKUP(A8,'درآمد ناشی از فروش'!A:Q,17,0),0)</f>
        <v>0</v>
      </c>
      <c r="S8" s="1">
        <f t="shared" ref="S8:S38" si="0">+M8+O8+Q8</f>
        <v>234671855</v>
      </c>
      <c r="U8" s="5">
        <f>+S8/$S$53</f>
        <v>1.3197245327856231E-4</v>
      </c>
    </row>
    <row r="9" spans="1:21" ht="24" x14ac:dyDescent="0.25">
      <c r="A9" s="3" t="s">
        <v>85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20723339722</v>
      </c>
      <c r="G9" s="1">
        <f>IFERROR(VLOOKUP(A9,'درآمد ناشی از فروش'!A:Q,9,0),0)</f>
        <v>4794909</v>
      </c>
      <c r="I9" s="1">
        <f t="shared" ref="I9:I42" si="1">+G9+E9+C9</f>
        <v>20728134631</v>
      </c>
      <c r="K9" s="5">
        <f>+I9/$I$53</f>
        <v>1.1656884798312932E-2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20723339722</v>
      </c>
      <c r="Q9" s="1">
        <f>IFERROR(VLOOKUP(A9,'درآمد ناشی از فروش'!A:Q,17,0),0)</f>
        <v>4794909</v>
      </c>
      <c r="S9" s="1">
        <f t="shared" si="0"/>
        <v>20728134631</v>
      </c>
      <c r="U9" s="5">
        <f>+S9/$S$53</f>
        <v>1.1656884798312932E-2</v>
      </c>
    </row>
    <row r="10" spans="1:21" ht="24" x14ac:dyDescent="0.25">
      <c r="A10" s="3" t="s">
        <v>82</v>
      </c>
      <c r="C10" s="1">
        <f>IFERROR(VLOOKUP(A10,'درآمد سود سهام'!A:S,13,0),0)</f>
        <v>13236101355</v>
      </c>
      <c r="E10" s="1">
        <f>IFERROR(VLOOKUP(A10,'درآمد ناشی از تغییر قیمت اوراق'!A:Q,9,0),0)</f>
        <v>-16951791724</v>
      </c>
      <c r="G10" s="1">
        <f>IFERROR(VLOOKUP(A10,'درآمد ناشی از فروش'!A:Q,9,0),0)</f>
        <v>0</v>
      </c>
      <c r="I10" s="1">
        <f t="shared" si="1"/>
        <v>-3715690369</v>
      </c>
      <c r="K10" s="5">
        <f>+I10/$I$53</f>
        <v>-2.0895934607090246E-3</v>
      </c>
      <c r="M10" s="1">
        <f>IFERROR(VLOOKUP(A10,'درآمد سود سهام'!A:S,19,0),0)</f>
        <v>13236101355</v>
      </c>
      <c r="O10" s="1">
        <f>IFERROR(VLOOKUP(A10,'درآمد ناشی از تغییر قیمت اوراق'!A:Q,17,0),0)</f>
        <v>-16951791724</v>
      </c>
      <c r="Q10" s="1">
        <f>IFERROR(VLOOKUP(A10,'درآمد ناشی از فروش'!A:Q,17,0),0)</f>
        <v>0</v>
      </c>
      <c r="S10" s="1">
        <f t="shared" si="0"/>
        <v>-3715690369</v>
      </c>
      <c r="U10" s="5">
        <f>+S10/$S$53</f>
        <v>-2.0895934607090246E-3</v>
      </c>
    </row>
    <row r="11" spans="1:21" ht="24" x14ac:dyDescent="0.25">
      <c r="A11" s="3" t="s">
        <v>83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309149810</v>
      </c>
      <c r="G11" s="1">
        <f>IFERROR(VLOOKUP(A11,'درآمد ناشی از فروش'!A:Q,9,0),0)</f>
        <v>0</v>
      </c>
      <c r="I11" s="1">
        <f t="shared" si="1"/>
        <v>309149810</v>
      </c>
      <c r="K11" s="5">
        <f>+I11/$I$53</f>
        <v>1.738566342193077E-4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309149810</v>
      </c>
      <c r="Q11" s="1">
        <f>IFERROR(VLOOKUP(A11,'درآمد ناشی از فروش'!A:Q,17,0),0)</f>
        <v>0</v>
      </c>
      <c r="S11" s="1">
        <f t="shared" si="0"/>
        <v>309149810</v>
      </c>
      <c r="U11" s="5">
        <f>+S11/$S$53</f>
        <v>1.738566342193077E-4</v>
      </c>
    </row>
    <row r="12" spans="1:21" ht="24" x14ac:dyDescent="0.25">
      <c r="A12" s="3" t="s">
        <v>93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-44652070</v>
      </c>
      <c r="G12" s="1">
        <f>IFERROR(VLOOKUP(A12,'درآمد ناشی از فروش'!A:Q,9,0),0)</f>
        <v>0</v>
      </c>
      <c r="I12" s="1">
        <f t="shared" si="1"/>
        <v>-44652070</v>
      </c>
      <c r="K12" s="5">
        <f>+I12/$I$53</f>
        <v>-2.5110992632099379E-5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-44652070</v>
      </c>
      <c r="Q12" s="1">
        <f>IFERROR(VLOOKUP(A12,'درآمد ناشی از فروش'!A:Q,17,0),0)</f>
        <v>0</v>
      </c>
      <c r="S12" s="1">
        <f t="shared" ref="S12:S14" si="2">+M12+O12+Q12</f>
        <v>-44652070</v>
      </c>
      <c r="U12" s="5">
        <f>+S12/$S$53</f>
        <v>-2.5110992632099379E-5</v>
      </c>
    </row>
    <row r="13" spans="1:21" ht="24" x14ac:dyDescent="0.25">
      <c r="A13" s="3" t="s">
        <v>90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1463598250</v>
      </c>
      <c r="G13" s="1">
        <f>IFERROR(VLOOKUP(A13,'درآمد ناشی از فروش'!A:Q,9,0),0)</f>
        <v>0</v>
      </c>
      <c r="I13" s="1">
        <f t="shared" si="1"/>
        <v>1463598250</v>
      </c>
      <c r="K13" s="5">
        <f>+I13/$I$53</f>
        <v>8.2308401093395098E-4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1463598250</v>
      </c>
      <c r="Q13" s="1">
        <f>IFERROR(VLOOKUP(A13,'درآمد ناشی از فروش'!A:Q,17,0),0)</f>
        <v>0</v>
      </c>
      <c r="S13" s="1">
        <f t="shared" si="2"/>
        <v>1463598250</v>
      </c>
      <c r="U13" s="5">
        <f>+S13/$S$53</f>
        <v>8.2308401093395098E-4</v>
      </c>
    </row>
    <row r="14" spans="1:21" ht="24" x14ac:dyDescent="0.25">
      <c r="A14" s="3" t="s">
        <v>92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2341757200</v>
      </c>
      <c r="G14" s="1">
        <f>IFERROR(VLOOKUP(A14,'درآمد ناشی از فروش'!A:Q,9,0),0)</f>
        <v>0</v>
      </c>
      <c r="I14" s="1">
        <f t="shared" si="1"/>
        <v>2341757200</v>
      </c>
      <c r="K14" s="5">
        <f>+I14/$I$53</f>
        <v>1.3169344174943215E-3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2341757200</v>
      </c>
      <c r="Q14" s="1">
        <f>IFERROR(VLOOKUP(A14,'درآمد ناشی از فروش'!A:Q,17,0),0)</f>
        <v>0</v>
      </c>
      <c r="S14" s="1">
        <f t="shared" si="2"/>
        <v>2341757200</v>
      </c>
      <c r="U14" s="5">
        <f>+S14/$S$53</f>
        <v>1.3169344174943215E-3</v>
      </c>
    </row>
    <row r="15" spans="1:21" ht="24" x14ac:dyDescent="0.25">
      <c r="A15" s="3" t="s">
        <v>91</v>
      </c>
      <c r="C15" s="1">
        <f>IFERROR(VLOOKUP(A15,'درآمد سود سهام'!A:S,13,0),0)</f>
        <v>0</v>
      </c>
      <c r="E15" s="1">
        <f>IFERROR(VLOOKUP(A15,'درآمد ناشی از تغییر قیمت اوراق'!A:Q,9,0),0)</f>
        <v>23705330291</v>
      </c>
      <c r="G15" s="1">
        <f>IFERROR(VLOOKUP(A15,'درآمد ناشی از فروش'!A:Q,9,0),0)</f>
        <v>2391370812</v>
      </c>
      <c r="I15" s="1">
        <f t="shared" si="1"/>
        <v>26096701103</v>
      </c>
      <c r="K15" s="5">
        <f>+I15/$I$53</f>
        <v>1.467600649017017E-2</v>
      </c>
      <c r="M15" s="1">
        <f>IFERROR(VLOOKUP(A15,'درآمد سود سهام'!A:S,19,0),0)</f>
        <v>0</v>
      </c>
      <c r="O15" s="1">
        <f>IFERROR(VLOOKUP(A15,'درآمد ناشی از تغییر قیمت اوراق'!A:Q,17,0),0)</f>
        <v>23705330291</v>
      </c>
      <c r="Q15" s="1">
        <f>IFERROR(VLOOKUP(A15,'درآمد ناشی از فروش'!A:Q,17,0),0)</f>
        <v>2391370812</v>
      </c>
      <c r="S15" s="1">
        <f t="shared" si="0"/>
        <v>26096701103</v>
      </c>
      <c r="U15" s="5">
        <f>+S15/$S$53</f>
        <v>1.467600649017017E-2</v>
      </c>
    </row>
    <row r="16" spans="1:21" ht="24" x14ac:dyDescent="0.25">
      <c r="A16" s="3" t="s">
        <v>94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44116324200</v>
      </c>
      <c r="G16" s="1">
        <f>IFERROR(VLOOKUP(A16,'درآمد ناشی از فروش'!A:Q,9,0),0)</f>
        <v>0</v>
      </c>
      <c r="I16" s="1">
        <f t="shared" si="1"/>
        <v>44116324200</v>
      </c>
      <c r="K16" s="5">
        <f>+I16/$I$53</f>
        <v>2.4809705170253195E-2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44116324200</v>
      </c>
      <c r="Q16" s="1">
        <f>IFERROR(VLOOKUP(A16,'درآمد ناشی از فروش'!A:Q,17,0),0)</f>
        <v>0</v>
      </c>
      <c r="S16" s="1">
        <f t="shared" si="0"/>
        <v>44116324200</v>
      </c>
      <c r="U16" s="5">
        <f>+S16/$S$53</f>
        <v>2.4809705170253195E-2</v>
      </c>
    </row>
    <row r="17" spans="1:21" ht="24" x14ac:dyDescent="0.25">
      <c r="A17" s="3" t="s">
        <v>22</v>
      </c>
      <c r="C17" s="1">
        <f>IFERROR(VLOOKUP(A17,'درآمد سود سهام'!A:S,13,0),0)</f>
        <v>0</v>
      </c>
      <c r="E17" s="1">
        <f>IFERROR(VLOOKUP(A17,'درآمد ناشی از تغییر قیمت اوراق'!A:Q,9,0),0)</f>
        <v>3030988515</v>
      </c>
      <c r="G17" s="1">
        <f>IFERROR(VLOOKUP(A17,'درآمد ناشی از فروش'!A:Q,9,0),0)</f>
        <v>0</v>
      </c>
      <c r="I17" s="1">
        <f t="shared" si="1"/>
        <v>3030988515</v>
      </c>
      <c r="K17" s="5">
        <f>+I17/$I$53</f>
        <v>1.704537556000043E-3</v>
      </c>
      <c r="M17" s="1">
        <f>IFERROR(VLOOKUP(A17,'درآمد سود سهام'!A:S,19,0),0)</f>
        <v>0</v>
      </c>
      <c r="O17" s="1">
        <f>IFERROR(VLOOKUP(A17,'درآمد ناشی از تغییر قیمت اوراق'!A:Q,17,0),0)</f>
        <v>3030988515</v>
      </c>
      <c r="Q17" s="1">
        <f>IFERROR(VLOOKUP(A17,'درآمد ناشی از فروش'!A:Q,17,0),0)</f>
        <v>0</v>
      </c>
      <c r="S17" s="1">
        <f t="shared" si="0"/>
        <v>3030988515</v>
      </c>
      <c r="U17" s="5">
        <f>+S17/$S$53</f>
        <v>1.704537556000043E-3</v>
      </c>
    </row>
    <row r="18" spans="1:21" ht="24" x14ac:dyDescent="0.25">
      <c r="A18" s="3" t="s">
        <v>18</v>
      </c>
      <c r="C18" s="1">
        <f>IFERROR(VLOOKUP(A18,'درآمد سود سهام'!A:S,13,0),0)</f>
        <v>0</v>
      </c>
      <c r="E18" s="1">
        <f>IFERROR(VLOOKUP(A18,'درآمد ناشی از تغییر قیمت اوراق'!A:Q,9,0),0)</f>
        <v>43770434656</v>
      </c>
      <c r="G18" s="1">
        <f>IFERROR(VLOOKUP(A18,'درآمد ناشی از فروش'!A:Q,9,0),0)</f>
        <v>0</v>
      </c>
      <c r="I18" s="1">
        <f t="shared" si="1"/>
        <v>43770434656</v>
      </c>
      <c r="K18" s="5">
        <f>+I18/$I$53</f>
        <v>2.4615187205220348E-2</v>
      </c>
      <c r="M18" s="1">
        <f>IFERROR(VLOOKUP(A18,'درآمد سود سهام'!A:S,19,0),0)</f>
        <v>0</v>
      </c>
      <c r="O18" s="1">
        <f>IFERROR(VLOOKUP(A18,'درآمد ناشی از تغییر قیمت اوراق'!A:Q,17,0),0)</f>
        <v>43770434656</v>
      </c>
      <c r="Q18" s="1">
        <f>IFERROR(VLOOKUP(A18,'درآمد ناشی از فروش'!A:Q,17,0),0)</f>
        <v>0</v>
      </c>
      <c r="S18" s="1">
        <f t="shared" si="0"/>
        <v>43770434656</v>
      </c>
      <c r="U18" s="5">
        <f>+S18/$S$53</f>
        <v>2.4615187205220348E-2</v>
      </c>
    </row>
    <row r="19" spans="1:21" ht="24" x14ac:dyDescent="0.25">
      <c r="A19" s="3" t="s">
        <v>16</v>
      </c>
      <c r="C19" s="1">
        <f>IFERROR(VLOOKUP(A19,'درآمد سود سهام'!A:S,13,0),0)</f>
        <v>0</v>
      </c>
      <c r="E19" s="1">
        <f>IFERROR(VLOOKUP(A19,'درآمد ناشی از تغییر قیمت اوراق'!A:Q,9,0),0)</f>
        <v>3934350551</v>
      </c>
      <c r="G19" s="1">
        <f>IFERROR(VLOOKUP(A19,'درآمد ناشی از فروش'!A:Q,9,0),0)</f>
        <v>29921170</v>
      </c>
      <c r="I19" s="1">
        <f t="shared" si="1"/>
        <v>3964271721</v>
      </c>
      <c r="K19" s="5">
        <f>+I19/$I$53</f>
        <v>2.229388200315706E-3</v>
      </c>
      <c r="M19" s="1">
        <f>IFERROR(VLOOKUP(A19,'درآمد سود سهام'!A:S,19,0),0)</f>
        <v>0</v>
      </c>
      <c r="O19" s="1">
        <f>IFERROR(VLOOKUP(A19,'درآمد ناشی از تغییر قیمت اوراق'!A:Q,17,0),0)</f>
        <v>3934350551</v>
      </c>
      <c r="Q19" s="1">
        <f>IFERROR(VLOOKUP(A19,'درآمد ناشی از فروش'!A:Q,17,0),0)</f>
        <v>29921170</v>
      </c>
      <c r="S19" s="1">
        <f t="shared" si="0"/>
        <v>3964271721</v>
      </c>
      <c r="U19" s="5">
        <f>+S19/$S$53</f>
        <v>2.229388200315706E-3</v>
      </c>
    </row>
    <row r="20" spans="1:21" ht="24" x14ac:dyDescent="0.25">
      <c r="A20" s="3" t="s">
        <v>26</v>
      </c>
      <c r="C20" s="1">
        <f>IFERROR(VLOOKUP(A20,'درآمد سود سهام'!A:S,13,0),0)</f>
        <v>0</v>
      </c>
      <c r="E20" s="1">
        <f>IFERROR(VLOOKUP(A20,'درآمد ناشی از تغییر قیمت اوراق'!A:Q,9,0),0)</f>
        <v>25485686066</v>
      </c>
      <c r="G20" s="1">
        <f>IFERROR(VLOOKUP(A20,'درآمد ناشی از فروش'!A:Q,9,0),0)</f>
        <v>0</v>
      </c>
      <c r="I20" s="1">
        <f t="shared" si="1"/>
        <v>25485686066</v>
      </c>
      <c r="K20" s="5">
        <f>+I20/$I$53</f>
        <v>1.4332389853982667E-2</v>
      </c>
      <c r="M20" s="1">
        <f>IFERROR(VLOOKUP(A20,'درآمد سود سهام'!A:S,19,0),0)</f>
        <v>0</v>
      </c>
      <c r="O20" s="1">
        <f>IFERROR(VLOOKUP(A20,'درآمد ناشی از تغییر قیمت اوراق'!A:Q,17,0),0)</f>
        <v>25485686066</v>
      </c>
      <c r="Q20" s="1">
        <f>IFERROR(VLOOKUP(A20,'درآمد ناشی از فروش'!A:Q,17,0),0)</f>
        <v>0</v>
      </c>
      <c r="S20" s="1">
        <f t="shared" si="0"/>
        <v>25485686066</v>
      </c>
      <c r="U20" s="5">
        <f>+S20/$S$53</f>
        <v>1.4332389853982667E-2</v>
      </c>
    </row>
    <row r="21" spans="1:21" ht="24" x14ac:dyDescent="0.25">
      <c r="A21" s="3" t="s">
        <v>15</v>
      </c>
      <c r="C21" s="1">
        <f>IFERROR(VLOOKUP(A21,'درآمد سود سهام'!A:S,13,0),0)</f>
        <v>0</v>
      </c>
      <c r="E21" s="1">
        <f>IFERROR(VLOOKUP(A21,'درآمد ناشی از تغییر قیمت اوراق'!A:Q,9,0),0)</f>
        <v>-11728631400</v>
      </c>
      <c r="G21" s="1">
        <f>IFERROR(VLOOKUP(A21,'درآمد ناشی از فروش'!A:Q,9,0),0)</f>
        <v>0</v>
      </c>
      <c r="I21" s="1">
        <f t="shared" si="1"/>
        <v>-11728631400</v>
      </c>
      <c r="K21" s="5">
        <f>+I21/$I$53</f>
        <v>-6.5958325486368142E-3</v>
      </c>
      <c r="M21" s="1">
        <f>IFERROR(VLOOKUP(A21,'درآمد سود سهام'!A:S,19,0),0)</f>
        <v>0</v>
      </c>
      <c r="O21" s="1">
        <f>IFERROR(VLOOKUP(A21,'درآمد ناشی از تغییر قیمت اوراق'!A:Q,17,0),0)</f>
        <v>-11728631400</v>
      </c>
      <c r="Q21" s="1">
        <f>IFERROR(VLOOKUP(A21,'درآمد ناشی از فروش'!A:Q,17,0),0)</f>
        <v>0</v>
      </c>
      <c r="S21" s="1">
        <f t="shared" si="0"/>
        <v>-11728631400</v>
      </c>
      <c r="U21" s="5">
        <f>+S21/$S$53</f>
        <v>-6.5958325486368142E-3</v>
      </c>
    </row>
    <row r="22" spans="1:21" ht="24" x14ac:dyDescent="0.25">
      <c r="A22" s="3" t="s">
        <v>23</v>
      </c>
      <c r="C22" s="1">
        <f>IFERROR(VLOOKUP(A22,'درآمد سود سهام'!A:S,13,0),0)</f>
        <v>0</v>
      </c>
      <c r="E22" s="1">
        <f>IFERROR(VLOOKUP(A22,'درآمد ناشی از تغییر قیمت اوراق'!A:Q,9,0),0)</f>
        <v>14849699939</v>
      </c>
      <c r="G22" s="1">
        <f>IFERROR(VLOOKUP(A22,'درآمد ناشی از فروش'!A:Q,9,0),0)</f>
        <v>0</v>
      </c>
      <c r="I22" s="1">
        <f t="shared" si="1"/>
        <v>14849699939</v>
      </c>
      <c r="K22" s="5">
        <f>+I22/$I$53</f>
        <v>8.3510284239256011E-3</v>
      </c>
      <c r="M22" s="1">
        <f>IFERROR(VLOOKUP(A22,'درآمد سود سهام'!A:S,19,0),0)</f>
        <v>0</v>
      </c>
      <c r="O22" s="1">
        <f>IFERROR(VLOOKUP(A22,'درآمد ناشی از تغییر قیمت اوراق'!A:Q,17,0),0)</f>
        <v>14849699939</v>
      </c>
      <c r="Q22" s="1">
        <f>IFERROR(VLOOKUP(A22,'درآمد ناشی از فروش'!A:Q,17,0),0)</f>
        <v>0</v>
      </c>
      <c r="S22" s="1">
        <f t="shared" si="0"/>
        <v>14849699939</v>
      </c>
      <c r="U22" s="5">
        <f>+S22/$S$53</f>
        <v>8.3510284239256011E-3</v>
      </c>
    </row>
    <row r="23" spans="1:21" ht="24" x14ac:dyDescent="0.25">
      <c r="A23" s="3" t="s">
        <v>27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1335427986240</v>
      </c>
      <c r="G23" s="1">
        <f>IFERROR(VLOOKUP(A23,'درآمد ناشی از فروش'!A:Q,9,0),0)</f>
        <v>0</v>
      </c>
      <c r="I23" s="1">
        <f t="shared" si="1"/>
        <v>1335427986240</v>
      </c>
      <c r="K23" s="5">
        <f>+I23/$I$53</f>
        <v>0.7510048766646642</v>
      </c>
      <c r="M23" s="1">
        <f>IFERROR(VLOOKUP(A23,'درآمد سود سهام'!A:S,19,0),0)</f>
        <v>0</v>
      </c>
      <c r="O23" s="1">
        <f>IFERROR(VLOOKUP(A23,'درآمد ناشی از تغییر قیمت اوراق'!A:Q,17,0),0)</f>
        <v>1335427986240</v>
      </c>
      <c r="Q23" s="1">
        <f>IFERROR(VLOOKUP(A23,'درآمد ناشی از فروش'!A:Q,17,0),0)</f>
        <v>0</v>
      </c>
      <c r="S23" s="1">
        <f t="shared" si="0"/>
        <v>1335427986240</v>
      </c>
      <c r="U23" s="5">
        <f>+S23/$S$53</f>
        <v>0.7510048766646642</v>
      </c>
    </row>
    <row r="24" spans="1:21" ht="24" x14ac:dyDescent="0.25">
      <c r="A24" s="3" t="s">
        <v>24</v>
      </c>
      <c r="C24" s="1">
        <f>IFERROR(VLOOKUP(A24,'درآمد سود سهام'!A:S,13,0),0)</f>
        <v>0</v>
      </c>
      <c r="E24" s="1">
        <f>IFERROR(VLOOKUP(A24,'درآمد ناشی از تغییر قیمت اوراق'!A:Q,9,0),0)</f>
        <v>44629913230</v>
      </c>
      <c r="G24" s="1">
        <f>IFERROR(VLOOKUP(A24,'درآمد ناشی از فروش'!A:Q,9,0),0)</f>
        <v>0</v>
      </c>
      <c r="I24" s="1">
        <f t="shared" si="1"/>
        <v>44629913230</v>
      </c>
      <c r="K24" s="5">
        <f>+I24/$I$53</f>
        <v>2.5098532325371806E-2</v>
      </c>
      <c r="M24" s="1">
        <f>IFERROR(VLOOKUP(A24,'درآمد سود سهام'!A:S,19,0),0)</f>
        <v>0</v>
      </c>
      <c r="O24" s="1">
        <f>IFERROR(VLOOKUP(A24,'درآمد ناشی از تغییر قیمت اوراق'!A:Q,17,0),0)</f>
        <v>44629913230</v>
      </c>
      <c r="Q24" s="1">
        <f>IFERROR(VLOOKUP(A24,'درآمد ناشی از فروش'!A:Q,17,0),0)</f>
        <v>0</v>
      </c>
      <c r="S24" s="1">
        <f t="shared" si="0"/>
        <v>44629913230</v>
      </c>
      <c r="U24" s="5">
        <f>+S24/$S$53</f>
        <v>2.5098532325371806E-2</v>
      </c>
    </row>
    <row r="25" spans="1:21" ht="24" x14ac:dyDescent="0.25">
      <c r="A25" s="3" t="s">
        <v>28</v>
      </c>
      <c r="C25" s="1">
        <f>IFERROR(VLOOKUP(A25,'درآمد سود سهام'!A:S,13,0),0)</f>
        <v>0</v>
      </c>
      <c r="E25" s="1">
        <f>IFERROR(VLOOKUP(A25,'درآمد ناشی از تغییر قیمت اوراق'!A:Q,9,0),0)</f>
        <v>2455653296</v>
      </c>
      <c r="G25" s="1">
        <f>IFERROR(VLOOKUP(A25,'درآمد ناشی از فروش'!A:Q,9,0),0)</f>
        <v>0</v>
      </c>
      <c r="I25" s="1">
        <f t="shared" si="1"/>
        <v>2455653296</v>
      </c>
      <c r="K25" s="5">
        <f>+I25/$I$53</f>
        <v>1.3809861854746387E-3</v>
      </c>
      <c r="M25" s="1">
        <f>IFERROR(VLOOKUP(A25,'درآمد سود سهام'!A:S,19,0),0)</f>
        <v>0</v>
      </c>
      <c r="O25" s="1">
        <f>IFERROR(VLOOKUP(A25,'درآمد ناشی از تغییر قیمت اوراق'!A:Q,17,0),0)</f>
        <v>2455653296</v>
      </c>
      <c r="Q25" s="1">
        <f>IFERROR(VLOOKUP(A25,'درآمد ناشی از فروش'!A:Q,17,0),0)</f>
        <v>0</v>
      </c>
      <c r="S25" s="1">
        <f t="shared" si="0"/>
        <v>2455653296</v>
      </c>
      <c r="U25" s="5">
        <f>+S25/$S$53</f>
        <v>1.3809861854746387E-3</v>
      </c>
    </row>
    <row r="26" spans="1:21" ht="24" x14ac:dyDescent="0.25">
      <c r="A26" s="3" t="s">
        <v>29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-13700982735</v>
      </c>
      <c r="G26" s="1">
        <f>IFERROR(VLOOKUP(A26,'درآمد ناشی از فروش'!A:Q,9,0),0)</f>
        <v>0</v>
      </c>
      <c r="I26" s="1">
        <f t="shared" si="1"/>
        <v>-13700982735</v>
      </c>
      <c r="K26" s="5">
        <f>+I26/$I$53</f>
        <v>-7.7050241234304659E-3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-13700982735</v>
      </c>
      <c r="Q26" s="1">
        <f>IFERROR(VLOOKUP(A26,'درآمد ناشی از فروش'!A:Q,17,0),0)</f>
        <v>0</v>
      </c>
      <c r="S26" s="1">
        <f t="shared" si="0"/>
        <v>-13700982735</v>
      </c>
      <c r="U26" s="5">
        <f>+S26/$S$53</f>
        <v>-7.7050241234304659E-3</v>
      </c>
    </row>
    <row r="27" spans="1:21" ht="24" x14ac:dyDescent="0.25">
      <c r="A27" s="3" t="s">
        <v>21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-2233376725</v>
      </c>
      <c r="G27" s="1">
        <f>IFERROR(VLOOKUP(A27,'درآمد ناشی از فروش'!A:Q,9,0),0)</f>
        <v>1335363511</v>
      </c>
      <c r="I27" s="1">
        <f t="shared" si="1"/>
        <v>-898013214</v>
      </c>
      <c r="K27" s="5">
        <f>+I27/$I$53</f>
        <v>-5.0501585257484995E-4</v>
      </c>
      <c r="M27" s="1">
        <f>IFERROR(VLOOKUP(A27,'درآمد سود سهام'!A:S,19,0),0)</f>
        <v>0</v>
      </c>
      <c r="O27" s="1">
        <f>IFERROR(VLOOKUP(A27,'درآمد ناشی از تغییر قیمت اوراق'!A:Q,17,0),0)</f>
        <v>-2233376725</v>
      </c>
      <c r="Q27" s="1">
        <f>IFERROR(VLOOKUP(A27,'درآمد ناشی از فروش'!A:Q,17,0),0)</f>
        <v>1335363511</v>
      </c>
      <c r="S27" s="1">
        <f t="shared" si="0"/>
        <v>-898013214</v>
      </c>
      <c r="U27" s="5">
        <f>+S27/$S$53</f>
        <v>-5.0501585257484995E-4</v>
      </c>
    </row>
    <row r="28" spans="1:21" ht="24" x14ac:dyDescent="0.25">
      <c r="A28" s="3" t="s">
        <v>63</v>
      </c>
      <c r="C28" s="1">
        <f>IFERROR(VLOOKUP(A28,'درآمد سود سهام'!A:S,13,0),0)</f>
        <v>0</v>
      </c>
      <c r="E28" s="1">
        <f>IFERROR(VLOOKUP(A28,'درآمد ناشی از تغییر قیمت اوراق'!A:Q,9,0),0)</f>
        <v>-4074672490</v>
      </c>
      <c r="G28" s="1">
        <f>IFERROR(VLOOKUP(A28,'درآمد ناشی از فروش'!A:Q,9,0),0)</f>
        <v>0</v>
      </c>
      <c r="I28" s="1">
        <f t="shared" si="1"/>
        <v>-4074672490</v>
      </c>
      <c r="K28" s="5">
        <f>+I28/$I$53</f>
        <v>-2.2914743006227489E-3</v>
      </c>
      <c r="M28" s="1">
        <f>IFERROR(VLOOKUP(A28,'درآمد سود سهام'!A:S,19,0),0)</f>
        <v>0</v>
      </c>
      <c r="O28" s="1">
        <f>IFERROR(VLOOKUP(A28,'درآمد ناشی از تغییر قیمت اوراق'!A:Q,17,0),0)</f>
        <v>-4074672490</v>
      </c>
      <c r="Q28" s="1">
        <f>IFERROR(VLOOKUP(A28,'درآمد ناشی از فروش'!A:Q,17,0),0)</f>
        <v>0</v>
      </c>
      <c r="S28" s="1">
        <f t="shared" si="0"/>
        <v>-4074672490</v>
      </c>
      <c r="U28" s="5">
        <f>+S28/$S$53</f>
        <v>-2.2914743006227489E-3</v>
      </c>
    </row>
    <row r="29" spans="1:21" ht="24" x14ac:dyDescent="0.25">
      <c r="A29" s="3" t="s">
        <v>17</v>
      </c>
      <c r="C29" s="1">
        <f>IFERROR(VLOOKUP(A29,'درآمد سود سهام'!A:S,13,0),0)</f>
        <v>0</v>
      </c>
      <c r="E29" s="1">
        <f>IFERROR(VLOOKUP(A29,'درآمد ناشی از تغییر قیمت اوراق'!A:Q,9,0),0)</f>
        <v>-24801059439</v>
      </c>
      <c r="G29" s="1">
        <f>IFERROR(VLOOKUP(A29,'درآمد ناشی از فروش'!A:Q,9,0),0)</f>
        <v>0</v>
      </c>
      <c r="I29" s="1">
        <f t="shared" si="1"/>
        <v>-24801059439</v>
      </c>
      <c r="K29" s="5">
        <f>+I29/$I$53</f>
        <v>-1.3947376254695196E-2</v>
      </c>
      <c r="M29" s="1">
        <f>IFERROR(VLOOKUP(A29,'درآمد سود سهام'!A:S,19,0),0)</f>
        <v>0</v>
      </c>
      <c r="O29" s="1">
        <f>IFERROR(VLOOKUP(A29,'درآمد ناشی از تغییر قیمت اوراق'!A:Q,17,0),0)</f>
        <v>-24801059439</v>
      </c>
      <c r="Q29" s="1">
        <f>IFERROR(VLOOKUP(A29,'درآمد ناشی از فروش'!A:Q,17,0),0)</f>
        <v>0</v>
      </c>
      <c r="S29" s="1">
        <f t="shared" si="0"/>
        <v>-24801059439</v>
      </c>
      <c r="U29" s="5">
        <f>+S29/$S$53</f>
        <v>-1.3947376254695196E-2</v>
      </c>
    </row>
    <row r="30" spans="1:21" ht="24" x14ac:dyDescent="0.25">
      <c r="A30" s="3" t="s">
        <v>76</v>
      </c>
      <c r="C30" s="1">
        <f>IFERROR(VLOOKUP(A30,'درآمد سود سهام'!A:S,13,0),0)</f>
        <v>0</v>
      </c>
      <c r="E30" s="1">
        <f>IFERROR(VLOOKUP(A30,'درآمد ناشی از تغییر قیمت اوراق'!A:Q,9,0),0)</f>
        <v>12651442522</v>
      </c>
      <c r="G30" s="1">
        <f>IFERROR(VLOOKUP(A30,'درآمد ناشی از فروش'!A:Q,9,0),0)</f>
        <v>1005879955</v>
      </c>
      <c r="I30" s="1">
        <f t="shared" si="1"/>
        <v>13657322477</v>
      </c>
      <c r="K30" s="5">
        <f>+I30/$I$53</f>
        <v>7.6804708962910839E-3</v>
      </c>
      <c r="M30" s="1">
        <f>IFERROR(VLOOKUP(A30,'درآمد سود سهام'!A:S,19,0),0)</f>
        <v>0</v>
      </c>
      <c r="O30" s="1">
        <f>IFERROR(VLOOKUP(A30,'درآمد ناشی از تغییر قیمت اوراق'!A:Q,17,0),0)</f>
        <v>12651442522</v>
      </c>
      <c r="Q30" s="1">
        <f>IFERROR(VLOOKUP(A30,'درآمد ناشی از فروش'!A:Q,17,0),0)</f>
        <v>1005879955</v>
      </c>
      <c r="S30" s="1">
        <f t="shared" si="0"/>
        <v>13657322477</v>
      </c>
      <c r="U30" s="5">
        <f>+S30/$S$53</f>
        <v>7.6804708962910839E-3</v>
      </c>
    </row>
    <row r="31" spans="1:21" ht="24" x14ac:dyDescent="0.25">
      <c r="A31" s="3" t="s">
        <v>20</v>
      </c>
      <c r="C31" s="1">
        <f>IFERROR(VLOOKUP(A31,'درآمد سود سهام'!A:S,13,0),0)</f>
        <v>0</v>
      </c>
      <c r="E31" s="1">
        <f>IFERROR(VLOOKUP(A31,'درآمد ناشی از تغییر قیمت اوراق'!A:Q,9,0),0)</f>
        <v>-1103377401</v>
      </c>
      <c r="G31" s="1">
        <f>IFERROR(VLOOKUP(A31,'درآمد ناشی از فروش'!A:Q,9,0),0)</f>
        <v>0</v>
      </c>
      <c r="I31" s="1">
        <f t="shared" si="1"/>
        <v>-1103377401</v>
      </c>
      <c r="K31" s="5">
        <f>+I31/$I$53</f>
        <v>-6.2050654733220565E-4</v>
      </c>
      <c r="M31" s="1">
        <f>IFERROR(VLOOKUP(A31,'درآمد سود سهام'!A:S,19,0),0)</f>
        <v>0</v>
      </c>
      <c r="O31" s="1">
        <f>IFERROR(VLOOKUP(A31,'درآمد ناشی از تغییر قیمت اوراق'!A:Q,17,0),0)</f>
        <v>-1103377401</v>
      </c>
      <c r="Q31" s="1">
        <f>IFERROR(VLOOKUP(A31,'درآمد ناشی از فروش'!A:Q,17,0),0)</f>
        <v>0</v>
      </c>
      <c r="S31" s="1">
        <f t="shared" si="0"/>
        <v>-1103377401</v>
      </c>
      <c r="U31" s="5">
        <f>+S31/$S$53</f>
        <v>-6.2050654733220565E-4</v>
      </c>
    </row>
    <row r="32" spans="1:21" ht="24" x14ac:dyDescent="0.25">
      <c r="A32" s="3" t="s">
        <v>75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16666429129</v>
      </c>
      <c r="G32" s="1">
        <f>IFERROR(VLOOKUP(A32,'درآمد ناشی از فروش'!A:Q,9,0),0)</f>
        <v>0</v>
      </c>
      <c r="I32" s="1">
        <f t="shared" si="1"/>
        <v>16666429129</v>
      </c>
      <c r="K32" s="5">
        <f>+I32/$I$53</f>
        <v>9.3727027450625569E-3</v>
      </c>
      <c r="M32" s="1">
        <f>IFERROR(VLOOKUP(A32,'درآمد سود سهام'!A:S,19,0),0)</f>
        <v>0</v>
      </c>
      <c r="O32" s="1">
        <f>IFERROR(VLOOKUP(A32,'درآمد ناشی از تغییر قیمت اوراق'!A:Q,17,0),0)</f>
        <v>16666429129</v>
      </c>
      <c r="Q32" s="1">
        <f>IFERROR(VLOOKUP(A32,'درآمد ناشی از فروش'!A:Q,17,0),0)</f>
        <v>0</v>
      </c>
      <c r="S32" s="1">
        <f t="shared" si="0"/>
        <v>16666429129</v>
      </c>
      <c r="U32" s="5">
        <f>+S32/$S$53</f>
        <v>9.3727027450625569E-3</v>
      </c>
    </row>
    <row r="33" spans="1:21" ht="24" x14ac:dyDescent="0.25">
      <c r="A33" s="3" t="s">
        <v>73</v>
      </c>
      <c r="C33" s="1">
        <f>IFERROR(VLOOKUP(A33,'درآمد سود سهام'!A:S,13,0),0)</f>
        <v>0</v>
      </c>
      <c r="E33" s="1">
        <f>IFERROR(VLOOKUP(A33,'درآمد ناشی از تغییر قیمت اوراق'!A:Q,9,0),0)</f>
        <v>4149681678</v>
      </c>
      <c r="G33" s="1">
        <f>IFERROR(VLOOKUP(A33,'درآمد ناشی از فروش'!A:Q,9,0),0)</f>
        <v>0</v>
      </c>
      <c r="I33" s="1">
        <f t="shared" si="1"/>
        <v>4149681678</v>
      </c>
      <c r="K33" s="5">
        <f>+I33/$I$53</f>
        <v>2.3336572311611933E-3</v>
      </c>
      <c r="M33" s="1">
        <f>IFERROR(VLOOKUP(A33,'درآمد سود سهام'!A:S,19,0),0)</f>
        <v>0</v>
      </c>
      <c r="O33" s="1">
        <f>IFERROR(VLOOKUP(A33,'درآمد ناشی از تغییر قیمت اوراق'!A:Q,17,0),0)</f>
        <v>4149681678</v>
      </c>
      <c r="Q33" s="1">
        <f>IFERROR(VLOOKUP(A33,'درآمد ناشی از فروش'!A:Q,17,0),0)</f>
        <v>0</v>
      </c>
      <c r="S33" s="1">
        <f t="shared" si="0"/>
        <v>4149681678</v>
      </c>
      <c r="U33" s="5">
        <f>+S33/$S$53</f>
        <v>2.3336572311611933E-3</v>
      </c>
    </row>
    <row r="34" spans="1:21" ht="24" x14ac:dyDescent="0.25">
      <c r="A34" s="3" t="s">
        <v>78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0</v>
      </c>
      <c r="G34" s="1">
        <f>IFERROR(VLOOKUP(A34,'درآمد ناشی از فروش'!A:Q,9,0),0)</f>
        <v>734279895</v>
      </c>
      <c r="I34" s="1">
        <f t="shared" si="1"/>
        <v>734279895</v>
      </c>
      <c r="K34" s="5">
        <f>+I34/$I$53</f>
        <v>4.1293711653779335E-4</v>
      </c>
      <c r="M34" s="1">
        <f>IFERROR(VLOOKUP(A34,'درآمد سود سهام'!A:S,19,0),0)</f>
        <v>0</v>
      </c>
      <c r="O34" s="1">
        <f>IFERROR(VLOOKUP(A34,'درآمد ناشی از تغییر قیمت اوراق'!A:Q,17,0),0)</f>
        <v>0</v>
      </c>
      <c r="Q34" s="1">
        <f>IFERROR(VLOOKUP(A34,'درآمد ناشی از فروش'!A:Q,17,0),0)</f>
        <v>734279895</v>
      </c>
      <c r="S34" s="1">
        <f t="shared" si="0"/>
        <v>734279895</v>
      </c>
      <c r="U34" s="5">
        <f>+S34/$S$53</f>
        <v>4.1293711653779335E-4</v>
      </c>
    </row>
    <row r="35" spans="1:21" ht="24" x14ac:dyDescent="0.25">
      <c r="A35" s="3" t="s">
        <v>74</v>
      </c>
      <c r="C35" s="1">
        <f>IFERROR(VLOOKUP(A35,'درآمد سود سهام'!A:S,13,0),0)</f>
        <v>0</v>
      </c>
      <c r="E35" s="1">
        <f>IFERROR(VLOOKUP(A35,'درآمد ناشی از تغییر قیمت اوراق'!A:Q,9,0),0)</f>
        <v>15075940078</v>
      </c>
      <c r="G35" s="1">
        <f>IFERROR(VLOOKUP(A35,'درآمد ناشی از فروش'!A:Q,9,0),0)</f>
        <v>0</v>
      </c>
      <c r="I35" s="1">
        <f t="shared" si="1"/>
        <v>15075940078</v>
      </c>
      <c r="K35" s="5">
        <f>+I35/$I$53</f>
        <v>8.4782591315616437E-3</v>
      </c>
      <c r="M35" s="1">
        <f>IFERROR(VLOOKUP(A35,'درآمد سود سهام'!A:S,19,0),0)</f>
        <v>0</v>
      </c>
      <c r="O35" s="1">
        <f>IFERROR(VLOOKUP(A35,'درآمد ناشی از تغییر قیمت اوراق'!A:Q,17,0),0)</f>
        <v>15075940078</v>
      </c>
      <c r="Q35" s="1">
        <f>IFERROR(VLOOKUP(A35,'درآمد ناشی از فروش'!A:Q,17,0),0)</f>
        <v>0</v>
      </c>
      <c r="S35" s="1">
        <f t="shared" si="0"/>
        <v>15075940078</v>
      </c>
      <c r="U35" s="5">
        <f>+S35/$S$53</f>
        <v>8.4782591315616437E-3</v>
      </c>
    </row>
    <row r="36" spans="1:21" ht="24" x14ac:dyDescent="0.25">
      <c r="A36" s="3" t="s">
        <v>25</v>
      </c>
      <c r="C36" s="1">
        <f>IFERROR(VLOOKUP(A36,'درآمد سود سهام'!A:S,13,0),0)</f>
        <v>0</v>
      </c>
      <c r="E36" s="1">
        <f>IFERROR(VLOOKUP(A36,'درآمد ناشی از تغییر قیمت اوراق'!A:Q,9,0),0)</f>
        <v>16527603277</v>
      </c>
      <c r="G36" s="1">
        <f>IFERROR(VLOOKUP(A36,'درآمد ناشی از فروش'!A:Q,9,0),0)</f>
        <v>0</v>
      </c>
      <c r="I36" s="1">
        <f t="shared" si="1"/>
        <v>16527603277</v>
      </c>
      <c r="K36" s="5">
        <f>+I36/$I$53</f>
        <v>9.2946312257194026E-3</v>
      </c>
      <c r="M36" s="1">
        <f>IFERROR(VLOOKUP(A36,'درآمد سود سهام'!A:S,19,0),0)</f>
        <v>0</v>
      </c>
      <c r="O36" s="1">
        <f>IFERROR(VLOOKUP(A36,'درآمد ناشی از تغییر قیمت اوراق'!A:Q,17,0),0)</f>
        <v>16527603277</v>
      </c>
      <c r="Q36" s="1">
        <f>IFERROR(VLOOKUP(A36,'درآمد ناشی از فروش'!A:Q,17,0),0)</f>
        <v>0</v>
      </c>
      <c r="S36" s="1">
        <f t="shared" si="0"/>
        <v>16527603277</v>
      </c>
      <c r="U36" s="5">
        <f>+S36/$S$53</f>
        <v>9.2946312257194026E-3</v>
      </c>
    </row>
    <row r="37" spans="1:21" ht="24" x14ac:dyDescent="0.25">
      <c r="A37" s="3" t="s">
        <v>61</v>
      </c>
      <c r="C37" s="1">
        <f>IFERROR(VLOOKUP(A37,'درآمد سود سهام'!A:S,13,0),0)</f>
        <v>0</v>
      </c>
      <c r="E37" s="1">
        <f>IFERROR(VLOOKUP(A37,'درآمد ناشی از تغییر قیمت اوراق'!A:Q,9,0),0)</f>
        <v>57150782920</v>
      </c>
      <c r="G37" s="1">
        <f>IFERROR(VLOOKUP(A37,'درآمد ناشی از فروش'!A:Q,9,0),0)</f>
        <v>0</v>
      </c>
      <c r="I37" s="1">
        <f t="shared" si="1"/>
        <v>57150782920</v>
      </c>
      <c r="K37" s="5">
        <f>+I37/$I$53</f>
        <v>3.2139896063560568E-2</v>
      </c>
      <c r="M37" s="1">
        <f>IFERROR(VLOOKUP(A37,'درآمد سود سهام'!A:S,19,0),0)</f>
        <v>0</v>
      </c>
      <c r="O37" s="1">
        <f>IFERROR(VLOOKUP(A37,'درآمد ناشی از تغییر قیمت اوراق'!A:Q,17,0),0)</f>
        <v>57150782920</v>
      </c>
      <c r="Q37" s="1">
        <f>IFERROR(VLOOKUP(A37,'درآمد ناشی از فروش'!A:Q,17,0),0)</f>
        <v>0</v>
      </c>
      <c r="S37" s="1">
        <f t="shared" si="0"/>
        <v>57150782920</v>
      </c>
      <c r="U37" s="5">
        <f>+S37/$S$53</f>
        <v>3.2139896063560568E-2</v>
      </c>
    </row>
    <row r="38" spans="1:21" ht="24" x14ac:dyDescent="0.25">
      <c r="A38" s="3" t="s">
        <v>70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56330785224</v>
      </c>
      <c r="G38" s="1">
        <f>IFERROR(VLOOKUP(A38,'درآمد ناشی از فروش'!A:Q,9,0),0)</f>
        <v>0</v>
      </c>
      <c r="I38" s="1">
        <f t="shared" si="1"/>
        <v>56330785224</v>
      </c>
      <c r="K38" s="5">
        <f>+I38/$I$53</f>
        <v>3.1678753811866654E-2</v>
      </c>
      <c r="M38" s="1">
        <f>IFERROR(VLOOKUP(A38,'درآمد سود سهام'!A:S,19,0),0)</f>
        <v>0</v>
      </c>
      <c r="O38" s="1">
        <f>IFERROR(VLOOKUP(A38,'درآمد ناشی از تغییر قیمت اوراق'!A:Q,17,0),0)</f>
        <v>56330785224</v>
      </c>
      <c r="Q38" s="1">
        <f>IFERROR(VLOOKUP(A38,'درآمد ناشی از فروش'!A:Q,17,0),0)</f>
        <v>0</v>
      </c>
      <c r="S38" s="1">
        <f t="shared" si="0"/>
        <v>56330785224</v>
      </c>
      <c r="U38" s="5">
        <f>+S38/$S$53</f>
        <v>3.1678753811866654E-2</v>
      </c>
    </row>
    <row r="39" spans="1:21" ht="24" x14ac:dyDescent="0.25">
      <c r="A39" s="3" t="s">
        <v>80</v>
      </c>
      <c r="C39" s="1">
        <f>IFERROR(VLOOKUP(A39,'درآمد سود سهام'!A:S,13,0),0)</f>
        <v>0</v>
      </c>
      <c r="E39" s="1">
        <f>IFERROR(VLOOKUP(A39,'درآمد ناشی از تغییر قیمت اوراق'!A:Q,9,0),0)</f>
        <v>67275906000</v>
      </c>
      <c r="G39" s="1">
        <f>IFERROR(VLOOKUP(A39,'درآمد ناشی از فروش'!A:Q,9,0),0)</f>
        <v>0</v>
      </c>
      <c r="I39" s="1">
        <f t="shared" si="1"/>
        <v>67275906000</v>
      </c>
      <c r="K39" s="5">
        <f>+I39/$I$53</f>
        <v>3.7833963350048731E-2</v>
      </c>
      <c r="M39" s="1">
        <f>IFERROR(VLOOKUP(A39,'درآمد سود سهام'!A:S,19,0),0)</f>
        <v>0</v>
      </c>
      <c r="O39" s="1">
        <f>IFERROR(VLOOKUP(A39,'درآمد ناشی از تغییر قیمت اوراق'!A:Q,17,0),0)</f>
        <v>67275906000</v>
      </c>
      <c r="Q39" s="1">
        <f>IFERROR(VLOOKUP(A39,'درآمد ناشی از فروش'!A:Q,17,0),0)</f>
        <v>0</v>
      </c>
      <c r="S39" s="1">
        <f t="shared" ref="S39:S41" si="3">+M39+O39+Q39</f>
        <v>67275906000</v>
      </c>
      <c r="U39" s="5">
        <f>+S39/$S$53</f>
        <v>3.7833963350048731E-2</v>
      </c>
    </row>
    <row r="40" spans="1:21" ht="24" x14ac:dyDescent="0.25">
      <c r="A40" s="3" t="s">
        <v>79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-7223725600</v>
      </c>
      <c r="G40" s="1">
        <f>IFERROR(VLOOKUP(A40,'درآمد ناشی از فروش'!A:Q,9,0),0)</f>
        <v>0</v>
      </c>
      <c r="I40" s="1">
        <f t="shared" si="1"/>
        <v>-7223725600</v>
      </c>
      <c r="K40" s="5">
        <f>+I40/$I$53</f>
        <v>-4.0624078641350262E-3</v>
      </c>
      <c r="M40" s="1">
        <f>IFERROR(VLOOKUP(A40,'درآمد سود سهام'!A:S,19,0),0)</f>
        <v>0</v>
      </c>
      <c r="O40" s="1">
        <f>IFERROR(VLOOKUP(A40,'درآمد ناشی از تغییر قیمت اوراق'!A:Q,17,0),0)</f>
        <v>-7223725600</v>
      </c>
      <c r="Q40" s="1">
        <f>IFERROR(VLOOKUP(A40,'درآمد ناشی از فروش'!A:Q,17,0),0)</f>
        <v>0</v>
      </c>
      <c r="S40" s="1">
        <f t="shared" si="3"/>
        <v>-7223725600</v>
      </c>
      <c r="U40" s="5">
        <f>+S40/$S$53</f>
        <v>-4.0624078641350262E-3</v>
      </c>
    </row>
    <row r="41" spans="1:21" ht="24" x14ac:dyDescent="0.25">
      <c r="A41" s="3" t="s">
        <v>81</v>
      </c>
      <c r="C41" s="1">
        <f>IFERROR(VLOOKUP(A41,'درآمد سود سهام'!A:S,13,0),0)</f>
        <v>0</v>
      </c>
      <c r="E41" s="1">
        <f>IFERROR(VLOOKUP(A41,'درآمد ناشی از تغییر قیمت اوراق'!A:Q,9,0),0)</f>
        <v>10812774823</v>
      </c>
      <c r="G41" s="1">
        <f>IFERROR(VLOOKUP(A41,'درآمد ناشی از فروش'!A:Q,9,0),0)</f>
        <v>0</v>
      </c>
      <c r="I41" s="1">
        <f t="shared" si="1"/>
        <v>10812774823</v>
      </c>
      <c r="K41" s="5">
        <f>+I41/$I$53</f>
        <v>6.0807821208043135E-3</v>
      </c>
      <c r="M41" s="1">
        <f>IFERROR(VLOOKUP(A41,'درآمد سود سهام'!A:S,19,0),0)</f>
        <v>0</v>
      </c>
      <c r="O41" s="1">
        <f>IFERROR(VLOOKUP(A41,'درآمد ناشی از تغییر قیمت اوراق'!A:Q,17,0),0)</f>
        <v>10812774823</v>
      </c>
      <c r="Q41" s="1">
        <f>IFERROR(VLOOKUP(A41,'درآمد ناشی از فروش'!A:Q,17,0),0)</f>
        <v>0</v>
      </c>
      <c r="S41" s="1">
        <f t="shared" si="3"/>
        <v>10812774823</v>
      </c>
      <c r="U41" s="5">
        <f>+S41/$S$53</f>
        <v>6.0807821208043135E-3</v>
      </c>
    </row>
    <row r="42" spans="1:21" ht="24" x14ac:dyDescent="0.25">
      <c r="A42" s="3" t="s">
        <v>110</v>
      </c>
      <c r="C42" s="1">
        <f>IFERROR(VLOOKUP(A42,'درآمد سود سهام'!A:S,13,0),0)</f>
        <v>0</v>
      </c>
      <c r="E42" s="1">
        <f>IFERROR(VLOOKUP(A42,'درآمد ناشی از تغییر قیمت اوراق'!A:Q,9,0),0)</f>
        <v>2277898703</v>
      </c>
      <c r="G42" s="1">
        <f>IFERROR(VLOOKUP(A42,'درآمد ناشی از فروش'!A:Q,9,0),0)</f>
        <v>0</v>
      </c>
      <c r="I42" s="1">
        <f t="shared" si="1"/>
        <v>2277898703</v>
      </c>
      <c r="K42" s="5">
        <f>+I42/$I$53</f>
        <v>1.2810223030578812E-3</v>
      </c>
      <c r="M42" s="1">
        <f>IFERROR(VLOOKUP(A42,'درآمد سود سهام'!A:S,19,0),0)</f>
        <v>0</v>
      </c>
      <c r="O42" s="1">
        <f>IFERROR(VLOOKUP(A42,'درآمد ناشی از تغییر قیمت اوراق'!A:Q,17,0),0)</f>
        <v>2277898703</v>
      </c>
      <c r="Q42" s="1">
        <f>IFERROR(VLOOKUP(A42,'درآمد ناشی از فروش'!A:Q,17,0),0)</f>
        <v>0</v>
      </c>
      <c r="S42" s="1">
        <f t="shared" ref="S42:S44" si="4">+M42+O42+Q42</f>
        <v>2277898703</v>
      </c>
      <c r="U42" s="5">
        <f>+S42/$S$53</f>
        <v>1.2810223030578812E-3</v>
      </c>
    </row>
    <row r="43" spans="1:21" ht="24" x14ac:dyDescent="0.25">
      <c r="A43" s="3" t="s">
        <v>108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2188049935</v>
      </c>
      <c r="G43" s="1">
        <f>IFERROR(VLOOKUP(A43,'درآمد ناشی از فروش'!A:Q,9,0),0)</f>
        <v>0</v>
      </c>
      <c r="I43" s="1">
        <f t="shared" ref="I43:I52" si="5">+G43+E43+C43</f>
        <v>2188049935</v>
      </c>
      <c r="K43" s="5">
        <f>+I43/$I$53</f>
        <v>1.2304940352474258E-3</v>
      </c>
      <c r="M43" s="1">
        <f>IFERROR(VLOOKUP(A43,'درآمد سود سهام'!A:S,19,0),0)</f>
        <v>0</v>
      </c>
      <c r="O43" s="1">
        <f>IFERROR(VLOOKUP(A43,'درآمد ناشی از تغییر قیمت اوراق'!A:Q,17,0),0)</f>
        <v>2188049935</v>
      </c>
      <c r="Q43" s="1">
        <f>IFERROR(VLOOKUP(A43,'درآمد ناشی از فروش'!A:Q,17,0),0)</f>
        <v>0</v>
      </c>
      <c r="S43" s="1">
        <f t="shared" si="4"/>
        <v>2188049935</v>
      </c>
      <c r="U43" s="5">
        <f>+S43/$S$53</f>
        <v>1.2304940352474258E-3</v>
      </c>
    </row>
    <row r="44" spans="1:21" ht="24" x14ac:dyDescent="0.25">
      <c r="A44" s="3" t="s">
        <v>113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0</v>
      </c>
      <c r="G44" s="1">
        <f>IFERROR(VLOOKUP(A44,'درآمد ناشی از فروش'!A:Q,9,0),0)</f>
        <v>80830791</v>
      </c>
      <c r="I44" s="1">
        <f t="shared" si="5"/>
        <v>80830791</v>
      </c>
      <c r="K44" s="5">
        <f>+I44/$I$53</f>
        <v>4.545682646398621E-5</v>
      </c>
      <c r="M44" s="1">
        <f>IFERROR(VLOOKUP(A44,'درآمد سود سهام'!A:S,19,0),0)</f>
        <v>0</v>
      </c>
      <c r="O44" s="1">
        <f>IFERROR(VLOOKUP(A44,'درآمد ناشی از تغییر قیمت اوراق'!A:Q,17,0),0)</f>
        <v>0</v>
      </c>
      <c r="Q44" s="1">
        <f>IFERROR(VLOOKUP(A44,'درآمد ناشی از فروش'!A:Q,17,0),0)</f>
        <v>80830791</v>
      </c>
      <c r="S44" s="1">
        <f t="shared" si="4"/>
        <v>80830791</v>
      </c>
      <c r="U44" s="5">
        <f>+S44/$S$53</f>
        <v>4.545682646398621E-5</v>
      </c>
    </row>
    <row r="45" spans="1:21" ht="24" x14ac:dyDescent="0.25">
      <c r="A45" s="3" t="s">
        <v>100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-1974785985</v>
      </c>
      <c r="G45" s="1">
        <f>IFERROR(VLOOKUP(A45,'درآمد ناشی از فروش'!A:Q,9,0),0)</f>
        <v>0</v>
      </c>
      <c r="I45" s="1">
        <f t="shared" si="5"/>
        <v>-1974785985</v>
      </c>
      <c r="K45" s="5">
        <f>+I45/$I$53</f>
        <v>-1.1105607493517794E-3</v>
      </c>
      <c r="M45" s="1">
        <f>IFERROR(VLOOKUP(A45,'درآمد سود سهام'!A:S,19,0),0)</f>
        <v>0</v>
      </c>
      <c r="O45" s="1">
        <f>IFERROR(VLOOKUP(A45,'درآمد ناشی از تغییر قیمت اوراق'!A:Q,17,0),0)</f>
        <v>-1974785985</v>
      </c>
      <c r="Q45" s="1">
        <f>IFERROR(VLOOKUP(A45,'درآمد ناشی از فروش'!A:Q,17,0),0)</f>
        <v>0</v>
      </c>
      <c r="S45" s="1">
        <f t="shared" ref="S45:S48" si="6">+M45+O45+Q45</f>
        <v>-1974785985</v>
      </c>
      <c r="U45" s="5">
        <f>+S45/$S$53</f>
        <v>-1.1105607493517794E-3</v>
      </c>
    </row>
    <row r="46" spans="1:21" ht="24" x14ac:dyDescent="0.25">
      <c r="A46" s="3" t="s">
        <v>99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5861337314</v>
      </c>
      <c r="G46" s="1">
        <f>IFERROR(VLOOKUP(A46,'درآمد ناشی از فروش'!A:Q,9,0),0)</f>
        <v>0</v>
      </c>
      <c r="I46" s="1">
        <f t="shared" si="5"/>
        <v>5861337314</v>
      </c>
      <c r="K46" s="5">
        <f>+I46/$I$53</f>
        <v>3.2962413188482227E-3</v>
      </c>
      <c r="M46" s="1">
        <f>IFERROR(VLOOKUP(A46,'درآمد سود سهام'!A:S,19,0),0)</f>
        <v>0</v>
      </c>
      <c r="O46" s="1">
        <f>IFERROR(VLOOKUP(A46,'درآمد ناشی از تغییر قیمت اوراق'!A:Q,17,0),0)</f>
        <v>5861337314</v>
      </c>
      <c r="Q46" s="1">
        <f>IFERROR(VLOOKUP(A46,'درآمد ناشی از فروش'!A:Q,17,0),0)</f>
        <v>0</v>
      </c>
      <c r="S46" s="1">
        <f t="shared" si="6"/>
        <v>5861337314</v>
      </c>
      <c r="U46" s="5">
        <f>+S46/$S$53</f>
        <v>3.2962413188482227E-3</v>
      </c>
    </row>
    <row r="47" spans="1:21" ht="24" x14ac:dyDescent="0.25">
      <c r="A47" s="3" t="s">
        <v>98</v>
      </c>
      <c r="C47" s="1">
        <f>IFERROR(VLOOKUP(A47,'درآمد سود سهام'!A:S,13,0),0)</f>
        <v>0</v>
      </c>
      <c r="E47" s="1">
        <f>IFERROR(VLOOKUP(A47,'درآمد ناشی از تغییر قیمت اوراق'!A:Q,9,0),0)</f>
        <v>1119280560</v>
      </c>
      <c r="G47" s="1">
        <f>IFERROR(VLOOKUP(A47,'درآمد ناشی از فروش'!A:Q,9,0),0)</f>
        <v>0</v>
      </c>
      <c r="I47" s="1">
        <f t="shared" si="5"/>
        <v>1119280560</v>
      </c>
      <c r="K47" s="5">
        <f>+I47/$I$53</f>
        <v>6.2945000971762486E-4</v>
      </c>
      <c r="M47" s="1">
        <f>IFERROR(VLOOKUP(A47,'درآمد سود سهام'!A:S,19,0),0)</f>
        <v>0</v>
      </c>
      <c r="O47" s="1">
        <f>IFERROR(VLOOKUP(A47,'درآمد ناشی از تغییر قیمت اوراق'!A:Q,17,0),0)</f>
        <v>1119280560</v>
      </c>
      <c r="Q47" s="1">
        <f>IFERROR(VLOOKUP(A47,'درآمد ناشی از فروش'!A:Q,17,0),0)</f>
        <v>0</v>
      </c>
      <c r="S47" s="1">
        <f t="shared" si="6"/>
        <v>1119280560</v>
      </c>
      <c r="U47" s="5">
        <f>+S47/$S$53</f>
        <v>6.2945000971762486E-4</v>
      </c>
    </row>
    <row r="48" spans="1:21" ht="24" x14ac:dyDescent="0.25">
      <c r="A48" s="3" t="s">
        <v>97</v>
      </c>
      <c r="C48" s="1">
        <f>IFERROR(VLOOKUP(A48,'درآمد سود سهام'!A:S,13,0),0)</f>
        <v>0</v>
      </c>
      <c r="E48" s="1">
        <f>IFERROR(VLOOKUP(A48,'درآمد ناشی از تغییر قیمت اوراق'!A:Q,9,0),0)</f>
        <v>0</v>
      </c>
      <c r="G48" s="1">
        <f>IFERROR(VLOOKUP(A48,'درآمد ناشی از فروش'!A:Q,9,0),0)</f>
        <v>-3241660181</v>
      </c>
      <c r="I48" s="1">
        <f t="shared" si="5"/>
        <v>-3241660181</v>
      </c>
      <c r="K48" s="5">
        <f>+I48/$I$53</f>
        <v>-1.8230130186766467E-3</v>
      </c>
      <c r="M48" s="1">
        <f>IFERROR(VLOOKUP(A48,'درآمد سود سهام'!A:S,19,0),0)</f>
        <v>0</v>
      </c>
      <c r="O48" s="1">
        <f>IFERROR(VLOOKUP(A48,'درآمد ناشی از تغییر قیمت اوراق'!A:Q,17,0),0)</f>
        <v>0</v>
      </c>
      <c r="Q48" s="1">
        <f>IFERROR(VLOOKUP(A48,'درآمد ناشی از فروش'!A:Q,17,0),0)</f>
        <v>-3241660181</v>
      </c>
      <c r="S48" s="1">
        <f t="shared" si="6"/>
        <v>-3241660181</v>
      </c>
      <c r="U48" s="5">
        <f>+S48/$S$53</f>
        <v>-1.8230130186766467E-3</v>
      </c>
    </row>
    <row r="49" spans="1:21" s="3" customFormat="1" ht="24" x14ac:dyDescent="0.25">
      <c r="A49" s="3" t="s">
        <v>87</v>
      </c>
      <c r="C49" s="1">
        <f>IFERROR(VLOOKUP(A49,'درآمد سود سهام'!A:S,13,0),0)</f>
        <v>0</v>
      </c>
      <c r="D49" s="1"/>
      <c r="E49" s="1">
        <f>IFERROR(VLOOKUP(A49,'درآمد ناشی از تغییر قیمت اوراق'!A:Q,9,0),0)</f>
        <v>0</v>
      </c>
      <c r="F49" s="1"/>
      <c r="G49" s="1">
        <f>IFERROR(VLOOKUP(A49,'درآمد ناشی از فروش'!A:Q,9,0),0)</f>
        <v>4126420920</v>
      </c>
      <c r="H49" s="1"/>
      <c r="I49" s="1">
        <f t="shared" si="5"/>
        <v>4126420920</v>
      </c>
      <c r="J49" s="1"/>
      <c r="K49" s="5">
        <f>+I49/$I$53</f>
        <v>2.3205760745036172E-3</v>
      </c>
      <c r="L49" s="1"/>
      <c r="M49" s="1">
        <f>IFERROR(VLOOKUP(A49,'درآمد سود سهام'!A:S,19,0),0)</f>
        <v>0</v>
      </c>
      <c r="N49" s="1"/>
      <c r="O49" s="1">
        <f>IFERROR(VLOOKUP(A49,'درآمد ناشی از تغییر قیمت اوراق'!A:Q,17,0),0)</f>
        <v>0</v>
      </c>
      <c r="P49" s="1"/>
      <c r="Q49" s="1">
        <f>IFERROR(VLOOKUP(A49,'درآمد ناشی از فروش'!A:Q,17,0),0)</f>
        <v>4126420920</v>
      </c>
      <c r="R49" s="1"/>
      <c r="S49" s="1">
        <f t="shared" ref="S49:S51" si="7">+M49+O49+Q49</f>
        <v>4126420920</v>
      </c>
      <c r="T49" s="1"/>
      <c r="U49" s="5">
        <f>+S49/$S$53</f>
        <v>2.3205760745036172E-3</v>
      </c>
    </row>
    <row r="50" spans="1:21" s="3" customFormat="1" ht="24" x14ac:dyDescent="0.25">
      <c r="A50" s="3" t="s">
        <v>88</v>
      </c>
      <c r="C50" s="1">
        <f>IFERROR(VLOOKUP(A50,'درآمد سود سهام'!A:S,13,0),0)</f>
        <v>0</v>
      </c>
      <c r="D50" s="1"/>
      <c r="E50" s="1">
        <f>IFERROR(VLOOKUP(A50,'درآمد ناشی از تغییر قیمت اوراق'!A:Q,9,0),0)</f>
        <v>0</v>
      </c>
      <c r="F50" s="1"/>
      <c r="G50" s="1">
        <f>IFERROR(VLOOKUP(A50,'درآمد ناشی از فروش'!A:Q,9,0),0)</f>
        <v>3502814610</v>
      </c>
      <c r="H50" s="1"/>
      <c r="I50" s="1">
        <f t="shared" si="5"/>
        <v>3502814610</v>
      </c>
      <c r="J50" s="1"/>
      <c r="K50" s="5">
        <f>+I50/$I$53</f>
        <v>1.9698784818558256E-3</v>
      </c>
      <c r="L50" s="1"/>
      <c r="M50" s="1">
        <f>IFERROR(VLOOKUP(A50,'درآمد سود سهام'!A:S,19,0),0)</f>
        <v>0</v>
      </c>
      <c r="N50" s="1"/>
      <c r="O50" s="1">
        <f>IFERROR(VLOOKUP(A50,'درآمد ناشی از تغییر قیمت اوراق'!A:Q,17,0),0)</f>
        <v>0</v>
      </c>
      <c r="P50" s="1"/>
      <c r="Q50" s="1">
        <f>IFERROR(VLOOKUP(A50,'درآمد ناشی از فروش'!A:Q,17,0),0)</f>
        <v>3502814610</v>
      </c>
      <c r="R50" s="1"/>
      <c r="S50" s="1">
        <f t="shared" si="7"/>
        <v>3502814610</v>
      </c>
      <c r="T50" s="1"/>
      <c r="U50" s="5">
        <f>+S50/$S$53</f>
        <v>1.9698784818558256E-3</v>
      </c>
    </row>
    <row r="51" spans="1:21" s="3" customFormat="1" ht="24" x14ac:dyDescent="0.25">
      <c r="A51" s="3" t="s">
        <v>89</v>
      </c>
      <c r="C51" s="1">
        <f>IFERROR(VLOOKUP(A51,'درآمد سود سهام'!A:S,13,0),0)</f>
        <v>0</v>
      </c>
      <c r="D51" s="1"/>
      <c r="E51" s="1">
        <f>IFERROR(VLOOKUP(A51,'درآمد ناشی از تغییر قیمت اوراق'!A:Q,9,0),0)</f>
        <v>0</v>
      </c>
      <c r="F51" s="1"/>
      <c r="G51" s="1">
        <f>IFERROR(VLOOKUP(A51,'درآمد ناشی از فروش'!A:Q,9,0),0)</f>
        <v>101159</v>
      </c>
      <c r="H51" s="1"/>
      <c r="I51" s="1">
        <f t="shared" si="5"/>
        <v>101159</v>
      </c>
      <c r="J51" s="1"/>
      <c r="K51" s="5">
        <f>+I51/$I$53</f>
        <v>5.6888805013307134E-8</v>
      </c>
      <c r="L51" s="1"/>
      <c r="M51" s="1">
        <f>IFERROR(VLOOKUP(A51,'درآمد سود سهام'!A:S,19,0),0)</f>
        <v>0</v>
      </c>
      <c r="N51" s="1"/>
      <c r="O51" s="1">
        <f>IFERROR(VLOOKUP(A51,'درآمد ناشی از تغییر قیمت اوراق'!A:Q,17,0),0)</f>
        <v>0</v>
      </c>
      <c r="P51" s="1"/>
      <c r="Q51" s="1">
        <f>IFERROR(VLOOKUP(A51,'درآمد ناشی از فروش'!A:Q,17,0),0)</f>
        <v>101159</v>
      </c>
      <c r="R51" s="1"/>
      <c r="S51" s="1">
        <f t="shared" si="7"/>
        <v>101159</v>
      </c>
      <c r="T51" s="1"/>
      <c r="U51" s="5">
        <f>+S51/$S$53</f>
        <v>5.6888805013307134E-8</v>
      </c>
    </row>
    <row r="52" spans="1:21" ht="24.75" thickBot="1" x14ac:dyDescent="0.3">
      <c r="A52" s="3" t="s">
        <v>109</v>
      </c>
      <c r="C52" s="1">
        <f>IFERROR(VLOOKUP(A52,'درآمد سود سهام'!A:S,13,0),0)</f>
        <v>2365968940</v>
      </c>
      <c r="E52" s="1">
        <f>IFERROR(VLOOKUP(A52,'درآمد ناشی از تغییر قیمت اوراق'!A:Q,9,0),0)</f>
        <v>1886240331</v>
      </c>
      <c r="G52" s="1">
        <f>IFERROR(VLOOKUP(A52,'درآمد ناشی از فروش'!A:Q,9,0),0)</f>
        <v>0</v>
      </c>
      <c r="I52" s="1">
        <f t="shared" si="5"/>
        <v>4252209271</v>
      </c>
      <c r="K52" s="5">
        <f>+I52/$I$53</f>
        <v>2.3913156920659148E-3</v>
      </c>
      <c r="M52" s="1">
        <f>IFERROR(VLOOKUP(A52,'درآمد سود سهام'!A:S,19,0),0)</f>
        <v>2365968940</v>
      </c>
      <c r="O52" s="1">
        <f>IFERROR(VLOOKUP(A52,'درآمد ناشی از تغییر قیمت اوراق'!A:Q,17,0),0)</f>
        <v>1886240331</v>
      </c>
      <c r="Q52" s="1">
        <f>IFERROR(VLOOKUP(A52,'درآمد ناشی از فروش'!A:Q,17,0),0)</f>
        <v>0</v>
      </c>
      <c r="S52" s="1">
        <f>+M52+O52+Q52</f>
        <v>4252209271</v>
      </c>
      <c r="U52" s="5">
        <f>+S52/$S$53</f>
        <v>2.3913156920659148E-3</v>
      </c>
    </row>
    <row r="53" spans="1:21" s="3" customFormat="1" ht="24.75" thickBot="1" x14ac:dyDescent="0.3">
      <c r="C53" s="2">
        <f>SUM(C8:C52)</f>
        <v>15602070295</v>
      </c>
      <c r="E53" s="2">
        <f>SUM(E8:E52)</f>
        <v>1752615980746</v>
      </c>
      <c r="G53" s="2">
        <f>SUM(G8:G52)</f>
        <v>9970117551</v>
      </c>
      <c r="I53" s="2">
        <f>SUM(I8:I52)</f>
        <v>1778188168592</v>
      </c>
      <c r="K53" s="13">
        <f>SUM(K8:K52)</f>
        <v>1</v>
      </c>
      <c r="M53" s="2">
        <f>SUM(M8:M52)</f>
        <v>15602070295</v>
      </c>
      <c r="O53" s="2">
        <f>SUM(O8:O52)</f>
        <v>1752615980746</v>
      </c>
      <c r="Q53" s="2">
        <f>SUM(Q8:Q52)</f>
        <v>9970117551</v>
      </c>
      <c r="S53" s="2">
        <f>SUM(S8:S52)</f>
        <v>1778188168592</v>
      </c>
      <c r="U53" s="13">
        <f>SUM(U8:U52)</f>
        <v>1</v>
      </c>
    </row>
    <row r="54" spans="1:21" ht="23.2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10"/>
  <sheetViews>
    <sheetView rightToLeft="1" workbookViewId="0">
      <selection activeCell="K21" sqref="K21"/>
    </sheetView>
  </sheetViews>
  <sheetFormatPr defaultRowHeight="18.75" x14ac:dyDescent="0.25"/>
  <cols>
    <col min="1" max="1" width="26.140625" style="7" customWidth="1"/>
    <col min="2" max="2" width="1" style="7" customWidth="1"/>
    <col min="3" max="3" width="20" style="7" customWidth="1"/>
    <col min="4" max="4" width="1" style="7" customWidth="1"/>
    <col min="5" max="5" width="35" style="7" customWidth="1"/>
    <col min="6" max="6" width="1" style="7" customWidth="1"/>
    <col min="7" max="7" width="24" style="7" customWidth="1"/>
    <col min="8" max="8" width="1" style="7" customWidth="1"/>
    <col min="9" max="9" width="23" style="7" customWidth="1"/>
    <col min="10" max="10" width="1" style="7" customWidth="1"/>
    <col min="11" max="11" width="22" style="7" customWidth="1"/>
    <col min="12" max="12" width="1" style="7" customWidth="1"/>
    <col min="13" max="13" width="24" style="7" customWidth="1"/>
    <col min="14" max="14" width="1" style="7" customWidth="1"/>
    <col min="15" max="15" width="23" style="7" customWidth="1"/>
    <col min="16" max="16" width="1" style="7" customWidth="1"/>
    <col min="17" max="17" width="22" style="7" customWidth="1"/>
    <col min="18" max="18" width="1" style="7" customWidth="1"/>
    <col min="19" max="19" width="24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26.25" x14ac:dyDescent="0.25">
      <c r="A2" s="31" t="s">
        <v>60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</row>
    <row r="3" spans="1:19" ht="26.25" x14ac:dyDescent="0.25">
      <c r="A3" s="31" t="s">
        <v>38</v>
      </c>
      <c r="B3" s="31" t="s">
        <v>38</v>
      </c>
      <c r="C3" s="31" t="s">
        <v>38</v>
      </c>
      <c r="D3" s="31" t="s">
        <v>38</v>
      </c>
      <c r="E3" s="31" t="s">
        <v>38</v>
      </c>
      <c r="F3" s="31" t="s">
        <v>38</v>
      </c>
      <c r="G3" s="31" t="s">
        <v>38</v>
      </c>
      <c r="H3" s="31" t="s">
        <v>38</v>
      </c>
      <c r="I3" s="31" t="s">
        <v>38</v>
      </c>
      <c r="J3" s="31" t="s">
        <v>38</v>
      </c>
      <c r="K3" s="31" t="s">
        <v>38</v>
      </c>
      <c r="L3" s="31" t="s">
        <v>38</v>
      </c>
      <c r="M3" s="31" t="s">
        <v>38</v>
      </c>
      <c r="N3" s="31" t="s">
        <v>38</v>
      </c>
      <c r="O3" s="31" t="s">
        <v>38</v>
      </c>
      <c r="P3" s="31" t="s">
        <v>38</v>
      </c>
      <c r="Q3" s="31" t="s">
        <v>38</v>
      </c>
      <c r="R3" s="31" t="s">
        <v>38</v>
      </c>
      <c r="S3" s="31" t="s">
        <v>38</v>
      </c>
    </row>
    <row r="4" spans="1:19" ht="26.25" x14ac:dyDescent="0.25">
      <c r="A4" s="31" t="str">
        <f>+سپرده!A4</f>
        <v>برای ماه منتهی به 1404/10/30</v>
      </c>
      <c r="B4" s="31" t="s">
        <v>62</v>
      </c>
      <c r="C4" s="31" t="s">
        <v>62</v>
      </c>
      <c r="D4" s="31" t="s">
        <v>62</v>
      </c>
      <c r="E4" s="31" t="s">
        <v>62</v>
      </c>
      <c r="F4" s="31" t="s">
        <v>62</v>
      </c>
      <c r="G4" s="31" t="s">
        <v>62</v>
      </c>
      <c r="H4" s="31" t="s">
        <v>62</v>
      </c>
      <c r="I4" s="31" t="s">
        <v>62</v>
      </c>
      <c r="J4" s="31" t="s">
        <v>62</v>
      </c>
      <c r="K4" s="31" t="s">
        <v>62</v>
      </c>
      <c r="L4" s="31" t="s">
        <v>62</v>
      </c>
      <c r="M4" s="31" t="s">
        <v>62</v>
      </c>
      <c r="N4" s="31" t="s">
        <v>62</v>
      </c>
      <c r="O4" s="31" t="s">
        <v>62</v>
      </c>
      <c r="P4" s="31" t="s">
        <v>62</v>
      </c>
      <c r="Q4" s="31" t="s">
        <v>62</v>
      </c>
      <c r="R4" s="31" t="s">
        <v>62</v>
      </c>
      <c r="S4" s="31" t="s">
        <v>62</v>
      </c>
    </row>
    <row r="6" spans="1:19" ht="27" thickBot="1" x14ac:dyDescent="0.3">
      <c r="A6" s="32" t="s">
        <v>3</v>
      </c>
      <c r="C6" s="32" t="s">
        <v>64</v>
      </c>
      <c r="D6" s="32" t="s">
        <v>64</v>
      </c>
      <c r="E6" s="32" t="s">
        <v>64</v>
      </c>
      <c r="F6" s="32" t="s">
        <v>64</v>
      </c>
      <c r="G6" s="32" t="s">
        <v>64</v>
      </c>
      <c r="I6" s="32" t="s">
        <v>40</v>
      </c>
      <c r="J6" s="32" t="s">
        <v>40</v>
      </c>
      <c r="K6" s="32" t="s">
        <v>40</v>
      </c>
      <c r="L6" s="32" t="s">
        <v>40</v>
      </c>
      <c r="M6" s="32" t="s">
        <v>40</v>
      </c>
      <c r="O6" s="32" t="s">
        <v>41</v>
      </c>
      <c r="P6" s="32" t="s">
        <v>41</v>
      </c>
      <c r="Q6" s="32" t="s">
        <v>41</v>
      </c>
      <c r="R6" s="32" t="s">
        <v>41</v>
      </c>
      <c r="S6" s="32" t="s">
        <v>41</v>
      </c>
    </row>
    <row r="7" spans="1:19" ht="27" thickBot="1" x14ac:dyDescent="0.3">
      <c r="A7" s="32" t="s">
        <v>3</v>
      </c>
      <c r="C7" s="18" t="s">
        <v>65</v>
      </c>
      <c r="E7" s="18" t="s">
        <v>66</v>
      </c>
      <c r="G7" s="18" t="s">
        <v>67</v>
      </c>
      <c r="I7" s="18" t="s">
        <v>68</v>
      </c>
      <c r="K7" s="18" t="s">
        <v>44</v>
      </c>
      <c r="M7" s="18" t="s">
        <v>69</v>
      </c>
      <c r="O7" s="18" t="s">
        <v>68</v>
      </c>
      <c r="Q7" s="18" t="s">
        <v>44</v>
      </c>
      <c r="S7" s="18" t="s">
        <v>69</v>
      </c>
    </row>
    <row r="8" spans="1:19" ht="21" x14ac:dyDescent="0.25">
      <c r="A8" s="9" t="s">
        <v>82</v>
      </c>
      <c r="C8" s="7" t="s">
        <v>111</v>
      </c>
      <c r="E8" s="7">
        <v>40102934</v>
      </c>
      <c r="G8" s="7">
        <v>340</v>
      </c>
      <c r="I8" s="7">
        <v>13634997560</v>
      </c>
      <c r="K8" s="7">
        <v>-398896205</v>
      </c>
      <c r="M8" s="7">
        <f>+K8+I8</f>
        <v>13236101355</v>
      </c>
      <c r="O8" s="7">
        <v>13634997560</v>
      </c>
      <c r="Q8" s="7">
        <v>-398896205</v>
      </c>
      <c r="S8" s="7">
        <f>+Q8+O8</f>
        <v>13236101355</v>
      </c>
    </row>
    <row r="9" spans="1:19" ht="21.75" thickBot="1" x14ac:dyDescent="0.3">
      <c r="A9" s="9" t="s">
        <v>109</v>
      </c>
      <c r="C9" s="7" t="s">
        <v>112</v>
      </c>
      <c r="E9" s="7">
        <v>4000000</v>
      </c>
      <c r="G9" s="7">
        <v>600</v>
      </c>
      <c r="I9" s="7">
        <v>2400000000</v>
      </c>
      <c r="K9" s="7">
        <v>-34031060</v>
      </c>
      <c r="M9" s="7">
        <f>+K9+I9</f>
        <v>2365968940</v>
      </c>
      <c r="O9" s="7">
        <v>2400000000</v>
      </c>
      <c r="Q9" s="7">
        <v>-34031060</v>
      </c>
      <c r="S9" s="7">
        <f>+Q9+O9</f>
        <v>2365968940</v>
      </c>
    </row>
    <row r="10" spans="1:19" ht="21.75" thickBot="1" x14ac:dyDescent="0.3">
      <c r="A10" s="9" t="s">
        <v>30</v>
      </c>
      <c r="C10" s="7" t="s">
        <v>30</v>
      </c>
      <c r="E10" s="7" t="s">
        <v>30</v>
      </c>
      <c r="G10" s="7" t="s">
        <v>30</v>
      </c>
      <c r="I10" s="10">
        <f>SUM(I8:I9)</f>
        <v>16034997560</v>
      </c>
      <c r="K10" s="10">
        <f>SUM(K8:K9)</f>
        <v>-432927265</v>
      </c>
      <c r="M10" s="10">
        <f>SUM(M8:M9)</f>
        <v>15602070295</v>
      </c>
      <c r="O10" s="10">
        <f>SUM(O8:O9)</f>
        <v>16034997560</v>
      </c>
      <c r="P10" s="9"/>
      <c r="Q10" s="10">
        <f>SUM(Q8:Q9)</f>
        <v>-432927265</v>
      </c>
      <c r="R10" s="9"/>
      <c r="S10" s="10">
        <f>SUM(S8:S9)</f>
        <v>15602070295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1"/>
  <sheetViews>
    <sheetView rightToLeft="1" workbookViewId="0">
      <selection activeCell="K21" sqref="K21"/>
    </sheetView>
  </sheetViews>
  <sheetFormatPr defaultRowHeight="22.5" x14ac:dyDescent="0.25"/>
  <cols>
    <col min="1" max="1" width="21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</row>
    <row r="3" spans="1:9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  <c r="H3" s="28" t="s">
        <v>38</v>
      </c>
      <c r="I3" s="28" t="s">
        <v>38</v>
      </c>
    </row>
    <row r="4" spans="1:9" ht="24" x14ac:dyDescent="0.25">
      <c r="A4" s="28" t="str">
        <f>+سپرده!A4</f>
        <v>برای ماه منتهی به 1404/10/30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</row>
    <row r="6" spans="1:9" ht="24.75" thickBot="1" x14ac:dyDescent="0.3">
      <c r="A6" s="17" t="s">
        <v>54</v>
      </c>
      <c r="C6" s="27" t="s">
        <v>40</v>
      </c>
      <c r="D6" s="27" t="s">
        <v>40</v>
      </c>
      <c r="E6" s="27" t="s">
        <v>40</v>
      </c>
      <c r="G6" s="27" t="s">
        <v>41</v>
      </c>
      <c r="H6" s="27" t="s">
        <v>41</v>
      </c>
      <c r="I6" s="27" t="s">
        <v>41</v>
      </c>
    </row>
    <row r="7" spans="1:9" ht="24.75" thickBot="1" x14ac:dyDescent="0.3">
      <c r="A7" s="27" t="s">
        <v>55</v>
      </c>
      <c r="C7" s="27" t="s">
        <v>56</v>
      </c>
      <c r="E7" s="27" t="s">
        <v>57</v>
      </c>
      <c r="G7" s="27" t="s">
        <v>56</v>
      </c>
      <c r="I7" s="27" t="s">
        <v>57</v>
      </c>
    </row>
    <row r="8" spans="1:9" ht="24" x14ac:dyDescent="0.25">
      <c r="A8" s="3" t="s">
        <v>36</v>
      </c>
      <c r="C8" s="1">
        <f>+'سود سپرده بانکی'!C8</f>
        <v>905282700</v>
      </c>
      <c r="E8" s="12">
        <f>+C8/$C$10</f>
        <v>0.99999593167414291</v>
      </c>
      <c r="G8" s="1">
        <f>+'سود سپرده بانکی'!I8</f>
        <v>905282700</v>
      </c>
      <c r="I8" s="12">
        <f>+G8/$G$10</f>
        <v>0.99999593167414291</v>
      </c>
    </row>
    <row r="9" spans="1:9" ht="24.75" thickBot="1" x14ac:dyDescent="0.3">
      <c r="A9" s="3" t="s">
        <v>37</v>
      </c>
      <c r="C9" s="1">
        <f>+'سود سپرده بانکی'!G9</f>
        <v>3683</v>
      </c>
      <c r="E9" s="12">
        <f>+C9/$C$10</f>
        <v>4.0683258570564401E-6</v>
      </c>
      <c r="G9" s="1">
        <f>+'سود سپرده بانکی'!M9</f>
        <v>3683</v>
      </c>
      <c r="I9" s="12">
        <f>+G9/$G$10</f>
        <v>4.0683258570564401E-6</v>
      </c>
    </row>
    <row r="10" spans="1:9" ht="24.75" thickBot="1" x14ac:dyDescent="0.3">
      <c r="A10" s="3" t="s">
        <v>30</v>
      </c>
      <c r="C10" s="2">
        <f>SUM(C8:C9)</f>
        <v>905286383</v>
      </c>
      <c r="D10" s="3"/>
      <c r="E10" s="13">
        <f>SUM(E8:E9)</f>
        <v>1</v>
      </c>
      <c r="F10" s="3"/>
      <c r="G10" s="2">
        <f>SUM(G8:G9)</f>
        <v>905286383</v>
      </c>
      <c r="H10" s="3"/>
      <c r="I10" s="13">
        <f>SUM(I8:I9)</f>
        <v>1</v>
      </c>
    </row>
    <row r="11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2"/>
  <sheetViews>
    <sheetView rightToLeft="1" workbookViewId="0">
      <selection activeCell="G15" sqref="G15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</row>
    <row r="3" spans="1:13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  <c r="H3" s="28" t="s">
        <v>38</v>
      </c>
      <c r="I3" s="28" t="s">
        <v>38</v>
      </c>
      <c r="J3" s="28" t="s">
        <v>38</v>
      </c>
      <c r="K3" s="28" t="s">
        <v>38</v>
      </c>
      <c r="L3" s="28" t="s">
        <v>38</v>
      </c>
      <c r="M3" s="28" t="s">
        <v>38</v>
      </c>
    </row>
    <row r="4" spans="1:13" ht="24" x14ac:dyDescent="0.25">
      <c r="A4" s="28" t="str">
        <f>+سپرده!A4</f>
        <v>برای ماه منتهی به 1404/10/30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</row>
    <row r="6" spans="1:13" ht="24.75" thickBot="1" x14ac:dyDescent="0.3">
      <c r="A6" s="17" t="s">
        <v>39</v>
      </c>
      <c r="C6" s="27" t="s">
        <v>40</v>
      </c>
      <c r="D6" s="27" t="s">
        <v>40</v>
      </c>
      <c r="E6" s="27" t="s">
        <v>40</v>
      </c>
      <c r="F6" s="27" t="s">
        <v>40</v>
      </c>
      <c r="G6" s="27" t="s">
        <v>40</v>
      </c>
      <c r="I6" s="27" t="s">
        <v>41</v>
      </c>
      <c r="J6" s="27" t="s">
        <v>41</v>
      </c>
      <c r="K6" s="27" t="s">
        <v>41</v>
      </c>
      <c r="L6" s="27" t="s">
        <v>41</v>
      </c>
      <c r="M6" s="27" t="s">
        <v>41</v>
      </c>
    </row>
    <row r="7" spans="1:13" ht="24.75" thickBot="1" x14ac:dyDescent="0.3">
      <c r="A7" s="27" t="s">
        <v>42</v>
      </c>
      <c r="C7" s="27" t="s">
        <v>43</v>
      </c>
      <c r="E7" s="27" t="s">
        <v>44</v>
      </c>
      <c r="G7" s="27" t="s">
        <v>45</v>
      </c>
      <c r="I7" s="27" t="s">
        <v>43</v>
      </c>
      <c r="K7" s="27" t="s">
        <v>44</v>
      </c>
      <c r="M7" s="27" t="s">
        <v>45</v>
      </c>
    </row>
    <row r="8" spans="1:13" ht="24" x14ac:dyDescent="0.25">
      <c r="A8" s="3" t="s">
        <v>36</v>
      </c>
      <c r="C8" s="1">
        <v>905282700</v>
      </c>
      <c r="E8" s="1">
        <v>0</v>
      </c>
      <c r="G8" s="1">
        <f>+C8-E8</f>
        <v>905282700</v>
      </c>
      <c r="I8" s="1">
        <v>905282700</v>
      </c>
      <c r="K8" s="1">
        <v>0</v>
      </c>
      <c r="M8" s="1">
        <f>+I8-K8</f>
        <v>905282700</v>
      </c>
    </row>
    <row r="9" spans="1:13" ht="24.75" thickBot="1" x14ac:dyDescent="0.3">
      <c r="A9" s="3" t="s">
        <v>37</v>
      </c>
      <c r="C9" s="1">
        <v>3683</v>
      </c>
      <c r="E9" s="1">
        <v>0</v>
      </c>
      <c r="G9" s="1">
        <f>+C9-E9</f>
        <v>3683</v>
      </c>
      <c r="I9" s="1">
        <v>3683</v>
      </c>
      <c r="K9" s="1">
        <v>0</v>
      </c>
      <c r="M9" s="1">
        <f>+I9-K9</f>
        <v>3683</v>
      </c>
    </row>
    <row r="10" spans="1:13" ht="24.75" thickBot="1" x14ac:dyDescent="0.3">
      <c r="A10" s="3" t="s">
        <v>30</v>
      </c>
      <c r="C10" s="2">
        <f>SUM(C8:C9)</f>
        <v>905286383</v>
      </c>
      <c r="D10" s="3"/>
      <c r="E10" s="2">
        <f>SUM(E8:E9)</f>
        <v>0</v>
      </c>
      <c r="F10" s="3"/>
      <c r="G10" s="2">
        <f>SUM(G8:G9)</f>
        <v>905286383</v>
      </c>
      <c r="H10" s="3"/>
      <c r="I10" s="2">
        <f>SUM(I8:I9)</f>
        <v>905286383</v>
      </c>
      <c r="J10" s="3"/>
      <c r="K10" s="2">
        <f>SUM(K8:K9)</f>
        <v>0</v>
      </c>
      <c r="L10" s="3"/>
      <c r="M10" s="2">
        <f>SUM(M8:M9)</f>
        <v>905286383</v>
      </c>
    </row>
    <row r="12" spans="1:13" x14ac:dyDescent="0.45">
      <c r="G12" s="8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1"/>
  <sheetViews>
    <sheetView rightToLeft="1" topLeftCell="A3" zoomScale="70" zoomScaleNormal="70" workbookViewId="0">
      <selection activeCell="K21" sqref="K21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.28515625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28.28515625" style="1" customWidth="1"/>
    <col min="18" max="54" width="13.28515625" style="1" customWidth="1"/>
    <col min="55" max="16384" width="9.140625" style="1"/>
  </cols>
  <sheetData>
    <row r="2" spans="1:17" ht="24" x14ac:dyDescent="0.25">
      <c r="A2" s="28" t="s">
        <v>60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4" x14ac:dyDescent="0.25">
      <c r="A3" s="28" t="s">
        <v>38</v>
      </c>
      <c r="B3" s="28" t="s">
        <v>38</v>
      </c>
      <c r="C3" s="28" t="s">
        <v>38</v>
      </c>
      <c r="D3" s="28" t="s">
        <v>38</v>
      </c>
      <c r="E3" s="28" t="s">
        <v>38</v>
      </c>
      <c r="F3" s="28" t="s">
        <v>38</v>
      </c>
      <c r="G3" s="28" t="s">
        <v>38</v>
      </c>
      <c r="H3" s="28" t="s">
        <v>38</v>
      </c>
      <c r="I3" s="28" t="s">
        <v>38</v>
      </c>
      <c r="J3" s="28" t="s">
        <v>38</v>
      </c>
      <c r="K3" s="28" t="s">
        <v>38</v>
      </c>
      <c r="L3" s="28" t="s">
        <v>38</v>
      </c>
      <c r="M3" s="28" t="s">
        <v>38</v>
      </c>
      <c r="N3" s="28" t="s">
        <v>38</v>
      </c>
      <c r="O3" s="28" t="s">
        <v>38</v>
      </c>
      <c r="P3" s="28" t="s">
        <v>38</v>
      </c>
      <c r="Q3" s="28" t="s">
        <v>38</v>
      </c>
    </row>
    <row r="4" spans="1:17" ht="24" x14ac:dyDescent="0.25">
      <c r="A4" s="28" t="str">
        <f>+سپرده!A4</f>
        <v>برای ماه منتهی به 1404/10/30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4.75" thickBot="1" x14ac:dyDescent="0.3">
      <c r="A6" s="27" t="s">
        <v>3</v>
      </c>
      <c r="C6" s="27" t="s">
        <v>40</v>
      </c>
      <c r="D6" s="27" t="s">
        <v>40</v>
      </c>
      <c r="E6" s="27" t="s">
        <v>40</v>
      </c>
      <c r="F6" s="27" t="s">
        <v>40</v>
      </c>
      <c r="G6" s="27" t="s">
        <v>40</v>
      </c>
      <c r="H6" s="27" t="s">
        <v>40</v>
      </c>
      <c r="I6" s="27" t="s">
        <v>40</v>
      </c>
      <c r="K6" s="27" t="s">
        <v>41</v>
      </c>
      <c r="L6" s="27" t="s">
        <v>41</v>
      </c>
      <c r="M6" s="27" t="s">
        <v>41</v>
      </c>
      <c r="N6" s="27" t="s">
        <v>41</v>
      </c>
      <c r="O6" s="27" t="s">
        <v>41</v>
      </c>
      <c r="P6" s="27" t="s">
        <v>41</v>
      </c>
      <c r="Q6" s="27" t="s">
        <v>41</v>
      </c>
    </row>
    <row r="7" spans="1:17" ht="24.75" thickBot="1" x14ac:dyDescent="0.3">
      <c r="A7" s="27" t="s">
        <v>3</v>
      </c>
      <c r="C7" s="27" t="s">
        <v>7</v>
      </c>
      <c r="E7" s="27" t="s">
        <v>46</v>
      </c>
      <c r="G7" s="27" t="s">
        <v>47</v>
      </c>
      <c r="I7" s="27" t="s">
        <v>49</v>
      </c>
      <c r="K7" s="27" t="s">
        <v>7</v>
      </c>
      <c r="M7" s="27" t="s">
        <v>46</v>
      </c>
      <c r="O7" s="27" t="s">
        <v>47</v>
      </c>
      <c r="Q7" s="17" t="s">
        <v>49</v>
      </c>
    </row>
    <row r="8" spans="1:17" ht="24" x14ac:dyDescent="0.25">
      <c r="A8" s="3" t="s">
        <v>97</v>
      </c>
      <c r="C8" s="1">
        <v>67647058</v>
      </c>
      <c r="E8" s="1">
        <v>71116573748</v>
      </c>
      <c r="G8" s="1">
        <v>74358233929</v>
      </c>
      <c r="I8" s="1">
        <f>+E8-G8</f>
        <v>-3241660181</v>
      </c>
      <c r="K8" s="1">
        <v>67647058</v>
      </c>
      <c r="M8" s="1">
        <v>71116573748</v>
      </c>
      <c r="O8" s="1">
        <v>74358233929</v>
      </c>
      <c r="Q8" s="1">
        <f t="shared" ref="Q8:Q15" si="0">+M8-O8</f>
        <v>-3241660181</v>
      </c>
    </row>
    <row r="9" spans="1:17" ht="24" x14ac:dyDescent="0.25">
      <c r="A9" s="3" t="s">
        <v>21</v>
      </c>
      <c r="C9" s="1">
        <v>2049395</v>
      </c>
      <c r="E9" s="1">
        <v>27405515277</v>
      </c>
      <c r="G9" s="1">
        <v>26070151766</v>
      </c>
      <c r="I9" s="1">
        <f t="shared" ref="I9:I15" si="1">+E9-G9</f>
        <v>1335363511</v>
      </c>
      <c r="K9" s="1">
        <v>2049395</v>
      </c>
      <c r="M9" s="1">
        <v>27405515277</v>
      </c>
      <c r="O9" s="1">
        <v>26070151766</v>
      </c>
      <c r="Q9" s="1">
        <f t="shared" si="0"/>
        <v>1335363511</v>
      </c>
    </row>
    <row r="10" spans="1:17" ht="24" x14ac:dyDescent="0.25">
      <c r="A10" s="3" t="s">
        <v>76</v>
      </c>
      <c r="C10" s="1">
        <v>3424716</v>
      </c>
      <c r="E10" s="1">
        <v>11489459463</v>
      </c>
      <c r="G10" s="1">
        <v>10483579508</v>
      </c>
      <c r="I10" s="1">
        <f t="shared" si="1"/>
        <v>1005879955</v>
      </c>
      <c r="K10" s="1">
        <v>3424716</v>
      </c>
      <c r="M10" s="1">
        <v>11489459463</v>
      </c>
      <c r="O10" s="1">
        <v>10483579508</v>
      </c>
      <c r="Q10" s="1">
        <f t="shared" si="0"/>
        <v>1005879955</v>
      </c>
    </row>
    <row r="11" spans="1:17" ht="24" x14ac:dyDescent="0.25">
      <c r="A11" s="3" t="s">
        <v>78</v>
      </c>
      <c r="C11" s="1">
        <v>5000000</v>
      </c>
      <c r="E11" s="1">
        <v>10260071895</v>
      </c>
      <c r="G11" s="1">
        <v>9525792000</v>
      </c>
      <c r="I11" s="1">
        <f t="shared" si="1"/>
        <v>734279895</v>
      </c>
      <c r="K11" s="1">
        <v>5000000</v>
      </c>
      <c r="M11" s="1">
        <v>10260071895</v>
      </c>
      <c r="O11" s="1">
        <v>9525792000</v>
      </c>
      <c r="Q11" s="1">
        <f t="shared" si="0"/>
        <v>734279895</v>
      </c>
    </row>
    <row r="12" spans="1:17" ht="24" x14ac:dyDescent="0.25">
      <c r="A12" s="3" t="s">
        <v>16</v>
      </c>
      <c r="C12" s="1">
        <v>128316</v>
      </c>
      <c r="E12" s="1">
        <v>453528509</v>
      </c>
      <c r="G12" s="1">
        <v>423607339</v>
      </c>
      <c r="I12" s="1">
        <f t="shared" si="1"/>
        <v>29921170</v>
      </c>
      <c r="K12" s="1">
        <v>128316</v>
      </c>
      <c r="M12" s="1">
        <v>453528509</v>
      </c>
      <c r="O12" s="1">
        <v>423607339</v>
      </c>
      <c r="Q12" s="1">
        <f t="shared" si="0"/>
        <v>29921170</v>
      </c>
    </row>
    <row r="13" spans="1:17" ht="24" x14ac:dyDescent="0.25">
      <c r="A13" s="3" t="s">
        <v>91</v>
      </c>
      <c r="C13" s="1">
        <v>500000</v>
      </c>
      <c r="E13" s="1">
        <v>24727368503</v>
      </c>
      <c r="G13" s="1">
        <v>22335997691</v>
      </c>
      <c r="I13" s="1">
        <f t="shared" si="1"/>
        <v>2391370812</v>
      </c>
      <c r="K13" s="1">
        <v>500000</v>
      </c>
      <c r="M13" s="1">
        <v>24727368503</v>
      </c>
      <c r="O13" s="1">
        <v>22335997691</v>
      </c>
      <c r="Q13" s="1">
        <f t="shared" si="0"/>
        <v>2391370812</v>
      </c>
    </row>
    <row r="14" spans="1:17" ht="24" x14ac:dyDescent="0.25">
      <c r="A14" s="3" t="s">
        <v>85</v>
      </c>
      <c r="C14" s="1">
        <v>36500000</v>
      </c>
      <c r="E14" s="1">
        <v>86710339779</v>
      </c>
      <c r="G14" s="1">
        <v>86705544870</v>
      </c>
      <c r="I14" s="1">
        <f t="shared" si="1"/>
        <v>4794909</v>
      </c>
      <c r="K14" s="1">
        <v>36500000</v>
      </c>
      <c r="M14" s="1">
        <v>86710339779</v>
      </c>
      <c r="O14" s="1">
        <v>86705544870</v>
      </c>
      <c r="Q14" s="1">
        <f t="shared" si="0"/>
        <v>4794909</v>
      </c>
    </row>
    <row r="15" spans="1:17" ht="24" x14ac:dyDescent="0.25">
      <c r="A15" s="3" t="s">
        <v>113</v>
      </c>
      <c r="C15" s="1">
        <v>15000</v>
      </c>
      <c r="E15" s="1">
        <v>540291023</v>
      </c>
      <c r="G15" s="1">
        <v>459460232</v>
      </c>
      <c r="I15" s="1">
        <f t="shared" si="1"/>
        <v>80830791</v>
      </c>
      <c r="K15" s="1">
        <v>15000</v>
      </c>
      <c r="M15" s="1">
        <v>540291023</v>
      </c>
      <c r="O15" s="1">
        <v>459460232</v>
      </c>
      <c r="Q15" s="1">
        <f t="shared" si="0"/>
        <v>80830791</v>
      </c>
    </row>
    <row r="16" spans="1:17" ht="24" x14ac:dyDescent="0.25">
      <c r="A16" s="3" t="s">
        <v>87</v>
      </c>
      <c r="C16" s="1" t="s">
        <v>77</v>
      </c>
      <c r="E16" s="1">
        <v>0</v>
      </c>
      <c r="G16" s="1">
        <v>0</v>
      </c>
      <c r="I16" s="1">
        <v>4126420920</v>
      </c>
      <c r="K16" s="1" t="s">
        <v>77</v>
      </c>
      <c r="M16" s="1">
        <v>0</v>
      </c>
      <c r="O16" s="1">
        <v>0</v>
      </c>
      <c r="Q16" s="1">
        <v>4126420920</v>
      </c>
    </row>
    <row r="17" spans="1:17" ht="24" x14ac:dyDescent="0.25">
      <c r="A17" s="3" t="s">
        <v>88</v>
      </c>
      <c r="C17" s="1" t="s">
        <v>77</v>
      </c>
      <c r="E17" s="1">
        <v>0</v>
      </c>
      <c r="G17" s="1">
        <v>0</v>
      </c>
      <c r="I17" s="1">
        <v>3502814610</v>
      </c>
      <c r="K17" s="1" t="s">
        <v>77</v>
      </c>
      <c r="M17" s="1">
        <v>0</v>
      </c>
      <c r="O17" s="1">
        <v>0</v>
      </c>
      <c r="Q17" s="1">
        <v>3502814610</v>
      </c>
    </row>
    <row r="18" spans="1:17" ht="24.75" thickBot="1" x14ac:dyDescent="0.3">
      <c r="A18" s="3" t="s">
        <v>89</v>
      </c>
      <c r="C18" s="1" t="s">
        <v>77</v>
      </c>
      <c r="E18" s="1">
        <v>0</v>
      </c>
      <c r="G18" s="1">
        <v>0</v>
      </c>
      <c r="I18" s="1">
        <v>101159</v>
      </c>
      <c r="K18" s="1" t="s">
        <v>77</v>
      </c>
      <c r="M18" s="1">
        <v>0</v>
      </c>
      <c r="O18" s="1">
        <v>0</v>
      </c>
      <c r="Q18" s="1">
        <v>101159</v>
      </c>
    </row>
    <row r="19" spans="1:17" ht="24" customHeight="1" thickBot="1" x14ac:dyDescent="0.3">
      <c r="E19" s="2">
        <f>SUM(E8:E18)</f>
        <v>232703148197</v>
      </c>
      <c r="F19" s="3"/>
      <c r="G19" s="2">
        <f>SUM(G8:G18)</f>
        <v>230362367335</v>
      </c>
      <c r="H19" s="3"/>
      <c r="I19" s="2">
        <f>SUM(I8:I18)</f>
        <v>9970117551</v>
      </c>
      <c r="J19" s="3"/>
      <c r="K19" s="3" t="s">
        <v>30</v>
      </c>
      <c r="L19" s="3"/>
      <c r="M19" s="2">
        <f>SUM(M8:M18)</f>
        <v>232703148197</v>
      </c>
      <c r="N19" s="3"/>
      <c r="O19" s="2">
        <f>SUM(O8:O18)</f>
        <v>230362367335</v>
      </c>
      <c r="P19" s="3"/>
      <c r="Q19" s="2">
        <f>SUM(Q8:Q18)</f>
        <v>9970117551</v>
      </c>
    </row>
    <row r="20" spans="1:17" ht="23.25" thickTop="1" x14ac:dyDescent="0.25">
      <c r="Q20" s="14"/>
    </row>
    <row r="28" spans="1:17" x14ac:dyDescent="0.25">
      <c r="Q28" s="6"/>
    </row>
    <row r="29" spans="1:17" x14ac:dyDescent="0.25">
      <c r="Q29" s="6"/>
    </row>
    <row r="30" spans="1:17" x14ac:dyDescent="0.25">
      <c r="Q30" s="6"/>
    </row>
    <row r="31" spans="1:17" x14ac:dyDescent="0.25">
      <c r="Q31" s="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2026-01-26T13:26:44Z</dcterms:modified>
</cp:coreProperties>
</file>