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0\بخشی\"/>
    </mc:Choice>
  </mc:AlternateContent>
  <xr:revisionPtr revIDLastSave="0" documentId="13_ncr:1_{3294E77B-A617-4827-91FF-0EB466522AF2}" xr6:coauthVersionLast="47" xr6:coauthVersionMax="47" xr10:uidLastSave="{00000000-0000-0000-0000-000000000000}"/>
  <bookViews>
    <workbookView xWindow="-120" yWindow="-120" windowWidth="29040" windowHeight="15720" tabRatio="798" activeTab="5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9" r:id="rId4"/>
    <sheet name="درآمد 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فروش'!$K$6:$Q$21</definedName>
    <definedName name="_xlnm._FilterDatabase" localSheetId="0" hidden="1">سهام!$A$6:$A$37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0" l="1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C32" i="7"/>
  <c r="E32" i="7"/>
  <c r="G32" i="7"/>
  <c r="M32" i="7"/>
  <c r="O32" i="7"/>
  <c r="Q32" i="7"/>
  <c r="C33" i="7"/>
  <c r="E33" i="7"/>
  <c r="G33" i="7"/>
  <c r="M33" i="7"/>
  <c r="O33" i="7"/>
  <c r="Q33" i="7"/>
  <c r="C34" i="7"/>
  <c r="E34" i="7"/>
  <c r="G34" i="7"/>
  <c r="M34" i="7"/>
  <c r="O34" i="7"/>
  <c r="Q34" i="7"/>
  <c r="C35" i="7"/>
  <c r="E35" i="7"/>
  <c r="G35" i="7"/>
  <c r="M35" i="7"/>
  <c r="O35" i="7"/>
  <c r="Q35" i="7"/>
  <c r="C36" i="7"/>
  <c r="E36" i="7"/>
  <c r="G36" i="7"/>
  <c r="M36" i="7"/>
  <c r="O36" i="7"/>
  <c r="Q36" i="7"/>
  <c r="C37" i="7"/>
  <c r="E37" i="7"/>
  <c r="G37" i="7"/>
  <c r="M37" i="7"/>
  <c r="O37" i="7"/>
  <c r="Q37" i="7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I9" i="5"/>
  <c r="I10" i="5"/>
  <c r="I11" i="5"/>
  <c r="I12" i="5"/>
  <c r="I13" i="5"/>
  <c r="I14" i="5"/>
  <c r="I15" i="5"/>
  <c r="I33" i="5" s="1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8" i="5"/>
  <c r="E33" i="5"/>
  <c r="G33" i="5"/>
  <c r="I8" i="6"/>
  <c r="Q8" i="6"/>
  <c r="I9" i="6"/>
  <c r="Q9" i="6"/>
  <c r="I10" i="6"/>
  <c r="Q10" i="6"/>
  <c r="I11" i="6"/>
  <c r="Q11" i="6"/>
  <c r="I12" i="6"/>
  <c r="Q12" i="6"/>
  <c r="I13" i="6"/>
  <c r="Q13" i="6"/>
  <c r="I14" i="6"/>
  <c r="Q14" i="6"/>
  <c r="I15" i="6"/>
  <c r="Q15" i="6"/>
  <c r="I16" i="6"/>
  <c r="Q16" i="6"/>
  <c r="I17" i="6"/>
  <c r="Q17" i="6"/>
  <c r="M8" i="3"/>
  <c r="G8" i="3"/>
  <c r="S8" i="4"/>
  <c r="M8" i="4"/>
  <c r="F10" i="10"/>
  <c r="M33" i="5"/>
  <c r="O33" i="5"/>
  <c r="Q33" i="5" l="1"/>
  <c r="Q21" i="6"/>
  <c r="Y37" i="1"/>
  <c r="I21" i="6"/>
  <c r="W37" i="1" l="1"/>
  <c r="I6" i="2"/>
  <c r="C6" i="2"/>
  <c r="M9" i="4"/>
  <c r="K9" i="4"/>
  <c r="I9" i="4"/>
  <c r="Q9" i="4"/>
  <c r="O9" i="4"/>
  <c r="M21" i="6"/>
  <c r="O21" i="6"/>
  <c r="G37" i="1"/>
  <c r="E37" i="1"/>
  <c r="I9" i="2"/>
  <c r="A4" i="7"/>
  <c r="A4" i="2"/>
  <c r="S9" i="4" l="1"/>
  <c r="O37" i="1"/>
  <c r="K37" i="1"/>
  <c r="E21" i="6"/>
  <c r="G21" i="6"/>
  <c r="U37" i="1"/>
  <c r="G8" i="8"/>
  <c r="G9" i="8" s="1"/>
  <c r="I9" i="3"/>
  <c r="I8" i="2" l="1"/>
  <c r="A4" i="5"/>
  <c r="A4" i="6"/>
  <c r="A4" i="3"/>
  <c r="A4" i="4"/>
  <c r="A4" i="9"/>
  <c r="A4" i="8"/>
  <c r="A4" i="10"/>
  <c r="A2" i="5"/>
  <c r="A2" i="6"/>
  <c r="A2" i="3"/>
  <c r="A2" i="4"/>
  <c r="A2" i="9"/>
  <c r="A2" i="8"/>
  <c r="A2" i="10"/>
  <c r="A2" i="2"/>
  <c r="M9" i="3"/>
  <c r="K9" i="3"/>
  <c r="E9" i="3"/>
  <c r="C9" i="3"/>
  <c r="I8" i="8"/>
  <c r="E10" i="2"/>
  <c r="C28" i="7" l="1"/>
  <c r="M29" i="7"/>
  <c r="M31" i="7"/>
  <c r="M38" i="7"/>
  <c r="M28" i="7"/>
  <c r="M30" i="7"/>
  <c r="C30" i="7"/>
  <c r="C38" i="7"/>
  <c r="C29" i="7"/>
  <c r="C31" i="7"/>
  <c r="G29" i="7"/>
  <c r="G31" i="7"/>
  <c r="Q30" i="7"/>
  <c r="Q38" i="7"/>
  <c r="G28" i="7"/>
  <c r="Q29" i="7"/>
  <c r="Q31" i="7"/>
  <c r="Q28" i="7"/>
  <c r="G30" i="7"/>
  <c r="G38" i="7"/>
  <c r="O30" i="7"/>
  <c r="O38" i="7"/>
  <c r="O31" i="7"/>
  <c r="E28" i="7"/>
  <c r="O29" i="7"/>
  <c r="O28" i="7"/>
  <c r="E29" i="7"/>
  <c r="E30" i="7"/>
  <c r="E38" i="7"/>
  <c r="E31" i="7"/>
  <c r="E26" i="7"/>
  <c r="O26" i="7"/>
  <c r="C26" i="7"/>
  <c r="M26" i="7"/>
  <c r="G26" i="7"/>
  <c r="Q26" i="7"/>
  <c r="C24" i="7"/>
  <c r="M23" i="7"/>
  <c r="M24" i="7"/>
  <c r="C23" i="7"/>
  <c r="E23" i="7"/>
  <c r="O24" i="7"/>
  <c r="E24" i="7"/>
  <c r="O23" i="7"/>
  <c r="G23" i="7"/>
  <c r="G24" i="7"/>
  <c r="Q23" i="7"/>
  <c r="Q24" i="7"/>
  <c r="M27" i="7"/>
  <c r="C27" i="7"/>
  <c r="E27" i="7"/>
  <c r="O27" i="7"/>
  <c r="G27" i="7"/>
  <c r="Q27" i="7"/>
  <c r="Q20" i="7"/>
  <c r="Q17" i="7"/>
  <c r="Q9" i="7"/>
  <c r="Q13" i="7"/>
  <c r="Q12" i="7"/>
  <c r="Q14" i="7"/>
  <c r="Q21" i="7"/>
  <c r="Q8" i="7"/>
  <c r="Q22" i="7"/>
  <c r="Q10" i="7"/>
  <c r="Q25" i="7"/>
  <c r="Q19" i="7"/>
  <c r="Q15" i="7"/>
  <c r="Q16" i="7"/>
  <c r="Q11" i="7"/>
  <c r="Q18" i="7"/>
  <c r="O12" i="7"/>
  <c r="O16" i="7"/>
  <c r="O19" i="7"/>
  <c r="O22" i="7"/>
  <c r="E10" i="7"/>
  <c r="E25" i="7"/>
  <c r="E21" i="7"/>
  <c r="O20" i="7"/>
  <c r="E15" i="7"/>
  <c r="O18" i="7"/>
  <c r="O17" i="7"/>
  <c r="E11" i="7"/>
  <c r="E18" i="7"/>
  <c r="O9" i="7"/>
  <c r="O13" i="7"/>
  <c r="E12" i="7"/>
  <c r="E16" i="7"/>
  <c r="E19" i="7"/>
  <c r="E22" i="7"/>
  <c r="E8" i="7"/>
  <c r="O14" i="7"/>
  <c r="O21" i="7"/>
  <c r="O8" i="7"/>
  <c r="E20" i="7"/>
  <c r="O10" i="7"/>
  <c r="O25" i="7"/>
  <c r="E17" i="7"/>
  <c r="E14" i="7"/>
  <c r="O15" i="7"/>
  <c r="E9" i="7"/>
  <c r="E13" i="7"/>
  <c r="O11" i="7"/>
  <c r="M15" i="7"/>
  <c r="C10" i="7"/>
  <c r="C25" i="7"/>
  <c r="M11" i="7"/>
  <c r="M18" i="7"/>
  <c r="C15" i="7"/>
  <c r="M12" i="7"/>
  <c r="M16" i="7"/>
  <c r="M19" i="7"/>
  <c r="M22" i="7"/>
  <c r="C11" i="7"/>
  <c r="C18" i="7"/>
  <c r="M20" i="7"/>
  <c r="C12" i="7"/>
  <c r="C16" i="7"/>
  <c r="C19" i="7"/>
  <c r="C22" i="7"/>
  <c r="M17" i="7"/>
  <c r="M8" i="7"/>
  <c r="C20" i="7"/>
  <c r="C21" i="7"/>
  <c r="M9" i="7"/>
  <c r="M13" i="7"/>
  <c r="C17" i="7"/>
  <c r="C8" i="7"/>
  <c r="M10" i="7"/>
  <c r="M25" i="7"/>
  <c r="M14" i="7"/>
  <c r="M21" i="7"/>
  <c r="C9" i="7"/>
  <c r="C13" i="7"/>
  <c r="C14" i="7"/>
  <c r="C8" i="8"/>
  <c r="G17" i="7"/>
  <c r="G8" i="7"/>
  <c r="G9" i="7"/>
  <c r="G13" i="7"/>
  <c r="G14" i="7"/>
  <c r="G21" i="7"/>
  <c r="G10" i="7"/>
  <c r="G25" i="7"/>
  <c r="G20" i="7"/>
  <c r="G15" i="7"/>
  <c r="G11" i="7"/>
  <c r="G18" i="7"/>
  <c r="G12" i="7"/>
  <c r="G16" i="7"/>
  <c r="G19" i="7"/>
  <c r="G22" i="7"/>
  <c r="I10" i="2"/>
  <c r="G9" i="3"/>
  <c r="I9" i="8"/>
  <c r="R11" i="4"/>
  <c r="E9" i="9"/>
  <c r="C9" i="9"/>
  <c r="C9" i="10" s="1"/>
  <c r="G10" i="2"/>
  <c r="C10" i="2"/>
  <c r="I8" i="7" l="1"/>
  <c r="S8" i="7"/>
  <c r="C39" i="7"/>
  <c r="M39" i="7"/>
  <c r="O39" i="7"/>
  <c r="Q39" i="7"/>
  <c r="E39" i="7"/>
  <c r="C9" i="8"/>
  <c r="G39" i="7"/>
  <c r="K10" i="2"/>
  <c r="I39" i="7" l="1"/>
  <c r="S39" i="7"/>
  <c r="C8" i="10"/>
  <c r="E8" i="8"/>
  <c r="U35" i="7" l="1"/>
  <c r="U32" i="7"/>
  <c r="U33" i="7"/>
  <c r="U34" i="7"/>
  <c r="K35" i="7"/>
  <c r="K32" i="7"/>
  <c r="K34" i="7"/>
  <c r="K33" i="7"/>
  <c r="U37" i="7"/>
  <c r="U36" i="7"/>
  <c r="K37" i="7"/>
  <c r="K36" i="7"/>
  <c r="U28" i="7"/>
  <c r="U30" i="7"/>
  <c r="U29" i="7"/>
  <c r="K29" i="7"/>
  <c r="K28" i="7"/>
  <c r="K30" i="7"/>
  <c r="U26" i="7"/>
  <c r="U38" i="7"/>
  <c r="U31" i="7"/>
  <c r="K26" i="7"/>
  <c r="K31" i="7"/>
  <c r="K38" i="7"/>
  <c r="U10" i="7"/>
  <c r="U23" i="7"/>
  <c r="U24" i="7"/>
  <c r="K14" i="7"/>
  <c r="K23" i="7"/>
  <c r="K24" i="7"/>
  <c r="K22" i="7"/>
  <c r="K16" i="7"/>
  <c r="K27" i="7"/>
  <c r="K11" i="7"/>
  <c r="K17" i="7"/>
  <c r="K18" i="7"/>
  <c r="K9" i="7"/>
  <c r="U11" i="7"/>
  <c r="K21" i="7"/>
  <c r="K25" i="7"/>
  <c r="K15" i="7"/>
  <c r="U18" i="7"/>
  <c r="K19" i="7"/>
  <c r="U13" i="7"/>
  <c r="U14" i="7"/>
  <c r="U9" i="7"/>
  <c r="U27" i="7"/>
  <c r="U21" i="7"/>
  <c r="U19" i="7"/>
  <c r="U12" i="7"/>
  <c r="U20" i="7"/>
  <c r="U16" i="7"/>
  <c r="K20" i="7"/>
  <c r="U17" i="7"/>
  <c r="U15" i="7"/>
  <c r="K10" i="7"/>
  <c r="K13" i="7"/>
  <c r="U22" i="7"/>
  <c r="K12" i="7"/>
  <c r="U25" i="7"/>
  <c r="K8" i="7"/>
  <c r="C7" i="10"/>
  <c r="U8" i="7"/>
  <c r="E9" i="8"/>
  <c r="C10" i="10" l="1"/>
  <c r="E9" i="10" s="1"/>
  <c r="K39" i="7"/>
  <c r="U39" i="7"/>
  <c r="E8" i="10" l="1"/>
  <c r="E7" i="10"/>
  <c r="E10" i="10" l="1"/>
</calcChain>
</file>

<file path=xl/sharedStrings.xml><?xml version="1.0" encoding="utf-8"?>
<sst xmlns="http://schemas.openxmlformats.org/spreadsheetml/2006/main" count="748" uniqueCount="96">
  <si>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</si>
  <si>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</si>
  <si>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</si>
  <si>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</si>
  <si>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</si>
  <si>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</si>
  <si>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</si>
  <si>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</si>
  <si>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</si>
  <si>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</si>
  <si>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</si>
  <si>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</si>
  <si>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</si>
  <si>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</si>
  <si>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</si>
  <si>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</si>
  <si>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</si>
  <si>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</si>
  <si>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</si>
  <si>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</si>
  <si>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</si>
  <si>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</si>
  <si>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</si>
  <si>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</si>
  <si>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</si>
  <si>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</si>
  <si>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</si>
  <si>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</si>
  <si>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</si>
  <si>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</si>
  <si>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</si>
  <si>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</si>
  <si>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</si>
  <si>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</si>
  <si>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</si>
  <si>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</si>
  <si>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</si>
  <si>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</si>
  <si>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</si>
  <si>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</si>
  <si>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</si>
  <si>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</si>
  <si>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</si>
  <si>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</si>
  <si>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</si>
  <si>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</si>
  <si>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</si>
  <si>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</si>
  <si>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</si>
  <si>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</si>
  <si>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</si>
  <si>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</si>
  <si>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</si>
  <si>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</si>
  <si>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سایپا</t>
  </si>
  <si>
    <t>ایرکا پارت صنعت</t>
  </si>
  <si>
    <t>قطعات‌ اتومبیل‌ ایران‌</t>
  </si>
  <si>
    <t>الکتریک‌ خودرو شرق‌</t>
  </si>
  <si>
    <t>بهمن  دیزل</t>
  </si>
  <si>
    <t>گروه‌بهمن‌</t>
  </si>
  <si>
    <t>بهمن دیزل</t>
  </si>
  <si>
    <t>صندوق سرمایه‌گذاری بخشی صنایع مفید - خودران</t>
  </si>
  <si>
    <t>فنرسازی زر</t>
  </si>
  <si>
    <t>لنت  ترمزایران</t>
  </si>
  <si>
    <t>آهنگری‌ تراکتورسازی‌ ایران‌</t>
  </si>
  <si>
    <t>ایمن خودرو شرق</t>
  </si>
  <si>
    <t>سرمایه‌گذاری‌ رنا(هلدینگ‌</t>
  </si>
  <si>
    <t>لنت ترمزایران</t>
  </si>
  <si>
    <t>ایران‌ خودرو</t>
  </si>
  <si>
    <t>تولیدی برنا باطری</t>
  </si>
  <si>
    <t>سرمایه گذاری مهر</t>
  </si>
  <si>
    <t>سازه پویش</t>
  </si>
  <si>
    <t>گسترش‌سرمایه‌گذاری‌ایران‌خودرو</t>
  </si>
  <si>
    <t>مجتمع صنایع لاستیک یزد</t>
  </si>
  <si>
    <t>سرمایه‌گذاری‌صندوق‌بازنشستگی‌</t>
  </si>
  <si>
    <t>سرمایه‌گذاری‌غدیر(هلدینگ‌</t>
  </si>
  <si>
    <t>کشت وصنعت و دامپروری پگاه فارس</t>
  </si>
  <si>
    <t>1404/09/30</t>
  </si>
  <si>
    <t>تولیدی کوچین</t>
  </si>
  <si>
    <t>سرمایه‌گذاری‌بهمن‌</t>
  </si>
  <si>
    <t>نیان باتری خاوران</t>
  </si>
  <si>
    <t>کیمیا کالای رازی</t>
  </si>
  <si>
    <t>از ابتدای سال مالی</t>
  </si>
  <si>
    <t xml:space="preserve"> تا پایان ماه</t>
  </si>
  <si>
    <t>-</t>
  </si>
  <si>
    <t>اختیارخ خساپا-600-1404/10/24</t>
  </si>
  <si>
    <t>اختیارخ خودرو-700-1404/11/01</t>
  </si>
  <si>
    <t>سایر درآمد ها</t>
  </si>
  <si>
    <t>برای ماه منتهی به 1404/10/30</t>
  </si>
  <si>
    <t>1404/10/30</t>
  </si>
  <si>
    <t>پتروشیمی پارس</t>
  </si>
  <si>
    <t>پتروشیمی جم</t>
  </si>
  <si>
    <t>سازه  پویش</t>
  </si>
  <si>
    <t>مجتمع کاشی و سنگ پرسپولیس یزد</t>
  </si>
  <si>
    <t>1404/10/28</t>
  </si>
  <si>
    <t>اختیارخ خودرو-750-1404/11/01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</si>
</sst>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0"/>
      <color rgb="FFFF0000"/>
      <name val="IRANSans"/>
      <family val="2"/>
    </font>
    <font>
      <b/>
      <sz val="16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64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right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/>
    <xf numFmtId="3" fontId="12" fillId="0" borderId="0" xfId="0" applyNumberFormat="1" applyFont="1"/>
    <xf numFmtId="3" fontId="11" fillId="0" borderId="0" xfId="0" applyNumberFormat="1" applyFont="1"/>
    <xf numFmtId="164" fontId="6" fillId="0" borderId="1" xfId="4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12" fillId="0" borderId="0" xfId="0" applyNumberFormat="1" applyFont="1" applyFill="1"/>
    <xf numFmtId="164" fontId="12" fillId="0" borderId="0" xfId="0" applyNumberFormat="1" applyFont="1"/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3" fillId="0" borderId="0" xfId="0" applyNumberFormat="1" applyFont="1" applyFill="1"/>
    <xf numFmtId="164" fontId="2" fillId="0" borderId="0" xfId="4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9" fontId="2" fillId="0" borderId="4" xfId="1" applyFont="1" applyFill="1" applyBorder="1" applyAlignment="1">
      <alignment horizontal="center" vertical="center"/>
    </xf>
    <xf numFmtId="3" fontId="15" fillId="0" borderId="0" xfId="0" applyNumberFormat="1" applyFont="1"/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pageSetUpPr fitToPage="1"/>
  </sheetPr>
  <dimension ref="A2:Y38"/>
  <sheetViews>
    <sheetView rightToLeft="1" topLeftCell="A6" zoomScale="70" zoomScaleNormal="70" workbookViewId="0">
      <selection activeCell="K26" sqref="K26"/>
    </sheetView>
  </sheetViews>
  <sheetFormatPr defaultRowHeight="18.7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0.875" style="4" customWidth="1"/>
    <col min="27" max="27" width="11.625" style="4" bestFit="1" customWidth="1"/>
    <col min="28" max="16384" width="9" style="4"/>
  </cols>
  <sheetData>
    <row r="2" spans="1:25" ht="26.25" x14ac:dyDescent="0.2">
      <c r="A2" s="50" t="s">
        <v>61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  <c r="T2" s="50" t="s">
        <v>0</v>
      </c>
      <c r="U2" s="50" t="s">
        <v>0</v>
      </c>
      <c r="V2" s="50" t="s">
        <v>0</v>
      </c>
      <c r="W2" s="50" t="s">
        <v>0</v>
      </c>
      <c r="X2" s="50" t="s">
        <v>0</v>
      </c>
      <c r="Y2" s="50" t="s">
        <v>0</v>
      </c>
    </row>
    <row r="3" spans="1:25" ht="26.25" x14ac:dyDescent="0.2">
      <c r="A3" s="50" t="s">
        <v>1</v>
      </c>
      <c r="B3" s="50" t="s">
        <v>1</v>
      </c>
      <c r="C3" s="50" t="s">
        <v>1</v>
      </c>
      <c r="D3" s="50" t="s">
        <v>1</v>
      </c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  <c r="L3" s="50" t="s">
        <v>1</v>
      </c>
      <c r="M3" s="50" t="s">
        <v>1</v>
      </c>
      <c r="N3" s="50" t="s">
        <v>1</v>
      </c>
      <c r="O3" s="50" t="s">
        <v>1</v>
      </c>
      <c r="P3" s="50" t="s">
        <v>1</v>
      </c>
      <c r="Q3" s="50" t="s">
        <v>1</v>
      </c>
      <c r="R3" s="50" t="s">
        <v>1</v>
      </c>
      <c r="S3" s="50" t="s">
        <v>1</v>
      </c>
      <c r="T3" s="50" t="s">
        <v>1</v>
      </c>
      <c r="U3" s="50" t="s">
        <v>1</v>
      </c>
      <c r="V3" s="50" t="s">
        <v>1</v>
      </c>
      <c r="W3" s="50" t="s">
        <v>1</v>
      </c>
      <c r="X3" s="50" t="s">
        <v>1</v>
      </c>
      <c r="Y3" s="50" t="s">
        <v>1</v>
      </c>
    </row>
    <row r="4" spans="1:25" ht="26.25" x14ac:dyDescent="0.2">
      <c r="A4" s="50" t="s">
        <v>88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  <c r="T4" s="50" t="s">
        <v>2</v>
      </c>
      <c r="U4" s="50" t="s">
        <v>2</v>
      </c>
      <c r="V4" s="50" t="s">
        <v>2</v>
      </c>
      <c r="W4" s="50" t="s">
        <v>2</v>
      </c>
      <c r="X4" s="50" t="s">
        <v>2</v>
      </c>
      <c r="Y4" s="50" t="s">
        <v>2</v>
      </c>
    </row>
    <row r="6" spans="1:25" ht="27" thickBot="1" x14ac:dyDescent="0.25">
      <c r="A6" s="49" t="s">
        <v>3</v>
      </c>
      <c r="C6" s="49" t="s">
        <v>77</v>
      </c>
      <c r="D6" s="49" t="s">
        <v>4</v>
      </c>
      <c r="E6" s="49" t="s">
        <v>4</v>
      </c>
      <c r="F6" s="49" t="s">
        <v>4</v>
      </c>
      <c r="G6" s="49" t="s">
        <v>4</v>
      </c>
      <c r="I6" s="49" t="s">
        <v>5</v>
      </c>
      <c r="J6" s="49" t="s">
        <v>5</v>
      </c>
      <c r="K6" s="49" t="s">
        <v>5</v>
      </c>
      <c r="L6" s="49" t="s">
        <v>5</v>
      </c>
      <c r="M6" s="49" t="s">
        <v>5</v>
      </c>
      <c r="N6" s="49" t="s">
        <v>5</v>
      </c>
      <c r="O6" s="49" t="s">
        <v>5</v>
      </c>
      <c r="Q6" s="49" t="s">
        <v>89</v>
      </c>
      <c r="R6" s="49" t="s">
        <v>6</v>
      </c>
      <c r="S6" s="49" t="s">
        <v>6</v>
      </c>
      <c r="T6" s="49" t="s">
        <v>6</v>
      </c>
      <c r="U6" s="49" t="s">
        <v>6</v>
      </c>
      <c r="V6" s="49" t="s">
        <v>6</v>
      </c>
      <c r="W6" s="49" t="s">
        <v>6</v>
      </c>
      <c r="X6" s="49" t="s">
        <v>6</v>
      </c>
      <c r="Y6" s="49" t="s">
        <v>6</v>
      </c>
    </row>
    <row r="7" spans="1:25" ht="27" thickBot="1" x14ac:dyDescent="0.25">
      <c r="A7" s="49" t="s">
        <v>3</v>
      </c>
      <c r="C7" s="49" t="s">
        <v>7</v>
      </c>
      <c r="E7" s="49" t="s">
        <v>8</v>
      </c>
      <c r="G7" s="49" t="s">
        <v>9</v>
      </c>
      <c r="I7" s="49" t="s">
        <v>10</v>
      </c>
      <c r="J7" s="49" t="s">
        <v>10</v>
      </c>
      <c r="K7" s="49" t="s">
        <v>10</v>
      </c>
      <c r="M7" s="49" t="s">
        <v>11</v>
      </c>
      <c r="N7" s="49" t="s">
        <v>11</v>
      </c>
      <c r="O7" s="49" t="s">
        <v>11</v>
      </c>
      <c r="Q7" s="49" t="s">
        <v>7</v>
      </c>
      <c r="S7" s="49" t="s">
        <v>12</v>
      </c>
      <c r="U7" s="49" t="s">
        <v>8</v>
      </c>
      <c r="W7" s="49" t="s">
        <v>9</v>
      </c>
      <c r="Y7" s="49" t="s">
        <v>13</v>
      </c>
    </row>
    <row r="8" spans="1:25" ht="27" thickBot="1" x14ac:dyDescent="0.25">
      <c r="A8" s="49" t="s">
        <v>3</v>
      </c>
      <c r="C8" s="49" t="s">
        <v>7</v>
      </c>
      <c r="E8" s="49" t="s">
        <v>8</v>
      </c>
      <c r="G8" s="49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49" t="s">
        <v>7</v>
      </c>
      <c r="S8" s="49" t="s">
        <v>12</v>
      </c>
      <c r="U8" s="49" t="s">
        <v>8</v>
      </c>
      <c r="W8" s="49" t="s">
        <v>9</v>
      </c>
      <c r="Y8" s="49" t="s">
        <v>13</v>
      </c>
    </row>
    <row r="9" spans="1:25" ht="21" x14ac:dyDescent="0.2">
      <c r="A9" s="6" t="s">
        <v>57</v>
      </c>
      <c r="C9" s="4">
        <v>9743010</v>
      </c>
      <c r="E9" s="4">
        <v>34588676825</v>
      </c>
      <c r="G9" s="4">
        <v>29206111225.286701</v>
      </c>
      <c r="I9" s="4">
        <v>1363143</v>
      </c>
      <c r="K9" s="4">
        <v>4200097735</v>
      </c>
      <c r="M9" s="4">
        <v>0</v>
      </c>
      <c r="O9" s="4">
        <v>0</v>
      </c>
      <c r="Q9" s="4">
        <v>11106153</v>
      </c>
      <c r="S9" s="4">
        <v>2804</v>
      </c>
      <c r="U9" s="4">
        <v>38788774560</v>
      </c>
      <c r="W9" s="4">
        <v>30900928034.217201</v>
      </c>
      <c r="Y9" s="1">
        <v>4.84242886838686E-3</v>
      </c>
    </row>
    <row r="10" spans="1:25" ht="21" x14ac:dyDescent="0.2">
      <c r="A10" s="6" t="s">
        <v>68</v>
      </c>
      <c r="C10" s="4">
        <v>4598024916</v>
      </c>
      <c r="E10" s="4">
        <v>2022402389242</v>
      </c>
      <c r="G10" s="4">
        <v>2837863918074.3799</v>
      </c>
      <c r="I10" s="4">
        <v>345362541</v>
      </c>
      <c r="K10" s="4">
        <v>213174379962</v>
      </c>
      <c r="M10" s="4">
        <v>-380362083</v>
      </c>
      <c r="O10" s="4">
        <v>220237497826</v>
      </c>
      <c r="Q10" s="4">
        <v>4563025374</v>
      </c>
      <c r="S10" s="4">
        <v>612</v>
      </c>
      <c r="U10" s="4">
        <v>2066534294977</v>
      </c>
      <c r="W10" s="4">
        <v>2770984950969.7002</v>
      </c>
      <c r="Y10" s="1">
        <v>0.43423606907801865</v>
      </c>
    </row>
    <row r="11" spans="1:25" ht="21" x14ac:dyDescent="0.2">
      <c r="A11" s="6" t="s">
        <v>55</v>
      </c>
      <c r="C11" s="4">
        <v>122208087</v>
      </c>
      <c r="E11" s="4">
        <v>210847895985</v>
      </c>
      <c r="G11" s="4">
        <v>221669528995.13199</v>
      </c>
      <c r="I11" s="4">
        <v>0</v>
      </c>
      <c r="K11" s="4">
        <v>0</v>
      </c>
      <c r="M11" s="4">
        <v>0</v>
      </c>
      <c r="O11" s="4">
        <v>0</v>
      </c>
      <c r="Q11" s="4">
        <v>122208087</v>
      </c>
      <c r="S11" s="4">
        <v>1783</v>
      </c>
      <c r="U11" s="4">
        <v>210847895985</v>
      </c>
      <c r="W11" s="4">
        <v>216212675163.19501</v>
      </c>
      <c r="Y11" s="1">
        <v>3.3882299546539464E-2</v>
      </c>
    </row>
    <row r="12" spans="1:25" ht="21" x14ac:dyDescent="0.2">
      <c r="A12" s="6" t="s">
        <v>58</v>
      </c>
      <c r="C12" s="4">
        <v>101091814</v>
      </c>
      <c r="E12" s="4">
        <v>198511366337</v>
      </c>
      <c r="G12" s="4">
        <v>178753086963.004</v>
      </c>
      <c r="I12" s="4">
        <v>4000000</v>
      </c>
      <c r="K12" s="4">
        <v>7676224803</v>
      </c>
      <c r="M12" s="4">
        <v>-9130852</v>
      </c>
      <c r="O12" s="4">
        <v>16388542459</v>
      </c>
      <c r="Q12" s="4">
        <v>95960962</v>
      </c>
      <c r="S12" s="4">
        <v>1866</v>
      </c>
      <c r="U12" s="4">
        <v>188257574506</v>
      </c>
      <c r="W12" s="4">
        <v>177678996903.13901</v>
      </c>
      <c r="Y12" s="1">
        <v>2.7843756114931058E-2</v>
      </c>
    </row>
    <row r="13" spans="1:25" ht="21" x14ac:dyDescent="0.2">
      <c r="A13" s="6" t="s">
        <v>78</v>
      </c>
      <c r="C13" s="4">
        <v>375000</v>
      </c>
      <c r="E13" s="4">
        <v>6467429793</v>
      </c>
      <c r="G13" s="4">
        <v>10083943875</v>
      </c>
      <c r="I13" s="4">
        <v>0</v>
      </c>
      <c r="K13" s="4">
        <v>0</v>
      </c>
      <c r="M13" s="4">
        <v>-375000</v>
      </c>
      <c r="O13" s="4">
        <v>10078958796</v>
      </c>
      <c r="Q13" s="4">
        <v>0</v>
      </c>
      <c r="S13" s="4">
        <v>0</v>
      </c>
      <c r="U13" s="4">
        <v>0</v>
      </c>
      <c r="W13" s="4">
        <v>0</v>
      </c>
      <c r="Y13" s="1">
        <v>0</v>
      </c>
    </row>
    <row r="14" spans="1:25" ht="21" x14ac:dyDescent="0.2">
      <c r="A14" s="6" t="s">
        <v>53</v>
      </c>
      <c r="C14" s="4">
        <v>48947540</v>
      </c>
      <c r="E14" s="4">
        <v>32596645329</v>
      </c>
      <c r="G14" s="4">
        <v>33561300281.417801</v>
      </c>
      <c r="I14" s="4">
        <v>71785384</v>
      </c>
      <c r="K14" s="4">
        <v>49923469566</v>
      </c>
      <c r="M14" s="4">
        <v>0</v>
      </c>
      <c r="O14" s="4">
        <v>0</v>
      </c>
      <c r="Q14" s="4">
        <v>120732924</v>
      </c>
      <c r="S14" s="4">
        <v>622</v>
      </c>
      <c r="U14" s="4">
        <v>82520114895</v>
      </c>
      <c r="W14" s="4">
        <v>74515387585.432602</v>
      </c>
      <c r="Y14" s="1">
        <v>1.1677172400232591E-2</v>
      </c>
    </row>
    <row r="15" spans="1:25" ht="21" x14ac:dyDescent="0.2">
      <c r="A15" s="6" t="s">
        <v>75</v>
      </c>
      <c r="C15" s="4">
        <v>0</v>
      </c>
      <c r="E15" s="4">
        <v>0</v>
      </c>
      <c r="G15" s="4">
        <v>0</v>
      </c>
      <c r="I15" s="4">
        <v>6600000</v>
      </c>
      <c r="K15" s="4">
        <v>97495036148</v>
      </c>
      <c r="M15" s="4">
        <v>0</v>
      </c>
      <c r="O15" s="4">
        <v>0</v>
      </c>
      <c r="Q15" s="4">
        <v>6600000</v>
      </c>
      <c r="S15" s="4">
        <v>16460</v>
      </c>
      <c r="U15" s="4">
        <v>97495036148</v>
      </c>
      <c r="W15" s="4">
        <v>107796243720</v>
      </c>
      <c r="Y15" s="1">
        <v>1.6892555521807559E-2</v>
      </c>
    </row>
    <row r="16" spans="1:25" ht="21" x14ac:dyDescent="0.2">
      <c r="A16" s="6" t="s">
        <v>79</v>
      </c>
      <c r="C16" s="4">
        <v>40347353</v>
      </c>
      <c r="E16" s="4">
        <v>78915617477</v>
      </c>
      <c r="G16" s="4">
        <v>82873418679.911697</v>
      </c>
      <c r="I16" s="4">
        <v>57548149</v>
      </c>
      <c r="K16" s="4">
        <v>120860629464</v>
      </c>
      <c r="M16" s="4">
        <v>0</v>
      </c>
      <c r="O16" s="4">
        <v>0</v>
      </c>
      <c r="Q16" s="4">
        <v>97895502</v>
      </c>
      <c r="S16" s="4">
        <v>1899</v>
      </c>
      <c r="U16" s="4">
        <v>199776246941</v>
      </c>
      <c r="W16" s="4">
        <v>184466523792.35599</v>
      </c>
      <c r="Y16" s="1">
        <v>2.8907417248891207E-2</v>
      </c>
    </row>
    <row r="17" spans="1:25" ht="21" x14ac:dyDescent="0.2">
      <c r="A17" s="6" t="s">
        <v>93</v>
      </c>
      <c r="C17" s="4">
        <v>0</v>
      </c>
      <c r="E17" s="4">
        <v>0</v>
      </c>
      <c r="G17" s="4">
        <v>0</v>
      </c>
      <c r="I17" s="4">
        <v>2513000</v>
      </c>
      <c r="K17" s="4">
        <v>16254225830</v>
      </c>
      <c r="M17" s="4">
        <v>0</v>
      </c>
      <c r="O17" s="4">
        <v>0</v>
      </c>
      <c r="Q17" s="4">
        <v>2513000</v>
      </c>
      <c r="S17" s="4">
        <v>7340</v>
      </c>
      <c r="U17" s="4">
        <v>16254225830</v>
      </c>
      <c r="W17" s="4">
        <v>18302836903.400002</v>
      </c>
      <c r="Y17" s="1">
        <v>2.8682046602697044E-3</v>
      </c>
    </row>
    <row r="18" spans="1:25" ht="21" x14ac:dyDescent="0.2">
      <c r="A18" s="6" t="s">
        <v>54</v>
      </c>
      <c r="C18" s="4">
        <v>2402011372</v>
      </c>
      <c r="E18" s="4">
        <v>972301839334</v>
      </c>
      <c r="G18" s="4">
        <v>1318044434724.23</v>
      </c>
      <c r="I18" s="4">
        <v>122138565</v>
      </c>
      <c r="K18" s="4">
        <v>69926908760</v>
      </c>
      <c r="M18" s="4">
        <v>-208184308</v>
      </c>
      <c r="O18" s="4">
        <v>110100744544</v>
      </c>
      <c r="Q18" s="4">
        <v>2315965629</v>
      </c>
      <c r="S18" s="4">
        <v>559</v>
      </c>
      <c r="U18" s="4">
        <v>956404955394</v>
      </c>
      <c r="W18" s="4">
        <v>1284617337010.5</v>
      </c>
      <c r="Y18" s="1">
        <v>0.20131007297520739</v>
      </c>
    </row>
    <row r="19" spans="1:25" ht="21" x14ac:dyDescent="0.2">
      <c r="A19" s="6" t="s">
        <v>66</v>
      </c>
      <c r="C19" s="4">
        <v>27823677</v>
      </c>
      <c r="E19" s="4">
        <v>132244342477</v>
      </c>
      <c r="G19" s="4">
        <v>185805877843.797</v>
      </c>
      <c r="I19" s="4">
        <v>0</v>
      </c>
      <c r="K19" s="4">
        <v>0</v>
      </c>
      <c r="M19" s="4">
        <v>-12626125</v>
      </c>
      <c r="O19" s="4">
        <v>91293223231</v>
      </c>
      <c r="Q19" s="4">
        <v>15197552</v>
      </c>
      <c r="S19" s="4">
        <v>7420</v>
      </c>
      <c r="U19" s="4">
        <v>72233093834</v>
      </c>
      <c r="W19" s="4">
        <v>111894155928.957</v>
      </c>
      <c r="Y19" s="1">
        <v>1.753473197549836E-2</v>
      </c>
    </row>
    <row r="20" spans="1:25" ht="21" x14ac:dyDescent="0.2">
      <c r="A20" s="6" t="s">
        <v>56</v>
      </c>
      <c r="C20" s="4">
        <v>10173299</v>
      </c>
      <c r="E20" s="4">
        <v>43402102850</v>
      </c>
      <c r="G20" s="4">
        <v>42801355850.615196</v>
      </c>
      <c r="I20" s="4">
        <v>0</v>
      </c>
      <c r="K20" s="4">
        <v>0</v>
      </c>
      <c r="M20" s="4">
        <v>0</v>
      </c>
      <c r="O20" s="4">
        <v>0</v>
      </c>
      <c r="Q20" s="4">
        <v>10173299</v>
      </c>
      <c r="S20" s="4">
        <v>3843</v>
      </c>
      <c r="U20" s="4">
        <v>43402102850</v>
      </c>
      <c r="W20" s="4">
        <v>38793776069.319397</v>
      </c>
      <c r="Y20" s="1">
        <v>6.0793028916086549E-3</v>
      </c>
    </row>
    <row r="21" spans="1:25" ht="21" x14ac:dyDescent="0.2">
      <c r="A21" s="6" t="s">
        <v>59</v>
      </c>
      <c r="C21" s="4">
        <v>311416013</v>
      </c>
      <c r="E21" s="4">
        <v>584587931167</v>
      </c>
      <c r="G21" s="4">
        <v>591133771690.92297</v>
      </c>
      <c r="I21" s="4">
        <v>0</v>
      </c>
      <c r="K21" s="4">
        <v>0</v>
      </c>
      <c r="M21" s="4">
        <v>-16781361</v>
      </c>
      <c r="O21" s="4">
        <v>30522458465</v>
      </c>
      <c r="Q21" s="4">
        <v>294634652</v>
      </c>
      <c r="S21" s="4">
        <v>1887</v>
      </c>
      <c r="U21" s="4">
        <v>553086079296</v>
      </c>
      <c r="W21" s="4">
        <v>551677897026.255</v>
      </c>
      <c r="Y21" s="1">
        <v>8.6452451254950324E-2</v>
      </c>
    </row>
    <row r="22" spans="1:25" ht="21" x14ac:dyDescent="0.2">
      <c r="A22" s="6" t="s">
        <v>72</v>
      </c>
      <c r="C22" s="4">
        <v>87932243</v>
      </c>
      <c r="E22" s="4">
        <v>403474365511</v>
      </c>
      <c r="G22" s="4">
        <v>397871522032.94202</v>
      </c>
      <c r="I22" s="4">
        <v>11047923</v>
      </c>
      <c r="K22" s="4">
        <v>49947791952</v>
      </c>
      <c r="M22" s="4">
        <v>-34498026</v>
      </c>
      <c r="O22" s="4">
        <v>154262268243</v>
      </c>
      <c r="Q22" s="4">
        <v>64482140</v>
      </c>
      <c r="S22" s="4">
        <v>4400</v>
      </c>
      <c r="U22" s="4">
        <v>295277333601</v>
      </c>
      <c r="W22" s="4">
        <v>281528249454.32001</v>
      </c>
      <c r="Y22" s="1">
        <v>4.411778574787234E-2</v>
      </c>
    </row>
    <row r="23" spans="1:25" ht="21" x14ac:dyDescent="0.2">
      <c r="A23" s="6" t="s">
        <v>63</v>
      </c>
      <c r="C23" s="4">
        <v>2543839</v>
      </c>
      <c r="E23" s="4">
        <v>16492208260</v>
      </c>
      <c r="G23" s="4">
        <v>15372226508.387699</v>
      </c>
      <c r="I23" s="4">
        <v>0</v>
      </c>
      <c r="K23" s="4">
        <v>0</v>
      </c>
      <c r="M23" s="4">
        <v>0</v>
      </c>
      <c r="O23" s="4">
        <v>0</v>
      </c>
      <c r="Q23" s="4">
        <v>2543839</v>
      </c>
      <c r="S23" s="4">
        <v>5800</v>
      </c>
      <c r="U23" s="4">
        <v>16492208260</v>
      </c>
      <c r="W23" s="4">
        <v>14640215722.274</v>
      </c>
      <c r="Y23" s="1">
        <v>2.2942418808408688E-3</v>
      </c>
    </row>
    <row r="24" spans="1:25" ht="21" x14ac:dyDescent="0.2">
      <c r="A24" s="6" t="s">
        <v>90</v>
      </c>
      <c r="C24" s="4">
        <v>0</v>
      </c>
      <c r="E24" s="4">
        <v>0</v>
      </c>
      <c r="G24" s="4">
        <v>0</v>
      </c>
      <c r="I24" s="4">
        <v>25677879</v>
      </c>
      <c r="K24" s="4">
        <v>99895584681</v>
      </c>
      <c r="M24" s="4">
        <v>0</v>
      </c>
      <c r="O24" s="4">
        <v>0</v>
      </c>
      <c r="Q24" s="4">
        <v>25677879</v>
      </c>
      <c r="S24" s="4">
        <v>3990</v>
      </c>
      <c r="U24" s="4">
        <v>99895584681</v>
      </c>
      <c r="W24" s="4">
        <v>101662762091.367</v>
      </c>
      <c r="Y24" s="1">
        <v>1.5931388644575765E-2</v>
      </c>
    </row>
    <row r="25" spans="1:25" ht="21" x14ac:dyDescent="0.2">
      <c r="A25" s="6" t="s">
        <v>91</v>
      </c>
      <c r="C25" s="4">
        <v>0</v>
      </c>
      <c r="E25" s="4">
        <v>0</v>
      </c>
      <c r="G25" s="4">
        <v>0</v>
      </c>
      <c r="I25" s="4">
        <v>639885</v>
      </c>
      <c r="K25" s="4">
        <v>39958203583</v>
      </c>
      <c r="M25" s="4">
        <v>0</v>
      </c>
      <c r="O25" s="4">
        <v>0</v>
      </c>
      <c r="Q25" s="4">
        <v>639885</v>
      </c>
      <c r="S25" s="4">
        <v>60540</v>
      </c>
      <c r="U25" s="4">
        <v>39958203583</v>
      </c>
      <c r="W25" s="4">
        <v>38439188229.032997</v>
      </c>
      <c r="Y25" s="1">
        <v>6.023736068752057E-3</v>
      </c>
    </row>
    <row r="26" spans="1:25" ht="21" x14ac:dyDescent="0.2">
      <c r="A26" s="6" t="s">
        <v>92</v>
      </c>
      <c r="C26" s="4">
        <v>0</v>
      </c>
      <c r="E26" s="4">
        <v>0</v>
      </c>
      <c r="G26" s="4">
        <v>0</v>
      </c>
      <c r="I26" s="4">
        <v>2702203</v>
      </c>
      <c r="K26" s="4">
        <v>9441363398</v>
      </c>
      <c r="M26" s="4">
        <v>0</v>
      </c>
      <c r="O26" s="4">
        <v>0</v>
      </c>
      <c r="Q26" s="4">
        <v>2702203</v>
      </c>
      <c r="S26" s="4">
        <v>3381</v>
      </c>
      <c r="U26" s="4">
        <v>9441363398</v>
      </c>
      <c r="W26" s="4">
        <v>9065525916.3086109</v>
      </c>
      <c r="Y26" s="1">
        <v>1.4206422653595275E-3</v>
      </c>
    </row>
    <row r="27" spans="1:25" ht="21" x14ac:dyDescent="0.2">
      <c r="A27" s="6" t="s">
        <v>62</v>
      </c>
      <c r="C27" s="4">
        <v>15518937</v>
      </c>
      <c r="E27" s="4">
        <v>41753900850</v>
      </c>
      <c r="G27" s="4">
        <v>30151194258.066399</v>
      </c>
      <c r="I27" s="4">
        <v>0</v>
      </c>
      <c r="K27" s="4">
        <v>0</v>
      </c>
      <c r="M27" s="4">
        <v>0</v>
      </c>
      <c r="O27" s="4">
        <v>0</v>
      </c>
      <c r="Q27" s="4">
        <v>15518937</v>
      </c>
      <c r="S27" s="4">
        <v>1834</v>
      </c>
      <c r="U27" s="4">
        <v>41753900850</v>
      </c>
      <c r="W27" s="4">
        <v>28241721281.5597</v>
      </c>
      <c r="Y27" s="1">
        <v>4.4257093597747238E-3</v>
      </c>
    </row>
    <row r="28" spans="1:25" ht="21" x14ac:dyDescent="0.2">
      <c r="A28" s="6" t="s">
        <v>80</v>
      </c>
      <c r="C28" s="4">
        <v>515000</v>
      </c>
      <c r="E28" s="4">
        <v>8468847581</v>
      </c>
      <c r="G28" s="4">
        <v>10353245953</v>
      </c>
      <c r="I28" s="4">
        <v>0</v>
      </c>
      <c r="K28" s="4">
        <v>0</v>
      </c>
      <c r="M28" s="4">
        <v>0</v>
      </c>
      <c r="O28" s="4">
        <v>0</v>
      </c>
      <c r="Q28" s="4">
        <v>515000</v>
      </c>
      <c r="S28" s="4">
        <v>18900</v>
      </c>
      <c r="U28" s="4">
        <v>8468847581</v>
      </c>
      <c r="W28" s="4">
        <v>9658260045</v>
      </c>
      <c r="Y28" s="1">
        <v>1.5135285648543197E-3</v>
      </c>
    </row>
    <row r="29" spans="1:25" ht="21" x14ac:dyDescent="0.2">
      <c r="A29" s="6" t="s">
        <v>74</v>
      </c>
      <c r="C29" s="4">
        <v>0</v>
      </c>
      <c r="E29" s="4">
        <v>0</v>
      </c>
      <c r="G29" s="4">
        <v>0</v>
      </c>
      <c r="I29" s="4">
        <v>5757555</v>
      </c>
      <c r="K29" s="4">
        <v>142776254607</v>
      </c>
      <c r="M29" s="4">
        <v>0</v>
      </c>
      <c r="O29" s="4">
        <v>0</v>
      </c>
      <c r="Q29" s="4">
        <v>5757555</v>
      </c>
      <c r="S29" s="4">
        <v>24200</v>
      </c>
      <c r="U29" s="4">
        <v>142776254607</v>
      </c>
      <c r="W29" s="4">
        <v>138255788216.37</v>
      </c>
      <c r="Y29" s="1">
        <v>2.166581596964293E-2</v>
      </c>
    </row>
    <row r="30" spans="1:25" ht="21" x14ac:dyDescent="0.2">
      <c r="A30" s="6" t="s">
        <v>81</v>
      </c>
      <c r="C30" s="4">
        <v>267500</v>
      </c>
      <c r="E30" s="4">
        <v>7375968128</v>
      </c>
      <c r="G30" s="4">
        <v>7883337082.5</v>
      </c>
      <c r="I30" s="4">
        <v>0</v>
      </c>
      <c r="K30" s="4">
        <v>0</v>
      </c>
      <c r="M30" s="4">
        <v>-133750</v>
      </c>
      <c r="O30" s="4">
        <v>5547743113</v>
      </c>
      <c r="Q30" s="4">
        <v>133750</v>
      </c>
      <c r="S30" s="4">
        <v>42050</v>
      </c>
      <c r="U30" s="4">
        <v>3687984064</v>
      </c>
      <c r="W30" s="4">
        <v>5580712530.625</v>
      </c>
      <c r="Y30" s="1">
        <v>8.7454342583311278E-4</v>
      </c>
    </row>
    <row r="31" spans="1:25" ht="21" x14ac:dyDescent="0.2">
      <c r="A31" s="6" t="s">
        <v>69</v>
      </c>
      <c r="C31" s="4">
        <v>0</v>
      </c>
      <c r="E31" s="4">
        <v>0</v>
      </c>
      <c r="G31" s="4">
        <v>0</v>
      </c>
      <c r="I31" s="4">
        <v>1600000</v>
      </c>
      <c r="K31" s="4">
        <v>11385205249</v>
      </c>
      <c r="M31" s="4">
        <v>0</v>
      </c>
      <c r="O31" s="4">
        <v>0</v>
      </c>
      <c r="Q31" s="4">
        <v>1600000</v>
      </c>
      <c r="S31" s="4">
        <v>7130</v>
      </c>
      <c r="U31" s="4">
        <v>11385205249</v>
      </c>
      <c r="W31" s="4">
        <v>11319816160</v>
      </c>
      <c r="Y31" s="1">
        <v>1.7739080359437077E-3</v>
      </c>
    </row>
    <row r="32" spans="1:25" ht="21" x14ac:dyDescent="0.2">
      <c r="A32" s="6" t="s">
        <v>76</v>
      </c>
      <c r="C32" s="4">
        <v>360000</v>
      </c>
      <c r="E32" s="4">
        <v>3639661813</v>
      </c>
      <c r="G32" s="4">
        <v>4515225408</v>
      </c>
      <c r="I32" s="4">
        <v>0</v>
      </c>
      <c r="K32" s="4">
        <v>0</v>
      </c>
      <c r="M32" s="4">
        <v>0</v>
      </c>
      <c r="O32" s="4">
        <v>0</v>
      </c>
      <c r="Q32" s="4">
        <v>360000</v>
      </c>
      <c r="S32" s="4">
        <v>13080</v>
      </c>
      <c r="U32" s="4">
        <v>3639661813</v>
      </c>
      <c r="W32" s="4">
        <v>4672400976</v>
      </c>
      <c r="Y32" s="1">
        <v>7.3220355536919091E-4</v>
      </c>
    </row>
    <row r="33" spans="1:25" ht="21" x14ac:dyDescent="0.2">
      <c r="A33" s="6" t="s">
        <v>70</v>
      </c>
      <c r="C33" s="4">
        <v>750000</v>
      </c>
      <c r="E33" s="4">
        <v>2275314112</v>
      </c>
      <c r="G33" s="4">
        <v>3296817075</v>
      </c>
      <c r="I33" s="4">
        <v>0</v>
      </c>
      <c r="K33" s="4">
        <v>0</v>
      </c>
      <c r="M33" s="4">
        <v>-750000</v>
      </c>
      <c r="O33" s="4">
        <v>3355066566</v>
      </c>
      <c r="Q33" s="4">
        <v>0</v>
      </c>
      <c r="S33" s="4">
        <v>0</v>
      </c>
      <c r="U33" s="4">
        <v>0</v>
      </c>
      <c r="W33" s="4">
        <v>0</v>
      </c>
      <c r="Y33" s="1">
        <v>0</v>
      </c>
    </row>
    <row r="34" spans="1:25" ht="21" x14ac:dyDescent="0.2">
      <c r="A34" s="6" t="s">
        <v>64</v>
      </c>
      <c r="C34" s="4">
        <v>34025224</v>
      </c>
      <c r="E34" s="4">
        <v>48898473490</v>
      </c>
      <c r="G34" s="4">
        <v>26165711989.321999</v>
      </c>
      <c r="I34" s="4">
        <v>0</v>
      </c>
      <c r="K34" s="4">
        <v>0</v>
      </c>
      <c r="M34" s="4">
        <v>0</v>
      </c>
      <c r="O34" s="4">
        <v>0</v>
      </c>
      <c r="Q34" s="4">
        <v>34025224</v>
      </c>
      <c r="S34" s="4">
        <v>775</v>
      </c>
      <c r="U34" s="4">
        <v>48898473490</v>
      </c>
      <c r="W34" s="4">
        <v>26165711989.321999</v>
      </c>
      <c r="Y34" s="1">
        <v>4.1003816765206999E-3</v>
      </c>
    </row>
    <row r="35" spans="1:25" ht="21" x14ac:dyDescent="0.2">
      <c r="A35" s="6" t="s">
        <v>65</v>
      </c>
      <c r="C35" s="4">
        <v>11542388</v>
      </c>
      <c r="E35" s="4">
        <v>39854723573</v>
      </c>
      <c r="G35" s="4">
        <v>43063901681.257599</v>
      </c>
      <c r="I35" s="4">
        <v>0</v>
      </c>
      <c r="K35" s="4">
        <v>0</v>
      </c>
      <c r="M35" s="4">
        <v>0</v>
      </c>
      <c r="O35" s="4">
        <v>0</v>
      </c>
      <c r="Q35" s="4">
        <v>11542388</v>
      </c>
      <c r="S35" s="4">
        <v>3739</v>
      </c>
      <c r="U35" s="4">
        <v>39854723573</v>
      </c>
      <c r="W35" s="4">
        <v>42823385209.101601</v>
      </c>
      <c r="Y35" s="1">
        <v>6.7107756941468064E-3</v>
      </c>
    </row>
    <row r="36" spans="1:25" ht="21.75" thickBot="1" x14ac:dyDescent="0.25">
      <c r="A36" s="6" t="s">
        <v>73</v>
      </c>
      <c r="C36" s="4">
        <v>13459619</v>
      </c>
      <c r="E36" s="4">
        <v>48015105458</v>
      </c>
      <c r="G36" s="4">
        <v>54009949930.905701</v>
      </c>
      <c r="I36" s="4">
        <v>0</v>
      </c>
      <c r="K36" s="4">
        <v>0</v>
      </c>
      <c r="M36" s="4">
        <v>-13459619</v>
      </c>
      <c r="O36" s="4">
        <v>55123518863</v>
      </c>
      <c r="Q36" s="4">
        <v>0</v>
      </c>
      <c r="S36" s="4">
        <v>0</v>
      </c>
      <c r="U36" s="4">
        <v>0</v>
      </c>
      <c r="W36" s="4">
        <v>0</v>
      </c>
      <c r="Y36" s="1">
        <v>0</v>
      </c>
    </row>
    <row r="37" spans="1:25" s="6" customFormat="1" ht="21.75" thickBot="1" x14ac:dyDescent="0.25">
      <c r="A37" s="6" t="s">
        <v>15</v>
      </c>
      <c r="E37" s="27">
        <f>SUM(E9:E36)</f>
        <v>4937114805592</v>
      </c>
      <c r="G37" s="27">
        <f>SUM(G9:G36)</f>
        <v>6124479880123.0781</v>
      </c>
      <c r="K37" s="27">
        <f>SUM(K9:K36)</f>
        <v>932915375738</v>
      </c>
      <c r="M37" s="6" t="s">
        <v>15</v>
      </c>
      <c r="O37" s="27">
        <f>SUM(O9:O36)</f>
        <v>696910022106</v>
      </c>
      <c r="U37" s="27">
        <f>SUM(U9:U36)</f>
        <v>5287130139966</v>
      </c>
      <c r="W37" s="27">
        <f>SUM(W9:W36)</f>
        <v>6279895446927.7529</v>
      </c>
      <c r="Y37" s="7">
        <f>SUM(Y9:Y36)</f>
        <v>0.98411112342582774</v>
      </c>
    </row>
    <row r="38" spans="1:25" ht="19.5" thickTop="1" x14ac:dyDescent="0.2"/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7"/>
  <sheetViews>
    <sheetView rightToLeft="1" topLeftCell="A7" zoomScale="98" zoomScaleNormal="98" workbookViewId="0">
      <selection activeCell="G26" sqref="G26"/>
    </sheetView>
  </sheetViews>
  <sheetFormatPr defaultRowHeight="18.75" x14ac:dyDescent="0.2"/>
  <cols>
    <col min="1" max="1" width="37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26.25" x14ac:dyDescent="0.2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</row>
    <row r="3" spans="1:17" ht="26.25" x14ac:dyDescent="0.2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  <c r="L3" s="62" t="s">
        <v>24</v>
      </c>
      <c r="M3" s="62" t="s">
        <v>24</v>
      </c>
      <c r="N3" s="62" t="s">
        <v>24</v>
      </c>
      <c r="O3" s="62" t="s">
        <v>24</v>
      </c>
      <c r="P3" s="62" t="s">
        <v>24</v>
      </c>
      <c r="Q3" s="62" t="s">
        <v>24</v>
      </c>
    </row>
    <row r="4" spans="1:17" ht="26.25" x14ac:dyDescent="0.2">
      <c r="A4" s="62" t="str">
        <f>+سهام!A4</f>
        <v>برای ماه منتهی به 1404/10/30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</row>
    <row r="6" spans="1:17" ht="27" thickBot="1" x14ac:dyDescent="0.25">
      <c r="A6" s="63" t="s">
        <v>3</v>
      </c>
      <c r="C6" s="63" t="s">
        <v>26</v>
      </c>
      <c r="D6" s="63" t="s">
        <v>26</v>
      </c>
      <c r="E6" s="63" t="s">
        <v>26</v>
      </c>
      <c r="F6" s="63" t="s">
        <v>26</v>
      </c>
      <c r="G6" s="63" t="s">
        <v>26</v>
      </c>
      <c r="H6" s="63" t="s">
        <v>26</v>
      </c>
      <c r="I6" s="63" t="s">
        <v>26</v>
      </c>
      <c r="K6" s="63" t="s">
        <v>27</v>
      </c>
      <c r="L6" s="63" t="s">
        <v>27</v>
      </c>
      <c r="M6" s="63" t="s">
        <v>27</v>
      </c>
      <c r="N6" s="63" t="s">
        <v>27</v>
      </c>
      <c r="O6" s="63" t="s">
        <v>27</v>
      </c>
      <c r="P6" s="63" t="s">
        <v>27</v>
      </c>
      <c r="Q6" s="63" t="s">
        <v>27</v>
      </c>
    </row>
    <row r="7" spans="1:17" ht="27" thickBot="1" x14ac:dyDescent="0.25">
      <c r="A7" s="63" t="s">
        <v>3</v>
      </c>
      <c r="C7" s="28" t="s">
        <v>7</v>
      </c>
      <c r="E7" s="28" t="s">
        <v>38</v>
      </c>
      <c r="G7" s="28" t="s">
        <v>39</v>
      </c>
      <c r="I7" s="28" t="s">
        <v>40</v>
      </c>
      <c r="K7" s="28" t="s">
        <v>7</v>
      </c>
      <c r="M7" s="28" t="s">
        <v>38</v>
      </c>
      <c r="O7" s="28" t="s">
        <v>39</v>
      </c>
      <c r="Q7" s="28" t="s">
        <v>40</v>
      </c>
    </row>
    <row r="8" spans="1:17" ht="21" x14ac:dyDescent="0.2">
      <c r="A8" s="6" t="s">
        <v>66</v>
      </c>
      <c r="C8" s="3">
        <v>15197552</v>
      </c>
      <c r="E8" s="44">
        <v>111894155929</v>
      </c>
      <c r="G8" s="44">
        <v>103859145853</v>
      </c>
      <c r="I8" s="42">
        <f>+E8-G8</f>
        <v>8035010076</v>
      </c>
      <c r="K8" s="3">
        <v>15197552</v>
      </c>
      <c r="M8" s="3">
        <v>111894155929</v>
      </c>
      <c r="O8" s="3">
        <v>103859145853</v>
      </c>
      <c r="Q8" s="46">
        <f t="shared" ref="Q8:Q32" si="0">+M8-O8</f>
        <v>8035010076</v>
      </c>
    </row>
    <row r="9" spans="1:17" ht="21" x14ac:dyDescent="0.2">
      <c r="A9" s="6" t="s">
        <v>74</v>
      </c>
      <c r="C9" s="44">
        <v>5757555</v>
      </c>
      <c r="D9" s="44"/>
      <c r="E9" s="44">
        <v>138255788216</v>
      </c>
      <c r="F9" s="44"/>
      <c r="G9" s="44">
        <v>142776254607</v>
      </c>
      <c r="H9" s="44"/>
      <c r="I9" s="46">
        <f t="shared" ref="I9:I32" si="1">+E9-G9</f>
        <v>-4520466391</v>
      </c>
      <c r="K9" s="3">
        <v>5757555</v>
      </c>
      <c r="M9" s="3">
        <v>138255788216</v>
      </c>
      <c r="O9" s="3">
        <v>142776254607</v>
      </c>
      <c r="Q9" s="46">
        <f t="shared" si="0"/>
        <v>-4520466391</v>
      </c>
    </row>
    <row r="10" spans="1:17" ht="21" x14ac:dyDescent="0.2">
      <c r="A10" s="6" t="s">
        <v>76</v>
      </c>
      <c r="C10" s="44">
        <v>360000</v>
      </c>
      <c r="D10" s="44"/>
      <c r="E10" s="44">
        <v>4672400976</v>
      </c>
      <c r="F10" s="44"/>
      <c r="G10" s="44">
        <v>4515225408</v>
      </c>
      <c r="H10" s="44"/>
      <c r="I10" s="46">
        <f t="shared" si="1"/>
        <v>157175568</v>
      </c>
      <c r="K10" s="3">
        <v>360000</v>
      </c>
      <c r="M10" s="3">
        <v>4672400976</v>
      </c>
      <c r="O10" s="3">
        <v>4515225408</v>
      </c>
      <c r="Q10" s="46">
        <f t="shared" si="0"/>
        <v>157175568</v>
      </c>
    </row>
    <row r="11" spans="1:17" ht="21" x14ac:dyDescent="0.2">
      <c r="A11" s="6" t="s">
        <v>65</v>
      </c>
      <c r="C11" s="44">
        <v>11542388</v>
      </c>
      <c r="D11" s="44"/>
      <c r="E11" s="44">
        <v>42823385209</v>
      </c>
      <c r="F11" s="44"/>
      <c r="G11" s="44">
        <v>43063901681</v>
      </c>
      <c r="H11" s="44"/>
      <c r="I11" s="46">
        <f t="shared" si="1"/>
        <v>-240516472</v>
      </c>
      <c r="K11" s="3">
        <v>11542388</v>
      </c>
      <c r="M11" s="3">
        <v>42823385209</v>
      </c>
      <c r="O11" s="3">
        <v>43063901681</v>
      </c>
      <c r="Q11" s="46">
        <f t="shared" si="0"/>
        <v>-240516472</v>
      </c>
    </row>
    <row r="12" spans="1:17" ht="21" x14ac:dyDescent="0.2">
      <c r="A12" s="6" t="s">
        <v>57</v>
      </c>
      <c r="C12" s="44">
        <v>11106153</v>
      </c>
      <c r="D12" s="44"/>
      <c r="E12" s="44">
        <v>30900928034</v>
      </c>
      <c r="F12" s="44"/>
      <c r="G12" s="44">
        <v>33406208960</v>
      </c>
      <c r="H12" s="44"/>
      <c r="I12" s="46">
        <f t="shared" si="1"/>
        <v>-2505280926</v>
      </c>
      <c r="K12" s="3">
        <v>11106153</v>
      </c>
      <c r="M12" s="3">
        <v>30900928034</v>
      </c>
      <c r="O12" s="3">
        <v>33406208960</v>
      </c>
      <c r="Q12" s="46">
        <f t="shared" si="0"/>
        <v>-2505280926</v>
      </c>
    </row>
    <row r="13" spans="1:17" s="41" customFormat="1" ht="21" x14ac:dyDescent="0.2">
      <c r="A13" s="6" t="s">
        <v>55</v>
      </c>
      <c r="C13" s="44">
        <v>122208087</v>
      </c>
      <c r="D13" s="44"/>
      <c r="E13" s="44">
        <v>216212675163</v>
      </c>
      <c r="F13" s="44"/>
      <c r="G13" s="44">
        <v>221669528995</v>
      </c>
      <c r="H13" s="44"/>
      <c r="I13" s="46">
        <f t="shared" si="1"/>
        <v>-5456853832</v>
      </c>
      <c r="K13" s="41">
        <v>122208087</v>
      </c>
      <c r="M13" s="41">
        <v>216212675163</v>
      </c>
      <c r="O13" s="41">
        <v>221669528995</v>
      </c>
      <c r="Q13" s="46">
        <f t="shared" si="0"/>
        <v>-5456853832</v>
      </c>
    </row>
    <row r="14" spans="1:17" s="46" customFormat="1" ht="21" x14ac:dyDescent="0.2">
      <c r="A14" s="6" t="s">
        <v>62</v>
      </c>
      <c r="C14" s="46">
        <v>15518937</v>
      </c>
      <c r="E14" s="46">
        <v>28241721282</v>
      </c>
      <c r="G14" s="46">
        <v>30151194258</v>
      </c>
      <c r="I14" s="46">
        <f t="shared" si="1"/>
        <v>-1909472976</v>
      </c>
      <c r="K14" s="46">
        <v>15518937</v>
      </c>
      <c r="M14" s="46">
        <v>28241721282</v>
      </c>
      <c r="O14" s="46">
        <v>30151194258</v>
      </c>
      <c r="Q14" s="46">
        <f t="shared" si="0"/>
        <v>-1909472976</v>
      </c>
    </row>
    <row r="15" spans="1:17" s="46" customFormat="1" ht="21" x14ac:dyDescent="0.2">
      <c r="A15" s="6" t="s">
        <v>81</v>
      </c>
      <c r="C15" s="46">
        <v>133750</v>
      </c>
      <c r="E15" s="46">
        <v>5580712531</v>
      </c>
      <c r="G15" s="46">
        <v>3941668544</v>
      </c>
      <c r="I15" s="46">
        <f t="shared" si="1"/>
        <v>1639043987</v>
      </c>
      <c r="K15" s="46">
        <v>133750</v>
      </c>
      <c r="M15" s="46">
        <v>5580712531</v>
      </c>
      <c r="O15" s="46">
        <v>3941668544</v>
      </c>
      <c r="Q15" s="46">
        <f t="shared" si="0"/>
        <v>1639043987</v>
      </c>
    </row>
    <row r="16" spans="1:17" s="46" customFormat="1" ht="21" x14ac:dyDescent="0.2">
      <c r="A16" s="6" t="s">
        <v>93</v>
      </c>
      <c r="C16" s="46">
        <v>2513000</v>
      </c>
      <c r="E16" s="46">
        <v>18302836903</v>
      </c>
      <c r="G16" s="46">
        <v>16254225830</v>
      </c>
      <c r="I16" s="46">
        <f t="shared" si="1"/>
        <v>2048611073</v>
      </c>
      <c r="K16" s="46">
        <v>2513000</v>
      </c>
      <c r="M16" s="46">
        <v>18302836903</v>
      </c>
      <c r="O16" s="46">
        <v>16254225830</v>
      </c>
      <c r="Q16" s="46">
        <f t="shared" si="0"/>
        <v>2048611073</v>
      </c>
    </row>
    <row r="17" spans="1:17" s="46" customFormat="1" ht="21" x14ac:dyDescent="0.2">
      <c r="A17" s="6" t="s">
        <v>79</v>
      </c>
      <c r="C17" s="46">
        <v>97895502</v>
      </c>
      <c r="E17" s="46">
        <v>184466523793</v>
      </c>
      <c r="G17" s="46">
        <v>203734048143</v>
      </c>
      <c r="I17" s="46">
        <f t="shared" si="1"/>
        <v>-19267524350</v>
      </c>
      <c r="K17" s="46">
        <v>97895502</v>
      </c>
      <c r="M17" s="46">
        <v>184466523793</v>
      </c>
      <c r="O17" s="46">
        <v>203734048143</v>
      </c>
      <c r="Q17" s="46">
        <f t="shared" si="0"/>
        <v>-19267524350</v>
      </c>
    </row>
    <row r="18" spans="1:17" s="46" customFormat="1" ht="21" x14ac:dyDescent="0.2">
      <c r="A18" s="6" t="s">
        <v>69</v>
      </c>
      <c r="C18" s="46">
        <v>1600000</v>
      </c>
      <c r="E18" s="46">
        <v>11319816160</v>
      </c>
      <c r="G18" s="46">
        <v>11385205249</v>
      </c>
      <c r="I18" s="46">
        <f t="shared" si="1"/>
        <v>-65389089</v>
      </c>
      <c r="K18" s="46">
        <v>1600000</v>
      </c>
      <c r="M18" s="46">
        <v>11319816160</v>
      </c>
      <c r="O18" s="46">
        <v>11385205249</v>
      </c>
      <c r="Q18" s="46">
        <f t="shared" si="0"/>
        <v>-65389089</v>
      </c>
    </row>
    <row r="19" spans="1:17" s="46" customFormat="1" ht="21" x14ac:dyDescent="0.2">
      <c r="A19" s="6" t="s">
        <v>75</v>
      </c>
      <c r="C19" s="46">
        <v>6600000</v>
      </c>
      <c r="E19" s="46">
        <v>107796243720</v>
      </c>
      <c r="G19" s="46">
        <v>97495036148</v>
      </c>
      <c r="I19" s="46">
        <f t="shared" si="1"/>
        <v>10301207572</v>
      </c>
      <c r="K19" s="46">
        <v>6600000</v>
      </c>
      <c r="M19" s="46">
        <v>107796243720</v>
      </c>
      <c r="O19" s="46">
        <v>97495036148</v>
      </c>
      <c r="Q19" s="46">
        <f t="shared" si="0"/>
        <v>10301207572</v>
      </c>
    </row>
    <row r="20" spans="1:17" s="46" customFormat="1" ht="21" x14ac:dyDescent="0.2">
      <c r="A20" s="6" t="s">
        <v>56</v>
      </c>
      <c r="C20" s="46">
        <v>10173299</v>
      </c>
      <c r="E20" s="46">
        <v>38793776070</v>
      </c>
      <c r="G20" s="46">
        <v>42801355850</v>
      </c>
      <c r="I20" s="46">
        <f t="shared" si="1"/>
        <v>-4007579780</v>
      </c>
      <c r="K20" s="46">
        <v>10173299</v>
      </c>
      <c r="M20" s="46">
        <v>38793776070</v>
      </c>
      <c r="O20" s="46">
        <v>42801355850</v>
      </c>
      <c r="Q20" s="46">
        <f t="shared" si="0"/>
        <v>-4007579780</v>
      </c>
    </row>
    <row r="21" spans="1:17" s="41" customFormat="1" ht="21" x14ac:dyDescent="0.2">
      <c r="A21" s="6" t="s">
        <v>91</v>
      </c>
      <c r="C21" s="44">
        <v>639885</v>
      </c>
      <c r="D21" s="44"/>
      <c r="E21" s="44">
        <v>38439188229</v>
      </c>
      <c r="F21" s="44"/>
      <c r="G21" s="44">
        <v>39958203583</v>
      </c>
      <c r="H21" s="44"/>
      <c r="I21" s="46">
        <f t="shared" si="1"/>
        <v>-1519015354</v>
      </c>
      <c r="K21" s="41">
        <v>639885</v>
      </c>
      <c r="M21" s="41">
        <v>38439188229</v>
      </c>
      <c r="O21" s="41">
        <v>39958203583</v>
      </c>
      <c r="Q21" s="46">
        <f t="shared" si="0"/>
        <v>-1519015354</v>
      </c>
    </row>
    <row r="22" spans="1:17" s="41" customFormat="1" ht="21" x14ac:dyDescent="0.2">
      <c r="A22" s="6" t="s">
        <v>67</v>
      </c>
      <c r="C22" s="44">
        <v>2543839</v>
      </c>
      <c r="D22" s="44"/>
      <c r="E22" s="44">
        <v>14640215722</v>
      </c>
      <c r="F22" s="44"/>
      <c r="G22" s="44">
        <v>15372226508</v>
      </c>
      <c r="H22" s="44"/>
      <c r="I22" s="46">
        <f t="shared" si="1"/>
        <v>-732010786</v>
      </c>
      <c r="K22" s="41">
        <v>2543839</v>
      </c>
      <c r="M22" s="41">
        <v>14640215722</v>
      </c>
      <c r="O22" s="41">
        <v>15372226508</v>
      </c>
      <c r="Q22" s="46">
        <f t="shared" si="0"/>
        <v>-732010786</v>
      </c>
    </row>
    <row r="23" spans="1:17" s="41" customFormat="1" ht="21" x14ac:dyDescent="0.2">
      <c r="A23" s="6" t="s">
        <v>71</v>
      </c>
      <c r="C23" s="44">
        <v>2702203</v>
      </c>
      <c r="D23" s="44"/>
      <c r="E23" s="44">
        <v>9065525916</v>
      </c>
      <c r="F23" s="44"/>
      <c r="G23" s="44">
        <v>9441363398</v>
      </c>
      <c r="H23" s="44"/>
      <c r="I23" s="46">
        <f t="shared" si="1"/>
        <v>-375837482</v>
      </c>
      <c r="K23" s="41">
        <v>2702203</v>
      </c>
      <c r="M23" s="41">
        <v>9065525916</v>
      </c>
      <c r="O23" s="41">
        <v>9441363398</v>
      </c>
      <c r="Q23" s="46">
        <f t="shared" si="0"/>
        <v>-375837482</v>
      </c>
    </row>
    <row r="24" spans="1:17" s="41" customFormat="1" ht="21" x14ac:dyDescent="0.2">
      <c r="A24" s="6" t="s">
        <v>68</v>
      </c>
      <c r="C24" s="44">
        <v>4563025374</v>
      </c>
      <c r="D24" s="44"/>
      <c r="E24" s="44">
        <v>2770984950970</v>
      </c>
      <c r="F24" s="44"/>
      <c r="G24" s="44">
        <v>2816097194669</v>
      </c>
      <c r="H24" s="44"/>
      <c r="I24" s="46">
        <f t="shared" si="1"/>
        <v>-45112243699</v>
      </c>
      <c r="K24" s="41">
        <v>4563025374</v>
      </c>
      <c r="M24" s="41">
        <v>2770984950970</v>
      </c>
      <c r="O24" s="41">
        <v>2816097194669</v>
      </c>
      <c r="Q24" s="46">
        <f t="shared" si="0"/>
        <v>-45112243699</v>
      </c>
    </row>
    <row r="25" spans="1:17" s="41" customFormat="1" ht="21" x14ac:dyDescent="0.2">
      <c r="A25" s="6" t="s">
        <v>80</v>
      </c>
      <c r="C25" s="44">
        <v>515000</v>
      </c>
      <c r="D25" s="44"/>
      <c r="E25" s="44">
        <v>9658260045</v>
      </c>
      <c r="F25" s="44"/>
      <c r="G25" s="44">
        <v>10353245953</v>
      </c>
      <c r="H25" s="44"/>
      <c r="I25" s="46">
        <f t="shared" si="1"/>
        <v>-694985908</v>
      </c>
      <c r="K25" s="41">
        <v>515000</v>
      </c>
      <c r="M25" s="41">
        <v>9658260045</v>
      </c>
      <c r="O25" s="41">
        <v>10353245953</v>
      </c>
      <c r="Q25" s="46">
        <f t="shared" si="0"/>
        <v>-694985908</v>
      </c>
    </row>
    <row r="26" spans="1:17" s="41" customFormat="1" ht="21" x14ac:dyDescent="0.2">
      <c r="A26" s="6" t="s">
        <v>53</v>
      </c>
      <c r="C26" s="44">
        <v>120732924</v>
      </c>
      <c r="D26" s="44"/>
      <c r="E26" s="44">
        <v>74515387585</v>
      </c>
      <c r="F26" s="44"/>
      <c r="G26" s="44">
        <v>83484769847</v>
      </c>
      <c r="H26" s="44"/>
      <c r="I26" s="46">
        <f t="shared" si="1"/>
        <v>-8969382262</v>
      </c>
      <c r="K26" s="41">
        <v>120732924</v>
      </c>
      <c r="M26" s="41">
        <v>74515387585</v>
      </c>
      <c r="O26" s="41">
        <v>83484769847</v>
      </c>
      <c r="Q26" s="46">
        <f t="shared" si="0"/>
        <v>-8969382262</v>
      </c>
    </row>
    <row r="27" spans="1:17" s="41" customFormat="1" ht="21" x14ac:dyDescent="0.2">
      <c r="A27" s="6" t="s">
        <v>90</v>
      </c>
      <c r="C27" s="44">
        <v>25677879</v>
      </c>
      <c r="D27" s="44"/>
      <c r="E27" s="44">
        <v>101662762091</v>
      </c>
      <c r="F27" s="44"/>
      <c r="G27" s="44">
        <v>99895584681</v>
      </c>
      <c r="H27" s="44"/>
      <c r="I27" s="46">
        <f t="shared" si="1"/>
        <v>1767177410</v>
      </c>
      <c r="K27" s="41">
        <v>25677879</v>
      </c>
      <c r="M27" s="41">
        <v>101662762091</v>
      </c>
      <c r="O27" s="41">
        <v>99895584681</v>
      </c>
      <c r="Q27" s="46">
        <f t="shared" si="0"/>
        <v>1767177410</v>
      </c>
    </row>
    <row r="28" spans="1:17" ht="21" x14ac:dyDescent="0.2">
      <c r="A28" s="6" t="s">
        <v>59</v>
      </c>
      <c r="C28" s="44">
        <v>294634652</v>
      </c>
      <c r="D28" s="44"/>
      <c r="E28" s="44">
        <v>551677897026</v>
      </c>
      <c r="F28" s="44"/>
      <c r="G28" s="44">
        <v>559279182309</v>
      </c>
      <c r="H28" s="44"/>
      <c r="I28" s="46">
        <f t="shared" si="1"/>
        <v>-7601285283</v>
      </c>
      <c r="K28" s="3">
        <v>294634652</v>
      </c>
      <c r="M28" s="3">
        <v>551677897026</v>
      </c>
      <c r="O28" s="3">
        <v>559279182309</v>
      </c>
      <c r="Q28" s="46">
        <f t="shared" si="0"/>
        <v>-7601285283</v>
      </c>
    </row>
    <row r="29" spans="1:17" ht="21" x14ac:dyDescent="0.2">
      <c r="A29" s="6" t="s">
        <v>60</v>
      </c>
      <c r="C29" s="44">
        <v>95960962</v>
      </c>
      <c r="D29" s="44"/>
      <c r="E29" s="44">
        <v>177678996904</v>
      </c>
      <c r="F29" s="44"/>
      <c r="G29" s="44">
        <v>170687832465</v>
      </c>
      <c r="H29" s="44"/>
      <c r="I29" s="46">
        <f t="shared" si="1"/>
        <v>6991164439</v>
      </c>
      <c r="K29" s="3">
        <v>95960962</v>
      </c>
      <c r="M29" s="3">
        <v>177678996904</v>
      </c>
      <c r="O29" s="3">
        <v>170687832465</v>
      </c>
      <c r="Q29" s="46">
        <f t="shared" si="0"/>
        <v>6991164439</v>
      </c>
    </row>
    <row r="30" spans="1:17" ht="21" x14ac:dyDescent="0.2">
      <c r="A30" s="6" t="s">
        <v>64</v>
      </c>
      <c r="C30" s="44">
        <v>34025224</v>
      </c>
      <c r="D30" s="44"/>
      <c r="E30" s="44">
        <v>26165711989</v>
      </c>
      <c r="F30" s="44"/>
      <c r="G30" s="44">
        <v>26165711989</v>
      </c>
      <c r="H30" s="44"/>
      <c r="I30" s="46">
        <f t="shared" si="1"/>
        <v>0</v>
      </c>
      <c r="K30" s="3">
        <v>34025224</v>
      </c>
      <c r="M30" s="3">
        <v>26165711989</v>
      </c>
      <c r="O30" s="3">
        <v>26165711989</v>
      </c>
      <c r="Q30" s="46">
        <f t="shared" si="0"/>
        <v>0</v>
      </c>
    </row>
    <row r="31" spans="1:17" ht="21" x14ac:dyDescent="0.2">
      <c r="A31" s="6" t="s">
        <v>72</v>
      </c>
      <c r="C31" s="44">
        <v>64482140</v>
      </c>
      <c r="D31" s="44"/>
      <c r="E31" s="44">
        <v>281528249454</v>
      </c>
      <c r="F31" s="44"/>
      <c r="G31" s="44">
        <v>291728944863</v>
      </c>
      <c r="H31" s="44"/>
      <c r="I31" s="46">
        <f t="shared" si="1"/>
        <v>-10200695409</v>
      </c>
      <c r="K31" s="3">
        <v>64482140</v>
      </c>
      <c r="M31" s="3">
        <v>281528249454</v>
      </c>
      <c r="O31" s="3">
        <v>291728944863</v>
      </c>
      <c r="Q31" s="46">
        <f t="shared" si="0"/>
        <v>-10200695409</v>
      </c>
    </row>
    <row r="32" spans="1:17" ht="21.75" thickBot="1" x14ac:dyDescent="0.25">
      <c r="A32" s="6" t="s">
        <v>54</v>
      </c>
      <c r="C32" s="44">
        <v>2315965629</v>
      </c>
      <c r="D32" s="44"/>
      <c r="E32" s="44">
        <v>1284617337011</v>
      </c>
      <c r="F32" s="44"/>
      <c r="G32" s="44">
        <v>1273514944163</v>
      </c>
      <c r="H32" s="44"/>
      <c r="I32" s="46">
        <f t="shared" si="1"/>
        <v>11102392848</v>
      </c>
      <c r="K32" s="3">
        <v>2315965629</v>
      </c>
      <c r="M32" s="3">
        <v>1284617337011</v>
      </c>
      <c r="O32" s="3">
        <v>1273514944163</v>
      </c>
      <c r="Q32" s="46">
        <f t="shared" si="0"/>
        <v>11102392848</v>
      </c>
    </row>
    <row r="33" spans="5:17" s="29" customFormat="1" ht="21.75" thickBot="1" x14ac:dyDescent="0.25">
      <c r="E33" s="10">
        <f>SUM(E8:E32)</f>
        <v>6279895446928</v>
      </c>
      <c r="G33" s="10">
        <f>SUM(G8:G32)</f>
        <v>6351032203954</v>
      </c>
      <c r="I33" s="10">
        <f>SUM(I8:I32)</f>
        <v>-71136757026</v>
      </c>
      <c r="K33" s="29" t="s">
        <v>15</v>
      </c>
      <c r="M33" s="10">
        <f>SUM(M8:M32)</f>
        <v>6279895446928</v>
      </c>
      <c r="O33" s="10">
        <f>SUM(O8:O32)</f>
        <v>6351032203954</v>
      </c>
      <c r="Q33" s="10">
        <f>SUM(Q8:Q32)</f>
        <v>-71136757026</v>
      </c>
    </row>
    <row r="34" spans="5:17" ht="19.5" thickTop="1" x14ac:dyDescent="0.2">
      <c r="I34" s="42"/>
    </row>
    <row r="35" spans="5:17" x14ac:dyDescent="0.45">
      <c r="I35" s="43"/>
    </row>
    <row r="36" spans="5:17" x14ac:dyDescent="0.2">
      <c r="I36" s="42"/>
    </row>
    <row r="37" spans="5:17" x14ac:dyDescent="0.2">
      <c r="I37" s="42"/>
    </row>
    <row r="38" spans="5:17" x14ac:dyDescent="0.2">
      <c r="I38" s="42"/>
    </row>
    <row r="39" spans="5:17" x14ac:dyDescent="0.2">
      <c r="I39" s="42"/>
    </row>
    <row r="42" spans="5:17" x14ac:dyDescent="0.2">
      <c r="I42" s="42"/>
    </row>
    <row r="44" spans="5:17" s="42" customFormat="1" x14ac:dyDescent="0.2"/>
    <row r="45" spans="5:17" s="42" customFormat="1" x14ac:dyDescent="0.2"/>
    <row r="46" spans="5:17" s="42" customFormat="1" x14ac:dyDescent="0.2"/>
    <row r="47" spans="5:17" s="42" customFormat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G26" sqref="G26"/>
    </sheetView>
  </sheetViews>
  <sheetFormatPr defaultRowHeight="22.5" x14ac:dyDescent="0.2"/>
  <cols>
    <col min="1" max="1" width="24.75" style="34" bestFit="1" customWidth="1"/>
    <col min="2" max="2" width="0.875" style="34" customWidth="1"/>
    <col min="3" max="3" width="18" style="34" bestFit="1" customWidth="1"/>
    <col min="4" max="4" width="0.875" style="34" customWidth="1"/>
    <col min="5" max="5" width="22.5" style="34" customWidth="1"/>
    <col min="6" max="6" width="0.875" style="34" customWidth="1"/>
    <col min="7" max="7" width="22.5" style="34" customWidth="1"/>
    <col min="8" max="8" width="0.875" style="34" customWidth="1"/>
    <col min="9" max="9" width="18.875" style="34" bestFit="1" customWidth="1"/>
    <col min="10" max="10" width="0.875" style="34" customWidth="1"/>
    <col min="11" max="11" width="18.25" style="34" bestFit="1" customWidth="1"/>
    <col min="12" max="12" width="0.875" style="34" customWidth="1"/>
    <col min="13" max="13" width="16.125" style="34" bestFit="1" customWidth="1"/>
    <col min="14" max="16384" width="9" style="34"/>
  </cols>
  <sheetData>
    <row r="2" spans="1:20" ht="24" x14ac:dyDescent="0.2">
      <c r="A2" s="51" t="str">
        <f>+سهام!A2</f>
        <v>صندوق سرمایه‌گذاری بخشی صنایع مفید - خودران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</row>
    <row r="3" spans="1:20" ht="24" x14ac:dyDescent="0.2">
      <c r="A3" s="51" t="s">
        <v>1</v>
      </c>
      <c r="B3" s="51" t="s">
        <v>1</v>
      </c>
      <c r="C3" s="51" t="s">
        <v>1</v>
      </c>
      <c r="D3" s="51" t="s">
        <v>1</v>
      </c>
      <c r="E3" s="51" t="s">
        <v>1</v>
      </c>
      <c r="F3" s="51" t="s">
        <v>1</v>
      </c>
      <c r="G3" s="51" t="s">
        <v>1</v>
      </c>
      <c r="H3" s="51" t="s">
        <v>1</v>
      </c>
      <c r="I3" s="51" t="s">
        <v>1</v>
      </c>
      <c r="J3" s="51" t="s">
        <v>1</v>
      </c>
      <c r="K3" s="51" t="s">
        <v>1</v>
      </c>
    </row>
    <row r="4" spans="1:20" ht="24" x14ac:dyDescent="0.2">
      <c r="A4" s="51" t="str">
        <f>+سهام!A4</f>
        <v>برای ماه منتهی به 1404/10/30</v>
      </c>
      <c r="B4" s="51" t="s">
        <v>16</v>
      </c>
      <c r="C4" s="51" t="s">
        <v>16</v>
      </c>
      <c r="D4" s="51" t="s">
        <v>16</v>
      </c>
      <c r="E4" s="51" t="s">
        <v>16</v>
      </c>
      <c r="F4" s="51" t="s">
        <v>16</v>
      </c>
      <c r="G4" s="51" t="s">
        <v>16</v>
      </c>
      <c r="H4" s="51" t="s">
        <v>16</v>
      </c>
      <c r="I4" s="51" t="s">
        <v>16</v>
      </c>
      <c r="J4" s="51" t="s">
        <v>16</v>
      </c>
      <c r="K4" s="51" t="s">
        <v>16</v>
      </c>
    </row>
    <row r="5" spans="1:20" ht="25.5" x14ac:dyDescent="0.2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0" ht="24.75" thickBot="1" x14ac:dyDescent="0.25">
      <c r="A6" s="53" t="s">
        <v>17</v>
      </c>
      <c r="C6" s="35" t="str">
        <f>+سهام!C6</f>
        <v>1404/09/30</v>
      </c>
      <c r="E6" s="53" t="s">
        <v>5</v>
      </c>
      <c r="F6" s="53" t="s">
        <v>5</v>
      </c>
      <c r="G6" s="53" t="s">
        <v>5</v>
      </c>
      <c r="I6" s="53" t="str">
        <f>+سهام!Q6</f>
        <v>1404/10/30</v>
      </c>
      <c r="J6" s="53" t="s">
        <v>4</v>
      </c>
      <c r="K6" s="53" t="s">
        <v>4</v>
      </c>
    </row>
    <row r="7" spans="1:20" ht="24.75" thickBot="1" x14ac:dyDescent="0.25">
      <c r="A7" s="53" t="s">
        <v>17</v>
      </c>
      <c r="C7" s="35" t="s">
        <v>18</v>
      </c>
      <c r="E7" s="35" t="s">
        <v>19</v>
      </c>
      <c r="G7" s="35" t="s">
        <v>20</v>
      </c>
      <c r="I7" s="35" t="s">
        <v>18</v>
      </c>
      <c r="K7" s="35" t="s">
        <v>21</v>
      </c>
    </row>
    <row r="8" spans="1:20" ht="24" x14ac:dyDescent="0.2">
      <c r="A8" s="36" t="s">
        <v>22</v>
      </c>
      <c r="C8" s="34">
        <v>139417965141</v>
      </c>
      <c r="E8" s="34">
        <v>528951705449</v>
      </c>
      <c r="G8" s="34">
        <v>614657653000</v>
      </c>
      <c r="I8" s="34">
        <f>+C8+E8-G8</f>
        <v>53712017590</v>
      </c>
      <c r="K8" s="39">
        <v>8.4171136953915676E-3</v>
      </c>
    </row>
    <row r="9" spans="1:20" ht="24.75" thickBot="1" x14ac:dyDescent="0.25">
      <c r="A9" s="36" t="s">
        <v>23</v>
      </c>
      <c r="C9" s="34">
        <v>27951</v>
      </c>
      <c r="E9" s="34">
        <v>0</v>
      </c>
      <c r="G9" s="34">
        <v>0</v>
      </c>
      <c r="I9" s="34">
        <f>+C9+E9-G9</f>
        <v>27951</v>
      </c>
      <c r="K9" s="39">
        <v>4.3801509504958752E-9</v>
      </c>
    </row>
    <row r="10" spans="1:20" ht="24.75" thickBot="1" x14ac:dyDescent="0.25">
      <c r="A10" s="34" t="s">
        <v>15</v>
      </c>
      <c r="C10" s="37">
        <f>SUM(C8:C9)</f>
        <v>139417993092</v>
      </c>
      <c r="D10" s="36"/>
      <c r="E10" s="37">
        <f>SUM(E8:E9)</f>
        <v>528951705449</v>
      </c>
      <c r="F10" s="36"/>
      <c r="G10" s="37">
        <f>SUM(G8:G9)</f>
        <v>614657653000</v>
      </c>
      <c r="H10" s="36"/>
      <c r="I10" s="37">
        <f>SUM(I8:I9)</f>
        <v>53712045541</v>
      </c>
      <c r="J10" s="36"/>
      <c r="K10" s="40">
        <f>SUM(K8:K9)</f>
        <v>8.4171180755425179E-3</v>
      </c>
      <c r="L10" s="36"/>
      <c r="M10" s="36"/>
    </row>
    <row r="11" spans="1:20" ht="23.25" thickTop="1" x14ac:dyDescent="0.2"/>
    <row r="12" spans="1:20" x14ac:dyDescent="0.45">
      <c r="I12" s="32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6"/>
  <sheetViews>
    <sheetView rightToLeft="1" zoomScaleNormal="100" workbookViewId="0">
      <selection activeCell="G26" sqref="G26"/>
    </sheetView>
  </sheetViews>
  <sheetFormatPr defaultRowHeight="18.75" x14ac:dyDescent="0.45"/>
  <cols>
    <col min="1" max="1" width="20.875" style="22" bestFit="1" customWidth="1"/>
    <col min="2" max="2" width="0.875" style="22" customWidth="1"/>
    <col min="3" max="3" width="20.125" style="22" customWidth="1"/>
    <col min="4" max="4" width="0.875" style="22" customWidth="1"/>
    <col min="5" max="5" width="20.125" style="22" customWidth="1"/>
    <col min="6" max="6" width="0.875" style="22" customWidth="1"/>
    <col min="7" max="7" width="28" style="22" customWidth="1"/>
    <col min="8" max="8" width="0.875" style="22" customWidth="1"/>
    <col min="9" max="9" width="8" style="22" customWidth="1"/>
    <col min="10" max="16384" width="9" style="22"/>
  </cols>
  <sheetData>
    <row r="2" spans="1:7" ht="26.25" x14ac:dyDescent="0.45">
      <c r="A2" s="54" t="str">
        <f>+سهام!A2</f>
        <v>صندوق سرمایه‌گذاری بخشی صنایع مفید - خودران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</row>
    <row r="3" spans="1:7" ht="26.25" x14ac:dyDescent="0.45">
      <c r="A3" s="54" t="s">
        <v>24</v>
      </c>
      <c r="B3" s="54" t="s">
        <v>24</v>
      </c>
      <c r="C3" s="54" t="s">
        <v>24</v>
      </c>
      <c r="D3" s="54" t="s">
        <v>24</v>
      </c>
      <c r="E3" s="54" t="s">
        <v>24</v>
      </c>
      <c r="F3" s="54" t="s">
        <v>24</v>
      </c>
      <c r="G3" s="54" t="s">
        <v>24</v>
      </c>
    </row>
    <row r="4" spans="1:7" ht="26.25" x14ac:dyDescent="0.45">
      <c r="A4" s="54" t="str">
        <f>+سهام!A4</f>
        <v>برای ماه منتهی به 1404/10/30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</row>
    <row r="6" spans="1:7" ht="27" thickBot="1" x14ac:dyDescent="0.5">
      <c r="A6" s="30" t="s">
        <v>28</v>
      </c>
      <c r="C6" s="30" t="s">
        <v>18</v>
      </c>
      <c r="E6" s="30" t="s">
        <v>45</v>
      </c>
      <c r="G6" s="30" t="s">
        <v>13</v>
      </c>
    </row>
    <row r="7" spans="1:7" ht="21" x14ac:dyDescent="0.45">
      <c r="A7" s="5" t="s">
        <v>51</v>
      </c>
      <c r="C7" s="8">
        <f>+'درآمد سرمایه‌گذاری در سهام'!I39</f>
        <v>-77712742339</v>
      </c>
      <c r="D7" s="8"/>
      <c r="E7" s="1">
        <f>+C7/$C$10</f>
        <v>1.0300448937504596</v>
      </c>
      <c r="F7" s="8"/>
      <c r="G7" s="1">
        <v>-1.2178224114407782E-2</v>
      </c>
    </row>
    <row r="8" spans="1:7" ht="21" x14ac:dyDescent="0.45">
      <c r="A8" s="5" t="s">
        <v>52</v>
      </c>
      <c r="C8" s="8">
        <f>+'درآمد سپرده بانکی'!C9</f>
        <v>1895105449</v>
      </c>
      <c r="D8" s="8"/>
      <c r="E8" s="1">
        <f>+C8/$C$10</f>
        <v>-2.511870810511203E-2</v>
      </c>
      <c r="F8" s="8"/>
      <c r="G8" s="1">
        <v>2.9697856726869387E-4</v>
      </c>
    </row>
    <row r="9" spans="1:7" ht="21.75" thickBot="1" x14ac:dyDescent="0.5">
      <c r="A9" s="5" t="s">
        <v>87</v>
      </c>
      <c r="C9" s="8">
        <f>+'سایر درآمدها'!C9</f>
        <v>371660884</v>
      </c>
      <c r="D9" s="8"/>
      <c r="E9" s="1">
        <f>+C9/$C$10</f>
        <v>-4.9261856453476447E-3</v>
      </c>
      <c r="F9" s="8"/>
      <c r="G9" s="1">
        <v>5.8242308837420389E-5</v>
      </c>
    </row>
    <row r="10" spans="1:7" ht="21.75" thickBot="1" x14ac:dyDescent="0.5">
      <c r="A10" s="22" t="s">
        <v>15</v>
      </c>
      <c r="C10" s="17">
        <f>SUM(C7:C9)</f>
        <v>-75445976006</v>
      </c>
      <c r="D10" s="5"/>
      <c r="E10" s="9">
        <f t="shared" ref="E10:G10" si="0">SUM(E7:E9)</f>
        <v>0.99999999999999989</v>
      </c>
      <c r="F10" s="5">
        <f t="shared" si="0"/>
        <v>0</v>
      </c>
      <c r="G10" s="7">
        <f t="shared" si="0"/>
        <v>-1.1823003238301667E-2</v>
      </c>
    </row>
    <row r="11" spans="1:7" ht="19.5" thickTop="1" x14ac:dyDescent="0.45"/>
    <row r="12" spans="1:7" x14ac:dyDescent="0.45">
      <c r="C12" s="48"/>
      <c r="E12" s="32"/>
      <c r="G12" s="23"/>
    </row>
    <row r="13" spans="1:7" x14ac:dyDescent="0.45">
      <c r="C13" s="24"/>
      <c r="G13" s="32"/>
    </row>
    <row r="14" spans="1:7" x14ac:dyDescent="0.45">
      <c r="C14" s="24"/>
      <c r="G14" s="23"/>
    </row>
    <row r="15" spans="1:7" x14ac:dyDescent="0.45">
      <c r="C15" s="24"/>
      <c r="G15" s="33"/>
    </row>
    <row r="16" spans="1:7" x14ac:dyDescent="0.45">
      <c r="C16" s="24"/>
      <c r="E16" s="33"/>
      <c r="G16" s="23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0"/>
  <sheetViews>
    <sheetView rightToLeft="1" workbookViewId="0">
      <selection activeCell="G26" sqref="G26"/>
    </sheetView>
  </sheetViews>
  <sheetFormatPr defaultRowHeight="18.75" x14ac:dyDescent="0.2"/>
  <cols>
    <col min="1" max="1" width="15" style="2" customWidth="1"/>
    <col min="2" max="2" width="0.875" style="2" customWidth="1"/>
    <col min="3" max="3" width="20.125" style="2" customWidth="1"/>
    <col min="4" max="4" width="0.875" style="2" customWidth="1"/>
    <col min="5" max="5" width="20.125" style="2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55" t="str">
        <f>+سهام!A2</f>
        <v>صندوق سرمایه‌گذاری بخشی صنایع مفید - خودران</v>
      </c>
      <c r="B2" s="55" t="s">
        <v>0</v>
      </c>
      <c r="C2" s="55" t="s">
        <v>0</v>
      </c>
      <c r="D2" s="55" t="s">
        <v>0</v>
      </c>
      <c r="E2" s="55" t="s">
        <v>0</v>
      </c>
    </row>
    <row r="3" spans="1:5" ht="26.25" x14ac:dyDescent="0.2">
      <c r="A3" s="55" t="s">
        <v>24</v>
      </c>
      <c r="B3" s="55" t="s">
        <v>24</v>
      </c>
      <c r="C3" s="55" t="s">
        <v>24</v>
      </c>
      <c r="D3" s="55" t="s">
        <v>24</v>
      </c>
      <c r="E3" s="55" t="s">
        <v>24</v>
      </c>
    </row>
    <row r="4" spans="1:5" ht="26.25" x14ac:dyDescent="0.2">
      <c r="A4" s="55" t="str">
        <f>+سهام!A4</f>
        <v>برای ماه منتهی به 1404/10/30</v>
      </c>
      <c r="B4" s="55" t="s">
        <v>2</v>
      </c>
      <c r="C4" s="55" t="s">
        <v>2</v>
      </c>
      <c r="D4" s="55" t="s">
        <v>2</v>
      </c>
      <c r="E4" s="55" t="s">
        <v>2</v>
      </c>
    </row>
    <row r="5" spans="1:5" ht="26.25" x14ac:dyDescent="0.2">
      <c r="E5" s="45" t="s">
        <v>82</v>
      </c>
    </row>
    <row r="6" spans="1:5" ht="27" thickBot="1" x14ac:dyDescent="0.25">
      <c r="A6" s="56" t="s">
        <v>50</v>
      </c>
      <c r="C6" s="18" t="s">
        <v>26</v>
      </c>
      <c r="E6" s="18" t="s">
        <v>83</v>
      </c>
    </row>
    <row r="7" spans="1:5" ht="27" thickBot="1" x14ac:dyDescent="0.25">
      <c r="A7" s="56" t="s">
        <v>50</v>
      </c>
      <c r="C7" s="18" t="s">
        <v>18</v>
      </c>
      <c r="E7" s="18" t="s">
        <v>18</v>
      </c>
    </row>
    <row r="8" spans="1:5" ht="24.75" thickBot="1" x14ac:dyDescent="0.25">
      <c r="A8" s="13" t="s">
        <v>50</v>
      </c>
      <c r="B8" s="14"/>
      <c r="C8" s="15">
        <v>371660884</v>
      </c>
      <c r="D8" s="14"/>
      <c r="E8" s="15">
        <v>371660884</v>
      </c>
    </row>
    <row r="9" spans="1:5" ht="24.75" thickBot="1" x14ac:dyDescent="0.25">
      <c r="A9" s="14" t="s">
        <v>15</v>
      </c>
      <c r="B9" s="14"/>
      <c r="C9" s="16">
        <f>SUM(C8:C8)</f>
        <v>371660884</v>
      </c>
      <c r="D9" s="14"/>
      <c r="E9" s="16">
        <f>SUM(E8:E8)</f>
        <v>371660884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40"/>
  <sheetViews>
    <sheetView rightToLeft="1" topLeftCell="A13" zoomScale="93" zoomScaleNormal="93" workbookViewId="0">
      <selection activeCell="K46" sqref="K46"/>
    </sheetView>
  </sheetViews>
  <sheetFormatPr defaultRowHeight="18.75" x14ac:dyDescent="0.45"/>
  <cols>
    <col min="1" max="1" width="37.375" style="21" bestFit="1" customWidth="1"/>
    <col min="2" max="2" width="0.875" style="21" customWidth="1"/>
    <col min="3" max="3" width="19.25" style="21" customWidth="1"/>
    <col min="4" max="4" width="0.875" style="21" customWidth="1"/>
    <col min="5" max="5" width="19.25" style="21" customWidth="1"/>
    <col min="6" max="6" width="0.875" style="21" customWidth="1"/>
    <col min="7" max="7" width="19.25" style="21" customWidth="1"/>
    <col min="8" max="8" width="0.875" style="21" customWidth="1"/>
    <col min="9" max="9" width="19.25" style="21" customWidth="1"/>
    <col min="10" max="10" width="0.875" style="21" customWidth="1"/>
    <col min="11" max="11" width="20.125" style="21" customWidth="1"/>
    <col min="12" max="12" width="0.875" style="21" customWidth="1"/>
    <col min="13" max="13" width="19.25" style="21" customWidth="1"/>
    <col min="14" max="14" width="0.875" style="21" customWidth="1"/>
    <col min="15" max="15" width="20.125" style="21" customWidth="1"/>
    <col min="16" max="16" width="0.875" style="21" customWidth="1"/>
    <col min="17" max="17" width="19.25" style="21" customWidth="1"/>
    <col min="18" max="18" width="0.875" style="21" customWidth="1"/>
    <col min="19" max="19" width="20.125" style="21" customWidth="1"/>
    <col min="20" max="20" width="0.875" style="21" customWidth="1"/>
    <col min="21" max="21" width="20.125" style="21" customWidth="1"/>
    <col min="22" max="22" width="0.875" style="21" customWidth="1"/>
    <col min="23" max="23" width="8" style="21" customWidth="1"/>
    <col min="24" max="16384" width="9" style="21"/>
  </cols>
  <sheetData>
    <row r="2" spans="1:21" ht="26.25" x14ac:dyDescent="0.45">
      <c r="A2" s="54" t="s">
        <v>61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  <c r="R2" s="54" t="s">
        <v>0</v>
      </c>
      <c r="S2" s="54" t="s">
        <v>0</v>
      </c>
      <c r="T2" s="54" t="s">
        <v>0</v>
      </c>
      <c r="U2" s="54" t="s">
        <v>0</v>
      </c>
    </row>
    <row r="3" spans="1:21" ht="26.25" x14ac:dyDescent="0.45">
      <c r="A3" s="54" t="s">
        <v>24</v>
      </c>
      <c r="B3" s="54" t="s">
        <v>24</v>
      </c>
      <c r="C3" s="54" t="s">
        <v>24</v>
      </c>
      <c r="D3" s="54" t="s">
        <v>24</v>
      </c>
      <c r="E3" s="54" t="s">
        <v>24</v>
      </c>
      <c r="F3" s="54" t="s">
        <v>24</v>
      </c>
      <c r="G3" s="54" t="s">
        <v>24</v>
      </c>
      <c r="H3" s="54" t="s">
        <v>24</v>
      </c>
      <c r="I3" s="54" t="s">
        <v>24</v>
      </c>
      <c r="J3" s="54" t="s">
        <v>24</v>
      </c>
      <c r="K3" s="54" t="s">
        <v>24</v>
      </c>
      <c r="L3" s="54" t="s">
        <v>24</v>
      </c>
      <c r="M3" s="54" t="s">
        <v>24</v>
      </c>
      <c r="N3" s="54" t="s">
        <v>24</v>
      </c>
      <c r="O3" s="54" t="s">
        <v>24</v>
      </c>
      <c r="P3" s="54" t="s">
        <v>24</v>
      </c>
      <c r="Q3" s="54" t="s">
        <v>24</v>
      </c>
      <c r="R3" s="54" t="s">
        <v>24</v>
      </c>
      <c r="S3" s="54" t="s">
        <v>24</v>
      </c>
      <c r="T3" s="54" t="s">
        <v>24</v>
      </c>
      <c r="U3" s="54" t="s">
        <v>24</v>
      </c>
    </row>
    <row r="4" spans="1:21" ht="26.25" x14ac:dyDescent="0.45">
      <c r="A4" s="54" t="str">
        <f>+سهام!A4</f>
        <v>برای ماه منتهی به 1404/10/30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  <c r="R4" s="54" t="s">
        <v>2</v>
      </c>
      <c r="S4" s="54" t="s">
        <v>2</v>
      </c>
      <c r="T4" s="54" t="s">
        <v>2</v>
      </c>
      <c r="U4" s="54" t="s">
        <v>2</v>
      </c>
    </row>
    <row r="6" spans="1:21" ht="27" thickBot="1" x14ac:dyDescent="0.5">
      <c r="A6" s="57" t="s">
        <v>3</v>
      </c>
      <c r="C6" s="57" t="s">
        <v>26</v>
      </c>
      <c r="D6" s="57" t="s">
        <v>26</v>
      </c>
      <c r="E6" s="57" t="s">
        <v>26</v>
      </c>
      <c r="F6" s="57" t="s">
        <v>26</v>
      </c>
      <c r="G6" s="57" t="s">
        <v>26</v>
      </c>
      <c r="H6" s="57" t="s">
        <v>26</v>
      </c>
      <c r="I6" s="57" t="s">
        <v>26</v>
      </c>
      <c r="J6" s="57" t="s">
        <v>26</v>
      </c>
      <c r="K6" s="57" t="s">
        <v>26</v>
      </c>
      <c r="M6" s="57" t="s">
        <v>27</v>
      </c>
      <c r="N6" s="57" t="s">
        <v>27</v>
      </c>
      <c r="O6" s="57" t="s">
        <v>27</v>
      </c>
      <c r="P6" s="57" t="s">
        <v>27</v>
      </c>
      <c r="Q6" s="57" t="s">
        <v>27</v>
      </c>
      <c r="R6" s="57" t="s">
        <v>27</v>
      </c>
      <c r="S6" s="57" t="s">
        <v>27</v>
      </c>
      <c r="T6" s="57" t="s">
        <v>27</v>
      </c>
      <c r="U6" s="57" t="s">
        <v>27</v>
      </c>
    </row>
    <row r="7" spans="1:21" ht="27" thickBot="1" x14ac:dyDescent="0.5">
      <c r="A7" s="57" t="s">
        <v>3</v>
      </c>
      <c r="C7" s="30" t="s">
        <v>42</v>
      </c>
      <c r="E7" s="30" t="s">
        <v>43</v>
      </c>
      <c r="G7" s="30" t="s">
        <v>44</v>
      </c>
      <c r="I7" s="30" t="s">
        <v>18</v>
      </c>
      <c r="K7" s="30" t="s">
        <v>45</v>
      </c>
      <c r="M7" s="30" t="s">
        <v>42</v>
      </c>
      <c r="O7" s="30" t="s">
        <v>43</v>
      </c>
      <c r="Q7" s="30" t="s">
        <v>44</v>
      </c>
      <c r="S7" s="30" t="s">
        <v>18</v>
      </c>
      <c r="U7" s="30" t="s">
        <v>45</v>
      </c>
    </row>
    <row r="8" spans="1:21" ht="21" x14ac:dyDescent="0.55000000000000004">
      <c r="A8" s="31" t="s">
        <v>66</v>
      </c>
      <c r="C8" s="8">
        <f>IFERROR(VLOOKUP(A8,'درآمد سود سهام'!A:S,13,0),0)</f>
        <v>521467119</v>
      </c>
      <c r="D8" s="8"/>
      <c r="E8" s="8">
        <f>IFERROR(VLOOKUP(A8,'درآمد ناشی از تغییر قیمت اوراق'!A:Q,9,0),0)</f>
        <v>8035010076</v>
      </c>
      <c r="F8" s="8"/>
      <c r="G8" s="8">
        <f>IFERROR(VLOOKUP(A8,'درآمد ناشی از فروش'!A:Q,9,0),0)</f>
        <v>9346491241</v>
      </c>
      <c r="H8" s="8"/>
      <c r="I8" s="8">
        <f>+G8+E8+C8</f>
        <v>17902968436</v>
      </c>
      <c r="J8" s="8"/>
      <c r="K8" s="1">
        <f t="shared" ref="K8:K30" si="0">+I8/$I$39</f>
        <v>-0.23037365427027823</v>
      </c>
      <c r="L8" s="8"/>
      <c r="M8" s="8">
        <f>IFERROR(VLOOKUP(A8,'درآمد سود سهام'!A:S,19,0),0)</f>
        <v>521467119</v>
      </c>
      <c r="N8" s="8"/>
      <c r="O8" s="8">
        <f>IFERROR(VLOOKUP(A8,'درآمد ناشی از تغییر قیمت اوراق'!A:Q,17,0),0)</f>
        <v>8035010076</v>
      </c>
      <c r="P8" s="8"/>
      <c r="Q8" s="8">
        <f>IFERROR(VLOOKUP(A8,'درآمد ناشی از فروش'!A:Q,17,0),0)</f>
        <v>9346491241</v>
      </c>
      <c r="R8" s="8"/>
      <c r="S8" s="8">
        <f>+Q8+O8+M8</f>
        <v>17902968436</v>
      </c>
      <c r="T8" s="8"/>
      <c r="U8" s="1">
        <f t="shared" ref="U8:U30" si="1">+S8/$S$39</f>
        <v>-0.23037365427027823</v>
      </c>
    </row>
    <row r="9" spans="1:21" ht="21" x14ac:dyDescent="0.55000000000000004">
      <c r="A9" s="31" t="s">
        <v>65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-240516472</v>
      </c>
      <c r="F9" s="8"/>
      <c r="G9" s="8">
        <f>IFERROR(VLOOKUP(A9,'درآمد ناشی از فروش'!A:Q,9,0),0)</f>
        <v>0</v>
      </c>
      <c r="H9" s="8"/>
      <c r="I9" s="8">
        <f t="shared" ref="I9:I38" si="2">+G9+E9+C9</f>
        <v>-240516472</v>
      </c>
      <c r="J9" s="8"/>
      <c r="K9" s="1">
        <f t="shared" si="0"/>
        <v>3.0949425378764073E-3</v>
      </c>
      <c r="L9" s="8"/>
      <c r="M9" s="8">
        <f>IFERROR(VLOOKUP(A9,'درآمد سود سهام'!A:S,19,0),0)</f>
        <v>0</v>
      </c>
      <c r="N9" s="8"/>
      <c r="O9" s="8">
        <f>IFERROR(VLOOKUP(A9,'درآمد ناشی از تغییر قیمت اوراق'!A:Q,17,0),0)</f>
        <v>-240516472</v>
      </c>
      <c r="P9" s="8"/>
      <c r="Q9" s="8">
        <f>IFERROR(VLOOKUP(A9,'درآمد ناشی از فروش'!A:Q,17,0),0)</f>
        <v>0</v>
      </c>
      <c r="R9" s="8"/>
      <c r="S9" s="8">
        <f t="shared" ref="S9:S38" si="3">+Q9+O9+M9</f>
        <v>-240516472</v>
      </c>
      <c r="T9" s="8"/>
      <c r="U9" s="1">
        <f t="shared" si="1"/>
        <v>3.0949425378764073E-3</v>
      </c>
    </row>
    <row r="10" spans="1:21" ht="21" x14ac:dyDescent="0.55000000000000004">
      <c r="A10" s="31" t="s">
        <v>57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-2505280926</v>
      </c>
      <c r="F10" s="8"/>
      <c r="G10" s="8">
        <f>IFERROR(VLOOKUP(A10,'درآمد ناشی از فروش'!A:Q,9,0),0)</f>
        <v>0</v>
      </c>
      <c r="H10" s="8"/>
      <c r="I10" s="8">
        <f t="shared" si="2"/>
        <v>-2505280926</v>
      </c>
      <c r="J10" s="8"/>
      <c r="K10" s="1">
        <f t="shared" si="0"/>
        <v>3.2237710967287912E-2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-2505280926</v>
      </c>
      <c r="P10" s="8"/>
      <c r="Q10" s="8">
        <f>IFERROR(VLOOKUP(A10,'درآمد ناشی از فروش'!A:Q,17,0),0)</f>
        <v>0</v>
      </c>
      <c r="R10" s="8"/>
      <c r="S10" s="8">
        <f t="shared" si="3"/>
        <v>-2505280926</v>
      </c>
      <c r="T10" s="8"/>
      <c r="U10" s="1">
        <f t="shared" si="1"/>
        <v>3.2237710967287912E-2</v>
      </c>
    </row>
    <row r="11" spans="1:21" ht="21" x14ac:dyDescent="0.55000000000000004">
      <c r="A11" s="31" t="s">
        <v>55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-5456853832</v>
      </c>
      <c r="F11" s="8"/>
      <c r="G11" s="8">
        <f>IFERROR(VLOOKUP(A11,'درآمد ناشی از فروش'!A:Q,9,0),0)</f>
        <v>0</v>
      </c>
      <c r="H11" s="8"/>
      <c r="I11" s="8">
        <f t="shared" si="2"/>
        <v>-5456853832</v>
      </c>
      <c r="J11" s="8"/>
      <c r="K11" s="1">
        <f t="shared" si="0"/>
        <v>7.0218263668987618E-2</v>
      </c>
      <c r="L11" s="8"/>
      <c r="M11" s="8">
        <f>IFERROR(VLOOKUP(A11,'درآمد سود سهام'!A:S,19,0),0)</f>
        <v>0</v>
      </c>
      <c r="N11" s="8"/>
      <c r="O11" s="8">
        <f>IFERROR(VLOOKUP(A11,'درآمد ناشی از تغییر قیمت اوراق'!A:Q,17,0),0)</f>
        <v>-5456853832</v>
      </c>
      <c r="P11" s="8"/>
      <c r="Q11" s="8">
        <f>IFERROR(VLOOKUP(A11,'درآمد ناشی از فروش'!A:Q,17,0),0)</f>
        <v>0</v>
      </c>
      <c r="R11" s="8"/>
      <c r="S11" s="8">
        <f t="shared" si="3"/>
        <v>-5456853832</v>
      </c>
      <c r="T11" s="8"/>
      <c r="U11" s="1">
        <f t="shared" si="1"/>
        <v>7.0218263668987618E-2</v>
      </c>
    </row>
    <row r="12" spans="1:21" ht="21" x14ac:dyDescent="0.55000000000000004">
      <c r="A12" s="31" t="s">
        <v>62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-1909472976</v>
      </c>
      <c r="F12" s="8"/>
      <c r="G12" s="8">
        <f>IFERROR(VLOOKUP(A12,'درآمد ناشی از فروش'!A:Q,9,0),0)</f>
        <v>0</v>
      </c>
      <c r="H12" s="8"/>
      <c r="I12" s="8">
        <f t="shared" si="2"/>
        <v>-1909472976</v>
      </c>
      <c r="J12" s="8"/>
      <c r="K12" s="1">
        <f t="shared" si="0"/>
        <v>2.4570912292226941E-2</v>
      </c>
      <c r="L12" s="8"/>
      <c r="M12" s="8">
        <f>IFERROR(VLOOKUP(A12,'درآمد سود سهام'!A:S,19,0),0)</f>
        <v>0</v>
      </c>
      <c r="N12" s="8"/>
      <c r="O12" s="8">
        <f>IFERROR(VLOOKUP(A12,'درآمد ناشی از تغییر قیمت اوراق'!A:Q,17,0),0)</f>
        <v>-1909472976</v>
      </c>
      <c r="P12" s="8"/>
      <c r="Q12" s="8">
        <f>IFERROR(VLOOKUP(A12,'درآمد ناشی از فروش'!A:Q,17,0),0)</f>
        <v>0</v>
      </c>
      <c r="R12" s="8"/>
      <c r="S12" s="8">
        <f t="shared" si="3"/>
        <v>-1909472976</v>
      </c>
      <c r="T12" s="8"/>
      <c r="U12" s="1">
        <f t="shared" si="1"/>
        <v>2.4570912292226941E-2</v>
      </c>
    </row>
    <row r="13" spans="1:21" ht="21" x14ac:dyDescent="0.55000000000000004">
      <c r="A13" s="31" t="s">
        <v>56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-4007579780</v>
      </c>
      <c r="F13" s="8"/>
      <c r="G13" s="8">
        <f>IFERROR(VLOOKUP(A13,'درآمد ناشی از فروش'!A:Q,9,0),0)</f>
        <v>0</v>
      </c>
      <c r="H13" s="8"/>
      <c r="I13" s="8">
        <f t="shared" si="2"/>
        <v>-4007579780</v>
      </c>
      <c r="J13" s="8"/>
      <c r="K13" s="1">
        <f t="shared" si="0"/>
        <v>5.1569146312171812E-2</v>
      </c>
      <c r="L13" s="8"/>
      <c r="M13" s="8">
        <f>IFERROR(VLOOKUP(A13,'درآمد سود سهام'!A:S,19,0),0)</f>
        <v>0</v>
      </c>
      <c r="N13" s="8"/>
      <c r="O13" s="8">
        <f>IFERROR(VLOOKUP(A13,'درآمد ناشی از تغییر قیمت اوراق'!A:Q,17,0),0)</f>
        <v>-4007579780</v>
      </c>
      <c r="P13" s="8"/>
      <c r="Q13" s="8">
        <f>IFERROR(VLOOKUP(A13,'درآمد ناشی از فروش'!A:Q,17,0),0)</f>
        <v>0</v>
      </c>
      <c r="R13" s="8"/>
      <c r="S13" s="8">
        <f t="shared" si="3"/>
        <v>-4007579780</v>
      </c>
      <c r="T13" s="8"/>
      <c r="U13" s="1">
        <f t="shared" si="1"/>
        <v>5.1569146312171812E-2</v>
      </c>
    </row>
    <row r="14" spans="1:21" ht="21" x14ac:dyDescent="0.55000000000000004">
      <c r="A14" s="31" t="s">
        <v>69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-65389089</v>
      </c>
      <c r="F14" s="8"/>
      <c r="G14" s="8">
        <f>IFERROR(VLOOKUP(A14,'درآمد ناشی از فروش'!A:Q,9,0),0)</f>
        <v>0</v>
      </c>
      <c r="H14" s="8"/>
      <c r="I14" s="8">
        <f t="shared" si="2"/>
        <v>-65389089</v>
      </c>
      <c r="J14" s="8"/>
      <c r="K14" s="1">
        <f t="shared" si="0"/>
        <v>8.4142042903026732E-4</v>
      </c>
      <c r="L14" s="8"/>
      <c r="M14" s="8">
        <f>IFERROR(VLOOKUP(A14,'درآمد سود سهام'!A:S,19,0),0)</f>
        <v>0</v>
      </c>
      <c r="N14" s="8"/>
      <c r="O14" s="8">
        <f>IFERROR(VLOOKUP(A14,'درآمد ناشی از تغییر قیمت اوراق'!A:Q,17,0),0)</f>
        <v>-65389089</v>
      </c>
      <c r="P14" s="8"/>
      <c r="Q14" s="8">
        <f>IFERROR(VLOOKUP(A14,'درآمد ناشی از فروش'!A:Q,17,0),0)</f>
        <v>0</v>
      </c>
      <c r="R14" s="8"/>
      <c r="S14" s="8">
        <f t="shared" si="3"/>
        <v>-65389089</v>
      </c>
      <c r="T14" s="8"/>
      <c r="U14" s="1">
        <f t="shared" si="1"/>
        <v>8.4142042903026732E-4</v>
      </c>
    </row>
    <row r="15" spans="1:21" ht="21" x14ac:dyDescent="0.55000000000000004">
      <c r="A15" s="31" t="s">
        <v>70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0</v>
      </c>
      <c r="F15" s="8"/>
      <c r="G15" s="8">
        <f>IFERROR(VLOOKUP(A15,'درآمد ناشی از فروش'!A:Q,9,0),0)</f>
        <v>58249491</v>
      </c>
      <c r="H15" s="8"/>
      <c r="I15" s="8">
        <f t="shared" si="2"/>
        <v>58249491</v>
      </c>
      <c r="J15" s="8"/>
      <c r="K15" s="1">
        <f t="shared" si="0"/>
        <v>-7.4954877728935316E-4</v>
      </c>
      <c r="L15" s="8"/>
      <c r="M15" s="8">
        <f>IFERROR(VLOOKUP(A15,'درآمد سود سهام'!A:S,19,0),0)</f>
        <v>0</v>
      </c>
      <c r="N15" s="8"/>
      <c r="O15" s="8">
        <f>IFERROR(VLOOKUP(A15,'درآمد ناشی از تغییر قیمت اوراق'!A:Q,17,0),0)</f>
        <v>0</v>
      </c>
      <c r="P15" s="8"/>
      <c r="Q15" s="8">
        <f>IFERROR(VLOOKUP(A15,'درآمد ناشی از فروش'!A:Q,17,0),0)</f>
        <v>58249491</v>
      </c>
      <c r="R15" s="8"/>
      <c r="S15" s="8">
        <f t="shared" si="3"/>
        <v>58249491</v>
      </c>
      <c r="T15" s="8"/>
      <c r="U15" s="1">
        <f t="shared" si="1"/>
        <v>-7.4954877728935316E-4</v>
      </c>
    </row>
    <row r="16" spans="1:21" ht="21" x14ac:dyDescent="0.55000000000000004">
      <c r="A16" s="31" t="s">
        <v>67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-732010786</v>
      </c>
      <c r="F16" s="8"/>
      <c r="G16" s="8">
        <f>IFERROR(VLOOKUP(A16,'درآمد ناشی از فروش'!A:Q,9,0),0)</f>
        <v>0</v>
      </c>
      <c r="H16" s="8"/>
      <c r="I16" s="8">
        <f t="shared" si="2"/>
        <v>-732010786</v>
      </c>
      <c r="J16" s="8"/>
      <c r="K16" s="1">
        <f t="shared" si="0"/>
        <v>9.4194435039598613E-3</v>
      </c>
      <c r="L16" s="8"/>
      <c r="M16" s="8">
        <f>IFERROR(VLOOKUP(A16,'درآمد سود سهام'!A:S,19,0),0)</f>
        <v>0</v>
      </c>
      <c r="N16" s="8"/>
      <c r="O16" s="8">
        <f>IFERROR(VLOOKUP(A16,'درآمد ناشی از تغییر قیمت اوراق'!A:Q,17,0),0)</f>
        <v>-732010786</v>
      </c>
      <c r="P16" s="8"/>
      <c r="Q16" s="8">
        <f>IFERROR(VLOOKUP(A16,'درآمد ناشی از فروش'!A:Q,17,0),0)</f>
        <v>0</v>
      </c>
      <c r="R16" s="8"/>
      <c r="S16" s="8">
        <f t="shared" si="3"/>
        <v>-732010786</v>
      </c>
      <c r="T16" s="8"/>
      <c r="U16" s="1">
        <f t="shared" si="1"/>
        <v>9.4194435039598613E-3</v>
      </c>
    </row>
    <row r="17" spans="1:21" ht="21" x14ac:dyDescent="0.55000000000000004">
      <c r="A17" s="31" t="s">
        <v>68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-45112243699</v>
      </c>
      <c r="F17" s="8"/>
      <c r="G17" s="8">
        <f>IFERROR(VLOOKUP(A17,'درآمد ناشی از فروش'!A:Q,9,0),0)</f>
        <v>-14703605541</v>
      </c>
      <c r="H17" s="8"/>
      <c r="I17" s="8">
        <f t="shared" si="2"/>
        <v>-59815849240</v>
      </c>
      <c r="J17" s="8"/>
      <c r="K17" s="1">
        <f t="shared" si="0"/>
        <v>0.76970452257456268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-45112243699</v>
      </c>
      <c r="P17" s="8"/>
      <c r="Q17" s="8">
        <f>IFERROR(VLOOKUP(A17,'درآمد ناشی از فروش'!A:Q,17,0),0)</f>
        <v>-14703605541</v>
      </c>
      <c r="R17" s="8"/>
      <c r="S17" s="8">
        <f t="shared" si="3"/>
        <v>-59815849240</v>
      </c>
      <c r="T17" s="8"/>
      <c r="U17" s="1">
        <f t="shared" si="1"/>
        <v>0.76970452257456268</v>
      </c>
    </row>
    <row r="18" spans="1:21" ht="21" x14ac:dyDescent="0.55000000000000004">
      <c r="A18" s="31" t="s">
        <v>53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-8969382262</v>
      </c>
      <c r="F18" s="8"/>
      <c r="G18" s="8">
        <f>IFERROR(VLOOKUP(A18,'درآمد ناشی از فروش'!A:Q,9,0),0)</f>
        <v>0</v>
      </c>
      <c r="H18" s="8"/>
      <c r="I18" s="8">
        <f t="shared" si="2"/>
        <v>-8969382262</v>
      </c>
      <c r="J18" s="8"/>
      <c r="K18" s="1">
        <f t="shared" si="0"/>
        <v>0.11541713742224655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-8969382262</v>
      </c>
      <c r="P18" s="8"/>
      <c r="Q18" s="8">
        <f>IFERROR(VLOOKUP(A18,'درآمد ناشی از فروش'!A:Q,17,0),0)</f>
        <v>0</v>
      </c>
      <c r="R18" s="8"/>
      <c r="S18" s="8">
        <f t="shared" si="3"/>
        <v>-8969382262</v>
      </c>
      <c r="T18" s="8"/>
      <c r="U18" s="1">
        <f t="shared" si="1"/>
        <v>0.11541713742224655</v>
      </c>
    </row>
    <row r="19" spans="1:21" ht="21" x14ac:dyDescent="0.55000000000000004">
      <c r="A19" s="31" t="s">
        <v>59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-7601285283</v>
      </c>
      <c r="F19" s="8"/>
      <c r="G19" s="8">
        <f>IFERROR(VLOOKUP(A19,'درآمد ناشی از فروش'!A:Q,9,0),0)</f>
        <v>-1332130916</v>
      </c>
      <c r="H19" s="8"/>
      <c r="I19" s="8">
        <f t="shared" si="2"/>
        <v>-8933416199</v>
      </c>
      <c r="J19" s="8"/>
      <c r="K19" s="1">
        <f t="shared" si="0"/>
        <v>0.1149543296262855</v>
      </c>
      <c r="L19" s="8"/>
      <c r="M19" s="8">
        <f>IFERROR(VLOOKUP(A19,'درآمد سود سهام'!A:S,19,0),0)</f>
        <v>0</v>
      </c>
      <c r="N19" s="8"/>
      <c r="O19" s="8">
        <f>IFERROR(VLOOKUP(A19,'درآمد ناشی از تغییر قیمت اوراق'!A:Q,17,0),0)</f>
        <v>-7601285283</v>
      </c>
      <c r="P19" s="8"/>
      <c r="Q19" s="8">
        <f>IFERROR(VLOOKUP(A19,'درآمد ناشی از فروش'!A:Q,17,0),0)</f>
        <v>-1332130916</v>
      </c>
      <c r="R19" s="8"/>
      <c r="S19" s="8">
        <f t="shared" si="3"/>
        <v>-8933416199</v>
      </c>
      <c r="T19" s="8"/>
      <c r="U19" s="1">
        <f t="shared" si="1"/>
        <v>0.1149543296262855</v>
      </c>
    </row>
    <row r="20" spans="1:21" ht="21" x14ac:dyDescent="0.55000000000000004">
      <c r="A20" s="31" t="s">
        <v>60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6991164439</v>
      </c>
      <c r="F20" s="8"/>
      <c r="G20" s="8">
        <f>IFERROR(VLOOKUP(A20,'درآمد ناشی از فروش'!A:Q,9,0),0)</f>
        <v>647063158</v>
      </c>
      <c r="H20" s="8"/>
      <c r="I20" s="8">
        <f t="shared" si="2"/>
        <v>7638227597</v>
      </c>
      <c r="J20" s="8"/>
      <c r="K20" s="1">
        <f t="shared" si="0"/>
        <v>-9.828796883373872E-2</v>
      </c>
      <c r="L20" s="8"/>
      <c r="M20" s="8">
        <f>IFERROR(VLOOKUP(A20,'درآمد سود سهام'!A:S,19,0),0)</f>
        <v>0</v>
      </c>
      <c r="N20" s="8"/>
      <c r="O20" s="8">
        <f>IFERROR(VLOOKUP(A20,'درآمد ناشی از تغییر قیمت اوراق'!A:Q,17,0),0)</f>
        <v>6991164439</v>
      </c>
      <c r="P20" s="8"/>
      <c r="Q20" s="8">
        <f>IFERROR(VLOOKUP(A20,'درآمد ناشی از فروش'!A:Q,17,0),0)</f>
        <v>647063158</v>
      </c>
      <c r="R20" s="8"/>
      <c r="S20" s="8">
        <f t="shared" si="3"/>
        <v>7638227597</v>
      </c>
      <c r="T20" s="8"/>
      <c r="U20" s="1">
        <f t="shared" si="1"/>
        <v>-9.828796883373872E-2</v>
      </c>
    </row>
    <row r="21" spans="1:21" ht="21" x14ac:dyDescent="0.55000000000000004">
      <c r="A21" s="31" t="s">
        <v>72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-10200695409</v>
      </c>
      <c r="F21" s="8"/>
      <c r="G21" s="8">
        <f>IFERROR(VLOOKUP(A21,'درآمد ناشی از فروش'!A:Q,9,0),0)</f>
        <v>-1828100878</v>
      </c>
      <c r="H21" s="8"/>
      <c r="I21" s="8">
        <f t="shared" si="2"/>
        <v>-12028796287</v>
      </c>
      <c r="J21" s="8"/>
      <c r="K21" s="1">
        <f t="shared" si="0"/>
        <v>0.15478537914062737</v>
      </c>
      <c r="L21" s="8"/>
      <c r="M21" s="8">
        <f>IFERROR(VLOOKUP(A21,'درآمد سود سهام'!A:S,19,0),0)</f>
        <v>0</v>
      </c>
      <c r="N21" s="8"/>
      <c r="O21" s="8">
        <f>IFERROR(VLOOKUP(A21,'درآمد ناشی از تغییر قیمت اوراق'!A:Q,17,0),0)</f>
        <v>-10200695409</v>
      </c>
      <c r="P21" s="8"/>
      <c r="Q21" s="8">
        <f>IFERROR(VLOOKUP(A21,'درآمد ناشی از فروش'!A:Q,17,0),0)</f>
        <v>-1828100878</v>
      </c>
      <c r="R21" s="8"/>
      <c r="S21" s="8">
        <f t="shared" si="3"/>
        <v>-12028796287</v>
      </c>
      <c r="T21" s="8"/>
      <c r="U21" s="1">
        <f t="shared" si="1"/>
        <v>0.15478537914062737</v>
      </c>
    </row>
    <row r="22" spans="1:21" ht="21" x14ac:dyDescent="0.55000000000000004">
      <c r="A22" s="31" t="s">
        <v>54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11102392848</v>
      </c>
      <c r="F22" s="8"/>
      <c r="G22" s="8">
        <f>IFERROR(VLOOKUP(A22,'درآمد ناشی از فروش'!A:Q,9,0),0)</f>
        <v>-4355654777</v>
      </c>
      <c r="H22" s="8"/>
      <c r="I22" s="8">
        <f t="shared" si="2"/>
        <v>6746738071</v>
      </c>
      <c r="J22" s="8"/>
      <c r="K22" s="1">
        <f t="shared" si="0"/>
        <v>-8.6816368435040564E-2</v>
      </c>
      <c r="L22" s="8"/>
      <c r="M22" s="8">
        <f>IFERROR(VLOOKUP(A22,'درآمد سود سهام'!A:S,19,0),0)</f>
        <v>0</v>
      </c>
      <c r="N22" s="8"/>
      <c r="O22" s="8">
        <f>IFERROR(VLOOKUP(A22,'درآمد ناشی از تغییر قیمت اوراق'!A:Q,17,0),0)</f>
        <v>11102392848</v>
      </c>
      <c r="P22" s="8"/>
      <c r="Q22" s="8">
        <f>IFERROR(VLOOKUP(A22,'درآمد ناشی از فروش'!A:Q,17,0),0)</f>
        <v>-4355654777</v>
      </c>
      <c r="R22" s="8"/>
      <c r="S22" s="8">
        <f t="shared" si="3"/>
        <v>6746738071</v>
      </c>
      <c r="T22" s="8"/>
      <c r="U22" s="1">
        <f t="shared" si="1"/>
        <v>-8.6816368435040564E-2</v>
      </c>
    </row>
    <row r="23" spans="1:21" ht="21" x14ac:dyDescent="0.55000000000000004">
      <c r="A23" s="31" t="s">
        <v>74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-4520466391</v>
      </c>
      <c r="F23" s="8"/>
      <c r="G23" s="8">
        <f>IFERROR(VLOOKUP(A23,'درآمد ناشی از فروش'!A:Q,9,0),0)</f>
        <v>0</v>
      </c>
      <c r="H23" s="8"/>
      <c r="I23" s="8">
        <f t="shared" si="2"/>
        <v>-4520466391</v>
      </c>
      <c r="J23" s="8"/>
      <c r="K23" s="1">
        <f t="shared" si="0"/>
        <v>5.8168921272662544E-2</v>
      </c>
      <c r="L23" s="8"/>
      <c r="M23" s="8">
        <f>IFERROR(VLOOKUP(A23,'درآمد سود سهام'!A:S,19,0),0)</f>
        <v>0</v>
      </c>
      <c r="N23" s="8"/>
      <c r="O23" s="8">
        <f>IFERROR(VLOOKUP(A23,'درآمد ناشی از تغییر قیمت اوراق'!A:Q,17,0),0)</f>
        <v>-4520466391</v>
      </c>
      <c r="P23" s="8"/>
      <c r="Q23" s="8">
        <f>IFERROR(VLOOKUP(A23,'درآمد ناشی از فروش'!A:Q,17,0),0)</f>
        <v>0</v>
      </c>
      <c r="R23" s="8"/>
      <c r="S23" s="8">
        <f t="shared" si="3"/>
        <v>-4520466391</v>
      </c>
      <c r="T23" s="8"/>
      <c r="U23" s="1">
        <f t="shared" si="1"/>
        <v>5.8168921272662544E-2</v>
      </c>
    </row>
    <row r="24" spans="1:21" ht="21" x14ac:dyDescent="0.55000000000000004">
      <c r="A24" s="31" t="s">
        <v>75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10301207572</v>
      </c>
      <c r="F24" s="8"/>
      <c r="G24" s="8">
        <f>IFERROR(VLOOKUP(A24,'درآمد ناشی از فروش'!A:Q,9,0),0)</f>
        <v>0</v>
      </c>
      <c r="H24" s="8"/>
      <c r="I24" s="8">
        <f t="shared" si="2"/>
        <v>10301207572</v>
      </c>
      <c r="J24" s="8"/>
      <c r="K24" s="1">
        <f t="shared" si="0"/>
        <v>-0.13255493580530045</v>
      </c>
      <c r="L24" s="8"/>
      <c r="M24" s="8">
        <f>IFERROR(VLOOKUP(A24,'درآمد سود سهام'!A:S,19,0),0)</f>
        <v>0</v>
      </c>
      <c r="N24" s="8"/>
      <c r="O24" s="8">
        <f>IFERROR(VLOOKUP(A24,'درآمد ناشی از تغییر قیمت اوراق'!A:Q,17,0),0)</f>
        <v>10301207572</v>
      </c>
      <c r="P24" s="8"/>
      <c r="Q24" s="8">
        <f>IFERROR(VLOOKUP(A24,'درآمد ناشی از فروش'!A:Q,17,0),0)</f>
        <v>0</v>
      </c>
      <c r="R24" s="8"/>
      <c r="S24" s="8">
        <f t="shared" si="3"/>
        <v>10301207572</v>
      </c>
      <c r="T24" s="8"/>
      <c r="U24" s="1">
        <f t="shared" si="1"/>
        <v>-0.13255493580530045</v>
      </c>
    </row>
    <row r="25" spans="1:21" ht="21" x14ac:dyDescent="0.55000000000000004">
      <c r="A25" s="31" t="s">
        <v>71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-375837482</v>
      </c>
      <c r="F25" s="8"/>
      <c r="G25" s="8">
        <f>IFERROR(VLOOKUP(A25,'درآمد ناشی از فروش'!A:Q,9,0),0)</f>
        <v>0</v>
      </c>
      <c r="H25" s="8"/>
      <c r="I25" s="8">
        <f t="shared" si="2"/>
        <v>-375837482</v>
      </c>
      <c r="J25" s="8"/>
      <c r="K25" s="1">
        <f t="shared" si="0"/>
        <v>4.8362401156880376E-3</v>
      </c>
      <c r="L25" s="8"/>
      <c r="M25" s="8">
        <f>IFERROR(VLOOKUP(A25,'درآمد سود سهام'!A:S,19,0),0)</f>
        <v>0</v>
      </c>
      <c r="N25" s="8"/>
      <c r="O25" s="8">
        <f>IFERROR(VLOOKUP(A25,'درآمد ناشی از تغییر قیمت اوراق'!A:Q,17,0),0)</f>
        <v>-375837482</v>
      </c>
      <c r="P25" s="8"/>
      <c r="Q25" s="8">
        <f>IFERROR(VLOOKUP(A25,'درآمد ناشی از فروش'!A:Q,17,0),0)</f>
        <v>0</v>
      </c>
      <c r="R25" s="8"/>
      <c r="S25" s="8">
        <f t="shared" si="3"/>
        <v>-375837482</v>
      </c>
      <c r="T25" s="8"/>
      <c r="U25" s="1">
        <f t="shared" si="1"/>
        <v>4.8362401156880376E-3</v>
      </c>
    </row>
    <row r="26" spans="1:21" ht="21" x14ac:dyDescent="0.55000000000000004">
      <c r="A26" s="31" t="s">
        <v>76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157175568</v>
      </c>
      <c r="F26" s="8"/>
      <c r="G26" s="8">
        <f>IFERROR(VLOOKUP(A26,'درآمد ناشی از فروش'!A:Q,9,0),0)</f>
        <v>0</v>
      </c>
      <c r="H26" s="8"/>
      <c r="I26" s="8">
        <f t="shared" si="2"/>
        <v>157175568</v>
      </c>
      <c r="J26" s="8"/>
      <c r="K26" s="1">
        <f t="shared" si="0"/>
        <v>-2.0225199017474605E-3</v>
      </c>
      <c r="L26" s="8"/>
      <c r="M26" s="8">
        <f>IFERROR(VLOOKUP(A26,'درآمد سود سهام'!A:S,19,0),0)</f>
        <v>0</v>
      </c>
      <c r="N26" s="8"/>
      <c r="O26" s="8">
        <f>IFERROR(VLOOKUP(A26,'درآمد ناشی از تغییر قیمت اوراق'!A:Q,17,0),0)</f>
        <v>157175568</v>
      </c>
      <c r="P26" s="8"/>
      <c r="Q26" s="8">
        <f>IFERROR(VLOOKUP(A26,'درآمد ناشی از فروش'!A:Q,17,0),0)</f>
        <v>0</v>
      </c>
      <c r="R26" s="8"/>
      <c r="S26" s="8">
        <f t="shared" si="3"/>
        <v>157175568</v>
      </c>
      <c r="T26" s="8"/>
      <c r="U26" s="1">
        <f t="shared" si="1"/>
        <v>-2.0225199017474605E-3</v>
      </c>
    </row>
    <row r="27" spans="1:21" ht="21" x14ac:dyDescent="0.55000000000000004">
      <c r="A27" s="31" t="s">
        <v>73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0</v>
      </c>
      <c r="F27" s="8"/>
      <c r="G27" s="8">
        <f>IFERROR(VLOOKUP(A27,'درآمد ناشی از فروش'!A:Q,9,0),0)</f>
        <v>1113568933</v>
      </c>
      <c r="H27" s="8"/>
      <c r="I27" s="8">
        <f t="shared" si="2"/>
        <v>1113568933</v>
      </c>
      <c r="J27" s="8"/>
      <c r="K27" s="1">
        <f t="shared" si="0"/>
        <v>-1.4329296579734228E-2</v>
      </c>
      <c r="L27" s="8"/>
      <c r="M27" s="8">
        <f>IFERROR(VLOOKUP(A27,'درآمد سود سهام'!A:S,19,0),0)</f>
        <v>0</v>
      </c>
      <c r="N27" s="8"/>
      <c r="O27" s="8">
        <f>IFERROR(VLOOKUP(A27,'درآمد ناشی از تغییر قیمت اوراق'!A:Q,17,0),0)</f>
        <v>0</v>
      </c>
      <c r="P27" s="8"/>
      <c r="Q27" s="8">
        <f>IFERROR(VLOOKUP(A27,'درآمد ناشی از فروش'!A:Q,17,0),0)</f>
        <v>1113568933</v>
      </c>
      <c r="R27" s="8"/>
      <c r="S27" s="8">
        <f t="shared" si="3"/>
        <v>1113568933</v>
      </c>
      <c r="T27" s="8"/>
      <c r="U27" s="1">
        <f t="shared" si="1"/>
        <v>-1.4329296579734228E-2</v>
      </c>
    </row>
    <row r="28" spans="1:21" ht="21" x14ac:dyDescent="0.55000000000000004">
      <c r="A28" s="31" t="s">
        <v>81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1639043987</v>
      </c>
      <c r="F28" s="8"/>
      <c r="G28" s="8">
        <f>IFERROR(VLOOKUP(A28,'درآمد ناشی از فروش'!A:Q,9,0),0)</f>
        <v>1606074575</v>
      </c>
      <c r="H28" s="8"/>
      <c r="I28" s="8">
        <f t="shared" si="2"/>
        <v>3245118562</v>
      </c>
      <c r="J28" s="8"/>
      <c r="K28" s="1">
        <f t="shared" si="0"/>
        <v>-4.1757869614793441E-2</v>
      </c>
      <c r="L28" s="8"/>
      <c r="M28" s="8">
        <f>IFERROR(VLOOKUP(A28,'درآمد سود سهام'!A:S,19,0),0)</f>
        <v>0</v>
      </c>
      <c r="N28" s="8"/>
      <c r="O28" s="8">
        <f>IFERROR(VLOOKUP(A28,'درآمد ناشی از تغییر قیمت اوراق'!A:Q,17,0),0)</f>
        <v>1639043987</v>
      </c>
      <c r="P28" s="8"/>
      <c r="Q28" s="8">
        <f>IFERROR(VLOOKUP(A28,'درآمد ناشی از فروش'!A:Q,17,0),0)</f>
        <v>1606074575</v>
      </c>
      <c r="R28" s="8"/>
      <c r="S28" s="8">
        <f t="shared" si="3"/>
        <v>3245118562</v>
      </c>
      <c r="T28" s="8"/>
      <c r="U28" s="1">
        <f t="shared" si="1"/>
        <v>-4.1757869614793441E-2</v>
      </c>
    </row>
    <row r="29" spans="1:21" ht="21" x14ac:dyDescent="0.55000000000000004">
      <c r="A29" s="31" t="s">
        <v>79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-19267524350</v>
      </c>
      <c r="F29" s="8"/>
      <c r="G29" s="8">
        <f>IFERROR(VLOOKUP(A29,'درآمد ناشی از فروش'!A:Q,9,0),0)</f>
        <v>0</v>
      </c>
      <c r="H29" s="8"/>
      <c r="I29" s="8">
        <f t="shared" si="2"/>
        <v>-19267524350</v>
      </c>
      <c r="J29" s="8"/>
      <c r="K29" s="1">
        <f t="shared" si="0"/>
        <v>0.24793262687798148</v>
      </c>
      <c r="L29" s="8"/>
      <c r="M29" s="8">
        <f>IFERROR(VLOOKUP(A29,'درآمد سود سهام'!A:S,19,0),0)</f>
        <v>0</v>
      </c>
      <c r="N29" s="8"/>
      <c r="O29" s="8">
        <f>IFERROR(VLOOKUP(A29,'درآمد ناشی از تغییر قیمت اوراق'!A:Q,17,0),0)</f>
        <v>-19267524350</v>
      </c>
      <c r="P29" s="8"/>
      <c r="Q29" s="8">
        <f>IFERROR(VLOOKUP(A29,'درآمد ناشی از فروش'!A:Q,17,0),0)</f>
        <v>0</v>
      </c>
      <c r="R29" s="8"/>
      <c r="S29" s="8">
        <f t="shared" si="3"/>
        <v>-19267524350</v>
      </c>
      <c r="T29" s="8"/>
      <c r="U29" s="1">
        <f t="shared" si="1"/>
        <v>0.24793262687798148</v>
      </c>
    </row>
    <row r="30" spans="1:21" ht="21" x14ac:dyDescent="0.55000000000000004">
      <c r="A30" s="31" t="s">
        <v>80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-694985908</v>
      </c>
      <c r="F30" s="8"/>
      <c r="G30" s="8">
        <f>IFERROR(VLOOKUP(A30,'درآمد ناشی از فروش'!A:Q,9,0),0)</f>
        <v>0</v>
      </c>
      <c r="H30" s="8"/>
      <c r="I30" s="8">
        <f t="shared" si="2"/>
        <v>-694985908</v>
      </c>
      <c r="J30" s="8"/>
      <c r="K30" s="1">
        <f t="shared" si="0"/>
        <v>8.9430109796964728E-3</v>
      </c>
      <c r="L30" s="8"/>
      <c r="M30" s="8">
        <f>IFERROR(VLOOKUP(A30,'درآمد سود سهام'!A:S,19,0),0)</f>
        <v>0</v>
      </c>
      <c r="N30" s="8"/>
      <c r="O30" s="8">
        <f>IFERROR(VLOOKUP(A30,'درآمد ناشی از تغییر قیمت اوراق'!A:Q,17,0),0)</f>
        <v>-694985908</v>
      </c>
      <c r="P30" s="8"/>
      <c r="Q30" s="8">
        <f>IFERROR(VLOOKUP(A30,'درآمد ناشی از فروش'!A:Q,17,0),0)</f>
        <v>0</v>
      </c>
      <c r="R30" s="8"/>
      <c r="S30" s="8">
        <f t="shared" si="3"/>
        <v>-694985908</v>
      </c>
      <c r="T30" s="8"/>
      <c r="U30" s="1">
        <f t="shared" si="1"/>
        <v>8.9430109796964728E-3</v>
      </c>
    </row>
    <row r="31" spans="1:21" ht="21" x14ac:dyDescent="0.55000000000000004">
      <c r="A31" s="31" t="s">
        <v>78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0</v>
      </c>
      <c r="F31" s="8"/>
      <c r="G31" s="8">
        <f>IFERROR(VLOOKUP(A31,'درآمد ناشی از فروش'!A:Q,9,0),0)</f>
        <v>-4985079</v>
      </c>
      <c r="H31" s="8"/>
      <c r="I31" s="8">
        <f t="shared" si="2"/>
        <v>-4985079</v>
      </c>
      <c r="J31" s="8"/>
      <c r="K31" s="1">
        <f t="shared" ref="K31:K38" si="4">+I31/$I$39</f>
        <v>6.4147511076806344E-5</v>
      </c>
      <c r="L31" s="8"/>
      <c r="M31" s="8">
        <f>IFERROR(VLOOKUP(A31,'درآمد سود سهام'!A:S,19,0),0)</f>
        <v>0</v>
      </c>
      <c r="N31" s="8"/>
      <c r="O31" s="8">
        <f>IFERROR(VLOOKUP(A31,'درآمد ناشی از تغییر قیمت اوراق'!A:Q,17,0),0)</f>
        <v>0</v>
      </c>
      <c r="P31" s="8"/>
      <c r="Q31" s="8">
        <f>IFERROR(VLOOKUP(A31,'درآمد ناشی از فروش'!A:Q,17,0),0)</f>
        <v>-4985079</v>
      </c>
      <c r="R31" s="8"/>
      <c r="S31" s="8">
        <f t="shared" si="3"/>
        <v>-4985079</v>
      </c>
      <c r="T31" s="8"/>
      <c r="U31" s="1">
        <f t="shared" ref="U31:U38" si="5">+S31/$S$39</f>
        <v>6.4147511076806344E-5</v>
      </c>
    </row>
    <row r="32" spans="1:21" ht="21" x14ac:dyDescent="0.55000000000000004">
      <c r="A32" s="31" t="s">
        <v>93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2048611073</v>
      </c>
      <c r="F32" s="8"/>
      <c r="G32" s="8">
        <f>IFERROR(VLOOKUP(A32,'درآمد ناشی از فروش'!A:Q,9,0),0)</f>
        <v>0</v>
      </c>
      <c r="H32" s="8"/>
      <c r="I32" s="8">
        <f t="shared" si="2"/>
        <v>2048611073</v>
      </c>
      <c r="J32" s="8"/>
      <c r="K32" s="1">
        <f t="shared" ref="K32:K35" si="6">+I32/$I$39</f>
        <v>-2.6361327773809728E-2</v>
      </c>
      <c r="L32" s="8"/>
      <c r="M32" s="8">
        <f>IFERROR(VLOOKUP(A32,'درآمد سود سهام'!A:S,19,0),0)</f>
        <v>0</v>
      </c>
      <c r="N32" s="8"/>
      <c r="O32" s="8">
        <f>IFERROR(VLOOKUP(A32,'درآمد ناشی از تغییر قیمت اوراق'!A:Q,17,0),0)</f>
        <v>2048611073</v>
      </c>
      <c r="P32" s="8"/>
      <c r="Q32" s="8">
        <f>IFERROR(VLOOKUP(A32,'درآمد ناشی از فروش'!A:Q,17,0),0)</f>
        <v>0</v>
      </c>
      <c r="R32" s="8"/>
      <c r="S32" s="8">
        <f t="shared" si="3"/>
        <v>2048611073</v>
      </c>
      <c r="T32" s="8"/>
      <c r="U32" s="1">
        <f t="shared" ref="U32:U35" si="7">+S32/$S$39</f>
        <v>-2.6361327773809728E-2</v>
      </c>
    </row>
    <row r="33" spans="1:21" ht="21" x14ac:dyDescent="0.55000000000000004">
      <c r="A33" s="31" t="s">
        <v>91</v>
      </c>
      <c r="C33" s="8">
        <f>IFERROR(VLOOKUP(A33,'درآمد سود سهام'!A:S,13,0),0)</f>
        <v>0</v>
      </c>
      <c r="D33" s="8"/>
      <c r="E33" s="8">
        <f>IFERROR(VLOOKUP(A33,'درآمد ناشی از تغییر قیمت اوراق'!A:Q,9,0),0)</f>
        <v>-1519015354</v>
      </c>
      <c r="F33" s="8"/>
      <c r="G33" s="8">
        <f>IFERROR(VLOOKUP(A33,'درآمد ناشی از فروش'!A:Q,9,0),0)</f>
        <v>0</v>
      </c>
      <c r="H33" s="8"/>
      <c r="I33" s="8">
        <f t="shared" si="2"/>
        <v>-1519015354</v>
      </c>
      <c r="J33" s="8"/>
      <c r="K33" s="1">
        <f t="shared" si="6"/>
        <v>1.9546541638869496E-2</v>
      </c>
      <c r="L33" s="8"/>
      <c r="M33" s="8">
        <f>IFERROR(VLOOKUP(A33,'درآمد سود سهام'!A:S,19,0),0)</f>
        <v>0</v>
      </c>
      <c r="N33" s="8"/>
      <c r="O33" s="8">
        <f>IFERROR(VLOOKUP(A33,'درآمد ناشی از تغییر قیمت اوراق'!A:Q,17,0),0)</f>
        <v>-1519015354</v>
      </c>
      <c r="P33" s="8"/>
      <c r="Q33" s="8">
        <f>IFERROR(VLOOKUP(A33,'درآمد ناشی از فروش'!A:Q,17,0),0)</f>
        <v>0</v>
      </c>
      <c r="R33" s="8"/>
      <c r="S33" s="8">
        <f t="shared" si="3"/>
        <v>-1519015354</v>
      </c>
      <c r="T33" s="8"/>
      <c r="U33" s="1">
        <f t="shared" si="7"/>
        <v>1.9546541638869496E-2</v>
      </c>
    </row>
    <row r="34" spans="1:21" ht="21" x14ac:dyDescent="0.55000000000000004">
      <c r="A34" s="31" t="s">
        <v>90</v>
      </c>
      <c r="C34" s="8">
        <f>IFERROR(VLOOKUP(A34,'درآمد سود سهام'!A:S,13,0),0)</f>
        <v>0</v>
      </c>
      <c r="D34" s="8"/>
      <c r="E34" s="8">
        <f>IFERROR(VLOOKUP(A34,'درآمد ناشی از تغییر قیمت اوراق'!A:Q,9,0),0)</f>
        <v>1767177410</v>
      </c>
      <c r="F34" s="8"/>
      <c r="G34" s="8">
        <f>IFERROR(VLOOKUP(A34,'درآمد ناشی از فروش'!A:Q,9,0),0)</f>
        <v>0</v>
      </c>
      <c r="H34" s="8"/>
      <c r="I34" s="8">
        <f t="shared" si="2"/>
        <v>1767177410</v>
      </c>
      <c r="J34" s="8"/>
      <c r="K34" s="1">
        <f t="shared" si="6"/>
        <v>-2.2739866807057009E-2</v>
      </c>
      <c r="L34" s="8"/>
      <c r="M34" s="8">
        <f>IFERROR(VLOOKUP(A34,'درآمد سود سهام'!A:S,19,0),0)</f>
        <v>0</v>
      </c>
      <c r="N34" s="8"/>
      <c r="O34" s="8">
        <f>IFERROR(VLOOKUP(A34,'درآمد ناشی از تغییر قیمت اوراق'!A:Q,17,0),0)</f>
        <v>1767177410</v>
      </c>
      <c r="P34" s="8"/>
      <c r="Q34" s="8">
        <f>IFERROR(VLOOKUP(A34,'درآمد ناشی از فروش'!A:Q,17,0),0)</f>
        <v>0</v>
      </c>
      <c r="R34" s="8"/>
      <c r="S34" s="8">
        <f t="shared" si="3"/>
        <v>1767177410</v>
      </c>
      <c r="T34" s="8"/>
      <c r="U34" s="1">
        <f t="shared" si="7"/>
        <v>-2.2739866807057009E-2</v>
      </c>
    </row>
    <row r="35" spans="1:21" ht="21" x14ac:dyDescent="0.55000000000000004">
      <c r="A35" s="31" t="s">
        <v>64</v>
      </c>
      <c r="C35" s="8">
        <f>IFERROR(VLOOKUP(A35,'درآمد سود سهام'!A:S,13,0),0)</f>
        <v>0</v>
      </c>
      <c r="D35" s="8"/>
      <c r="E35" s="8">
        <f>IFERROR(VLOOKUP(A35,'درآمد ناشی از تغییر قیمت اوراق'!A:Q,9,0),0)</f>
        <v>0</v>
      </c>
      <c r="F35" s="8"/>
      <c r="G35" s="8">
        <f>IFERROR(VLOOKUP(A35,'درآمد ناشی از فروش'!A:Q,9,0),0)</f>
        <v>0</v>
      </c>
      <c r="H35" s="8"/>
      <c r="I35" s="8">
        <f t="shared" si="2"/>
        <v>0</v>
      </c>
      <c r="J35" s="8"/>
      <c r="K35" s="1">
        <f t="shared" si="6"/>
        <v>0</v>
      </c>
      <c r="L35" s="8"/>
      <c r="M35" s="8">
        <f>IFERROR(VLOOKUP(A35,'درآمد سود سهام'!A:S,19,0),0)</f>
        <v>0</v>
      </c>
      <c r="N35" s="8"/>
      <c r="O35" s="8">
        <f>IFERROR(VLOOKUP(A35,'درآمد ناشی از تغییر قیمت اوراق'!A:Q,17,0),0)</f>
        <v>0</v>
      </c>
      <c r="P35" s="8"/>
      <c r="Q35" s="8">
        <f>IFERROR(VLOOKUP(A35,'درآمد ناشی از فروش'!A:Q,17,0),0)</f>
        <v>0</v>
      </c>
      <c r="R35" s="8"/>
      <c r="S35" s="8">
        <f t="shared" si="3"/>
        <v>0</v>
      </c>
      <c r="T35" s="8"/>
      <c r="U35" s="1">
        <f t="shared" si="7"/>
        <v>0</v>
      </c>
    </row>
    <row r="36" spans="1:21" ht="21" x14ac:dyDescent="0.55000000000000004">
      <c r="A36" s="31" t="s">
        <v>85</v>
      </c>
      <c r="C36" s="8">
        <f>IFERROR(VLOOKUP(A36,'درآمد سود سهام'!A:S,13,0),0)</f>
        <v>0</v>
      </c>
      <c r="D36" s="8"/>
      <c r="E36" s="8">
        <f>IFERROR(VLOOKUP(A36,'درآمد ناشی از تغییر قیمت اوراق'!A:Q,9,0),0)</f>
        <v>0</v>
      </c>
      <c r="F36" s="8"/>
      <c r="G36" s="8">
        <f>IFERROR(VLOOKUP(A36,'درآمد ناشی از فروش'!A:Q,9,0),0)</f>
        <v>931831704</v>
      </c>
      <c r="H36" s="8"/>
      <c r="I36" s="8">
        <f t="shared" si="2"/>
        <v>931831704</v>
      </c>
      <c r="J36" s="8"/>
      <c r="K36" s="1">
        <f t="shared" ref="K36:K37" si="8">+I36/$I$39</f>
        <v>-1.1990719616290802E-2</v>
      </c>
      <c r="L36" s="8"/>
      <c r="M36" s="8">
        <f>IFERROR(VLOOKUP(A36,'درآمد سود سهام'!A:S,19,0),0)</f>
        <v>0</v>
      </c>
      <c r="N36" s="8"/>
      <c r="O36" s="8">
        <f>IFERROR(VLOOKUP(A36,'درآمد ناشی از تغییر قیمت اوراق'!A:Q,17,0),0)</f>
        <v>0</v>
      </c>
      <c r="P36" s="8"/>
      <c r="Q36" s="8">
        <f>IFERROR(VLOOKUP(A36,'درآمد ناشی از فروش'!A:Q,17,0),0)</f>
        <v>931831704</v>
      </c>
      <c r="R36" s="8"/>
      <c r="S36" s="8">
        <f t="shared" si="3"/>
        <v>931831704</v>
      </c>
      <c r="T36" s="8"/>
      <c r="U36" s="1">
        <f t="shared" ref="U36:U37" si="9">+S36/$S$39</f>
        <v>-1.1990719616290802E-2</v>
      </c>
    </row>
    <row r="37" spans="1:21" ht="21" x14ac:dyDescent="0.55000000000000004">
      <c r="A37" s="31" t="s">
        <v>86</v>
      </c>
      <c r="C37" s="8">
        <f>IFERROR(VLOOKUP(A37,'درآمد سود سهام'!A:S,13,0),0)</f>
        <v>0</v>
      </c>
      <c r="D37" s="8"/>
      <c r="E37" s="8">
        <f>IFERROR(VLOOKUP(A37,'درآمد ناشی از تغییر قیمت اوراق'!A:Q,9,0),0)</f>
        <v>0</v>
      </c>
      <c r="F37" s="8"/>
      <c r="G37" s="8">
        <f>IFERROR(VLOOKUP(A37,'درآمد ناشی از فروش'!A:Q,9,0),0)</f>
        <v>582863257</v>
      </c>
      <c r="H37" s="8"/>
      <c r="I37" s="8">
        <f t="shared" si="2"/>
        <v>582863257</v>
      </c>
      <c r="J37" s="8"/>
      <c r="K37" s="1">
        <f t="shared" si="8"/>
        <v>-7.50022762621634E-3</v>
      </c>
      <c r="L37" s="8"/>
      <c r="M37" s="8">
        <f>IFERROR(VLOOKUP(A37,'درآمد سود سهام'!A:S,19,0),0)</f>
        <v>0</v>
      </c>
      <c r="N37" s="8"/>
      <c r="O37" s="8">
        <f>IFERROR(VLOOKUP(A37,'درآمد ناشی از تغییر قیمت اوراق'!A:Q,17,0),0)</f>
        <v>0</v>
      </c>
      <c r="P37" s="8"/>
      <c r="Q37" s="8">
        <f>IFERROR(VLOOKUP(A37,'درآمد ناشی از فروش'!A:Q,17,0),0)</f>
        <v>582863257</v>
      </c>
      <c r="R37" s="8"/>
      <c r="S37" s="8">
        <f t="shared" si="3"/>
        <v>582863257</v>
      </c>
      <c r="T37" s="8"/>
      <c r="U37" s="1">
        <f t="shared" si="9"/>
        <v>-7.50022762621634E-3</v>
      </c>
    </row>
    <row r="38" spans="1:21" ht="21.75" thickBot="1" x14ac:dyDescent="0.6">
      <c r="A38" s="31" t="s">
        <v>95</v>
      </c>
      <c r="C38" s="8">
        <f>IFERROR(VLOOKUP(A38,'درآمد سود سهام'!A:S,13,0),0)</f>
        <v>0</v>
      </c>
      <c r="D38" s="8"/>
      <c r="E38" s="8">
        <f>IFERROR(VLOOKUP(A38,'درآمد ناشی از تغییر قیمت اوراق'!A:Q,9,0),0)</f>
        <v>0</v>
      </c>
      <c r="F38" s="8"/>
      <c r="G38" s="8">
        <f>IFERROR(VLOOKUP(A38,'درآمد ناشی از فروش'!A:Q,9,0),0)</f>
        <v>840882400</v>
      </c>
      <c r="H38" s="8"/>
      <c r="I38" s="8">
        <f t="shared" si="2"/>
        <v>840882400</v>
      </c>
      <c r="J38" s="8"/>
      <c r="K38" s="1">
        <f t="shared" si="4"/>
        <v>-1.0820392829941412E-2</v>
      </c>
      <c r="L38" s="8"/>
      <c r="M38" s="8">
        <f>IFERROR(VLOOKUP(A38,'درآمد سود سهام'!A:S,19,0),0)</f>
        <v>0</v>
      </c>
      <c r="N38" s="8"/>
      <c r="O38" s="8">
        <f>IFERROR(VLOOKUP(A38,'درآمد ناشی از تغییر قیمت اوراق'!A:Q,17,0),0)</f>
        <v>0</v>
      </c>
      <c r="P38" s="8"/>
      <c r="Q38" s="8">
        <f>IFERROR(VLOOKUP(A38,'درآمد ناشی از فروش'!A:Q,17,0),0)</f>
        <v>840882400</v>
      </c>
      <c r="R38" s="8"/>
      <c r="S38" s="8">
        <f t="shared" si="3"/>
        <v>840882400</v>
      </c>
      <c r="T38" s="8"/>
      <c r="U38" s="1">
        <f t="shared" si="5"/>
        <v>-1.0820392829941412E-2</v>
      </c>
    </row>
    <row r="39" spans="1:21" ht="21.75" thickBot="1" x14ac:dyDescent="0.5">
      <c r="C39" s="17">
        <f>SUM(C8:C38)</f>
        <v>521467119</v>
      </c>
      <c r="D39" s="5"/>
      <c r="E39" s="17">
        <f>SUM(E8:E38)</f>
        <v>-71136757026</v>
      </c>
      <c r="F39" s="5"/>
      <c r="G39" s="17">
        <f>SUM(G8:G38)</f>
        <v>-7097452432</v>
      </c>
      <c r="H39" s="5"/>
      <c r="I39" s="17">
        <f>SUM(I8:I38)</f>
        <v>-77712742339</v>
      </c>
      <c r="J39" s="5"/>
      <c r="K39" s="9">
        <f>SUM(K8:K38)</f>
        <v>0.99999999999999989</v>
      </c>
      <c r="L39" s="5"/>
      <c r="M39" s="17">
        <f>SUM(M8:M38)</f>
        <v>521467119</v>
      </c>
      <c r="N39" s="5"/>
      <c r="O39" s="17">
        <f>SUM(O8:O38)</f>
        <v>-71136757026</v>
      </c>
      <c r="P39" s="5"/>
      <c r="Q39" s="17">
        <f>SUM(Q8:Q38)</f>
        <v>-7097452432</v>
      </c>
      <c r="R39" s="5"/>
      <c r="S39" s="17">
        <f>SUM(S8:S38)</f>
        <v>-77712742339</v>
      </c>
      <c r="T39" s="5"/>
      <c r="U39" s="9">
        <f>SUM(U8:U38)</f>
        <v>0.99999999999999989</v>
      </c>
    </row>
    <row r="40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1"/>
  <sheetViews>
    <sheetView rightToLeft="1" tabSelected="1" zoomScaleNormal="100" workbookViewId="0">
      <selection activeCell="G16" sqref="G16"/>
    </sheetView>
  </sheetViews>
  <sheetFormatPr defaultRowHeight="18.75" x14ac:dyDescent="0.2"/>
  <cols>
    <col min="1" max="1" width="29.25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9" style="8"/>
    <col min="22" max="22" width="13.75" style="8" bestFit="1" customWidth="1"/>
    <col min="23" max="16384" width="9" style="8"/>
  </cols>
  <sheetData>
    <row r="2" spans="1:19" ht="26.25" x14ac:dyDescent="0.2">
      <c r="A2" s="54" t="str">
        <f>+سهام!A2</f>
        <v>صندوق سرمایه‌گذاری بخشی صنایع مفید - خودران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  <c r="R2" s="54" t="s">
        <v>0</v>
      </c>
      <c r="S2" s="54" t="s">
        <v>0</v>
      </c>
    </row>
    <row r="3" spans="1:19" ht="26.25" x14ac:dyDescent="0.2">
      <c r="A3" s="54" t="s">
        <v>24</v>
      </c>
      <c r="B3" s="54" t="s">
        <v>24</v>
      </c>
      <c r="C3" s="54" t="s">
        <v>24</v>
      </c>
      <c r="D3" s="54" t="s">
        <v>24</v>
      </c>
      <c r="E3" s="54" t="s">
        <v>24</v>
      </c>
      <c r="F3" s="54" t="s">
        <v>24</v>
      </c>
      <c r="G3" s="54" t="s">
        <v>24</v>
      </c>
      <c r="H3" s="54" t="s">
        <v>24</v>
      </c>
      <c r="I3" s="54" t="s">
        <v>24</v>
      </c>
      <c r="J3" s="54" t="s">
        <v>24</v>
      </c>
      <c r="K3" s="54" t="s">
        <v>24</v>
      </c>
      <c r="L3" s="54" t="s">
        <v>24</v>
      </c>
      <c r="M3" s="54" t="s">
        <v>24</v>
      </c>
      <c r="N3" s="54" t="s">
        <v>24</v>
      </c>
      <c r="O3" s="54" t="s">
        <v>24</v>
      </c>
      <c r="P3" s="54" t="s">
        <v>24</v>
      </c>
      <c r="Q3" s="54" t="s">
        <v>24</v>
      </c>
      <c r="R3" s="54" t="s">
        <v>24</v>
      </c>
      <c r="S3" s="54" t="s">
        <v>24</v>
      </c>
    </row>
    <row r="4" spans="1:19" ht="26.25" x14ac:dyDescent="0.2">
      <c r="A4" s="54" t="str">
        <f>+سهام!A4</f>
        <v>برای ماه منتهی به 1404/10/30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  <c r="R4" s="54" t="s">
        <v>2</v>
      </c>
      <c r="S4" s="54" t="s">
        <v>2</v>
      </c>
    </row>
    <row r="6" spans="1:19" ht="27" thickBot="1" x14ac:dyDescent="0.25">
      <c r="A6" s="57" t="s">
        <v>3</v>
      </c>
      <c r="C6" s="57" t="s">
        <v>32</v>
      </c>
      <c r="D6" s="57" t="s">
        <v>32</v>
      </c>
      <c r="E6" s="57" t="s">
        <v>32</v>
      </c>
      <c r="F6" s="57" t="s">
        <v>32</v>
      </c>
      <c r="G6" s="57" t="s">
        <v>32</v>
      </c>
      <c r="I6" s="57" t="s">
        <v>26</v>
      </c>
      <c r="J6" s="57" t="s">
        <v>26</v>
      </c>
      <c r="K6" s="57" t="s">
        <v>26</v>
      </c>
      <c r="L6" s="57" t="s">
        <v>26</v>
      </c>
      <c r="M6" s="57" t="s">
        <v>26</v>
      </c>
      <c r="O6" s="57" t="s">
        <v>27</v>
      </c>
      <c r="P6" s="57" t="s">
        <v>27</v>
      </c>
      <c r="Q6" s="57" t="s">
        <v>27</v>
      </c>
      <c r="R6" s="57" t="s">
        <v>27</v>
      </c>
      <c r="S6" s="57" t="s">
        <v>27</v>
      </c>
    </row>
    <row r="7" spans="1:19" ht="27" thickBot="1" x14ac:dyDescent="0.25">
      <c r="A7" s="57" t="s">
        <v>3</v>
      </c>
      <c r="C7" s="30" t="s">
        <v>33</v>
      </c>
      <c r="E7" s="30" t="s">
        <v>34</v>
      </c>
      <c r="G7" s="30" t="s">
        <v>35</v>
      </c>
      <c r="I7" s="30" t="s">
        <v>36</v>
      </c>
      <c r="K7" s="30" t="s">
        <v>30</v>
      </c>
      <c r="M7" s="30" t="s">
        <v>37</v>
      </c>
      <c r="O7" s="30" t="s">
        <v>36</v>
      </c>
      <c r="Q7" s="30" t="s">
        <v>30</v>
      </c>
      <c r="S7" s="30" t="s">
        <v>37</v>
      </c>
    </row>
    <row r="8" spans="1:19" ht="21.75" thickBot="1" x14ac:dyDescent="0.25">
      <c r="A8" s="5" t="s">
        <v>66</v>
      </c>
      <c r="C8" s="8" t="s">
        <v>94</v>
      </c>
      <c r="E8" s="8">
        <v>15197552</v>
      </c>
      <c r="G8" s="8">
        <v>40</v>
      </c>
      <c r="I8" s="8">
        <v>607902080</v>
      </c>
      <c r="K8" s="8">
        <v>-86434961</v>
      </c>
      <c r="M8" s="8">
        <f>+K8+I8</f>
        <v>521467119</v>
      </c>
      <c r="O8" s="8">
        <v>607902080</v>
      </c>
      <c r="Q8" s="8">
        <v>-86434961</v>
      </c>
      <c r="S8" s="8">
        <f>+Q8+O8</f>
        <v>521467119</v>
      </c>
    </row>
    <row r="9" spans="1:19" ht="21.75" thickBot="1" x14ac:dyDescent="0.25">
      <c r="I9" s="17">
        <f>SUM(I8:I8)</f>
        <v>607902080</v>
      </c>
      <c r="J9" s="5"/>
      <c r="K9" s="17">
        <f>SUM(K8:K8)</f>
        <v>-86434961</v>
      </c>
      <c r="L9" s="5"/>
      <c r="M9" s="17">
        <f>SUM(M8:M8)</f>
        <v>521467119</v>
      </c>
      <c r="N9" s="5"/>
      <c r="O9" s="17">
        <f>SUM(O8:O8)</f>
        <v>607902080</v>
      </c>
      <c r="P9" s="5"/>
      <c r="Q9" s="17">
        <f>SUM(Q8:Q8)</f>
        <v>-86434961</v>
      </c>
      <c r="R9" s="5"/>
      <c r="S9" s="17">
        <f>SUM(S8:S8)</f>
        <v>521467119</v>
      </c>
    </row>
    <row r="10" spans="1:19" ht="19.5" thickTop="1" x14ac:dyDescent="0.2"/>
    <row r="11" spans="1:19" x14ac:dyDescent="0.2">
      <c r="R11" s="8">
        <f>+S10-S9</f>
        <v>-521467119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0"/>
  <sheetViews>
    <sheetView rightToLeft="1" workbookViewId="0">
      <selection activeCell="G26" sqref="G26"/>
    </sheetView>
  </sheetViews>
  <sheetFormatPr defaultRowHeight="18.75" x14ac:dyDescent="0.45"/>
  <cols>
    <col min="1" max="1" width="17.125" style="21" bestFit="1" customWidth="1"/>
    <col min="2" max="2" width="0.875" style="21" customWidth="1"/>
    <col min="3" max="3" width="32.125" style="21" bestFit="1" customWidth="1"/>
    <col min="4" max="4" width="0.875" style="21" customWidth="1"/>
    <col min="5" max="5" width="27.875" style="21" bestFit="1" customWidth="1"/>
    <col min="6" max="6" width="0.875" style="21" customWidth="1"/>
    <col min="7" max="7" width="32.125" style="21" bestFit="1" customWidth="1"/>
    <col min="8" max="8" width="0.875" style="21" customWidth="1"/>
    <col min="9" max="9" width="27.875" style="21" bestFit="1" customWidth="1"/>
    <col min="10" max="10" width="0.875" style="21" customWidth="1"/>
    <col min="11" max="11" width="8" style="21" customWidth="1"/>
    <col min="12" max="16384" width="9" style="21"/>
  </cols>
  <sheetData>
    <row r="2" spans="1:9" ht="26.25" x14ac:dyDescent="0.45">
      <c r="A2" s="54" t="str">
        <f>+سهام!A2</f>
        <v>صندوق سرمایه‌گذاری بخشی صنایع مفید - خودران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</row>
    <row r="3" spans="1:9" ht="26.25" x14ac:dyDescent="0.45">
      <c r="A3" s="54" t="s">
        <v>24</v>
      </c>
      <c r="B3" s="54" t="s">
        <v>24</v>
      </c>
      <c r="C3" s="54" t="s">
        <v>24</v>
      </c>
      <c r="D3" s="54" t="s">
        <v>24</v>
      </c>
      <c r="E3" s="54" t="s">
        <v>24</v>
      </c>
      <c r="F3" s="54" t="s">
        <v>24</v>
      </c>
      <c r="G3" s="54" t="s">
        <v>24</v>
      </c>
      <c r="H3" s="54" t="s">
        <v>24</v>
      </c>
      <c r="I3" s="54" t="s">
        <v>24</v>
      </c>
    </row>
    <row r="4" spans="1:9" ht="26.25" x14ac:dyDescent="0.45">
      <c r="A4" s="54" t="str">
        <f>+سهام!A4</f>
        <v>برای ماه منتهی به 1404/10/30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</row>
    <row r="6" spans="1:9" ht="27" thickBot="1" x14ac:dyDescent="0.5">
      <c r="A6" s="57" t="s">
        <v>46</v>
      </c>
      <c r="B6" s="57" t="s">
        <v>46</v>
      </c>
      <c r="C6" s="57" t="s">
        <v>26</v>
      </c>
      <c r="D6" s="57" t="s">
        <v>26</v>
      </c>
      <c r="E6" s="57" t="s">
        <v>26</v>
      </c>
      <c r="G6" s="57" t="s">
        <v>27</v>
      </c>
      <c r="H6" s="57" t="s">
        <v>27</v>
      </c>
      <c r="I6" s="57" t="s">
        <v>27</v>
      </c>
    </row>
    <row r="7" spans="1:9" ht="27" thickBot="1" x14ac:dyDescent="0.5">
      <c r="A7" s="30" t="s">
        <v>47</v>
      </c>
      <c r="C7" s="30" t="s">
        <v>48</v>
      </c>
      <c r="E7" s="30" t="s">
        <v>49</v>
      </c>
      <c r="G7" s="30" t="s">
        <v>48</v>
      </c>
      <c r="I7" s="30" t="s">
        <v>49</v>
      </c>
    </row>
    <row r="8" spans="1:9" ht="21.75" thickBot="1" x14ac:dyDescent="0.6">
      <c r="A8" s="31" t="s">
        <v>22</v>
      </c>
      <c r="C8" s="8">
        <f>+'سود سپرده بانکی'!G8</f>
        <v>1895105449</v>
      </c>
      <c r="D8" s="8"/>
      <c r="E8" s="47">
        <f>+C8/$C$9</f>
        <v>1</v>
      </c>
      <c r="F8" s="8"/>
      <c r="G8" s="8">
        <f>+'سود سپرده بانکی'!M8</f>
        <v>1895105449</v>
      </c>
      <c r="H8" s="8"/>
      <c r="I8" s="47">
        <f>+G8/$G$9</f>
        <v>1</v>
      </c>
    </row>
    <row r="9" spans="1:9" ht="21.75" thickBot="1" x14ac:dyDescent="0.5">
      <c r="A9" s="21" t="s">
        <v>15</v>
      </c>
      <c r="C9" s="17">
        <f>SUM(C8:C8)</f>
        <v>1895105449</v>
      </c>
      <c r="D9" s="5"/>
      <c r="E9" s="38">
        <f>SUM(E8:E8)</f>
        <v>1</v>
      </c>
      <c r="F9" s="5"/>
      <c r="G9" s="17">
        <f>SUM(G8:G8)</f>
        <v>1895105449</v>
      </c>
      <c r="H9" s="5"/>
      <c r="I9" s="38">
        <f>SUM(I8:I8)</f>
        <v>1</v>
      </c>
    </row>
    <row r="10" spans="1:9" ht="19.5" thickTop="1" x14ac:dyDescent="0.45"/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workbookViewId="0">
      <selection activeCell="G26" sqref="G26"/>
    </sheetView>
  </sheetViews>
  <sheetFormatPr defaultRowHeight="18.75" x14ac:dyDescent="0.2"/>
  <cols>
    <col min="1" max="1" width="16.5" style="8" customWidth="1"/>
    <col min="2" max="2" width="0.875" style="8" customWidth="1"/>
    <col min="3" max="3" width="18.375" style="8" customWidth="1"/>
    <col min="4" max="4" width="0.875" style="8" customWidth="1"/>
    <col min="5" max="5" width="15.7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4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54" t="str">
        <f>+سهام!A2</f>
        <v>صندوق سرمایه‌گذاری بخشی صنایع مفید - خودران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</row>
    <row r="3" spans="1:13" ht="26.25" x14ac:dyDescent="0.2">
      <c r="A3" s="54" t="s">
        <v>24</v>
      </c>
      <c r="B3" s="54" t="s">
        <v>24</v>
      </c>
      <c r="C3" s="54" t="s">
        <v>24</v>
      </c>
      <c r="D3" s="54" t="s">
        <v>24</v>
      </c>
      <c r="E3" s="54" t="s">
        <v>24</v>
      </c>
      <c r="F3" s="54" t="s">
        <v>24</v>
      </c>
      <c r="G3" s="54" t="s">
        <v>24</v>
      </c>
      <c r="H3" s="54" t="s">
        <v>24</v>
      </c>
      <c r="I3" s="54" t="s">
        <v>24</v>
      </c>
      <c r="J3" s="54" t="s">
        <v>24</v>
      </c>
      <c r="K3" s="54" t="s">
        <v>24</v>
      </c>
      <c r="L3" s="54" t="s">
        <v>24</v>
      </c>
      <c r="M3" s="54" t="s">
        <v>24</v>
      </c>
    </row>
    <row r="4" spans="1:13" ht="26.25" x14ac:dyDescent="0.2">
      <c r="A4" s="54" t="str">
        <f>+سهام!A4</f>
        <v>برای ماه منتهی به 1404/10/30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</row>
    <row r="6" spans="1:13" ht="27" thickBot="1" x14ac:dyDescent="0.25">
      <c r="A6" s="57" t="s">
        <v>25</v>
      </c>
      <c r="B6" s="57" t="s">
        <v>25</v>
      </c>
      <c r="C6" s="57" t="s">
        <v>26</v>
      </c>
      <c r="D6" s="57" t="s">
        <v>26</v>
      </c>
      <c r="E6" s="57" t="s">
        <v>26</v>
      </c>
      <c r="F6" s="57" t="s">
        <v>26</v>
      </c>
      <c r="G6" s="57" t="s">
        <v>26</v>
      </c>
      <c r="I6" s="57" t="s">
        <v>27</v>
      </c>
      <c r="J6" s="57" t="s">
        <v>27</v>
      </c>
      <c r="K6" s="57" t="s">
        <v>27</v>
      </c>
      <c r="L6" s="57" t="s">
        <v>27</v>
      </c>
      <c r="M6" s="57" t="s">
        <v>27</v>
      </c>
    </row>
    <row r="7" spans="1:13" ht="27" thickBot="1" x14ac:dyDescent="0.25">
      <c r="A7" s="30" t="s">
        <v>28</v>
      </c>
      <c r="C7" s="30" t="s">
        <v>29</v>
      </c>
      <c r="E7" s="30" t="s">
        <v>30</v>
      </c>
      <c r="G7" s="30" t="s">
        <v>31</v>
      </c>
      <c r="I7" s="30" t="s">
        <v>29</v>
      </c>
      <c r="K7" s="30" t="s">
        <v>30</v>
      </c>
      <c r="M7" s="30" t="s">
        <v>31</v>
      </c>
    </row>
    <row r="8" spans="1:13" ht="19.5" customHeight="1" thickBot="1" x14ac:dyDescent="0.25">
      <c r="A8" s="5" t="s">
        <v>22</v>
      </c>
      <c r="C8" s="8">
        <v>1895105449</v>
      </c>
      <c r="E8" s="8">
        <v>0</v>
      </c>
      <c r="G8" s="8">
        <f>+C8-E8</f>
        <v>1895105449</v>
      </c>
      <c r="I8" s="8">
        <v>1895105449</v>
      </c>
      <c r="K8" s="8">
        <v>0</v>
      </c>
      <c r="M8" s="8">
        <f>+I8-K8</f>
        <v>1895105449</v>
      </c>
    </row>
    <row r="9" spans="1:13" ht="21.75" thickBot="1" x14ac:dyDescent="0.25">
      <c r="A9" s="8" t="s">
        <v>15</v>
      </c>
      <c r="C9" s="17">
        <f>SUM(C8:C8)</f>
        <v>1895105449</v>
      </c>
      <c r="D9" s="5"/>
      <c r="E9" s="17">
        <f>SUM(E8:E8)</f>
        <v>0</v>
      </c>
      <c r="F9" s="5"/>
      <c r="G9" s="17">
        <f>SUM(G8:G8)</f>
        <v>1895105449</v>
      </c>
      <c r="H9" s="5"/>
      <c r="I9" s="17">
        <f>SUM(I8:I8)</f>
        <v>1895105449</v>
      </c>
      <c r="J9" s="5"/>
      <c r="K9" s="17">
        <f>SUM(K8:K8)</f>
        <v>0</v>
      </c>
      <c r="L9" s="5"/>
      <c r="M9" s="17">
        <f>SUM(M8:M8)</f>
        <v>1895105449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Q22"/>
  <sheetViews>
    <sheetView rightToLeft="1" zoomScale="90" zoomScaleNormal="90" workbookViewId="0">
      <selection activeCell="G26" sqref="G26"/>
    </sheetView>
  </sheetViews>
  <sheetFormatPr defaultRowHeight="22.5" x14ac:dyDescent="0.2"/>
  <cols>
    <col min="1" max="1" width="31" style="11" customWidth="1"/>
    <col min="2" max="2" width="0.875" style="11" customWidth="1"/>
    <col min="3" max="3" width="15.75" style="11" customWidth="1"/>
    <col min="4" max="4" width="0.875" style="11" customWidth="1"/>
    <col min="5" max="5" width="19.25" style="11" customWidth="1"/>
    <col min="6" max="6" width="0.875" style="11" customWidth="1"/>
    <col min="7" max="7" width="19.25" style="11" customWidth="1"/>
    <col min="8" max="8" width="0.875" style="11" customWidth="1"/>
    <col min="9" max="9" width="24.5" style="11" customWidth="1"/>
    <col min="10" max="10" width="0.875" style="11" customWidth="1"/>
    <col min="11" max="11" width="16.625" style="11" customWidth="1"/>
    <col min="12" max="12" width="0.875" style="11" customWidth="1"/>
    <col min="13" max="13" width="21.125" style="11" bestFit="1" customWidth="1"/>
    <col min="14" max="14" width="0.875" style="11" customWidth="1"/>
    <col min="15" max="15" width="21.25" style="11" bestFit="1" customWidth="1"/>
    <col min="16" max="16" width="0.875" style="11" customWidth="1"/>
    <col min="17" max="17" width="24.5" style="11" customWidth="1"/>
    <col min="18" max="18" width="0.875" style="11" customWidth="1"/>
    <col min="19" max="16384" width="9" style="11"/>
  </cols>
  <sheetData>
    <row r="2" spans="1:17" ht="24" x14ac:dyDescent="0.2">
      <c r="A2" s="58" t="str">
        <f>+سهام!A2</f>
        <v>صندوق سرمایه‌گذاری بخشی صنایع مفید - خودران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</row>
    <row r="3" spans="1:17" ht="24" x14ac:dyDescent="0.2">
      <c r="A3" s="58" t="s">
        <v>24</v>
      </c>
      <c r="B3" s="58" t="s">
        <v>24</v>
      </c>
      <c r="C3" s="58" t="s">
        <v>24</v>
      </c>
      <c r="D3" s="58" t="s">
        <v>24</v>
      </c>
      <c r="E3" s="58" t="s">
        <v>24</v>
      </c>
      <c r="F3" s="58" t="s">
        <v>24</v>
      </c>
      <c r="G3" s="58" t="s">
        <v>24</v>
      </c>
      <c r="H3" s="58" t="s">
        <v>24</v>
      </c>
      <c r="I3" s="58" t="s">
        <v>24</v>
      </c>
      <c r="J3" s="58" t="s">
        <v>24</v>
      </c>
      <c r="K3" s="58" t="s">
        <v>24</v>
      </c>
      <c r="L3" s="58" t="s">
        <v>24</v>
      </c>
      <c r="M3" s="58" t="s">
        <v>24</v>
      </c>
      <c r="N3" s="58" t="s">
        <v>24</v>
      </c>
      <c r="O3" s="58" t="s">
        <v>24</v>
      </c>
      <c r="P3" s="58" t="s">
        <v>24</v>
      </c>
      <c r="Q3" s="58" t="s">
        <v>24</v>
      </c>
    </row>
    <row r="4" spans="1:17" ht="24" x14ac:dyDescent="0.2">
      <c r="A4" s="58" t="str">
        <f>+سهام!A4</f>
        <v>برای ماه منتهی به 1404/10/30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</row>
    <row r="6" spans="1:17" ht="24.75" thickBot="1" x14ac:dyDescent="0.25">
      <c r="A6" s="59" t="s">
        <v>3</v>
      </c>
      <c r="C6" s="60" t="s">
        <v>26</v>
      </c>
      <c r="D6" s="60" t="s">
        <v>26</v>
      </c>
      <c r="E6" s="60" t="s">
        <v>26</v>
      </c>
      <c r="F6" s="60" t="s">
        <v>26</v>
      </c>
      <c r="G6" s="60" t="s">
        <v>26</v>
      </c>
      <c r="H6" s="60" t="s">
        <v>26</v>
      </c>
      <c r="I6" s="60" t="s">
        <v>26</v>
      </c>
      <c r="K6" s="60" t="s">
        <v>27</v>
      </c>
      <c r="L6" s="60" t="s">
        <v>27</v>
      </c>
      <c r="M6" s="60" t="s">
        <v>27</v>
      </c>
      <c r="N6" s="60" t="s">
        <v>27</v>
      </c>
      <c r="O6" s="60" t="s">
        <v>27</v>
      </c>
      <c r="P6" s="60" t="s">
        <v>27</v>
      </c>
      <c r="Q6" s="60" t="s">
        <v>27</v>
      </c>
    </row>
    <row r="7" spans="1:17" ht="24.75" thickBot="1" x14ac:dyDescent="0.25">
      <c r="A7" s="60" t="s">
        <v>3</v>
      </c>
      <c r="C7" s="25" t="s">
        <v>7</v>
      </c>
      <c r="E7" s="25" t="s">
        <v>38</v>
      </c>
      <c r="G7" s="25" t="s">
        <v>39</v>
      </c>
      <c r="I7" s="25" t="s">
        <v>41</v>
      </c>
      <c r="K7" s="25" t="s">
        <v>7</v>
      </c>
      <c r="M7" s="25" t="s">
        <v>38</v>
      </c>
      <c r="O7" s="25" t="s">
        <v>39</v>
      </c>
      <c r="Q7" s="25" t="s">
        <v>41</v>
      </c>
    </row>
    <row r="8" spans="1:17" ht="24" x14ac:dyDescent="0.2">
      <c r="A8" s="19" t="s">
        <v>59</v>
      </c>
      <c r="C8" s="11">
        <v>16781361</v>
      </c>
      <c r="E8" s="11">
        <v>30522458465</v>
      </c>
      <c r="G8" s="11">
        <v>31854589381</v>
      </c>
      <c r="I8" s="11">
        <f>+E8-G8</f>
        <v>-1332130916</v>
      </c>
      <c r="K8" s="11">
        <v>16781361</v>
      </c>
      <c r="M8" s="11">
        <v>30522458465</v>
      </c>
      <c r="O8" s="11">
        <v>31854589381</v>
      </c>
      <c r="Q8" s="11">
        <f t="shared" ref="Q8:Q17" si="0">+M8-O8</f>
        <v>-1332130916</v>
      </c>
    </row>
    <row r="9" spans="1:17" ht="24" x14ac:dyDescent="0.2">
      <c r="A9" s="19" t="s">
        <v>81</v>
      </c>
      <c r="C9" s="11">
        <v>133750</v>
      </c>
      <c r="E9" s="11">
        <v>5547743113</v>
      </c>
      <c r="G9" s="11">
        <v>3941668538</v>
      </c>
      <c r="I9" s="11">
        <f t="shared" ref="I9:I17" si="1">+E9-G9</f>
        <v>1606074575</v>
      </c>
      <c r="K9" s="11">
        <v>133750</v>
      </c>
      <c r="M9" s="11">
        <v>5547743113</v>
      </c>
      <c r="O9" s="11">
        <v>3941668538</v>
      </c>
      <c r="Q9" s="11">
        <f t="shared" si="0"/>
        <v>1606074575</v>
      </c>
    </row>
    <row r="10" spans="1:17" ht="24" x14ac:dyDescent="0.2">
      <c r="A10" s="19" t="s">
        <v>60</v>
      </c>
      <c r="C10" s="11">
        <v>9130852</v>
      </c>
      <c r="E10" s="11">
        <v>16388542459</v>
      </c>
      <c r="G10" s="11">
        <v>15741479301</v>
      </c>
      <c r="I10" s="11">
        <f t="shared" si="1"/>
        <v>647063158</v>
      </c>
      <c r="K10" s="11">
        <v>9130852</v>
      </c>
      <c r="M10" s="11">
        <v>16388542459</v>
      </c>
      <c r="O10" s="11">
        <v>15741479301</v>
      </c>
      <c r="Q10" s="11">
        <f t="shared" si="0"/>
        <v>647063158</v>
      </c>
    </row>
    <row r="11" spans="1:17" ht="24" x14ac:dyDescent="0.2">
      <c r="A11" s="19" t="s">
        <v>73</v>
      </c>
      <c r="C11" s="11">
        <v>13459619</v>
      </c>
      <c r="E11" s="11">
        <v>55123518863</v>
      </c>
      <c r="G11" s="11">
        <v>54009949930</v>
      </c>
      <c r="I11" s="11">
        <f t="shared" si="1"/>
        <v>1113568933</v>
      </c>
      <c r="K11" s="11">
        <v>13459619</v>
      </c>
      <c r="M11" s="11">
        <v>55123518863</v>
      </c>
      <c r="O11" s="11">
        <v>54009949930</v>
      </c>
      <c r="Q11" s="11">
        <f t="shared" si="0"/>
        <v>1113568933</v>
      </c>
    </row>
    <row r="12" spans="1:17" ht="24" x14ac:dyDescent="0.2">
      <c r="A12" s="19" t="s">
        <v>70</v>
      </c>
      <c r="C12" s="11">
        <v>750000</v>
      </c>
      <c r="E12" s="11">
        <v>3355066566</v>
      </c>
      <c r="G12" s="11">
        <v>3296817075</v>
      </c>
      <c r="I12" s="11">
        <f t="shared" si="1"/>
        <v>58249491</v>
      </c>
      <c r="K12" s="11">
        <v>750000</v>
      </c>
      <c r="M12" s="11">
        <v>3355066566</v>
      </c>
      <c r="O12" s="11">
        <v>3296817075</v>
      </c>
      <c r="Q12" s="11">
        <f t="shared" si="0"/>
        <v>58249491</v>
      </c>
    </row>
    <row r="13" spans="1:17" ht="24" x14ac:dyDescent="0.2">
      <c r="A13" s="19" t="s">
        <v>78</v>
      </c>
      <c r="C13" s="11">
        <v>375000</v>
      </c>
      <c r="E13" s="11">
        <v>10078958796</v>
      </c>
      <c r="G13" s="11">
        <v>10083943875</v>
      </c>
      <c r="I13" s="11">
        <f t="shared" si="1"/>
        <v>-4985079</v>
      </c>
      <c r="K13" s="11">
        <v>375000</v>
      </c>
      <c r="M13" s="11">
        <v>10078958796</v>
      </c>
      <c r="O13" s="11">
        <v>10083943875</v>
      </c>
      <c r="Q13" s="11">
        <f t="shared" si="0"/>
        <v>-4985079</v>
      </c>
    </row>
    <row r="14" spans="1:17" ht="24" x14ac:dyDescent="0.2">
      <c r="A14" s="19" t="s">
        <v>72</v>
      </c>
      <c r="C14" s="11">
        <v>34498026</v>
      </c>
      <c r="E14" s="11">
        <v>154262268243</v>
      </c>
      <c r="G14" s="11">
        <v>156090369121</v>
      </c>
      <c r="I14" s="11">
        <f t="shared" si="1"/>
        <v>-1828100878</v>
      </c>
      <c r="K14" s="11">
        <v>34498026</v>
      </c>
      <c r="M14" s="11">
        <v>154262268243</v>
      </c>
      <c r="O14" s="11">
        <v>156090369121</v>
      </c>
      <c r="Q14" s="11">
        <f t="shared" si="0"/>
        <v>-1828100878</v>
      </c>
    </row>
    <row r="15" spans="1:17" ht="24" x14ac:dyDescent="0.2">
      <c r="A15" s="19" t="s">
        <v>54</v>
      </c>
      <c r="C15" s="11">
        <v>208184308</v>
      </c>
      <c r="E15" s="11">
        <v>110100744544</v>
      </c>
      <c r="G15" s="11">
        <v>114456399321</v>
      </c>
      <c r="I15" s="11">
        <f t="shared" si="1"/>
        <v>-4355654777</v>
      </c>
      <c r="K15" s="11">
        <v>208184308</v>
      </c>
      <c r="M15" s="11">
        <v>110100744544</v>
      </c>
      <c r="O15" s="11">
        <v>114456399321</v>
      </c>
      <c r="Q15" s="11">
        <f t="shared" si="0"/>
        <v>-4355654777</v>
      </c>
    </row>
    <row r="16" spans="1:17" ht="24" x14ac:dyDescent="0.2">
      <c r="A16" s="19" t="s">
        <v>66</v>
      </c>
      <c r="C16" s="11">
        <v>12626125</v>
      </c>
      <c r="E16" s="11">
        <v>91293223231</v>
      </c>
      <c r="G16" s="11">
        <v>81946731990</v>
      </c>
      <c r="I16" s="11">
        <f t="shared" si="1"/>
        <v>9346491241</v>
      </c>
      <c r="K16" s="11">
        <v>12626125</v>
      </c>
      <c r="M16" s="11">
        <v>91293223231</v>
      </c>
      <c r="O16" s="11">
        <v>81946731990</v>
      </c>
      <c r="Q16" s="11">
        <f t="shared" si="0"/>
        <v>9346491241</v>
      </c>
    </row>
    <row r="17" spans="1:17" ht="24" x14ac:dyDescent="0.2">
      <c r="A17" s="19" t="s">
        <v>68</v>
      </c>
      <c r="C17" s="11">
        <v>380362083</v>
      </c>
      <c r="E17" s="11">
        <v>220237497826</v>
      </c>
      <c r="G17" s="11">
        <v>234941103367</v>
      </c>
      <c r="I17" s="11">
        <f t="shared" si="1"/>
        <v>-14703605541</v>
      </c>
      <c r="K17" s="11">
        <v>380362083</v>
      </c>
      <c r="M17" s="11">
        <v>220237497826</v>
      </c>
      <c r="O17" s="11">
        <v>234941103367</v>
      </c>
      <c r="Q17" s="11">
        <f t="shared" si="0"/>
        <v>-14703605541</v>
      </c>
    </row>
    <row r="18" spans="1:17" ht="24" x14ac:dyDescent="0.2">
      <c r="A18" s="19" t="s">
        <v>85</v>
      </c>
      <c r="C18" s="11" t="s">
        <v>84</v>
      </c>
      <c r="E18" s="11">
        <v>0</v>
      </c>
      <c r="G18" s="11">
        <v>0</v>
      </c>
      <c r="I18" s="11">
        <v>931831704</v>
      </c>
      <c r="K18" s="11" t="s">
        <v>84</v>
      </c>
      <c r="M18" s="11">
        <v>0</v>
      </c>
      <c r="O18" s="11">
        <v>0</v>
      </c>
      <c r="Q18" s="11">
        <v>931831704</v>
      </c>
    </row>
    <row r="19" spans="1:17" ht="24" x14ac:dyDescent="0.2">
      <c r="A19" s="19" t="s">
        <v>86</v>
      </c>
      <c r="C19" s="11" t="s">
        <v>84</v>
      </c>
      <c r="E19" s="11">
        <v>0</v>
      </c>
      <c r="G19" s="11">
        <v>0</v>
      </c>
      <c r="I19" s="11">
        <v>582863257</v>
      </c>
      <c r="K19" s="11" t="s">
        <v>84</v>
      </c>
      <c r="M19" s="11">
        <v>0</v>
      </c>
      <c r="O19" s="11">
        <v>0</v>
      </c>
      <c r="Q19" s="11">
        <v>582863257</v>
      </c>
    </row>
    <row r="20" spans="1:17" ht="24.75" thickBot="1" x14ac:dyDescent="0.25">
      <c r="A20" s="19" t="s">
        <v>95</v>
      </c>
      <c r="C20" s="11" t="s">
        <v>84</v>
      </c>
      <c r="E20" s="11">
        <v>0</v>
      </c>
      <c r="G20" s="11">
        <v>0</v>
      </c>
      <c r="I20" s="11">
        <v>840882400</v>
      </c>
      <c r="K20" s="11" t="s">
        <v>84</v>
      </c>
      <c r="M20" s="11">
        <v>0</v>
      </c>
      <c r="O20" s="11">
        <v>0</v>
      </c>
      <c r="Q20" s="11">
        <v>840882400</v>
      </c>
    </row>
    <row r="21" spans="1:17" s="12" customFormat="1" ht="24.75" thickBot="1" x14ac:dyDescent="0.25">
      <c r="A21" s="12" t="s">
        <v>15</v>
      </c>
      <c r="C21" s="12" t="s">
        <v>15</v>
      </c>
      <c r="E21" s="20">
        <f>SUM(E8:E20)</f>
        <v>696910022106</v>
      </c>
      <c r="G21" s="20">
        <f>SUM(G8:G20)</f>
        <v>706363051899</v>
      </c>
      <c r="I21" s="20">
        <f>SUM(I8:I20)</f>
        <v>-7097452432</v>
      </c>
      <c r="K21" s="12" t="s">
        <v>15</v>
      </c>
      <c r="M21" s="20">
        <f>SUM(M8:M20)</f>
        <v>696910022106</v>
      </c>
      <c r="O21" s="20">
        <f>SUM(O8:O20)</f>
        <v>706363051899</v>
      </c>
      <c r="Q21" s="20">
        <f>SUM(Q8:Q20)</f>
        <v>-7097452432</v>
      </c>
    </row>
    <row r="22" spans="1:17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2026-01-26T15:23:49Z</dcterms:modified>
</cp:coreProperties>
</file>