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0\بخشی\"/>
    </mc:Choice>
  </mc:AlternateContent>
  <xr:revisionPtr revIDLastSave="0" documentId="13_ncr:1_{22780303-4B5C-4CC8-AF74-3CE6F6AC1717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فروش'!$K$6:$Q$15</definedName>
    <definedName name="_xlnm._FilterDatabase" localSheetId="0" hidden="1">سهام!$A$6:$A$33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4" i="5" l="1"/>
  <c r="Q35" i="5"/>
  <c r="Q36" i="5"/>
  <c r="Q37" i="5"/>
  <c r="Q38" i="5"/>
  <c r="Q39" i="5"/>
  <c r="Q40" i="5"/>
  <c r="I34" i="5"/>
  <c r="I35" i="5"/>
  <c r="I36" i="5"/>
  <c r="I37" i="5"/>
  <c r="S8" i="4"/>
  <c r="M8" i="4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8" i="5"/>
  <c r="I39" i="5"/>
  <c r="I40" i="5"/>
  <c r="I41" i="5"/>
  <c r="I42" i="5"/>
  <c r="I43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41" i="5"/>
  <c r="Q42" i="5"/>
  <c r="Q43" i="5"/>
  <c r="Q8" i="5"/>
  <c r="M44" i="5"/>
  <c r="O44" i="5"/>
  <c r="I9" i="6"/>
  <c r="I10" i="6"/>
  <c r="I11" i="6"/>
  <c r="I12" i="6"/>
  <c r="I13" i="6"/>
  <c r="I14" i="6"/>
  <c r="I8" i="6"/>
  <c r="Q9" i="6"/>
  <c r="Q10" i="6"/>
  <c r="Q11" i="6"/>
  <c r="Q12" i="6"/>
  <c r="Q13" i="6"/>
  <c r="Q14" i="6"/>
  <c r="Q8" i="6"/>
  <c r="P15" i="6"/>
  <c r="O15" i="6"/>
  <c r="N15" i="6"/>
  <c r="M15" i="6"/>
  <c r="H15" i="6"/>
  <c r="G15" i="6"/>
  <c r="E15" i="6"/>
  <c r="F10" i="10"/>
  <c r="C6" i="2"/>
  <c r="I6" i="2"/>
  <c r="C10" i="3"/>
  <c r="O9" i="4"/>
  <c r="Q9" i="4"/>
  <c r="E45" i="1"/>
  <c r="G45" i="1"/>
  <c r="G10" i="10" l="1"/>
  <c r="K10" i="2"/>
  <c r="I15" i="6"/>
  <c r="Q15" i="6"/>
  <c r="Y45" i="1"/>
  <c r="S9" i="4"/>
  <c r="M9" i="4"/>
  <c r="K9" i="4"/>
  <c r="I9" i="4"/>
  <c r="W45" i="1"/>
  <c r="U45" i="1"/>
  <c r="M9" i="3"/>
  <c r="G9" i="8" s="1"/>
  <c r="G9" i="3"/>
  <c r="C9" i="8" s="1"/>
  <c r="G8" i="3"/>
  <c r="C8" i="8" s="1"/>
  <c r="C10" i="8" l="1"/>
  <c r="C8" i="10" s="1"/>
  <c r="M8" i="3"/>
  <c r="G8" i="8" s="1"/>
  <c r="G10" i="8" s="1"/>
  <c r="I9" i="2"/>
  <c r="I8" i="2"/>
  <c r="I44" i="5" l="1"/>
  <c r="E10" i="3"/>
  <c r="I10" i="3"/>
  <c r="K10" i="3"/>
  <c r="I10" i="2"/>
  <c r="A4" i="11"/>
  <c r="A2" i="11"/>
  <c r="E9" i="11"/>
  <c r="C9" i="11"/>
  <c r="C9" i="10" s="1"/>
  <c r="E9" i="8" l="1"/>
  <c r="E8" i="8"/>
  <c r="G44" i="5"/>
  <c r="E44" i="5"/>
  <c r="M10" i="3"/>
  <c r="G10" i="3"/>
  <c r="A4" i="5"/>
  <c r="A4" i="6"/>
  <c r="A4" i="3"/>
  <c r="A4" i="4"/>
  <c r="A4" i="8"/>
  <c r="A4" i="7"/>
  <c r="A4" i="10"/>
  <c r="A4" i="2"/>
  <c r="A2" i="2"/>
  <c r="A2" i="10" s="1"/>
  <c r="E10" i="8" l="1"/>
  <c r="I9" i="8"/>
  <c r="I8" i="8"/>
  <c r="A2" i="7"/>
  <c r="A2" i="5"/>
  <c r="A2" i="3"/>
  <c r="A2" i="8"/>
  <c r="A2" i="6"/>
  <c r="A2" i="4"/>
  <c r="G10" i="2"/>
  <c r="E10" i="2"/>
  <c r="C10" i="2"/>
  <c r="Q34" i="7" l="1"/>
  <c r="G35" i="7"/>
  <c r="G34" i="7"/>
  <c r="Q35" i="7"/>
  <c r="O34" i="7"/>
  <c r="E35" i="7"/>
  <c r="O35" i="7"/>
  <c r="E34" i="7"/>
  <c r="M34" i="7"/>
  <c r="C35" i="7"/>
  <c r="C34" i="7"/>
  <c r="M35" i="7"/>
  <c r="M8" i="7"/>
  <c r="C9" i="7"/>
  <c r="C32" i="7"/>
  <c r="C11" i="7"/>
  <c r="C16" i="7"/>
  <c r="C22" i="7"/>
  <c r="C27" i="7"/>
  <c r="C33" i="7"/>
  <c r="C36" i="7"/>
  <c r="C42" i="7"/>
  <c r="C21" i="7"/>
  <c r="C10" i="7"/>
  <c r="C12" i="7"/>
  <c r="C17" i="7"/>
  <c r="C23" i="7"/>
  <c r="C28" i="7"/>
  <c r="C43" i="7"/>
  <c r="C39" i="7"/>
  <c r="C40" i="7"/>
  <c r="C41" i="7"/>
  <c r="C13" i="7"/>
  <c r="C18" i="7"/>
  <c r="C24" i="7"/>
  <c r="C37" i="7"/>
  <c r="C8" i="7"/>
  <c r="C14" i="7"/>
  <c r="C19" i="7"/>
  <c r="C25" i="7"/>
  <c r="C26" i="7"/>
  <c r="C15" i="7"/>
  <c r="C29" i="7"/>
  <c r="C38" i="7"/>
  <c r="C20" i="7"/>
  <c r="C30" i="7"/>
  <c r="C31" i="7"/>
  <c r="Q38" i="7"/>
  <c r="Q11" i="7"/>
  <c r="Q16" i="7"/>
  <c r="Q22" i="7"/>
  <c r="Q27" i="7"/>
  <c r="Q33" i="7"/>
  <c r="Q36" i="7"/>
  <c r="G39" i="7"/>
  <c r="G12" i="7"/>
  <c r="G17" i="7"/>
  <c r="G23" i="7"/>
  <c r="G28" i="7"/>
  <c r="G22" i="7"/>
  <c r="Q39" i="7"/>
  <c r="Q12" i="7"/>
  <c r="Q17" i="7"/>
  <c r="Q23" i="7"/>
  <c r="Q28" i="7"/>
  <c r="G40" i="7"/>
  <c r="G13" i="7"/>
  <c r="G18" i="7"/>
  <c r="G24" i="7"/>
  <c r="G37" i="7"/>
  <c r="G16" i="7"/>
  <c r="Q40" i="7"/>
  <c r="Q13" i="7"/>
  <c r="Q18" i="7"/>
  <c r="Q24" i="7"/>
  <c r="Q37" i="7"/>
  <c r="G14" i="7"/>
  <c r="G19" i="7"/>
  <c r="Q32" i="7"/>
  <c r="G11" i="7"/>
  <c r="Q41" i="7"/>
  <c r="Q14" i="7"/>
  <c r="Q19" i="7"/>
  <c r="G15" i="7"/>
  <c r="G29" i="7"/>
  <c r="G41" i="7"/>
  <c r="G33" i="7"/>
  <c r="Q42" i="7"/>
  <c r="Q15" i="7"/>
  <c r="Q29" i="7"/>
  <c r="Q8" i="7"/>
  <c r="G20" i="7"/>
  <c r="G25" i="7"/>
  <c r="G30" i="7"/>
  <c r="G42" i="7"/>
  <c r="Q43" i="7"/>
  <c r="Q20" i="7"/>
  <c r="Q25" i="7"/>
  <c r="Q30" i="7"/>
  <c r="G9" i="7"/>
  <c r="G21" i="7"/>
  <c r="G26" i="7"/>
  <c r="G31" i="7"/>
  <c r="G43" i="7"/>
  <c r="Q10" i="7"/>
  <c r="G27" i="7"/>
  <c r="Q9" i="7"/>
  <c r="Q21" i="7"/>
  <c r="Q26" i="7"/>
  <c r="Q31" i="7"/>
  <c r="G10" i="7"/>
  <c r="G32" i="7"/>
  <c r="G8" i="7"/>
  <c r="G38" i="7"/>
  <c r="G36" i="7"/>
  <c r="O10" i="7"/>
  <c r="O32" i="7"/>
  <c r="O43" i="7"/>
  <c r="E15" i="7"/>
  <c r="E29" i="7"/>
  <c r="E41" i="7"/>
  <c r="O26" i="7"/>
  <c r="O11" i="7"/>
  <c r="O16" i="7"/>
  <c r="O22" i="7"/>
  <c r="O27" i="7"/>
  <c r="O33" i="7"/>
  <c r="O36" i="7"/>
  <c r="O8" i="7"/>
  <c r="E20" i="7"/>
  <c r="E25" i="7"/>
  <c r="E30" i="7"/>
  <c r="E42" i="7"/>
  <c r="O21" i="7"/>
  <c r="E38" i="7"/>
  <c r="O12" i="7"/>
  <c r="O17" i="7"/>
  <c r="O23" i="7"/>
  <c r="O28" i="7"/>
  <c r="E9" i="7"/>
  <c r="E21" i="7"/>
  <c r="E26" i="7"/>
  <c r="E31" i="7"/>
  <c r="E43" i="7"/>
  <c r="E19" i="7"/>
  <c r="E39" i="7"/>
  <c r="O13" i="7"/>
  <c r="O18" i="7"/>
  <c r="O24" i="7"/>
  <c r="O37" i="7"/>
  <c r="E10" i="7"/>
  <c r="E32" i="7"/>
  <c r="E8" i="7"/>
  <c r="E40" i="7"/>
  <c r="O14" i="7"/>
  <c r="O19" i="7"/>
  <c r="E11" i="7"/>
  <c r="E16" i="7"/>
  <c r="E22" i="7"/>
  <c r="E27" i="7"/>
  <c r="E33" i="7"/>
  <c r="E36" i="7"/>
  <c r="O9" i="7"/>
  <c r="E14" i="7"/>
  <c r="O38" i="7"/>
  <c r="O15" i="7"/>
  <c r="O29" i="7"/>
  <c r="O40" i="7"/>
  <c r="E12" i="7"/>
  <c r="E17" i="7"/>
  <c r="E23" i="7"/>
  <c r="E28" i="7"/>
  <c r="O31" i="7"/>
  <c r="O39" i="7"/>
  <c r="O20" i="7"/>
  <c r="O25" i="7"/>
  <c r="O30" i="7"/>
  <c r="O41" i="7"/>
  <c r="E13" i="7"/>
  <c r="E18" i="7"/>
  <c r="E24" i="7"/>
  <c r="E37" i="7"/>
  <c r="O42" i="7"/>
  <c r="M13" i="7"/>
  <c r="M18" i="7"/>
  <c r="M30" i="7"/>
  <c r="M42" i="7"/>
  <c r="M10" i="7"/>
  <c r="M14" i="7"/>
  <c r="M19" i="7"/>
  <c r="M25" i="7"/>
  <c r="M31" i="7"/>
  <c r="M43" i="7"/>
  <c r="M39" i="7"/>
  <c r="M15" i="7"/>
  <c r="M32" i="7"/>
  <c r="M36" i="7"/>
  <c r="M17" i="7"/>
  <c r="M27" i="7"/>
  <c r="M33" i="7"/>
  <c r="M22" i="7"/>
  <c r="M28" i="7"/>
  <c r="M37" i="7"/>
  <c r="M41" i="7"/>
  <c r="M38" i="7"/>
  <c r="M23" i="7"/>
  <c r="M29" i="7"/>
  <c r="M9" i="7"/>
  <c r="M16" i="7"/>
  <c r="M24" i="7"/>
  <c r="M40" i="7"/>
  <c r="M26" i="7"/>
  <c r="M12" i="7"/>
  <c r="M11" i="7"/>
  <c r="M20" i="7"/>
  <c r="M21" i="7"/>
  <c r="I10" i="8"/>
  <c r="O45" i="1"/>
  <c r="K45" i="1"/>
  <c r="Q44" i="5"/>
  <c r="S35" i="7" l="1"/>
  <c r="I27" i="7"/>
  <c r="I9" i="7"/>
  <c r="I42" i="7"/>
  <c r="I19" i="7"/>
  <c r="I13" i="7"/>
  <c r="I12" i="7"/>
  <c r="I36" i="7"/>
  <c r="I10" i="7"/>
  <c r="I29" i="7"/>
  <c r="I14" i="7"/>
  <c r="I16" i="7"/>
  <c r="I40" i="7"/>
  <c r="I22" i="7"/>
  <c r="I39" i="7"/>
  <c r="I38" i="7"/>
  <c r="I43" i="7"/>
  <c r="I30" i="7"/>
  <c r="I34" i="7"/>
  <c r="I8" i="7"/>
  <c r="I25" i="7"/>
  <c r="I11" i="7"/>
  <c r="I37" i="7"/>
  <c r="I35" i="7"/>
  <c r="I31" i="7"/>
  <c r="I20" i="7"/>
  <c r="I15" i="7"/>
  <c r="I32" i="7"/>
  <c r="I26" i="7"/>
  <c r="I33" i="7"/>
  <c r="I28" i="7"/>
  <c r="S34" i="7"/>
  <c r="I21" i="7"/>
  <c r="I24" i="7"/>
  <c r="I23" i="7"/>
  <c r="I41" i="7"/>
  <c r="I18" i="7"/>
  <c r="I17" i="7"/>
  <c r="S27" i="7"/>
  <c r="S36" i="7"/>
  <c r="S11" i="7"/>
  <c r="M44" i="7"/>
  <c r="S12" i="7"/>
  <c r="S28" i="7"/>
  <c r="S22" i="7"/>
  <c r="S23" i="7"/>
  <c r="S17" i="7"/>
  <c r="S18" i="7"/>
  <c r="C44" i="7"/>
  <c r="S16" i="7"/>
  <c r="S30" i="7"/>
  <c r="S19" i="7"/>
  <c r="S14" i="7"/>
  <c r="S29" i="7"/>
  <c r="S39" i="7"/>
  <c r="S40" i="7"/>
  <c r="S24" i="7"/>
  <c r="S9" i="7"/>
  <c r="S32" i="7"/>
  <c r="S33" i="7"/>
  <c r="S10" i="7"/>
  <c r="S20" i="7"/>
  <c r="S41" i="7"/>
  <c r="S26" i="7"/>
  <c r="S37" i="7"/>
  <c r="S15" i="7"/>
  <c r="S43" i="7"/>
  <c r="S21" i="7"/>
  <c r="S13" i="7"/>
  <c r="S31" i="7"/>
  <c r="S8" i="7"/>
  <c r="S25" i="7"/>
  <c r="S38" i="7"/>
  <c r="S42" i="7"/>
  <c r="G44" i="7"/>
  <c r="E44" i="7"/>
  <c r="O44" i="7"/>
  <c r="I44" i="7" l="1"/>
  <c r="S44" i="7"/>
  <c r="U34" i="7" l="1"/>
  <c r="U35" i="7"/>
  <c r="K35" i="7"/>
  <c r="K34" i="7"/>
  <c r="K9" i="7"/>
  <c r="K11" i="7"/>
  <c r="K31" i="7"/>
  <c r="K20" i="7"/>
  <c r="K15" i="7"/>
  <c r="K30" i="7"/>
  <c r="K14" i="7"/>
  <c r="K8" i="7"/>
  <c r="K27" i="7"/>
  <c r="K10" i="7"/>
  <c r="K28" i="7"/>
  <c r="K36" i="7"/>
  <c r="K43" i="7"/>
  <c r="K39" i="7"/>
  <c r="K23" i="7"/>
  <c r="K41" i="7"/>
  <c r="K37" i="7"/>
  <c r="K38" i="7"/>
  <c r="K25" i="7"/>
  <c r="K21" i="7"/>
  <c r="K24" i="7"/>
  <c r="K19" i="7"/>
  <c r="K17" i="7"/>
  <c r="K13" i="7"/>
  <c r="K16" i="7"/>
  <c r="K12" i="7"/>
  <c r="K40" i="7"/>
  <c r="K26" i="7"/>
  <c r="K22" i="7"/>
  <c r="K42" i="7"/>
  <c r="K29" i="7"/>
  <c r="K32" i="7"/>
  <c r="K18" i="7"/>
  <c r="K33" i="7"/>
  <c r="C7" i="10"/>
  <c r="C10" i="10" s="1"/>
  <c r="U33" i="7"/>
  <c r="U9" i="7"/>
  <c r="U41" i="7"/>
  <c r="U13" i="7"/>
  <c r="U23" i="7"/>
  <c r="U15" i="7"/>
  <c r="U38" i="7"/>
  <c r="U30" i="7"/>
  <c r="U39" i="7"/>
  <c r="U14" i="7"/>
  <c r="U16" i="7"/>
  <c r="U10" i="7"/>
  <c r="U22" i="7"/>
  <c r="U29" i="7"/>
  <c r="U40" i="7"/>
  <c r="U17" i="7"/>
  <c r="U27" i="7"/>
  <c r="U12" i="7"/>
  <c r="U37" i="7"/>
  <c r="U36" i="7"/>
  <c r="U11" i="7"/>
  <c r="U8" i="7"/>
  <c r="U31" i="7"/>
  <c r="U25" i="7"/>
  <c r="U42" i="7"/>
  <c r="U43" i="7"/>
  <c r="U32" i="7"/>
  <c r="U26" i="7"/>
  <c r="U20" i="7"/>
  <c r="U28" i="7"/>
  <c r="U21" i="7"/>
  <c r="U19" i="7"/>
  <c r="U24" i="7"/>
  <c r="U18" i="7"/>
  <c r="E8" i="10" l="1"/>
  <c r="E9" i="10"/>
  <c r="K44" i="7"/>
  <c r="U44" i="7"/>
  <c r="E7" i="10"/>
  <c r="Q44" i="7"/>
  <c r="E10" i="10" l="1"/>
</calcChain>
</file>

<file path=xl/sharedStrings.xml><?xml version="1.0" encoding="utf-8"?>
<sst xmlns="http://schemas.openxmlformats.org/spreadsheetml/2006/main" count="760" uniqueCount="105">
  <si>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</si>
  <si>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</si>
  <si>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</si>
  <si>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</si>
  <si>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</si>
  <si>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</si>
  <si>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</si>
  <si>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</si>
  <si>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</si>
  <si>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</si>
  <si>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</si>
  <si>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</si>
  <si>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</si>
  <si>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</si>
  <si>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</si>
  <si>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</si>
  <si>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</si>
  <si>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</si>
  <si>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</si>
  <si>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</si>
  <si>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</si>
  <si>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</si>
  <si>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</si>
  <si>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</si>
  <si>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</si>
  <si>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</si>
  <si>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</si>
  <si>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</si>
  <si>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</si>
  <si>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</si>
  <si>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</si>
  <si>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</si>
  <si>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</si>
  <si>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</si>
  <si>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</si>
  <si>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</si>
  <si>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</si>
  <si>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</si>
  <si>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</si>
  <si>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</si>
  <si>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</si>
  <si>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</si>
  <si>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</si>
  <si>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</si>
  <si>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</si>
  <si>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</si>
  <si>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</si>
  <si>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</si>
  <si>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</si>
  <si>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</si>
  <si>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</si>
  <si>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</si>
  <si>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</si>
  <si>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</si>
  <si>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</si>
  <si>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</si>
  <si>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</si>
  <si>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</si>
  <si>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</si>
  <si>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</si>
  <si>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</si>
  <si>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</si>
  <si>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</si>
  <si>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</si>
  <si>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</si>
  <si>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</si>
  <si>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</si>
  <si>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</si>
  <si>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</si>
  <si>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نفت و گاز پارسیان</t>
  </si>
  <si>
    <t>مبین انرژی خلیج فارس</t>
  </si>
  <si>
    <t>نفت سپاهان</t>
  </si>
  <si>
    <t>نفت‌ بهران‌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</si>
  <si>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</si>
  <si>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</si>
  <si>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</si>
  <si>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</si>
  <si>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سرمایه گذاری سیمان تامین</t>
  </si>
  <si>
    <t>گروه صنعتی پاکشو</t>
  </si>
  <si>
    <t>کشت و دام قیام اصفهان</t>
  </si>
  <si>
    <t>سایر درآمدها</t>
  </si>
  <si>
    <t>پتروشیمی بوعلی سینا</t>
  </si>
  <si>
    <t>پتروشیمی فناوران</t>
  </si>
  <si>
    <t>بانک پاسارگاد هفت تیر</t>
  </si>
  <si>
    <t>پتروشیمی  خارک</t>
  </si>
  <si>
    <t>پتروشیمی شیراز</t>
  </si>
  <si>
    <t>نفت  بهران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</si>
  <si>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</si>
  <si>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</si>
  <si>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</si>
  <si>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</si>
  <si>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</si>
  <si>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سیمان‌هگمتان‌</t>
  </si>
  <si>
    <t>1404/09/30</t>
  </si>
  <si>
    <t>نیان باتری خاوران</t>
  </si>
  <si>
    <t>کیمیا کالای رازی</t>
  </si>
  <si>
    <t>تا پایان ماه</t>
  </si>
  <si>
    <t xml:space="preserve">از ابتدای سال مالی </t>
  </si>
  <si>
    <t>سایر درامد ها</t>
  </si>
  <si>
    <t>برای ماه منتهی به 1404/10/30</t>
  </si>
  <si>
    <t>1404/10/30</t>
  </si>
  <si>
    <t>پتروشیمی اروند</t>
  </si>
  <si>
    <t>گواهی صرفه جویی گازغیراوج0404</t>
  </si>
  <si>
    <t>مجتمع کاشی و سنگ پرسپولیس یزد</t>
  </si>
  <si>
    <t>1404/10/23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</si>
</sst>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12" fillId="0" borderId="0" xfId="0" applyNumberFormat="1" applyFont="1" applyFill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6" fillId="0" borderId="0" xfId="2" applyNumberFormat="1" applyFont="1" applyFill="1" applyAlignment="1">
      <alignment horizontal="center" vertical="center"/>
    </xf>
    <xf numFmtId="3" fontId="11" fillId="0" borderId="0" xfId="0" applyNumberFormat="1" applyFont="1"/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6"/>
  <sheetViews>
    <sheetView rightToLeft="1" zoomScale="70" zoomScaleNormal="70" workbookViewId="0">
      <selection activeCell="O8" sqref="O8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25" style="2" bestFit="1" customWidth="1"/>
    <col min="28" max="16384" width="9" style="2"/>
  </cols>
  <sheetData>
    <row r="2" spans="1:25" ht="26.25" x14ac:dyDescent="0.2">
      <c r="A2" s="49" t="s">
        <v>76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  <c r="V2" s="49" t="s">
        <v>0</v>
      </c>
      <c r="W2" s="49" t="s">
        <v>0</v>
      </c>
      <c r="X2" s="49" t="s">
        <v>0</v>
      </c>
      <c r="Y2" s="49" t="s">
        <v>0</v>
      </c>
    </row>
    <row r="3" spans="1:25" ht="26.25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</row>
    <row r="4" spans="1:25" ht="26.25" x14ac:dyDescent="0.2">
      <c r="A4" s="49" t="s">
        <v>99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  <c r="V4" s="49" t="s">
        <v>2</v>
      </c>
      <c r="W4" s="49" t="s">
        <v>2</v>
      </c>
      <c r="X4" s="49" t="s">
        <v>2</v>
      </c>
      <c r="Y4" s="49" t="s">
        <v>2</v>
      </c>
    </row>
    <row r="6" spans="1:25" ht="27" thickBot="1" x14ac:dyDescent="0.25">
      <c r="A6" s="48" t="s">
        <v>3</v>
      </c>
      <c r="C6" s="48" t="s">
        <v>93</v>
      </c>
      <c r="D6" s="48" t="s">
        <v>4</v>
      </c>
      <c r="E6" s="48" t="s">
        <v>4</v>
      </c>
      <c r="F6" s="48" t="s">
        <v>4</v>
      </c>
      <c r="G6" s="48" t="s">
        <v>4</v>
      </c>
      <c r="I6" s="48" t="s">
        <v>5</v>
      </c>
      <c r="J6" s="48" t="s">
        <v>5</v>
      </c>
      <c r="K6" s="48" t="s">
        <v>5</v>
      </c>
      <c r="L6" s="48" t="s">
        <v>5</v>
      </c>
      <c r="M6" s="48" t="s">
        <v>5</v>
      </c>
      <c r="N6" s="48" t="s">
        <v>5</v>
      </c>
      <c r="O6" s="48" t="s">
        <v>5</v>
      </c>
      <c r="Q6" s="48" t="s">
        <v>100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  <c r="X6" s="48" t="s">
        <v>6</v>
      </c>
      <c r="Y6" s="48" t="s">
        <v>6</v>
      </c>
    </row>
    <row r="7" spans="1:25" ht="27" thickBot="1" x14ac:dyDescent="0.25">
      <c r="A7" s="48" t="s">
        <v>3</v>
      </c>
      <c r="C7" s="48" t="s">
        <v>7</v>
      </c>
      <c r="E7" s="48" t="s">
        <v>8</v>
      </c>
      <c r="G7" s="48" t="s">
        <v>9</v>
      </c>
      <c r="I7" s="48" t="s">
        <v>10</v>
      </c>
      <c r="J7" s="48" t="s">
        <v>10</v>
      </c>
      <c r="K7" s="48" t="s">
        <v>10</v>
      </c>
      <c r="M7" s="48" t="s">
        <v>11</v>
      </c>
      <c r="N7" s="48" t="s">
        <v>11</v>
      </c>
      <c r="O7" s="48" t="s">
        <v>11</v>
      </c>
      <c r="Q7" s="48" t="s">
        <v>7</v>
      </c>
      <c r="S7" s="48" t="s">
        <v>12</v>
      </c>
      <c r="U7" s="48" t="s">
        <v>8</v>
      </c>
      <c r="W7" s="48" t="s">
        <v>9</v>
      </c>
      <c r="Y7" s="48" t="s">
        <v>91</v>
      </c>
    </row>
    <row r="8" spans="1:25" ht="27" thickBot="1" x14ac:dyDescent="0.25">
      <c r="A8" s="48" t="s">
        <v>3</v>
      </c>
      <c r="C8" s="48" t="s">
        <v>7</v>
      </c>
      <c r="E8" s="48" t="s">
        <v>8</v>
      </c>
      <c r="G8" s="48" t="s">
        <v>9</v>
      </c>
      <c r="I8" s="32" t="s">
        <v>7</v>
      </c>
      <c r="K8" s="32" t="s">
        <v>8</v>
      </c>
      <c r="M8" s="32" t="s">
        <v>7</v>
      </c>
      <c r="O8" s="32" t="s">
        <v>14</v>
      </c>
      <c r="Q8" s="48" t="s">
        <v>7</v>
      </c>
      <c r="S8" s="48" t="s">
        <v>12</v>
      </c>
      <c r="U8" s="48" t="s">
        <v>8</v>
      </c>
      <c r="W8" s="48" t="s">
        <v>9</v>
      </c>
      <c r="Y8" s="48" t="s">
        <v>13</v>
      </c>
    </row>
    <row r="9" spans="1:25" ht="21" x14ac:dyDescent="0.2">
      <c r="A9" s="5" t="s">
        <v>51</v>
      </c>
      <c r="C9" s="2">
        <v>7361022</v>
      </c>
      <c r="E9" s="2">
        <v>66165429272</v>
      </c>
      <c r="G9" s="2">
        <v>79761004595.344803</v>
      </c>
      <c r="I9" s="2">
        <v>0</v>
      </c>
      <c r="K9" s="2">
        <v>0</v>
      </c>
      <c r="M9" s="2">
        <v>0</v>
      </c>
      <c r="O9" s="2">
        <v>0</v>
      </c>
      <c r="Q9" s="2">
        <v>7361022</v>
      </c>
      <c r="S9" s="2">
        <v>11020</v>
      </c>
      <c r="U9" s="2">
        <v>66165429272</v>
      </c>
      <c r="W9" s="2">
        <v>80491416725.338806</v>
      </c>
      <c r="Y9" s="1">
        <v>5.3304839733555008E-3</v>
      </c>
    </row>
    <row r="10" spans="1:25" ht="21" x14ac:dyDescent="0.2">
      <c r="A10" s="5" t="s">
        <v>52</v>
      </c>
      <c r="C10" s="2">
        <v>139256524</v>
      </c>
      <c r="E10" s="2">
        <v>365540553358</v>
      </c>
      <c r="G10" s="2">
        <v>443419848061.961</v>
      </c>
      <c r="I10" s="2">
        <v>49893379</v>
      </c>
      <c r="K10" s="2">
        <v>201174046614</v>
      </c>
      <c r="M10" s="2">
        <v>0</v>
      </c>
      <c r="O10" s="2">
        <v>0</v>
      </c>
      <c r="Q10" s="2">
        <v>189149903</v>
      </c>
      <c r="S10" s="2">
        <v>3990</v>
      </c>
      <c r="U10" s="2">
        <v>566714599972</v>
      </c>
      <c r="W10" s="2">
        <v>748874219256.74194</v>
      </c>
      <c r="Y10" s="1">
        <v>4.9593636019957553E-2</v>
      </c>
    </row>
    <row r="11" spans="1:25" ht="21" x14ac:dyDescent="0.2">
      <c r="A11" s="5" t="s">
        <v>53</v>
      </c>
      <c r="C11" s="2">
        <v>4164604</v>
      </c>
      <c r="E11" s="2">
        <v>938910277137</v>
      </c>
      <c r="G11" s="2">
        <v>1632591855189.3799</v>
      </c>
      <c r="I11" s="2">
        <v>43839</v>
      </c>
      <c r="K11" s="2">
        <v>19978784348</v>
      </c>
      <c r="M11" s="2">
        <v>-120816</v>
      </c>
      <c r="O11" s="2">
        <v>70076852264</v>
      </c>
      <c r="Q11" s="2">
        <v>4087627</v>
      </c>
      <c r="S11" s="2">
        <v>605930</v>
      </c>
      <c r="U11" s="2">
        <v>931361270123</v>
      </c>
      <c r="W11" s="2">
        <v>2457670041758.71</v>
      </c>
      <c r="Y11" s="1">
        <v>0.16275736348502698</v>
      </c>
    </row>
    <row r="12" spans="1:25" ht="21" x14ac:dyDescent="0.2">
      <c r="A12" s="5" t="s">
        <v>54</v>
      </c>
      <c r="C12" s="2">
        <v>14633225</v>
      </c>
      <c r="E12" s="2">
        <v>143424560627</v>
      </c>
      <c r="G12" s="2">
        <v>175402930862.66</v>
      </c>
      <c r="I12" s="2">
        <v>6890160</v>
      </c>
      <c r="K12" s="2">
        <v>90294412045</v>
      </c>
      <c r="M12" s="2">
        <v>0</v>
      </c>
      <c r="O12" s="2">
        <v>0</v>
      </c>
      <c r="Q12" s="2">
        <v>21523385</v>
      </c>
      <c r="S12" s="2">
        <v>13420</v>
      </c>
      <c r="U12" s="2">
        <v>233718972672</v>
      </c>
      <c r="W12" s="2">
        <v>286611063919.60901</v>
      </c>
      <c r="Y12" s="1">
        <v>1.8980603708629955E-2</v>
      </c>
    </row>
    <row r="13" spans="1:25" ht="21" x14ac:dyDescent="0.2">
      <c r="A13" s="5" t="s">
        <v>55</v>
      </c>
      <c r="C13" s="2">
        <v>6367138</v>
      </c>
      <c r="E13" s="2">
        <v>326236766188</v>
      </c>
      <c r="G13" s="2">
        <v>385077225417.69702</v>
      </c>
      <c r="I13" s="2">
        <v>1720512</v>
      </c>
      <c r="K13" s="2">
        <v>109043769949</v>
      </c>
      <c r="M13" s="2">
        <v>0</v>
      </c>
      <c r="O13" s="2">
        <v>0</v>
      </c>
      <c r="Q13" s="2">
        <v>8087650</v>
      </c>
      <c r="S13" s="2">
        <v>60540</v>
      </c>
      <c r="U13" s="2">
        <v>435280536137</v>
      </c>
      <c r="W13" s="2">
        <v>485841519461.37</v>
      </c>
      <c r="Y13" s="1">
        <v>3.2174491870563066E-2</v>
      </c>
    </row>
    <row r="14" spans="1:25" ht="21" x14ac:dyDescent="0.2">
      <c r="A14" s="5" t="s">
        <v>56</v>
      </c>
      <c r="C14" s="2">
        <v>903807</v>
      </c>
      <c r="E14" s="2">
        <v>54031913002</v>
      </c>
      <c r="G14" s="2">
        <v>39083440522.966202</v>
      </c>
      <c r="I14" s="2">
        <v>0</v>
      </c>
      <c r="K14" s="2">
        <v>0</v>
      </c>
      <c r="M14" s="2">
        <v>0</v>
      </c>
      <c r="O14" s="2">
        <v>0</v>
      </c>
      <c r="Q14" s="2">
        <v>903807</v>
      </c>
      <c r="S14" s="2">
        <v>40530</v>
      </c>
      <c r="U14" s="2">
        <v>54031913002</v>
      </c>
      <c r="W14" s="2">
        <v>36348137778.701698</v>
      </c>
      <c r="Y14" s="1">
        <v>2.4071282848931799E-3</v>
      </c>
    </row>
    <row r="15" spans="1:25" ht="21" x14ac:dyDescent="0.2">
      <c r="A15" s="5" t="s">
        <v>57</v>
      </c>
      <c r="C15" s="2">
        <v>10191921</v>
      </c>
      <c r="E15" s="2">
        <v>355545300720</v>
      </c>
      <c r="G15" s="2">
        <v>519208476717.39801</v>
      </c>
      <c r="I15" s="2">
        <v>1628070</v>
      </c>
      <c r="K15" s="2">
        <v>105876469334</v>
      </c>
      <c r="M15" s="2">
        <v>0</v>
      </c>
      <c r="O15" s="2">
        <v>0</v>
      </c>
      <c r="Q15" s="2">
        <v>11819991</v>
      </c>
      <c r="S15" s="2">
        <v>60690</v>
      </c>
      <c r="U15" s="2">
        <v>461421770054</v>
      </c>
      <c r="W15" s="2">
        <v>711810097678.203</v>
      </c>
      <c r="Y15" s="1">
        <v>4.7139092242512691E-2</v>
      </c>
    </row>
    <row r="16" spans="1:25" ht="21" x14ac:dyDescent="0.2">
      <c r="A16" s="5" t="s">
        <v>84</v>
      </c>
      <c r="C16" s="2">
        <v>1479026</v>
      </c>
      <c r="E16" s="2">
        <v>84290993363</v>
      </c>
      <c r="G16" s="2">
        <v>145277043841.69</v>
      </c>
      <c r="I16" s="2">
        <v>0</v>
      </c>
      <c r="K16" s="2">
        <v>0</v>
      </c>
      <c r="M16" s="2">
        <v>-772375</v>
      </c>
      <c r="O16" s="2">
        <v>100108072493</v>
      </c>
      <c r="Q16" s="2">
        <v>706651</v>
      </c>
      <c r="S16" s="2">
        <v>150770</v>
      </c>
      <c r="U16" s="2">
        <v>40272662385</v>
      </c>
      <c r="W16" s="2">
        <v>105718203378.08299</v>
      </c>
      <c r="Y16" s="1">
        <v>7.001109083739224E-3</v>
      </c>
    </row>
    <row r="17" spans="1:25" ht="21" x14ac:dyDescent="0.2">
      <c r="A17" s="5" t="s">
        <v>85</v>
      </c>
      <c r="C17" s="2">
        <v>15134741</v>
      </c>
      <c r="E17" s="2">
        <v>492743657469</v>
      </c>
      <c r="G17" s="2">
        <v>676099080332.19104</v>
      </c>
      <c r="I17" s="2">
        <v>2212551</v>
      </c>
      <c r="K17" s="2">
        <v>119025400755</v>
      </c>
      <c r="M17" s="2">
        <v>-959618</v>
      </c>
      <c r="O17" s="2">
        <v>60064785719</v>
      </c>
      <c r="Q17" s="2">
        <v>16387674</v>
      </c>
      <c r="S17" s="2">
        <v>68910</v>
      </c>
      <c r="U17" s="2">
        <v>577927199786</v>
      </c>
      <c r="W17" s="2">
        <v>1120545322563.4199</v>
      </c>
      <c r="Y17" s="1">
        <v>7.420727732653333E-2</v>
      </c>
    </row>
    <row r="18" spans="1:25" ht="21" x14ac:dyDescent="0.2">
      <c r="A18" s="5" t="s">
        <v>59</v>
      </c>
      <c r="C18" s="2">
        <v>4773953</v>
      </c>
      <c r="E18" s="2">
        <v>48107053228</v>
      </c>
      <c r="G18" s="2">
        <v>79013999726.410797</v>
      </c>
      <c r="I18" s="2">
        <v>867329</v>
      </c>
      <c r="K18" s="2">
        <v>14880835140</v>
      </c>
      <c r="M18" s="2">
        <v>0</v>
      </c>
      <c r="O18" s="2">
        <v>0</v>
      </c>
      <c r="Q18" s="2">
        <v>5641282</v>
      </c>
      <c r="S18" s="2">
        <v>16730</v>
      </c>
      <c r="U18" s="2">
        <v>62987888368</v>
      </c>
      <c r="W18" s="2">
        <v>93649100912.042206</v>
      </c>
      <c r="Y18" s="1">
        <v>6.2018417843755728E-3</v>
      </c>
    </row>
    <row r="19" spans="1:25" ht="21" x14ac:dyDescent="0.2">
      <c r="A19" s="5" t="s">
        <v>60</v>
      </c>
      <c r="C19" s="2">
        <v>15568492</v>
      </c>
      <c r="E19" s="2">
        <v>529401969369</v>
      </c>
      <c r="G19" s="2">
        <v>618698309651.44202</v>
      </c>
      <c r="I19" s="2">
        <v>0</v>
      </c>
      <c r="K19" s="2">
        <v>0</v>
      </c>
      <c r="M19" s="2">
        <v>-4171657</v>
      </c>
      <c r="O19" s="2">
        <v>187997196405</v>
      </c>
      <c r="Q19" s="2">
        <v>11396835</v>
      </c>
      <c r="S19" s="2">
        <v>47550</v>
      </c>
      <c r="U19" s="2">
        <v>387546005972</v>
      </c>
      <c r="W19" s="2">
        <v>537730466482.14801</v>
      </c>
      <c r="Y19" s="1">
        <v>3.5610798643897296E-2</v>
      </c>
    </row>
    <row r="20" spans="1:25" ht="21" x14ac:dyDescent="0.2">
      <c r="A20" s="5" t="s">
        <v>61</v>
      </c>
      <c r="C20" s="2">
        <v>20170854</v>
      </c>
      <c r="E20" s="2">
        <v>244900519983</v>
      </c>
      <c r="G20" s="2">
        <v>303426388806.47302</v>
      </c>
      <c r="I20" s="2">
        <v>1534529</v>
      </c>
      <c r="K20" s="2">
        <v>30065098180</v>
      </c>
      <c r="M20" s="2">
        <v>0</v>
      </c>
      <c r="O20" s="2">
        <v>0</v>
      </c>
      <c r="Q20" s="2">
        <v>21705383</v>
      </c>
      <c r="S20" s="2">
        <v>19540</v>
      </c>
      <c r="U20" s="2">
        <v>274965618163</v>
      </c>
      <c r="W20" s="2">
        <v>420844711609.07098</v>
      </c>
      <c r="Y20" s="1">
        <v>2.7870126800704886E-2</v>
      </c>
    </row>
    <row r="21" spans="1:25" ht="21" x14ac:dyDescent="0.2">
      <c r="A21" s="5" t="s">
        <v>62</v>
      </c>
      <c r="C21" s="2">
        <v>9182070</v>
      </c>
      <c r="E21" s="2">
        <v>135387489341</v>
      </c>
      <c r="G21" s="2">
        <v>199897371619.866</v>
      </c>
      <c r="I21" s="2">
        <v>2513828</v>
      </c>
      <c r="K21" s="2">
        <v>66342406595</v>
      </c>
      <c r="M21" s="2">
        <v>0</v>
      </c>
      <c r="O21" s="2">
        <v>0</v>
      </c>
      <c r="Q21" s="2">
        <v>11695898</v>
      </c>
      <c r="S21" s="2">
        <v>27370</v>
      </c>
      <c r="U21" s="2">
        <v>201729895936</v>
      </c>
      <c r="W21" s="2">
        <v>317642225950.54999</v>
      </c>
      <c r="Y21" s="1">
        <v>2.1035619244571653E-2</v>
      </c>
    </row>
    <row r="22" spans="1:25" ht="21" x14ac:dyDescent="0.2">
      <c r="A22" s="5" t="s">
        <v>63</v>
      </c>
      <c r="C22" s="2">
        <v>33496746</v>
      </c>
      <c r="E22" s="2">
        <v>640356875977</v>
      </c>
      <c r="G22" s="2">
        <v>697994139221.81995</v>
      </c>
      <c r="I22" s="2">
        <v>2928990</v>
      </c>
      <c r="K22" s="2">
        <v>72650062060</v>
      </c>
      <c r="M22" s="2">
        <v>0</v>
      </c>
      <c r="O22" s="2">
        <v>0</v>
      </c>
      <c r="Q22" s="2">
        <v>36425736</v>
      </c>
      <c r="S22" s="2">
        <v>24200</v>
      </c>
      <c r="U22" s="2">
        <v>713006938037</v>
      </c>
      <c r="W22" s="2">
        <v>874688794469.42395</v>
      </c>
      <c r="Y22" s="1">
        <v>5.7925612323396249E-2</v>
      </c>
    </row>
    <row r="23" spans="1:25" ht="21" x14ac:dyDescent="0.2">
      <c r="A23" s="5" t="s">
        <v>64</v>
      </c>
      <c r="C23" s="2">
        <v>18495518</v>
      </c>
      <c r="E23" s="2">
        <v>164524505436</v>
      </c>
      <c r="G23" s="2">
        <v>260606176571.21201</v>
      </c>
      <c r="I23" s="2">
        <v>3165183</v>
      </c>
      <c r="K23" s="2">
        <v>52991508215</v>
      </c>
      <c r="M23" s="2">
        <v>0</v>
      </c>
      <c r="O23" s="2">
        <v>0</v>
      </c>
      <c r="Q23" s="2">
        <v>21660701</v>
      </c>
      <c r="S23" s="2">
        <v>16460</v>
      </c>
      <c r="U23" s="2">
        <v>217516013651</v>
      </c>
      <c r="W23" s="2">
        <v>353779121839.70398</v>
      </c>
      <c r="Y23" s="1">
        <v>2.3428758193054247E-2</v>
      </c>
    </row>
    <row r="24" spans="1:25" ht="21" x14ac:dyDescent="0.2">
      <c r="A24" s="5" t="s">
        <v>92</v>
      </c>
      <c r="C24" s="2">
        <v>680518</v>
      </c>
      <c r="E24" s="2">
        <v>75050171685</v>
      </c>
      <c r="G24" s="2">
        <v>88195394595.274597</v>
      </c>
      <c r="I24" s="2">
        <v>0</v>
      </c>
      <c r="K24" s="2">
        <v>0</v>
      </c>
      <c r="M24" s="2">
        <v>0</v>
      </c>
      <c r="O24" s="2">
        <v>0</v>
      </c>
      <c r="Q24" s="2">
        <v>680518</v>
      </c>
      <c r="S24" s="2">
        <v>128300</v>
      </c>
      <c r="U24" s="2">
        <v>75050171685</v>
      </c>
      <c r="W24" s="2">
        <v>86635549548.837997</v>
      </c>
      <c r="Y24" s="1">
        <v>5.7373745820471951E-3</v>
      </c>
    </row>
    <row r="25" spans="1:25" ht="21" x14ac:dyDescent="0.2">
      <c r="A25" s="5" t="s">
        <v>65</v>
      </c>
      <c r="C25" s="2">
        <v>17423</v>
      </c>
      <c r="E25" s="2">
        <v>105656191221</v>
      </c>
      <c r="G25" s="2">
        <v>309732713136</v>
      </c>
      <c r="I25" s="2">
        <v>0</v>
      </c>
      <c r="K25" s="2">
        <v>0</v>
      </c>
      <c r="M25" s="2">
        <v>0</v>
      </c>
      <c r="O25" s="2">
        <v>0</v>
      </c>
      <c r="Q25" s="2">
        <v>17423</v>
      </c>
      <c r="S25" s="2">
        <v>20400000</v>
      </c>
      <c r="U25" s="2">
        <v>105656191221</v>
      </c>
      <c r="W25" s="2">
        <v>354576169920</v>
      </c>
      <c r="Y25" s="1">
        <v>2.3481542107052299E-2</v>
      </c>
    </row>
    <row r="26" spans="1:25" ht="21" x14ac:dyDescent="0.2">
      <c r="A26" s="5" t="s">
        <v>66</v>
      </c>
      <c r="C26" s="2">
        <v>145699788</v>
      </c>
      <c r="E26" s="2">
        <v>951933846750</v>
      </c>
      <c r="G26" s="2">
        <v>1507901903702.27</v>
      </c>
      <c r="I26" s="2">
        <v>20339159</v>
      </c>
      <c r="K26" s="2">
        <v>234245276680</v>
      </c>
      <c r="M26" s="2">
        <v>0</v>
      </c>
      <c r="O26" s="2">
        <v>0</v>
      </c>
      <c r="Q26" s="2">
        <v>166038947</v>
      </c>
      <c r="S26" s="2">
        <v>13390</v>
      </c>
      <c r="U26" s="2">
        <v>1186179123430</v>
      </c>
      <c r="W26" s="2">
        <v>2206075688932.4502</v>
      </c>
      <c r="Y26" s="1">
        <v>0.14609571532316851</v>
      </c>
    </row>
    <row r="27" spans="1:25" ht="21" x14ac:dyDescent="0.2">
      <c r="A27" s="5" t="s">
        <v>67</v>
      </c>
      <c r="C27" s="2">
        <v>846182</v>
      </c>
      <c r="E27" s="2">
        <v>19199216355</v>
      </c>
      <c r="G27" s="2">
        <v>24475535533.030998</v>
      </c>
      <c r="I27" s="2">
        <v>4484347</v>
      </c>
      <c r="K27" s="2">
        <v>159824637459</v>
      </c>
      <c r="M27" s="2">
        <v>0</v>
      </c>
      <c r="O27" s="2">
        <v>0</v>
      </c>
      <c r="Q27" s="2">
        <v>5330529</v>
      </c>
      <c r="S27" s="2">
        <v>43970</v>
      </c>
      <c r="U27" s="2">
        <v>179023853814</v>
      </c>
      <c r="W27" s="2">
        <v>232571576756.19501</v>
      </c>
      <c r="Y27" s="1">
        <v>1.5401879020060173E-2</v>
      </c>
    </row>
    <row r="28" spans="1:25" ht="21" x14ac:dyDescent="0.2">
      <c r="A28" s="5" t="s">
        <v>68</v>
      </c>
      <c r="C28" s="2">
        <v>6837295</v>
      </c>
      <c r="E28" s="2">
        <v>85052545853</v>
      </c>
      <c r="G28" s="2">
        <v>98985019133.793503</v>
      </c>
      <c r="I28" s="2">
        <v>2068950</v>
      </c>
      <c r="K28" s="2">
        <v>32158070042</v>
      </c>
      <c r="M28" s="2">
        <v>0</v>
      </c>
      <c r="O28" s="2">
        <v>0</v>
      </c>
      <c r="Q28" s="2">
        <v>8906245</v>
      </c>
      <c r="S28" s="2">
        <v>16620</v>
      </c>
      <c r="U28" s="2">
        <v>117210615895</v>
      </c>
      <c r="W28" s="2">
        <v>146877583448.61301</v>
      </c>
      <c r="Y28" s="1">
        <v>9.7268582970729336E-3</v>
      </c>
    </row>
    <row r="29" spans="1:25" ht="21" x14ac:dyDescent="0.2">
      <c r="A29" s="5" t="s">
        <v>103</v>
      </c>
      <c r="C29" s="2">
        <v>0</v>
      </c>
      <c r="E29" s="2">
        <v>0</v>
      </c>
      <c r="G29" s="2">
        <v>0</v>
      </c>
      <c r="I29" s="2">
        <v>2513000</v>
      </c>
      <c r="K29" s="2">
        <v>16254225838</v>
      </c>
      <c r="M29" s="2">
        <v>0</v>
      </c>
      <c r="O29" s="2">
        <v>0</v>
      </c>
      <c r="Q29" s="2">
        <v>2513000</v>
      </c>
      <c r="S29" s="2">
        <v>7340</v>
      </c>
      <c r="U29" s="2">
        <v>16254225838</v>
      </c>
      <c r="W29" s="2">
        <v>18302836903.400002</v>
      </c>
      <c r="Y29" s="1">
        <v>1.2120917080317756E-3</v>
      </c>
    </row>
    <row r="30" spans="1:25" ht="21" x14ac:dyDescent="0.2">
      <c r="A30" s="5" t="s">
        <v>69</v>
      </c>
      <c r="C30" s="2">
        <v>14752242</v>
      </c>
      <c r="E30" s="2">
        <v>759334027184</v>
      </c>
      <c r="G30" s="2">
        <v>1229170256009.48</v>
      </c>
      <c r="I30" s="2">
        <v>29504484</v>
      </c>
      <c r="K30" s="2">
        <v>0</v>
      </c>
      <c r="M30" s="2">
        <v>0</v>
      </c>
      <c r="O30" s="2">
        <v>0</v>
      </c>
      <c r="Q30" s="2">
        <v>44256726</v>
      </c>
      <c r="S30" s="2">
        <v>25630</v>
      </c>
      <c r="U30" s="2">
        <v>759334027184</v>
      </c>
      <c r="W30" s="2">
        <v>1125531749250.55</v>
      </c>
      <c r="Y30" s="1">
        <v>7.4537499710750507E-2</v>
      </c>
    </row>
    <row r="31" spans="1:25" ht="21" x14ac:dyDescent="0.2">
      <c r="A31" s="5" t="s">
        <v>70</v>
      </c>
      <c r="C31" s="2">
        <v>21532380</v>
      </c>
      <c r="E31" s="2">
        <v>218258713823</v>
      </c>
      <c r="G31" s="2">
        <v>327539778990.85797</v>
      </c>
      <c r="I31" s="2">
        <v>1851861</v>
      </c>
      <c r="K31" s="2">
        <v>29968660751</v>
      </c>
      <c r="M31" s="2">
        <v>-1976674</v>
      </c>
      <c r="O31" s="2">
        <v>31825800181</v>
      </c>
      <c r="Q31" s="2">
        <v>21407567</v>
      </c>
      <c r="S31" s="2">
        <v>18630</v>
      </c>
      <c r="U31" s="2">
        <v>227244670993</v>
      </c>
      <c r="W31" s="2">
        <v>395740071627.08698</v>
      </c>
      <c r="Y31" s="1">
        <v>2.6207590762390893E-2</v>
      </c>
    </row>
    <row r="32" spans="1:25" ht="21" x14ac:dyDescent="0.2">
      <c r="A32" s="5" t="s">
        <v>71</v>
      </c>
      <c r="C32" s="2">
        <v>16266612</v>
      </c>
      <c r="E32" s="2">
        <v>101681679993</v>
      </c>
      <c r="G32" s="2">
        <v>144945022381.375</v>
      </c>
      <c r="I32" s="2">
        <v>10624368</v>
      </c>
      <c r="K32" s="2">
        <v>99895564919</v>
      </c>
      <c r="M32" s="2">
        <v>0</v>
      </c>
      <c r="O32" s="2">
        <v>0</v>
      </c>
      <c r="Q32" s="2">
        <v>26890980</v>
      </c>
      <c r="S32" s="2">
        <v>9250</v>
      </c>
      <c r="U32" s="2">
        <v>201577244912</v>
      </c>
      <c r="W32" s="2">
        <v>246818792702.54999</v>
      </c>
      <c r="Y32" s="1">
        <v>1.634539025835936E-2</v>
      </c>
    </row>
    <row r="33" spans="1:25" ht="21" x14ac:dyDescent="0.2">
      <c r="A33" s="5" t="s">
        <v>86</v>
      </c>
      <c r="C33" s="2">
        <v>2620133</v>
      </c>
      <c r="E33" s="2">
        <v>38901384154</v>
      </c>
      <c r="G33" s="2">
        <v>54597466810.110001</v>
      </c>
      <c r="I33" s="2">
        <v>1863369</v>
      </c>
      <c r="K33" s="2">
        <v>40326423261</v>
      </c>
      <c r="M33" s="2">
        <v>0</v>
      </c>
      <c r="O33" s="2">
        <v>0</v>
      </c>
      <c r="Q33" s="2">
        <v>4483502</v>
      </c>
      <c r="S33" s="2">
        <v>21440</v>
      </c>
      <c r="U33" s="2">
        <v>79227807415</v>
      </c>
      <c r="W33" s="2">
        <v>95383226713.337601</v>
      </c>
      <c r="Y33" s="1">
        <v>6.3166829707734934E-3</v>
      </c>
    </row>
    <row r="34" spans="1:25" ht="21" x14ac:dyDescent="0.2">
      <c r="A34" s="5" t="s">
        <v>89</v>
      </c>
      <c r="C34" s="2">
        <v>30524310</v>
      </c>
      <c r="E34" s="2">
        <v>275658607586</v>
      </c>
      <c r="G34" s="2">
        <v>227162678127.75</v>
      </c>
      <c r="I34" s="2">
        <v>1830902</v>
      </c>
      <c r="K34" s="2">
        <v>13780030659</v>
      </c>
      <c r="M34" s="2">
        <v>0</v>
      </c>
      <c r="O34" s="2">
        <v>0</v>
      </c>
      <c r="Q34" s="2">
        <v>32355212</v>
      </c>
      <c r="S34" s="2">
        <v>7400</v>
      </c>
      <c r="U34" s="2">
        <v>289438638245</v>
      </c>
      <c r="W34" s="2">
        <v>237577785963.17599</v>
      </c>
      <c r="Y34" s="1">
        <v>1.5733411486883762E-2</v>
      </c>
    </row>
    <row r="35" spans="1:25" ht="21" x14ac:dyDescent="0.2">
      <c r="A35" s="5" t="s">
        <v>74</v>
      </c>
      <c r="C35" s="2">
        <v>6970817</v>
      </c>
      <c r="E35" s="2">
        <v>28278653660</v>
      </c>
      <c r="G35" s="2">
        <v>50977793148.428299</v>
      </c>
      <c r="I35" s="2">
        <v>0</v>
      </c>
      <c r="K35" s="2">
        <v>0</v>
      </c>
      <c r="M35" s="2">
        <v>0</v>
      </c>
      <c r="O35" s="2">
        <v>0</v>
      </c>
      <c r="Q35" s="2">
        <v>6970817</v>
      </c>
      <c r="S35" s="2">
        <v>8040</v>
      </c>
      <c r="U35" s="2">
        <v>28278653660</v>
      </c>
      <c r="W35" s="2">
        <v>55612137980.1036</v>
      </c>
      <c r="Y35" s="1">
        <v>3.6828723146782112E-3</v>
      </c>
    </row>
    <row r="36" spans="1:25" ht="21" x14ac:dyDescent="0.2">
      <c r="A36" s="5" t="s">
        <v>102</v>
      </c>
      <c r="C36" s="2">
        <v>0</v>
      </c>
      <c r="E36" s="2">
        <v>0</v>
      </c>
      <c r="G36" s="2">
        <v>0</v>
      </c>
      <c r="I36" s="2">
        <v>1151517</v>
      </c>
      <c r="K36" s="2">
        <v>100946112568</v>
      </c>
      <c r="M36" s="2">
        <v>0</v>
      </c>
      <c r="O36" s="2">
        <v>0</v>
      </c>
      <c r="Q36" s="2">
        <v>1151517</v>
      </c>
      <c r="S36" s="2">
        <v>99999</v>
      </c>
      <c r="U36" s="2">
        <v>100946112568</v>
      </c>
      <c r="W36" s="2">
        <v>114874187166.64101</v>
      </c>
      <c r="Y36" s="1">
        <v>7.6074572737798041E-3</v>
      </c>
    </row>
    <row r="37" spans="1:25" ht="21" x14ac:dyDescent="0.2">
      <c r="A37" s="5" t="s">
        <v>81</v>
      </c>
      <c r="C37" s="2">
        <v>270000</v>
      </c>
      <c r="E37" s="2">
        <v>19409395203</v>
      </c>
      <c r="G37" s="2">
        <v>15214773591</v>
      </c>
      <c r="I37" s="2">
        <v>804117</v>
      </c>
      <c r="K37" s="2">
        <v>49930483303</v>
      </c>
      <c r="M37" s="2">
        <v>0</v>
      </c>
      <c r="O37" s="2">
        <v>0</v>
      </c>
      <c r="Q37" s="2">
        <v>1074117</v>
      </c>
      <c r="S37" s="2">
        <v>55110</v>
      </c>
      <c r="U37" s="2">
        <v>69339878506</v>
      </c>
      <c r="W37" s="2">
        <v>58737013705.7649</v>
      </c>
      <c r="Y37" s="1">
        <v>3.8898148764075482E-3</v>
      </c>
    </row>
    <row r="38" spans="1:25" ht="21" x14ac:dyDescent="0.2">
      <c r="A38" s="5" t="s">
        <v>82</v>
      </c>
      <c r="C38" s="2">
        <v>36397511</v>
      </c>
      <c r="E38" s="2">
        <v>219174127248</v>
      </c>
      <c r="G38" s="2">
        <v>215974626275.021</v>
      </c>
      <c r="I38" s="2">
        <v>6397587</v>
      </c>
      <c r="K38" s="2">
        <v>43667927191</v>
      </c>
      <c r="M38" s="2">
        <v>0</v>
      </c>
      <c r="O38" s="2">
        <v>0</v>
      </c>
      <c r="Q38" s="2">
        <v>42795098</v>
      </c>
      <c r="S38" s="2">
        <v>6630</v>
      </c>
      <c r="U38" s="2">
        <v>262842054439</v>
      </c>
      <c r="W38" s="2">
        <v>281538255247.01001</v>
      </c>
      <c r="Y38" s="1">
        <v>1.8644660741922607E-2</v>
      </c>
    </row>
    <row r="39" spans="1:25" ht="21" x14ac:dyDescent="0.2">
      <c r="A39" s="5" t="s">
        <v>101</v>
      </c>
      <c r="C39" s="2">
        <v>0</v>
      </c>
      <c r="E39" s="2">
        <v>0</v>
      </c>
      <c r="G39" s="2">
        <v>0</v>
      </c>
      <c r="I39" s="2">
        <v>300000</v>
      </c>
      <c r="K39" s="2">
        <v>12691720912</v>
      </c>
      <c r="M39" s="2">
        <v>0</v>
      </c>
      <c r="O39" s="2">
        <v>0</v>
      </c>
      <c r="Q39" s="2">
        <v>300000</v>
      </c>
      <c r="S39" s="2">
        <v>63440</v>
      </c>
      <c r="U39" s="2">
        <v>12691720912</v>
      </c>
      <c r="W39" s="2">
        <v>18884882640</v>
      </c>
      <c r="Y39" s="1">
        <v>1.2506372523510307E-3</v>
      </c>
    </row>
    <row r="40" spans="1:25" ht="21" x14ac:dyDescent="0.2">
      <c r="A40" s="5" t="s">
        <v>78</v>
      </c>
      <c r="C40" s="2">
        <v>4445289</v>
      </c>
      <c r="E40" s="2">
        <v>17472445956</v>
      </c>
      <c r="G40" s="2">
        <v>27083091264.424198</v>
      </c>
      <c r="I40" s="2">
        <v>0</v>
      </c>
      <c r="K40" s="2">
        <v>0</v>
      </c>
      <c r="M40" s="2">
        <v>0</v>
      </c>
      <c r="O40" s="2">
        <v>0</v>
      </c>
      <c r="Q40" s="2">
        <v>4445289</v>
      </c>
      <c r="S40" s="2">
        <v>5338</v>
      </c>
      <c r="U40" s="2">
        <v>17472445956</v>
      </c>
      <c r="W40" s="2">
        <v>23545527877.768101</v>
      </c>
      <c r="Y40" s="1">
        <v>1.5592850033303938E-3</v>
      </c>
    </row>
    <row r="41" spans="1:25" ht="21" x14ac:dyDescent="0.2">
      <c r="A41" s="5" t="s">
        <v>77</v>
      </c>
      <c r="C41" s="2">
        <v>2368388</v>
      </c>
      <c r="E41" s="2">
        <v>41425799961</v>
      </c>
      <c r="G41" s="2">
        <v>44510522032.794403</v>
      </c>
      <c r="I41" s="2">
        <v>3449155</v>
      </c>
      <c r="K41" s="2">
        <v>67840837298</v>
      </c>
      <c r="M41" s="2">
        <v>0</v>
      </c>
      <c r="O41" s="2">
        <v>0</v>
      </c>
      <c r="Q41" s="2">
        <v>5817543</v>
      </c>
      <c r="S41" s="2">
        <v>18030</v>
      </c>
      <c r="U41" s="2">
        <v>109266637259</v>
      </c>
      <c r="W41" s="2">
        <v>104079498268.758</v>
      </c>
      <c r="Y41" s="1">
        <v>6.8925870614207517E-3</v>
      </c>
    </row>
    <row r="42" spans="1:25" ht="21" x14ac:dyDescent="0.2">
      <c r="A42" s="5" t="s">
        <v>94</v>
      </c>
      <c r="C42" s="2">
        <v>515000</v>
      </c>
      <c r="E42" s="2">
        <v>8468331224</v>
      </c>
      <c r="G42" s="2">
        <v>10353245953</v>
      </c>
      <c r="I42" s="2">
        <v>0</v>
      </c>
      <c r="K42" s="2">
        <v>0</v>
      </c>
      <c r="M42" s="2">
        <v>-257500</v>
      </c>
      <c r="O42" s="2">
        <v>5562633088</v>
      </c>
      <c r="Q42" s="2">
        <v>257500</v>
      </c>
      <c r="S42" s="2">
        <v>18900</v>
      </c>
      <c r="U42" s="2">
        <v>4234165603</v>
      </c>
      <c r="W42" s="2">
        <v>4829130022.5</v>
      </c>
      <c r="Y42" s="1">
        <v>3.19805530048307E-4</v>
      </c>
    </row>
    <row r="43" spans="1:25" ht="21" x14ac:dyDescent="0.2">
      <c r="A43" s="5" t="s">
        <v>95</v>
      </c>
      <c r="C43" s="2">
        <v>267500</v>
      </c>
      <c r="E43" s="2">
        <v>7362557765</v>
      </c>
      <c r="G43" s="2">
        <v>7883337082.5</v>
      </c>
      <c r="I43" s="2">
        <v>0</v>
      </c>
      <c r="K43" s="2">
        <v>0</v>
      </c>
      <c r="M43" s="2">
        <v>-133750</v>
      </c>
      <c r="O43" s="2">
        <v>5262193886</v>
      </c>
      <c r="Q43" s="2">
        <v>133750</v>
      </c>
      <c r="S43" s="2">
        <v>42050</v>
      </c>
      <c r="U43" s="2">
        <v>3681278883</v>
      </c>
      <c r="W43" s="2">
        <v>5580712530.625</v>
      </c>
      <c r="Y43" s="1">
        <v>3.6957852047640884E-4</v>
      </c>
    </row>
    <row r="44" spans="1:25" ht="21.75" thickBot="1" x14ac:dyDescent="0.25">
      <c r="A44" s="5" t="s">
        <v>79</v>
      </c>
      <c r="C44" s="2">
        <v>8367303</v>
      </c>
      <c r="E44" s="2">
        <v>41222056037</v>
      </c>
      <c r="G44" s="2">
        <v>41122895422.902901</v>
      </c>
      <c r="I44" s="2">
        <v>5721031</v>
      </c>
      <c r="K44" s="2">
        <v>29770656809</v>
      </c>
      <c r="M44" s="2">
        <v>0</v>
      </c>
      <c r="O44" s="2">
        <v>0</v>
      </c>
      <c r="Q44" s="2">
        <v>14088334</v>
      </c>
      <c r="S44" s="2">
        <v>6070</v>
      </c>
      <c r="U44" s="2">
        <v>70992712846</v>
      </c>
      <c r="W44" s="2">
        <v>84855147251.552597</v>
      </c>
      <c r="Y44" s="1">
        <v>5.6194687692548914E-3</v>
      </c>
    </row>
    <row r="45" spans="1:25" s="5" customFormat="1" ht="21.75" thickBot="1" x14ac:dyDescent="0.25">
      <c r="E45" s="19">
        <f>SUM(E9:E44)</f>
        <v>7603107616128</v>
      </c>
      <c r="G45" s="19">
        <f>SUM(G9:G44)</f>
        <v>10681383344328.523</v>
      </c>
      <c r="I45" s="5" t="s">
        <v>15</v>
      </c>
      <c r="K45" s="19">
        <f>SUM(K9:K44)</f>
        <v>1813623420925</v>
      </c>
      <c r="M45" s="5" t="s">
        <v>15</v>
      </c>
      <c r="O45" s="19">
        <f>SUM(O9:O44)</f>
        <v>460897534036</v>
      </c>
      <c r="S45" s="5" t="s">
        <v>15</v>
      </c>
      <c r="U45" s="19">
        <f>SUM(U9:U44)</f>
        <v>9140588944794</v>
      </c>
      <c r="W45" s="19">
        <f>SUM(W9:W44)</f>
        <v>14530871968240.041</v>
      </c>
      <c r="Y45" s="10">
        <f>SUM(Y9:Y44)</f>
        <v>0.96229614655547213</v>
      </c>
    </row>
    <row r="46" spans="1:25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2"/>
  <sheetViews>
    <sheetView rightToLeft="1" tabSelected="1" zoomScale="85" zoomScaleNormal="85" workbookViewId="0">
      <selection activeCell="I14" sqref="I14"/>
    </sheetView>
  </sheetViews>
  <sheetFormatPr defaultRowHeight="18.75" x14ac:dyDescent="0.2"/>
  <cols>
    <col min="1" max="1" width="37.375" style="37" bestFit="1" customWidth="1"/>
    <col min="2" max="2" width="0.875" style="37" customWidth="1"/>
    <col min="3" max="3" width="16.625" style="37" customWidth="1"/>
    <col min="4" max="4" width="0.875" style="37" customWidth="1"/>
    <col min="5" max="5" width="20.125" style="37" customWidth="1"/>
    <col min="6" max="6" width="0.875" style="37" customWidth="1"/>
    <col min="7" max="7" width="20.125" style="37" customWidth="1"/>
    <col min="8" max="8" width="0.875" style="37" customWidth="1"/>
    <col min="9" max="9" width="30.25" style="37" bestFit="1" customWidth="1"/>
    <col min="10" max="10" width="0.875" style="37" customWidth="1"/>
    <col min="11" max="11" width="16.625" style="37" customWidth="1"/>
    <col min="12" max="12" width="0.875" style="37" customWidth="1"/>
    <col min="13" max="13" width="20.125" style="37" customWidth="1"/>
    <col min="14" max="14" width="0.875" style="37" customWidth="1"/>
    <col min="15" max="15" width="20.125" style="37" customWidth="1"/>
    <col min="16" max="16" width="0.875" style="37" customWidth="1"/>
    <col min="17" max="17" width="29.75" style="37" customWidth="1"/>
    <col min="18" max="18" width="0.875" style="37" customWidth="1"/>
    <col min="19" max="19" width="9" style="37"/>
    <col min="20" max="20" width="11.75" style="37" bestFit="1" customWidth="1"/>
    <col min="21" max="16384" width="9" style="37"/>
  </cols>
  <sheetData>
    <row r="1" spans="1:17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26.25" x14ac:dyDescent="0.2">
      <c r="A2" s="59" t="str">
        <f>+درآمدها!A2</f>
        <v>صندوق سرمایه‌گذاری بخشی صنایع مفید - اکتان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</row>
    <row r="3" spans="1:17" ht="26.25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  <c r="N3" s="59" t="s">
        <v>23</v>
      </c>
      <c r="O3" s="59" t="s">
        <v>23</v>
      </c>
      <c r="P3" s="59" t="s">
        <v>23</v>
      </c>
      <c r="Q3" s="59" t="s">
        <v>23</v>
      </c>
    </row>
    <row r="4" spans="1:17" ht="26.25" x14ac:dyDescent="0.2">
      <c r="A4" s="59" t="str">
        <f>+سهام!A4</f>
        <v>برای ماه منتهی به 1404/10/30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</row>
    <row r="6" spans="1:17" ht="27" thickBot="1" x14ac:dyDescent="0.25">
      <c r="A6" s="60" t="s">
        <v>3</v>
      </c>
      <c r="C6" s="60" t="s">
        <v>25</v>
      </c>
      <c r="D6" s="60" t="s">
        <v>25</v>
      </c>
      <c r="E6" s="60" t="s">
        <v>25</v>
      </c>
      <c r="F6" s="60" t="s">
        <v>25</v>
      </c>
      <c r="G6" s="60" t="s">
        <v>25</v>
      </c>
      <c r="H6" s="60" t="s">
        <v>25</v>
      </c>
      <c r="I6" s="60" t="s">
        <v>25</v>
      </c>
      <c r="K6" s="60" t="s">
        <v>26</v>
      </c>
      <c r="L6" s="60" t="s">
        <v>26</v>
      </c>
      <c r="M6" s="60" t="s">
        <v>26</v>
      </c>
      <c r="N6" s="60" t="s">
        <v>26</v>
      </c>
      <c r="O6" s="60" t="s">
        <v>26</v>
      </c>
      <c r="P6" s="60" t="s">
        <v>26</v>
      </c>
      <c r="Q6" s="60" t="s">
        <v>26</v>
      </c>
    </row>
    <row r="7" spans="1:17" ht="27" thickBot="1" x14ac:dyDescent="0.25">
      <c r="A7" s="60" t="s">
        <v>3</v>
      </c>
      <c r="C7" s="38" t="s">
        <v>7</v>
      </c>
      <c r="E7" s="38" t="s">
        <v>37</v>
      </c>
      <c r="G7" s="38" t="s">
        <v>38</v>
      </c>
      <c r="I7" s="38" t="s">
        <v>39</v>
      </c>
      <c r="K7" s="38" t="s">
        <v>7</v>
      </c>
      <c r="M7" s="38" t="s">
        <v>37</v>
      </c>
      <c r="O7" s="38" t="s">
        <v>38</v>
      </c>
      <c r="Q7" s="38" t="s">
        <v>39</v>
      </c>
    </row>
    <row r="8" spans="1:17" ht="21" x14ac:dyDescent="0.2">
      <c r="A8" s="5" t="s">
        <v>59</v>
      </c>
      <c r="C8" s="37">
        <v>5641282</v>
      </c>
      <c r="E8" s="37">
        <v>93649100912</v>
      </c>
      <c r="G8" s="37">
        <v>93894834866</v>
      </c>
      <c r="I8" s="40">
        <f>+E8-G8</f>
        <v>-245733954</v>
      </c>
      <c r="K8" s="45">
        <v>5641282</v>
      </c>
      <c r="L8" s="45"/>
      <c r="M8" s="45">
        <v>93649100912</v>
      </c>
      <c r="N8" s="45"/>
      <c r="O8" s="45">
        <v>93894834866</v>
      </c>
      <c r="Q8" s="37">
        <f>+M8-O8</f>
        <v>-245733954</v>
      </c>
    </row>
    <row r="9" spans="1:17" s="44" customFormat="1" ht="21" x14ac:dyDescent="0.2">
      <c r="A9" s="5" t="s">
        <v>63</v>
      </c>
      <c r="C9" s="44">
        <v>36425736</v>
      </c>
      <c r="E9" s="44">
        <v>874688794469</v>
      </c>
      <c r="G9" s="44">
        <v>770644201281</v>
      </c>
      <c r="I9" s="44">
        <f t="shared" ref="I9:I43" si="0">+E9-G9</f>
        <v>104044593188</v>
      </c>
      <c r="K9" s="45">
        <v>36425736</v>
      </c>
      <c r="L9" s="45"/>
      <c r="M9" s="45">
        <v>874688794469</v>
      </c>
      <c r="N9" s="45"/>
      <c r="O9" s="45">
        <v>770644201281</v>
      </c>
      <c r="Q9" s="44">
        <f t="shared" ref="Q9:Q43" si="1">+M9-O9</f>
        <v>104044593188</v>
      </c>
    </row>
    <row r="10" spans="1:17" s="44" customFormat="1" ht="21" x14ac:dyDescent="0.2">
      <c r="A10" s="5" t="s">
        <v>57</v>
      </c>
      <c r="C10" s="44">
        <v>11819991</v>
      </c>
      <c r="E10" s="44">
        <v>711810097678</v>
      </c>
      <c r="G10" s="44">
        <v>625084946051</v>
      </c>
      <c r="I10" s="44">
        <f t="shared" si="0"/>
        <v>86725151627</v>
      </c>
      <c r="K10" s="45">
        <v>11819991</v>
      </c>
      <c r="L10" s="45"/>
      <c r="M10" s="45">
        <v>711810097678</v>
      </c>
      <c r="N10" s="45"/>
      <c r="O10" s="45">
        <v>625084946051</v>
      </c>
      <c r="Q10" s="44">
        <f t="shared" si="1"/>
        <v>86725151627</v>
      </c>
    </row>
    <row r="11" spans="1:17" ht="21" x14ac:dyDescent="0.2">
      <c r="A11" s="5" t="s">
        <v>70</v>
      </c>
      <c r="C11" s="37">
        <v>21407567</v>
      </c>
      <c r="E11" s="37">
        <v>395740071627</v>
      </c>
      <c r="G11" s="37">
        <v>327288188513</v>
      </c>
      <c r="I11" s="44">
        <f t="shared" si="0"/>
        <v>68451883114</v>
      </c>
      <c r="K11" s="45">
        <v>21407567</v>
      </c>
      <c r="L11" s="45"/>
      <c r="M11" s="45">
        <v>395740071627</v>
      </c>
      <c r="N11" s="45"/>
      <c r="O11" s="45">
        <v>327288188513</v>
      </c>
      <c r="Q11" s="44">
        <f t="shared" si="1"/>
        <v>68451883114</v>
      </c>
    </row>
    <row r="12" spans="1:17" ht="21" x14ac:dyDescent="0.2">
      <c r="A12" s="5" t="s">
        <v>68</v>
      </c>
      <c r="C12" s="37">
        <v>8906245</v>
      </c>
      <c r="E12" s="37">
        <v>146877583448</v>
      </c>
      <c r="G12" s="37">
        <v>131143089175</v>
      </c>
      <c r="I12" s="44">
        <f t="shared" si="0"/>
        <v>15734494273</v>
      </c>
      <c r="K12" s="45">
        <v>8906245</v>
      </c>
      <c r="L12" s="45"/>
      <c r="M12" s="45">
        <v>146877583448</v>
      </c>
      <c r="N12" s="45"/>
      <c r="O12" s="45">
        <v>131143089175</v>
      </c>
      <c r="Q12" s="44">
        <f t="shared" si="1"/>
        <v>15734494273</v>
      </c>
    </row>
    <row r="13" spans="1:17" ht="21" x14ac:dyDescent="0.2">
      <c r="A13" s="5" t="s">
        <v>88</v>
      </c>
      <c r="C13" s="37">
        <v>706651</v>
      </c>
      <c r="E13" s="37">
        <v>105718203378</v>
      </c>
      <c r="G13" s="37">
        <v>69410658293</v>
      </c>
      <c r="I13" s="44">
        <f t="shared" si="0"/>
        <v>36307545085</v>
      </c>
      <c r="K13" s="45">
        <v>706651</v>
      </c>
      <c r="L13" s="45"/>
      <c r="M13" s="45">
        <v>105718203378</v>
      </c>
      <c r="N13" s="45"/>
      <c r="O13" s="45">
        <v>69410658293</v>
      </c>
      <c r="Q13" s="44">
        <f t="shared" si="1"/>
        <v>36307545085</v>
      </c>
    </row>
    <row r="14" spans="1:17" ht="21" x14ac:dyDescent="0.2">
      <c r="A14" s="5" t="s">
        <v>60</v>
      </c>
      <c r="C14" s="37">
        <v>11396835</v>
      </c>
      <c r="E14" s="37">
        <v>537730466482</v>
      </c>
      <c r="G14" s="37">
        <v>452914935481</v>
      </c>
      <c r="I14" s="44">
        <f t="shared" si="0"/>
        <v>84815531001</v>
      </c>
      <c r="K14" s="45">
        <v>11396835</v>
      </c>
      <c r="L14" s="45"/>
      <c r="M14" s="45">
        <v>537730466482</v>
      </c>
      <c r="N14" s="45"/>
      <c r="O14" s="45">
        <v>452914935481</v>
      </c>
      <c r="Q14" s="44">
        <f t="shared" si="1"/>
        <v>84815531001</v>
      </c>
    </row>
    <row r="15" spans="1:17" ht="21" x14ac:dyDescent="0.2">
      <c r="A15" s="5" t="s">
        <v>95</v>
      </c>
      <c r="C15" s="37">
        <v>133750</v>
      </c>
      <c r="E15" s="37">
        <v>5580712531</v>
      </c>
      <c r="G15" s="37">
        <v>3941668541</v>
      </c>
      <c r="I15" s="44">
        <f t="shared" si="0"/>
        <v>1639043990</v>
      </c>
      <c r="K15" s="45">
        <v>133750</v>
      </c>
      <c r="L15" s="45"/>
      <c r="M15" s="45">
        <v>5580712531</v>
      </c>
      <c r="N15" s="45"/>
      <c r="O15" s="45">
        <v>3941668541</v>
      </c>
      <c r="Q15" s="44">
        <f t="shared" si="1"/>
        <v>1639043990</v>
      </c>
    </row>
    <row r="16" spans="1:17" ht="21" x14ac:dyDescent="0.2">
      <c r="A16" s="5" t="s">
        <v>103</v>
      </c>
      <c r="C16" s="37">
        <v>2513000</v>
      </c>
      <c r="E16" s="37">
        <v>18302836903</v>
      </c>
      <c r="G16" s="37">
        <v>16254225838</v>
      </c>
      <c r="I16" s="44">
        <f t="shared" si="0"/>
        <v>2048611065</v>
      </c>
      <c r="K16" s="45">
        <v>2513000</v>
      </c>
      <c r="L16" s="45"/>
      <c r="M16" s="45">
        <v>18302836903</v>
      </c>
      <c r="N16" s="45"/>
      <c r="O16" s="45">
        <v>16254225838</v>
      </c>
      <c r="Q16" s="44">
        <f t="shared" si="1"/>
        <v>2048611065</v>
      </c>
    </row>
    <row r="17" spans="1:17" ht="21" x14ac:dyDescent="0.2">
      <c r="A17" s="5" t="s">
        <v>69</v>
      </c>
      <c r="C17" s="37">
        <v>44256726</v>
      </c>
      <c r="E17" s="37">
        <v>1125531749250</v>
      </c>
      <c r="G17" s="37">
        <v>1229170256009</v>
      </c>
      <c r="I17" s="44">
        <f t="shared" si="0"/>
        <v>-103638506759</v>
      </c>
      <c r="K17" s="45">
        <v>44256726</v>
      </c>
      <c r="L17" s="45"/>
      <c r="M17" s="45">
        <v>1125531749250</v>
      </c>
      <c r="N17" s="45"/>
      <c r="O17" s="45">
        <v>1229170256009</v>
      </c>
      <c r="Q17" s="44">
        <f t="shared" si="1"/>
        <v>-103638506759</v>
      </c>
    </row>
    <row r="18" spans="1:17" ht="21" x14ac:dyDescent="0.2">
      <c r="A18" s="5" t="s">
        <v>71</v>
      </c>
      <c r="C18" s="37">
        <v>26890980</v>
      </c>
      <c r="E18" s="37">
        <v>246818792703</v>
      </c>
      <c r="G18" s="37">
        <v>244840587300</v>
      </c>
      <c r="I18" s="44">
        <f t="shared" si="0"/>
        <v>1978205403</v>
      </c>
      <c r="K18" s="45">
        <v>26890980</v>
      </c>
      <c r="L18" s="45"/>
      <c r="M18" s="45">
        <v>246818792703</v>
      </c>
      <c r="N18" s="45"/>
      <c r="O18" s="45">
        <v>244840587300</v>
      </c>
      <c r="Q18" s="44">
        <f t="shared" si="1"/>
        <v>1978205403</v>
      </c>
    </row>
    <row r="19" spans="1:17" ht="21" x14ac:dyDescent="0.2">
      <c r="A19" s="5" t="s">
        <v>81</v>
      </c>
      <c r="C19" s="37">
        <v>1074117</v>
      </c>
      <c r="E19" s="37">
        <v>58737013706</v>
      </c>
      <c r="G19" s="37">
        <v>65145256894</v>
      </c>
      <c r="I19" s="44">
        <f t="shared" si="0"/>
        <v>-6408243188</v>
      </c>
      <c r="K19" s="45">
        <v>1074117</v>
      </c>
      <c r="L19" s="45"/>
      <c r="M19" s="45">
        <v>58737013706</v>
      </c>
      <c r="N19" s="45"/>
      <c r="O19" s="45">
        <v>65145256894</v>
      </c>
      <c r="Q19" s="44">
        <f t="shared" si="1"/>
        <v>-6408243188</v>
      </c>
    </row>
    <row r="20" spans="1:17" ht="21" x14ac:dyDescent="0.2">
      <c r="A20" s="5" t="s">
        <v>64</v>
      </c>
      <c r="C20" s="37">
        <v>21660701</v>
      </c>
      <c r="E20" s="37">
        <v>353779121840</v>
      </c>
      <c r="G20" s="37">
        <v>313597684786</v>
      </c>
      <c r="I20" s="44">
        <f t="shared" si="0"/>
        <v>40181437054</v>
      </c>
      <c r="K20" s="45">
        <v>21660701</v>
      </c>
      <c r="L20" s="45"/>
      <c r="M20" s="45">
        <v>353779121840</v>
      </c>
      <c r="N20" s="45"/>
      <c r="O20" s="45">
        <v>313597684786</v>
      </c>
      <c r="Q20" s="44">
        <f t="shared" si="1"/>
        <v>40181437054</v>
      </c>
    </row>
    <row r="21" spans="1:17" ht="21" x14ac:dyDescent="0.2">
      <c r="A21" s="5" t="s">
        <v>61</v>
      </c>
      <c r="C21" s="37">
        <v>21705383</v>
      </c>
      <c r="E21" s="37">
        <v>420844711609</v>
      </c>
      <c r="G21" s="37">
        <v>333491486986</v>
      </c>
      <c r="I21" s="44">
        <f t="shared" si="0"/>
        <v>87353224623</v>
      </c>
      <c r="K21" s="45">
        <v>21705383</v>
      </c>
      <c r="L21" s="45"/>
      <c r="M21" s="45">
        <v>420844711609</v>
      </c>
      <c r="N21" s="45"/>
      <c r="O21" s="45">
        <v>333491486986</v>
      </c>
      <c r="Q21" s="44">
        <f t="shared" si="1"/>
        <v>87353224623</v>
      </c>
    </row>
    <row r="22" spans="1:17" ht="21" x14ac:dyDescent="0.2">
      <c r="A22" s="5" t="s">
        <v>55</v>
      </c>
      <c r="C22" s="37">
        <v>8087650</v>
      </c>
      <c r="E22" s="37">
        <v>485841519461</v>
      </c>
      <c r="G22" s="37">
        <v>494120995366</v>
      </c>
      <c r="I22" s="44">
        <f t="shared" si="0"/>
        <v>-8279475905</v>
      </c>
      <c r="K22" s="45">
        <v>8087650</v>
      </c>
      <c r="L22" s="45"/>
      <c r="M22" s="45">
        <v>485841519461</v>
      </c>
      <c r="N22" s="45"/>
      <c r="O22" s="45">
        <v>494120995366</v>
      </c>
      <c r="Q22" s="44">
        <f t="shared" si="1"/>
        <v>-8279475905</v>
      </c>
    </row>
    <row r="23" spans="1:17" ht="21" x14ac:dyDescent="0.2">
      <c r="A23" s="5" t="s">
        <v>101</v>
      </c>
      <c r="C23" s="37">
        <v>300000</v>
      </c>
      <c r="E23" s="37">
        <v>18884882640</v>
      </c>
      <c r="G23" s="37">
        <v>12691720912</v>
      </c>
      <c r="I23" s="44">
        <f t="shared" si="0"/>
        <v>6193161728</v>
      </c>
      <c r="K23" s="45">
        <v>300000</v>
      </c>
      <c r="L23" s="45"/>
      <c r="M23" s="45">
        <v>18884882640</v>
      </c>
      <c r="N23" s="45"/>
      <c r="O23" s="45">
        <v>12691720912</v>
      </c>
      <c r="Q23" s="44">
        <f t="shared" si="1"/>
        <v>6193161728</v>
      </c>
    </row>
    <row r="24" spans="1:17" ht="21" x14ac:dyDescent="0.2">
      <c r="A24" s="5" t="s">
        <v>54</v>
      </c>
      <c r="C24" s="37">
        <v>21523385</v>
      </c>
      <c r="E24" s="37">
        <v>286611063919</v>
      </c>
      <c r="G24" s="37">
        <v>265697342907</v>
      </c>
      <c r="I24" s="44">
        <f t="shared" si="0"/>
        <v>20913721012</v>
      </c>
      <c r="K24" s="45">
        <v>21523385</v>
      </c>
      <c r="L24" s="45"/>
      <c r="M24" s="45">
        <v>286611063919</v>
      </c>
      <c r="N24" s="45"/>
      <c r="O24" s="45">
        <v>265697342907</v>
      </c>
      <c r="Q24" s="44">
        <f t="shared" si="1"/>
        <v>20913721012</v>
      </c>
    </row>
    <row r="25" spans="1:17" ht="21" x14ac:dyDescent="0.2">
      <c r="A25" s="5" t="s">
        <v>66</v>
      </c>
      <c r="C25" s="37">
        <v>166038947</v>
      </c>
      <c r="E25" s="37">
        <v>2206075688932</v>
      </c>
      <c r="G25" s="37">
        <v>1742147180382</v>
      </c>
      <c r="I25" s="44">
        <f t="shared" si="0"/>
        <v>463928508550</v>
      </c>
      <c r="K25" s="45">
        <v>166038947</v>
      </c>
      <c r="L25" s="45"/>
      <c r="M25" s="45">
        <v>2206075688932</v>
      </c>
      <c r="N25" s="45"/>
      <c r="O25" s="45">
        <v>1742147180382</v>
      </c>
      <c r="Q25" s="44">
        <f t="shared" si="1"/>
        <v>463928508550</v>
      </c>
    </row>
    <row r="26" spans="1:17" ht="21" x14ac:dyDescent="0.2">
      <c r="A26" s="5" t="s">
        <v>94</v>
      </c>
      <c r="C26" s="37">
        <v>257500</v>
      </c>
      <c r="E26" s="37">
        <v>4829130022</v>
      </c>
      <c r="G26" s="37">
        <v>5176622961</v>
      </c>
      <c r="I26" s="44">
        <f t="shared" si="0"/>
        <v>-347492939</v>
      </c>
      <c r="K26" s="45">
        <v>257500</v>
      </c>
      <c r="L26" s="45"/>
      <c r="M26" s="45">
        <v>4829130022</v>
      </c>
      <c r="N26" s="45"/>
      <c r="O26" s="45">
        <v>5176622961</v>
      </c>
      <c r="Q26" s="44">
        <f t="shared" si="1"/>
        <v>-347492939</v>
      </c>
    </row>
    <row r="27" spans="1:17" ht="21" x14ac:dyDescent="0.2">
      <c r="A27" s="5" t="s">
        <v>62</v>
      </c>
      <c r="C27" s="37">
        <v>11695898</v>
      </c>
      <c r="E27" s="37">
        <v>317642225951</v>
      </c>
      <c r="G27" s="37">
        <v>266239778214</v>
      </c>
      <c r="I27" s="44">
        <f t="shared" si="0"/>
        <v>51402447737</v>
      </c>
      <c r="K27" s="45">
        <v>11695898</v>
      </c>
      <c r="L27" s="45"/>
      <c r="M27" s="45">
        <v>317642225951</v>
      </c>
      <c r="N27" s="45"/>
      <c r="O27" s="45">
        <v>266239778214</v>
      </c>
      <c r="Q27" s="44">
        <f t="shared" si="1"/>
        <v>51402447737</v>
      </c>
    </row>
    <row r="28" spans="1:17" ht="21" x14ac:dyDescent="0.2">
      <c r="A28" s="5" t="s">
        <v>74</v>
      </c>
      <c r="C28" s="37">
        <v>6970817</v>
      </c>
      <c r="E28" s="37">
        <v>55612137980</v>
      </c>
      <c r="G28" s="37">
        <v>50977793148</v>
      </c>
      <c r="I28" s="44">
        <f t="shared" si="0"/>
        <v>4634344832</v>
      </c>
      <c r="K28" s="45">
        <v>6970817</v>
      </c>
      <c r="L28" s="45"/>
      <c r="M28" s="45">
        <v>55612137980</v>
      </c>
      <c r="N28" s="45"/>
      <c r="O28" s="45">
        <v>50977793148</v>
      </c>
      <c r="Q28" s="44">
        <f t="shared" si="1"/>
        <v>4634344832</v>
      </c>
    </row>
    <row r="29" spans="1:17" ht="21" x14ac:dyDescent="0.2">
      <c r="A29" s="5" t="s">
        <v>65</v>
      </c>
      <c r="C29" s="37">
        <v>17423</v>
      </c>
      <c r="E29" s="37">
        <v>354576169920</v>
      </c>
      <c r="G29" s="37">
        <v>309732713136</v>
      </c>
      <c r="I29" s="44">
        <f t="shared" si="0"/>
        <v>44843456784</v>
      </c>
      <c r="K29" s="45">
        <v>17423</v>
      </c>
      <c r="L29" s="45"/>
      <c r="M29" s="45">
        <v>354576169920</v>
      </c>
      <c r="N29" s="45"/>
      <c r="O29" s="45">
        <v>309732713136</v>
      </c>
      <c r="Q29" s="44">
        <f t="shared" si="1"/>
        <v>44843456784</v>
      </c>
    </row>
    <row r="30" spans="1:17" ht="21" x14ac:dyDescent="0.2">
      <c r="A30" s="5" t="s">
        <v>53</v>
      </c>
      <c r="C30" s="37">
        <v>4087627</v>
      </c>
      <c r="E30" s="37">
        <v>2457670041758</v>
      </c>
      <c r="G30" s="37">
        <v>1605128634406</v>
      </c>
      <c r="I30" s="44">
        <f t="shared" si="0"/>
        <v>852541407352</v>
      </c>
      <c r="K30" s="45">
        <v>4087627</v>
      </c>
      <c r="L30" s="45"/>
      <c r="M30" s="45">
        <v>2457670041758</v>
      </c>
      <c r="N30" s="45"/>
      <c r="O30" s="45">
        <v>1605128634406</v>
      </c>
      <c r="Q30" s="44">
        <f t="shared" si="1"/>
        <v>852541407352</v>
      </c>
    </row>
    <row r="31" spans="1:17" ht="21" x14ac:dyDescent="0.2">
      <c r="A31" s="5" t="s">
        <v>56</v>
      </c>
      <c r="C31" s="37">
        <v>903807</v>
      </c>
      <c r="E31" s="37">
        <v>36348137778</v>
      </c>
      <c r="G31" s="37">
        <v>39083440522</v>
      </c>
      <c r="I31" s="44">
        <f t="shared" si="0"/>
        <v>-2735302744</v>
      </c>
      <c r="K31" s="45">
        <v>903807</v>
      </c>
      <c r="L31" s="45"/>
      <c r="M31" s="45">
        <v>36348137778</v>
      </c>
      <c r="N31" s="45"/>
      <c r="O31" s="45">
        <v>39083440522</v>
      </c>
      <c r="Q31" s="44">
        <f t="shared" si="1"/>
        <v>-2735302744</v>
      </c>
    </row>
    <row r="32" spans="1:17" ht="21" x14ac:dyDescent="0.2">
      <c r="A32" s="5" t="s">
        <v>77</v>
      </c>
      <c r="C32" s="37">
        <v>5817543</v>
      </c>
      <c r="E32" s="37">
        <v>104079498269</v>
      </c>
      <c r="G32" s="37">
        <v>112351359330</v>
      </c>
      <c r="I32" s="44">
        <f t="shared" si="0"/>
        <v>-8271861061</v>
      </c>
      <c r="K32" s="45">
        <v>5817543</v>
      </c>
      <c r="L32" s="45"/>
      <c r="M32" s="45">
        <v>104079498269</v>
      </c>
      <c r="N32" s="45"/>
      <c r="O32" s="45">
        <v>112351359330</v>
      </c>
      <c r="Q32" s="44">
        <f t="shared" si="1"/>
        <v>-8271861061</v>
      </c>
    </row>
    <row r="33" spans="1:17" ht="21" x14ac:dyDescent="0.2">
      <c r="A33" s="5" t="s">
        <v>52</v>
      </c>
      <c r="C33" s="37">
        <v>189149903</v>
      </c>
      <c r="E33" s="37">
        <v>748874219257</v>
      </c>
      <c r="G33" s="37">
        <v>644593894675</v>
      </c>
      <c r="I33" s="44">
        <f t="shared" si="0"/>
        <v>104280324582</v>
      </c>
      <c r="K33" s="45">
        <v>189149903</v>
      </c>
      <c r="L33" s="45"/>
      <c r="M33" s="45">
        <v>748874219257</v>
      </c>
      <c r="N33" s="45"/>
      <c r="O33" s="45">
        <v>644593894675</v>
      </c>
      <c r="Q33" s="44">
        <f t="shared" si="1"/>
        <v>104280324582</v>
      </c>
    </row>
    <row r="34" spans="1:17" s="45" customFormat="1" ht="21" x14ac:dyDescent="0.2">
      <c r="A34" s="5" t="s">
        <v>102</v>
      </c>
      <c r="C34" s="45">
        <v>1151517</v>
      </c>
      <c r="E34" s="45">
        <v>114874187167</v>
      </c>
      <c r="G34" s="45">
        <v>100946112568</v>
      </c>
      <c r="I34" s="45">
        <f t="shared" si="0"/>
        <v>13928074599</v>
      </c>
      <c r="K34" s="45">
        <v>1151517</v>
      </c>
      <c r="M34" s="45">
        <v>114874187167</v>
      </c>
      <c r="O34" s="45">
        <v>100946112568</v>
      </c>
      <c r="Q34" s="45">
        <f t="shared" si="1"/>
        <v>13928074599</v>
      </c>
    </row>
    <row r="35" spans="1:17" s="45" customFormat="1" ht="21" x14ac:dyDescent="0.2">
      <c r="A35" s="5" t="s">
        <v>51</v>
      </c>
      <c r="C35" s="45">
        <v>7361022</v>
      </c>
      <c r="E35" s="45">
        <v>80491416726</v>
      </c>
      <c r="G35" s="45">
        <v>79761004595</v>
      </c>
      <c r="I35" s="45">
        <f t="shared" si="0"/>
        <v>730412131</v>
      </c>
      <c r="K35" s="45">
        <v>7361022</v>
      </c>
      <c r="M35" s="45">
        <v>80491416726</v>
      </c>
      <c r="O35" s="45">
        <v>79761004595</v>
      </c>
      <c r="Q35" s="45">
        <f t="shared" si="1"/>
        <v>730412131</v>
      </c>
    </row>
    <row r="36" spans="1:17" s="45" customFormat="1" ht="21" x14ac:dyDescent="0.2">
      <c r="A36" s="5" t="s">
        <v>87</v>
      </c>
      <c r="C36" s="45">
        <v>4483502</v>
      </c>
      <c r="E36" s="45">
        <v>95383226714</v>
      </c>
      <c r="G36" s="45">
        <v>94923890071</v>
      </c>
      <c r="I36" s="45">
        <f t="shared" si="0"/>
        <v>459336643</v>
      </c>
      <c r="K36" s="45">
        <v>4483502</v>
      </c>
      <c r="M36" s="45">
        <v>95383226714</v>
      </c>
      <c r="O36" s="45">
        <v>94923890071</v>
      </c>
      <c r="Q36" s="45">
        <f t="shared" si="1"/>
        <v>459336643</v>
      </c>
    </row>
    <row r="37" spans="1:17" ht="21" x14ac:dyDescent="0.2">
      <c r="A37" s="5" t="s">
        <v>78</v>
      </c>
      <c r="C37" s="37">
        <v>4445289</v>
      </c>
      <c r="E37" s="37">
        <v>23545527878</v>
      </c>
      <c r="G37" s="37">
        <v>27083091264</v>
      </c>
      <c r="I37" s="45">
        <f t="shared" si="0"/>
        <v>-3537563386</v>
      </c>
      <c r="K37" s="45">
        <v>4445289</v>
      </c>
      <c r="L37" s="45"/>
      <c r="M37" s="45">
        <v>23545527878</v>
      </c>
      <c r="N37" s="45"/>
      <c r="O37" s="45">
        <v>27083091264</v>
      </c>
      <c r="Q37" s="45">
        <f t="shared" si="1"/>
        <v>-3537563386</v>
      </c>
    </row>
    <row r="38" spans="1:17" ht="21" x14ac:dyDescent="0.2">
      <c r="A38" s="5" t="s">
        <v>73</v>
      </c>
      <c r="C38" s="37">
        <v>32355212</v>
      </c>
      <c r="E38" s="37">
        <v>237577785963</v>
      </c>
      <c r="G38" s="37">
        <v>240942708786</v>
      </c>
      <c r="I38" s="44">
        <f t="shared" si="0"/>
        <v>-3364922823</v>
      </c>
      <c r="K38" s="45">
        <v>32355212</v>
      </c>
      <c r="L38" s="45"/>
      <c r="M38" s="45">
        <v>237577785963</v>
      </c>
      <c r="N38" s="45"/>
      <c r="O38" s="45">
        <v>240942708786</v>
      </c>
      <c r="Q38" s="45">
        <f t="shared" si="1"/>
        <v>-3364922823</v>
      </c>
    </row>
    <row r="39" spans="1:17" ht="21" x14ac:dyDescent="0.2">
      <c r="A39" s="5" t="s">
        <v>85</v>
      </c>
      <c r="C39" s="37">
        <v>16387674</v>
      </c>
      <c r="E39" s="37">
        <v>1120545322563</v>
      </c>
      <c r="G39" s="37">
        <v>751139762069</v>
      </c>
      <c r="I39" s="44">
        <f t="shared" si="0"/>
        <v>369405560494</v>
      </c>
      <c r="K39" s="45">
        <v>16387674</v>
      </c>
      <c r="L39" s="45"/>
      <c r="M39" s="45">
        <v>1120545322563</v>
      </c>
      <c r="N39" s="45"/>
      <c r="O39" s="45">
        <v>751139762069</v>
      </c>
      <c r="Q39" s="45">
        <f t="shared" si="1"/>
        <v>369405560494</v>
      </c>
    </row>
    <row r="40" spans="1:17" ht="21" x14ac:dyDescent="0.2">
      <c r="A40" s="5" t="s">
        <v>82</v>
      </c>
      <c r="C40" s="37">
        <v>42795098</v>
      </c>
      <c r="E40" s="37">
        <v>281538255247</v>
      </c>
      <c r="G40" s="37">
        <v>259642553466</v>
      </c>
      <c r="I40" s="44">
        <f t="shared" si="0"/>
        <v>21895701781</v>
      </c>
      <c r="K40" s="45">
        <v>42795098</v>
      </c>
      <c r="L40" s="45"/>
      <c r="M40" s="45">
        <v>281538255247</v>
      </c>
      <c r="N40" s="45"/>
      <c r="O40" s="45">
        <v>259642553466</v>
      </c>
      <c r="Q40" s="45">
        <f t="shared" si="1"/>
        <v>21895701781</v>
      </c>
    </row>
    <row r="41" spans="1:17" ht="21" x14ac:dyDescent="0.2">
      <c r="A41" s="5" t="s">
        <v>92</v>
      </c>
      <c r="C41" s="37">
        <v>680518</v>
      </c>
      <c r="E41" s="37">
        <v>86635549549</v>
      </c>
      <c r="G41" s="37">
        <v>88195394595</v>
      </c>
      <c r="I41" s="44">
        <f t="shared" si="0"/>
        <v>-1559845046</v>
      </c>
      <c r="K41" s="45">
        <v>680518</v>
      </c>
      <c r="L41" s="45"/>
      <c r="M41" s="45">
        <v>86635549549</v>
      </c>
      <c r="N41" s="45"/>
      <c r="O41" s="45">
        <v>88195394595</v>
      </c>
      <c r="Q41" s="44">
        <f t="shared" si="1"/>
        <v>-1559845046</v>
      </c>
    </row>
    <row r="42" spans="1:17" ht="21" x14ac:dyDescent="0.2">
      <c r="A42" s="5" t="s">
        <v>67</v>
      </c>
      <c r="C42" s="37">
        <v>5330529</v>
      </c>
      <c r="E42" s="37">
        <v>232571576756</v>
      </c>
      <c r="G42" s="37">
        <v>184300172992</v>
      </c>
      <c r="I42" s="44">
        <f t="shared" si="0"/>
        <v>48271403764</v>
      </c>
      <c r="K42" s="45">
        <v>5330529</v>
      </c>
      <c r="L42" s="45"/>
      <c r="M42" s="45">
        <v>232571576756</v>
      </c>
      <c r="N42" s="45"/>
      <c r="O42" s="45">
        <v>184300172992</v>
      </c>
      <c r="Q42" s="44">
        <f t="shared" si="1"/>
        <v>48271403764</v>
      </c>
    </row>
    <row r="43" spans="1:17" ht="21.75" thickBot="1" x14ac:dyDescent="0.25">
      <c r="A43" s="5" t="s">
        <v>79</v>
      </c>
      <c r="C43" s="37">
        <v>14088334</v>
      </c>
      <c r="E43" s="37">
        <v>84855147251</v>
      </c>
      <c r="G43" s="37">
        <v>70893552231</v>
      </c>
      <c r="I43" s="44">
        <f t="shared" si="0"/>
        <v>13961595020</v>
      </c>
      <c r="K43" s="45">
        <v>14088334</v>
      </c>
      <c r="L43" s="45"/>
      <c r="M43" s="45">
        <v>84855147251</v>
      </c>
      <c r="N43" s="45"/>
      <c r="O43" s="45">
        <v>70893552231</v>
      </c>
      <c r="Q43" s="44">
        <f t="shared" si="1"/>
        <v>13961595020</v>
      </c>
    </row>
    <row r="44" spans="1:17" ht="21.75" thickBot="1" x14ac:dyDescent="0.25">
      <c r="E44" s="6">
        <f>SUM(E8:E43)</f>
        <v>14530871968237</v>
      </c>
      <c r="F44" s="12"/>
      <c r="G44" s="6">
        <f>SUM(G8:G43)</f>
        <v>12122591738610</v>
      </c>
      <c r="H44" s="12"/>
      <c r="I44" s="6">
        <f>SUM(I8:I43)</f>
        <v>2408280229627</v>
      </c>
      <c r="J44" s="12"/>
      <c r="K44" s="12" t="s">
        <v>15</v>
      </c>
      <c r="L44" s="12"/>
      <c r="M44" s="6">
        <f>SUM(M8:M43)</f>
        <v>14530871968237</v>
      </c>
      <c r="N44" s="12"/>
      <c r="O44" s="6">
        <f>SUM(O8:O43)</f>
        <v>12122591738610</v>
      </c>
      <c r="P44" s="12"/>
      <c r="Q44" s="6">
        <f>SUM(Q8:Q43)</f>
        <v>2408280229627</v>
      </c>
    </row>
    <row r="45" spans="1:17" ht="19.5" thickTop="1" x14ac:dyDescent="0.2">
      <c r="I45" s="44"/>
    </row>
    <row r="50" spans="15:15" x14ac:dyDescent="0.45">
      <c r="O50" s="20"/>
    </row>
    <row r="52" spans="15:15" x14ac:dyDescent="0.45">
      <c r="O52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1"/>
  <sheetViews>
    <sheetView rightToLeft="1" zoomScaleNormal="100" workbookViewId="0">
      <selection activeCell="S21" sqref="S21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.75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0" t="str">
        <f>+سهام!A2</f>
        <v>صندوق سرمایه‌گذاری بخشی صنایع مفید - اکتان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20" ht="24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20" ht="24" x14ac:dyDescent="0.2">
      <c r="A4" s="50" t="str">
        <f>+سهام!A4</f>
        <v>برای ماه منتهی به 1404/10/30</v>
      </c>
      <c r="B4" s="50" t="s">
        <v>16</v>
      </c>
      <c r="C4" s="50" t="s">
        <v>16</v>
      </c>
      <c r="D4" s="50" t="s">
        <v>16</v>
      </c>
      <c r="E4" s="50" t="s">
        <v>16</v>
      </c>
      <c r="F4" s="50" t="s">
        <v>16</v>
      </c>
      <c r="G4" s="50" t="s">
        <v>16</v>
      </c>
      <c r="H4" s="50" t="s">
        <v>16</v>
      </c>
      <c r="I4" s="50" t="s">
        <v>16</v>
      </c>
      <c r="J4" s="50" t="s">
        <v>16</v>
      </c>
      <c r="K4" s="50" t="s">
        <v>16</v>
      </c>
    </row>
    <row r="5" spans="1:20" ht="25.5" x14ac:dyDescent="0.2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ht="24.75" thickBot="1" x14ac:dyDescent="0.25">
      <c r="A6" s="52" t="s">
        <v>17</v>
      </c>
      <c r="C6" s="33" t="str">
        <f>+سهام!C6</f>
        <v>1404/09/30</v>
      </c>
      <c r="E6" s="52" t="s">
        <v>5</v>
      </c>
      <c r="F6" s="52" t="s">
        <v>5</v>
      </c>
      <c r="G6" s="52" t="s">
        <v>5</v>
      </c>
      <c r="I6" s="52" t="str">
        <f>+سهام!Q6</f>
        <v>1404/10/30</v>
      </c>
      <c r="J6" s="52" t="s">
        <v>4</v>
      </c>
      <c r="K6" s="52" t="s">
        <v>4</v>
      </c>
    </row>
    <row r="7" spans="1:20" ht="24.75" thickBot="1" x14ac:dyDescent="0.25">
      <c r="A7" s="52" t="s">
        <v>17</v>
      </c>
      <c r="C7" s="33" t="s">
        <v>18</v>
      </c>
      <c r="E7" s="33" t="s">
        <v>19</v>
      </c>
      <c r="G7" s="33" t="s">
        <v>20</v>
      </c>
      <c r="I7" s="33" t="s">
        <v>18</v>
      </c>
      <c r="K7" s="33" t="s">
        <v>21</v>
      </c>
    </row>
    <row r="8" spans="1:20" ht="24" x14ac:dyDescent="0.2">
      <c r="A8" s="30" t="s">
        <v>22</v>
      </c>
      <c r="C8" s="14">
        <v>159514514340</v>
      </c>
      <c r="E8" s="14">
        <v>1631922600637</v>
      </c>
      <c r="G8" s="14">
        <v>1379000153000</v>
      </c>
      <c r="I8" s="14">
        <f>+C8+E8-G8</f>
        <v>412436961977</v>
      </c>
      <c r="K8" s="11">
        <v>2.7313329859005246E-2</v>
      </c>
    </row>
    <row r="9" spans="1:20" ht="24.75" thickBot="1" x14ac:dyDescent="0.25">
      <c r="A9" s="18" t="s">
        <v>75</v>
      </c>
      <c r="C9" s="14">
        <v>23354196</v>
      </c>
      <c r="E9" s="14">
        <v>95584</v>
      </c>
      <c r="F9" s="14">
        <v>0</v>
      </c>
      <c r="G9" s="14">
        <v>0</v>
      </c>
      <c r="I9" s="14">
        <f>+C9+E9-G9</f>
        <v>23449780</v>
      </c>
      <c r="K9" s="11">
        <v>1.5529441716157868E-6</v>
      </c>
    </row>
    <row r="10" spans="1:20" ht="24.75" thickBot="1" x14ac:dyDescent="0.25">
      <c r="A10" s="14" t="s">
        <v>15</v>
      </c>
      <c r="C10" s="17">
        <f>SUM(C8:C9)</f>
        <v>159537868536</v>
      </c>
      <c r="D10" s="18"/>
      <c r="E10" s="17">
        <f>SUM(E8:E9)</f>
        <v>1631922696221</v>
      </c>
      <c r="F10" s="18"/>
      <c r="G10" s="17">
        <f>SUM(G8:G9)</f>
        <v>1379000153000</v>
      </c>
      <c r="H10" s="18"/>
      <c r="I10" s="17">
        <f>SUM(I8:I9)</f>
        <v>412460411757</v>
      </c>
      <c r="J10" s="18"/>
      <c r="K10" s="31">
        <f>SUM(K8:K9)</f>
        <v>2.731488280317686E-2</v>
      </c>
    </row>
    <row r="11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workbookViewId="0">
      <selection activeCell="S21" sqref="S21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53" t="str">
        <f>+سپرده!A2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</row>
    <row r="3" spans="1:7" ht="26.25" x14ac:dyDescent="0.45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</row>
    <row r="4" spans="1:7" ht="26.25" x14ac:dyDescent="0.45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</row>
    <row r="6" spans="1:7" ht="27" thickBot="1" x14ac:dyDescent="0.5">
      <c r="A6" s="34" t="s">
        <v>27</v>
      </c>
      <c r="C6" s="34" t="s">
        <v>18</v>
      </c>
      <c r="E6" s="34" t="s">
        <v>44</v>
      </c>
      <c r="G6" s="34" t="s">
        <v>13</v>
      </c>
    </row>
    <row r="7" spans="1:7" ht="21" x14ac:dyDescent="0.55000000000000004">
      <c r="A7" s="27" t="s">
        <v>49</v>
      </c>
      <c r="C7" s="9">
        <f>+'درآمد سرمایه‌گذاری در سهام'!I44</f>
        <v>2607182877214</v>
      </c>
      <c r="D7" s="9"/>
      <c r="E7" s="1">
        <f>+C7/$C$10</f>
        <v>0.99833216465773356</v>
      </c>
      <c r="F7" s="1"/>
      <c r="G7" s="1">
        <v>0.17265873937861928</v>
      </c>
    </row>
    <row r="8" spans="1:7" ht="21" x14ac:dyDescent="0.55000000000000004">
      <c r="A8" s="27" t="s">
        <v>50</v>
      </c>
      <c r="C8" s="9">
        <f>+'درآمد سپرده بانکی'!C10</f>
        <v>2759474431</v>
      </c>
      <c r="D8" s="9"/>
      <c r="E8" s="1">
        <f t="shared" ref="E8:E9" si="0">+C8/$C$10</f>
        <v>1.0566470446299174E-3</v>
      </c>
      <c r="F8" s="1"/>
      <c r="G8" s="1">
        <v>1.8274413381892026E-4</v>
      </c>
    </row>
    <row r="9" spans="1:7" ht="21.75" thickBot="1" x14ac:dyDescent="0.6">
      <c r="A9" s="27" t="s">
        <v>98</v>
      </c>
      <c r="C9" s="9">
        <f>+'سایر درآمدها'!C9</f>
        <v>1596141766</v>
      </c>
      <c r="D9" s="9"/>
      <c r="E9" s="1">
        <f t="shared" si="0"/>
        <v>6.1118829763647734E-4</v>
      </c>
      <c r="F9" s="1"/>
      <c r="G9" s="1">
        <v>1.05703296686887E-4</v>
      </c>
    </row>
    <row r="10" spans="1:7" s="27" customFormat="1" ht="21.75" thickBot="1" x14ac:dyDescent="0.6">
      <c r="A10" s="27" t="s">
        <v>15</v>
      </c>
      <c r="C10" s="4">
        <f>SUM(C7:C9)</f>
        <v>2611538493411</v>
      </c>
      <c r="D10" s="3"/>
      <c r="E10" s="8">
        <f t="shared" ref="E10:G10" si="1">SUM(E7:E9)</f>
        <v>1</v>
      </c>
      <c r="F10" s="41">
        <f t="shared" si="1"/>
        <v>0</v>
      </c>
      <c r="G10" s="10">
        <f t="shared" si="1"/>
        <v>0.17294718680912508</v>
      </c>
    </row>
    <row r="11" spans="1:7" ht="19.5" thickTop="1" x14ac:dyDescent="0.45"/>
    <row r="12" spans="1:7" x14ac:dyDescent="0.45">
      <c r="C12" s="42"/>
      <c r="G12" s="42"/>
    </row>
    <row r="13" spans="1:7" x14ac:dyDescent="0.45">
      <c r="C13" s="42"/>
      <c r="G13" s="42"/>
    </row>
    <row r="14" spans="1:7" x14ac:dyDescent="0.45">
      <c r="C14" s="47"/>
      <c r="G14" s="42"/>
    </row>
    <row r="15" spans="1:7" x14ac:dyDescent="0.45">
      <c r="C15" s="47"/>
      <c r="G15" s="29"/>
    </row>
    <row r="17" spans="7:7" x14ac:dyDescent="0.45">
      <c r="G17" s="42"/>
    </row>
    <row r="18" spans="7:7" x14ac:dyDescent="0.45">
      <c r="G18" s="28"/>
    </row>
    <row r="19" spans="7:7" x14ac:dyDescent="0.45">
      <c r="G19" s="2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S21" sqref="S21"/>
    </sheetView>
  </sheetViews>
  <sheetFormatPr defaultRowHeight="18.75" x14ac:dyDescent="0.2"/>
  <cols>
    <col min="1" max="1" width="15" style="9" customWidth="1"/>
    <col min="2" max="2" width="0.875" style="9" customWidth="1"/>
    <col min="3" max="3" width="19.125" style="9" customWidth="1"/>
    <col min="4" max="4" width="0.875" style="9" customWidth="1"/>
    <col min="5" max="5" width="19.125" style="9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53" t="str">
        <f>+سهام!A2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</row>
    <row r="3" spans="1:5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</row>
    <row r="4" spans="1:5" ht="26.25" x14ac:dyDescent="0.2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</row>
    <row r="5" spans="1:5" ht="26.25" x14ac:dyDescent="0.2">
      <c r="E5" s="46" t="s">
        <v>97</v>
      </c>
    </row>
    <row r="6" spans="1:5" ht="27" thickBot="1" x14ac:dyDescent="0.25">
      <c r="A6" s="54" t="s">
        <v>80</v>
      </c>
      <c r="C6" s="16" t="s">
        <v>25</v>
      </c>
      <c r="E6" s="16" t="s">
        <v>96</v>
      </c>
    </row>
    <row r="7" spans="1:5" ht="27" thickBot="1" x14ac:dyDescent="0.25">
      <c r="A7" s="54" t="s">
        <v>80</v>
      </c>
      <c r="C7" s="16" t="s">
        <v>18</v>
      </c>
      <c r="E7" s="16" t="s">
        <v>18</v>
      </c>
    </row>
    <row r="8" spans="1:5" ht="24.75" thickBot="1" x14ac:dyDescent="0.25">
      <c r="A8" s="18" t="s">
        <v>80</v>
      </c>
      <c r="B8" s="14"/>
      <c r="C8" s="14">
        <v>1596141766</v>
      </c>
      <c r="D8" s="14"/>
      <c r="E8" s="14">
        <v>1596141766</v>
      </c>
    </row>
    <row r="9" spans="1:5" ht="24.75" thickBot="1" x14ac:dyDescent="0.25">
      <c r="A9" s="14" t="s">
        <v>15</v>
      </c>
      <c r="B9" s="14"/>
      <c r="C9" s="17">
        <f>SUM(C8:C8)</f>
        <v>1596141766</v>
      </c>
      <c r="D9" s="14"/>
      <c r="E9" s="17">
        <f>SUM(E8:E8)</f>
        <v>1596141766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5"/>
  <sheetViews>
    <sheetView rightToLeft="1" zoomScale="85" zoomScaleNormal="85" workbookViewId="0">
      <selection activeCell="S21" sqref="S21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</row>
    <row r="3" spans="1:21" ht="26.25" x14ac:dyDescent="0.45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  <c r="N3" s="53" t="s">
        <v>23</v>
      </c>
      <c r="O3" s="53" t="s">
        <v>23</v>
      </c>
      <c r="P3" s="53" t="s">
        <v>23</v>
      </c>
      <c r="Q3" s="53" t="s">
        <v>23</v>
      </c>
      <c r="R3" s="53" t="s">
        <v>23</v>
      </c>
      <c r="S3" s="53" t="s">
        <v>23</v>
      </c>
      <c r="T3" s="53" t="s">
        <v>23</v>
      </c>
      <c r="U3" s="53" t="s">
        <v>23</v>
      </c>
    </row>
    <row r="4" spans="1:21" ht="26.25" x14ac:dyDescent="0.45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</row>
    <row r="6" spans="1:21" ht="27" thickBot="1" x14ac:dyDescent="0.5">
      <c r="A6" s="54" t="s">
        <v>3</v>
      </c>
      <c r="C6" s="54" t="s">
        <v>25</v>
      </c>
      <c r="D6" s="54" t="s">
        <v>25</v>
      </c>
      <c r="E6" s="54" t="s">
        <v>25</v>
      </c>
      <c r="F6" s="54" t="s">
        <v>25</v>
      </c>
      <c r="G6" s="54" t="s">
        <v>25</v>
      </c>
      <c r="H6" s="54" t="s">
        <v>25</v>
      </c>
      <c r="I6" s="54" t="s">
        <v>25</v>
      </c>
      <c r="J6" s="54" t="s">
        <v>25</v>
      </c>
      <c r="K6" s="54" t="s">
        <v>25</v>
      </c>
      <c r="M6" s="54" t="s">
        <v>26</v>
      </c>
      <c r="N6" s="54" t="s">
        <v>26</v>
      </c>
      <c r="O6" s="54" t="s">
        <v>26</v>
      </c>
      <c r="P6" s="54" t="s">
        <v>26</v>
      </c>
      <c r="Q6" s="54" t="s">
        <v>26</v>
      </c>
      <c r="R6" s="54" t="s">
        <v>26</v>
      </c>
      <c r="S6" s="54" t="s">
        <v>26</v>
      </c>
      <c r="T6" s="54" t="s">
        <v>26</v>
      </c>
      <c r="U6" s="54" t="s">
        <v>26</v>
      </c>
    </row>
    <row r="7" spans="1:21" ht="27" thickBot="1" x14ac:dyDescent="0.5">
      <c r="A7" s="54" t="s">
        <v>3</v>
      </c>
      <c r="C7" s="34" t="s">
        <v>41</v>
      </c>
      <c r="E7" s="34" t="s">
        <v>42</v>
      </c>
      <c r="G7" s="34" t="s">
        <v>43</v>
      </c>
      <c r="I7" s="34" t="s">
        <v>18</v>
      </c>
      <c r="K7" s="34" t="s">
        <v>44</v>
      </c>
      <c r="M7" s="34" t="s">
        <v>41</v>
      </c>
      <c r="O7" s="34" t="s">
        <v>42</v>
      </c>
      <c r="Q7" s="34" t="s">
        <v>43</v>
      </c>
      <c r="S7" s="34" t="s">
        <v>18</v>
      </c>
      <c r="U7" s="34" t="s">
        <v>44</v>
      </c>
    </row>
    <row r="8" spans="1:21" ht="21" x14ac:dyDescent="0.55000000000000004">
      <c r="A8" s="25" t="s">
        <v>69</v>
      </c>
      <c r="C8" s="9">
        <f>IFERROR(VLOOKUP(A8,'درآمد سود سهام'!A:S,13,0),0)</f>
        <v>110420140179</v>
      </c>
      <c r="D8" s="9"/>
      <c r="E8" s="9">
        <f>IFERROR(VLOOKUP(A8,'درآمد ناشی از تغییر قیمت اوراق'!A:Q,9,0),0)</f>
        <v>-103638506759</v>
      </c>
      <c r="F8" s="9"/>
      <c r="G8" s="9">
        <f>IFERROR(VLOOKUP(A8,'درآمد ناشی از فروش'!A:Q,9,0),0)</f>
        <v>0</v>
      </c>
      <c r="H8" s="9"/>
      <c r="I8" s="9">
        <f>+G8+E8+C8</f>
        <v>6781633420</v>
      </c>
      <c r="J8" s="9"/>
      <c r="K8" s="1">
        <f>+I8/$I$44</f>
        <v>2.6011345346233484E-3</v>
      </c>
      <c r="L8" s="9"/>
      <c r="M8" s="9">
        <f>IFERROR(VLOOKUP(A8,'درآمد سود سهام'!A:S,19,0),0)</f>
        <v>110420140179</v>
      </c>
      <c r="N8" s="9"/>
      <c r="O8" s="9">
        <f>IFERROR(VLOOKUP(A8,'درآمد ناشی از تغییر قیمت اوراق'!A:Q,17,0),0)</f>
        <v>-103638506759</v>
      </c>
      <c r="P8" s="9"/>
      <c r="Q8" s="9">
        <f>IFERROR(VLOOKUP(A8,'درآمد ناشی از فروش'!A:Q,17,0),0)</f>
        <v>0</v>
      </c>
      <c r="R8" s="9"/>
      <c r="S8" s="9">
        <f>+Q8+O8+M8</f>
        <v>6781633420</v>
      </c>
      <c r="T8" s="9"/>
      <c r="U8" s="1">
        <f>+S8/$S$44</f>
        <v>2.6011345346233484E-3</v>
      </c>
    </row>
    <row r="9" spans="1:21" ht="21" x14ac:dyDescent="0.55000000000000004">
      <c r="A9" s="25" t="s">
        <v>67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48271403764</v>
      </c>
      <c r="F9" s="9"/>
      <c r="G9" s="9">
        <f>IFERROR(VLOOKUP(A9,'درآمد ناشی از فروش'!A:Q,9,0),0)</f>
        <v>0</v>
      </c>
      <c r="H9" s="9"/>
      <c r="I9" s="9">
        <f t="shared" ref="I9:I43" si="0">+G9+E9+C9</f>
        <v>48271403764</v>
      </c>
      <c r="J9" s="9"/>
      <c r="K9" s="1">
        <f>+I9/$I$44</f>
        <v>1.8514774773138339E-2</v>
      </c>
      <c r="L9" s="9"/>
      <c r="M9" s="9">
        <f>IFERROR(VLOOKUP(A9,'درآمد سود سهام'!A:S,19,0),0)</f>
        <v>0</v>
      </c>
      <c r="N9" s="9"/>
      <c r="O9" s="9">
        <f>IFERROR(VLOOKUP(A9,'درآمد ناشی از تغییر قیمت اوراق'!A:Q,17,0),0)</f>
        <v>48271403764</v>
      </c>
      <c r="P9" s="9"/>
      <c r="Q9" s="9">
        <f>IFERROR(VLOOKUP(A9,'درآمد ناشی از فروش'!A:Q,17,0),0)</f>
        <v>0</v>
      </c>
      <c r="R9" s="9"/>
      <c r="S9" s="9">
        <f t="shared" ref="S9:S43" si="1">+Q9+O9+M9</f>
        <v>48271403764</v>
      </c>
      <c r="T9" s="9"/>
      <c r="U9" s="1">
        <f>+S9/$S$44</f>
        <v>1.8514774773138339E-2</v>
      </c>
    </row>
    <row r="10" spans="1:21" s="3" customFormat="1" ht="21" x14ac:dyDescent="0.55000000000000004">
      <c r="A10" s="25" t="s">
        <v>71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1978205403</v>
      </c>
      <c r="G10" s="9">
        <f>IFERROR(VLOOKUP(A10,'درآمد ناشی از فروش'!A:Q,9,0),0)</f>
        <v>0</v>
      </c>
      <c r="I10" s="9">
        <f t="shared" si="0"/>
        <v>1978205403</v>
      </c>
      <c r="K10" s="1">
        <f>+I10/$I$44</f>
        <v>7.5875206925027187E-4</v>
      </c>
      <c r="M10" s="9">
        <f>IFERROR(VLOOKUP(A10,'درآمد سود سهام'!A:S,19,0),0)</f>
        <v>0</v>
      </c>
      <c r="O10" s="9">
        <f>IFERROR(VLOOKUP(A10,'درآمد ناشی از تغییر قیمت اوراق'!A:Q,17,0),0)</f>
        <v>1978205403</v>
      </c>
      <c r="Q10" s="9">
        <f>IFERROR(VLOOKUP(A10,'درآمد ناشی از فروش'!A:Q,17,0),0)</f>
        <v>0</v>
      </c>
      <c r="S10" s="9">
        <f t="shared" si="1"/>
        <v>1978205403</v>
      </c>
      <c r="U10" s="1">
        <f>+S10/$S$44</f>
        <v>7.5875206925027187E-4</v>
      </c>
    </row>
    <row r="11" spans="1:21" ht="21" x14ac:dyDescent="0.55000000000000004">
      <c r="A11" s="25" t="s">
        <v>61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87353224623</v>
      </c>
      <c r="F11" s="9"/>
      <c r="G11" s="9">
        <f>IFERROR(VLOOKUP(A11,'درآمد ناشی از فروش'!A:Q,9,0),0)</f>
        <v>0</v>
      </c>
      <c r="H11" s="9"/>
      <c r="I11" s="9">
        <f t="shared" si="0"/>
        <v>87353224623</v>
      </c>
      <c r="J11" s="9"/>
      <c r="K11" s="1">
        <f>+I11/$I$44</f>
        <v>3.3504832126062617E-2</v>
      </c>
      <c r="L11" s="9"/>
      <c r="M11" s="9">
        <f>IFERROR(VLOOKUP(A11,'درآمد سود سهام'!A:S,19,0),0)</f>
        <v>0</v>
      </c>
      <c r="N11" s="9"/>
      <c r="O11" s="9">
        <f>IFERROR(VLOOKUP(A11,'درآمد ناشی از تغییر قیمت اوراق'!A:Q,17,0),0)</f>
        <v>87353224623</v>
      </c>
      <c r="P11" s="9"/>
      <c r="Q11" s="9">
        <f>IFERROR(VLOOKUP(A11,'درآمد ناشی از فروش'!A:Q,17,0),0)</f>
        <v>0</v>
      </c>
      <c r="R11" s="9"/>
      <c r="S11" s="9">
        <f t="shared" si="1"/>
        <v>87353224623</v>
      </c>
      <c r="T11" s="9"/>
      <c r="U11" s="1">
        <f>+S11/$S$44</f>
        <v>3.3504832126062617E-2</v>
      </c>
    </row>
    <row r="12" spans="1:21" ht="21" x14ac:dyDescent="0.55000000000000004">
      <c r="A12" s="25" t="s">
        <v>74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4634344832</v>
      </c>
      <c r="F12" s="9"/>
      <c r="G12" s="9">
        <f>IFERROR(VLOOKUP(A12,'درآمد ناشی از فروش'!A:Q,9,0),0)</f>
        <v>0</v>
      </c>
      <c r="H12" s="9"/>
      <c r="I12" s="9">
        <f t="shared" si="0"/>
        <v>4634344832</v>
      </c>
      <c r="J12" s="9"/>
      <c r="K12" s="1">
        <f>+I12/$I$44</f>
        <v>1.7775296364910917E-3</v>
      </c>
      <c r="L12" s="9"/>
      <c r="M12" s="9">
        <f>IFERROR(VLOOKUP(A12,'درآمد سود سهام'!A:S,19,0),0)</f>
        <v>0</v>
      </c>
      <c r="N12" s="9"/>
      <c r="O12" s="9">
        <f>IFERROR(VLOOKUP(A12,'درآمد ناشی از تغییر قیمت اوراق'!A:Q,17,0),0)</f>
        <v>4634344832</v>
      </c>
      <c r="P12" s="9"/>
      <c r="Q12" s="9">
        <f>IFERROR(VLOOKUP(A12,'درآمد ناشی از فروش'!A:Q,17,0),0)</f>
        <v>0</v>
      </c>
      <c r="R12" s="9"/>
      <c r="S12" s="9">
        <f t="shared" si="1"/>
        <v>4634344832</v>
      </c>
      <c r="T12" s="9"/>
      <c r="U12" s="1">
        <f>+S12/$S$44</f>
        <v>1.7775296364910917E-3</v>
      </c>
    </row>
    <row r="13" spans="1:21" ht="21" x14ac:dyDescent="0.55000000000000004">
      <c r="A13" s="25" t="s">
        <v>59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-245733954</v>
      </c>
      <c r="F13" s="9"/>
      <c r="G13" s="9">
        <f>IFERROR(VLOOKUP(A13,'درآمد ناشی از فروش'!A:Q,9,0),0)</f>
        <v>0</v>
      </c>
      <c r="H13" s="9"/>
      <c r="I13" s="9">
        <f t="shared" si="0"/>
        <v>-245733954</v>
      </c>
      <c r="J13" s="9"/>
      <c r="K13" s="1">
        <f>+I13/$I$44</f>
        <v>-9.4252672548458878E-5</v>
      </c>
      <c r="L13" s="9"/>
      <c r="M13" s="9">
        <f>IFERROR(VLOOKUP(A13,'درآمد سود سهام'!A:S,19,0),0)</f>
        <v>0</v>
      </c>
      <c r="N13" s="9"/>
      <c r="O13" s="9">
        <f>IFERROR(VLOOKUP(A13,'درآمد ناشی از تغییر قیمت اوراق'!A:Q,17,0),0)</f>
        <v>-245733954</v>
      </c>
      <c r="P13" s="9"/>
      <c r="Q13" s="9">
        <f>IFERROR(VLOOKUP(A13,'درآمد ناشی از فروش'!A:Q,17,0),0)</f>
        <v>0</v>
      </c>
      <c r="R13" s="9"/>
      <c r="S13" s="9">
        <f t="shared" si="1"/>
        <v>-245733954</v>
      </c>
      <c r="T13" s="9"/>
      <c r="U13" s="1">
        <f>+S13/$S$44</f>
        <v>-9.4252672548458878E-5</v>
      </c>
    </row>
    <row r="14" spans="1:21" ht="21" x14ac:dyDescent="0.55000000000000004">
      <c r="A14" s="25" t="s">
        <v>51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730412131</v>
      </c>
      <c r="F14" s="9"/>
      <c r="G14" s="9">
        <f>IFERROR(VLOOKUP(A14,'درآمد ناشی از فروش'!A:Q,9,0),0)</f>
        <v>0</v>
      </c>
      <c r="H14" s="9"/>
      <c r="I14" s="9">
        <f t="shared" si="0"/>
        <v>730412131</v>
      </c>
      <c r="J14" s="9"/>
      <c r="K14" s="1">
        <f>+I14/$I$44</f>
        <v>2.8015377723733303E-4</v>
      </c>
      <c r="L14" s="9"/>
      <c r="M14" s="9">
        <f>IFERROR(VLOOKUP(A14,'درآمد سود سهام'!A:S,19,0),0)</f>
        <v>0</v>
      </c>
      <c r="N14" s="9"/>
      <c r="O14" s="9">
        <f>IFERROR(VLOOKUP(A14,'درآمد ناشی از تغییر قیمت اوراق'!A:Q,17,0),0)</f>
        <v>730412131</v>
      </c>
      <c r="P14" s="9"/>
      <c r="Q14" s="9">
        <f>IFERROR(VLOOKUP(A14,'درآمد ناشی از فروش'!A:Q,17,0),0)</f>
        <v>0</v>
      </c>
      <c r="R14" s="9"/>
      <c r="S14" s="9">
        <f t="shared" si="1"/>
        <v>730412131</v>
      </c>
      <c r="T14" s="9"/>
      <c r="U14" s="1">
        <f>+S14/$S$44</f>
        <v>2.8015377723733303E-4</v>
      </c>
    </row>
    <row r="15" spans="1:21" ht="21" x14ac:dyDescent="0.55000000000000004">
      <c r="A15" s="25" t="s">
        <v>65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44843456784</v>
      </c>
      <c r="F15" s="9"/>
      <c r="G15" s="9">
        <f>IFERROR(VLOOKUP(A15,'درآمد ناشی از فروش'!A:Q,9,0),0)</f>
        <v>0</v>
      </c>
      <c r="H15" s="9"/>
      <c r="I15" s="9">
        <f t="shared" si="0"/>
        <v>44843456784</v>
      </c>
      <c r="J15" s="9"/>
      <c r="K15" s="1">
        <f>+I15/$I$44</f>
        <v>1.7199965977039211E-2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44843456784</v>
      </c>
      <c r="P15" s="9"/>
      <c r="Q15" s="9">
        <f>IFERROR(VLOOKUP(A15,'درآمد ناشی از فروش'!A:Q,17,0),0)</f>
        <v>0</v>
      </c>
      <c r="R15" s="9"/>
      <c r="S15" s="9">
        <f t="shared" si="1"/>
        <v>44843456784</v>
      </c>
      <c r="T15" s="9"/>
      <c r="U15" s="1">
        <f>+S15/$S$44</f>
        <v>1.7199965977039211E-2</v>
      </c>
    </row>
    <row r="16" spans="1:21" ht="21" x14ac:dyDescent="0.55000000000000004">
      <c r="A16" s="25" t="s">
        <v>72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459336643</v>
      </c>
      <c r="F16" s="9"/>
      <c r="G16" s="9">
        <f>IFERROR(VLOOKUP(A16,'درآمد ناشی از فروش'!A:Q,9,0),0)</f>
        <v>0</v>
      </c>
      <c r="H16" s="9"/>
      <c r="I16" s="9">
        <f t="shared" si="0"/>
        <v>459336643</v>
      </c>
      <c r="J16" s="9"/>
      <c r="K16" s="1">
        <f>+I16/$I$44</f>
        <v>1.7618121345244523E-4</v>
      </c>
      <c r="L16" s="9"/>
      <c r="M16" s="9">
        <f>IFERROR(VLOOKUP(A16,'درآمد سود سهام'!A:S,19,0),0)</f>
        <v>0</v>
      </c>
      <c r="N16" s="9"/>
      <c r="O16" s="9">
        <f>IFERROR(VLOOKUP(A16,'درآمد ناشی از تغییر قیمت اوراق'!A:Q,17,0),0)</f>
        <v>459336643</v>
      </c>
      <c r="P16" s="9"/>
      <c r="Q16" s="9">
        <f>IFERROR(VLOOKUP(A16,'درآمد ناشی از فروش'!A:Q,17,0),0)</f>
        <v>0</v>
      </c>
      <c r="R16" s="9"/>
      <c r="S16" s="9">
        <f t="shared" si="1"/>
        <v>459336643</v>
      </c>
      <c r="T16" s="9"/>
      <c r="U16" s="1">
        <f>+S16/$S$44</f>
        <v>1.7618121345244523E-4</v>
      </c>
    </row>
    <row r="17" spans="1:21" ht="21" x14ac:dyDescent="0.55000000000000004">
      <c r="A17" s="25" t="s">
        <v>63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104044593188</v>
      </c>
      <c r="F17" s="9"/>
      <c r="G17" s="9">
        <f>IFERROR(VLOOKUP(A17,'درآمد ناشی از فروش'!A:Q,9,0),0)</f>
        <v>0</v>
      </c>
      <c r="H17" s="9"/>
      <c r="I17" s="9">
        <f t="shared" si="0"/>
        <v>104044593188</v>
      </c>
      <c r="J17" s="9"/>
      <c r="K17" s="1">
        <f>+I17/$I$44</f>
        <v>3.990690261788641E-2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104044593188</v>
      </c>
      <c r="P17" s="9"/>
      <c r="Q17" s="9">
        <f>IFERROR(VLOOKUP(A17,'درآمد ناشی از فروش'!A:Q,17,0),0)</f>
        <v>0</v>
      </c>
      <c r="R17" s="9"/>
      <c r="S17" s="9">
        <f t="shared" si="1"/>
        <v>104044593188</v>
      </c>
      <c r="T17" s="9"/>
      <c r="U17" s="1">
        <f>+S17/$S$44</f>
        <v>3.990690261788641E-2</v>
      </c>
    </row>
    <row r="18" spans="1:21" ht="21" x14ac:dyDescent="0.55000000000000004">
      <c r="A18" s="25" t="s">
        <v>64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40181437054</v>
      </c>
      <c r="F18" s="9"/>
      <c r="G18" s="9">
        <f>IFERROR(VLOOKUP(A18,'درآمد ناشی از فروش'!A:Q,9,0),0)</f>
        <v>0</v>
      </c>
      <c r="H18" s="9"/>
      <c r="I18" s="9">
        <f t="shared" si="0"/>
        <v>40181437054</v>
      </c>
      <c r="J18" s="9"/>
      <c r="K18" s="1">
        <f>+I18/$I$44</f>
        <v>1.54118214741182E-2</v>
      </c>
      <c r="L18" s="9"/>
      <c r="M18" s="9">
        <f>IFERROR(VLOOKUP(A18,'درآمد سود سهام'!A:S,19,0),0)</f>
        <v>0</v>
      </c>
      <c r="N18" s="9"/>
      <c r="O18" s="9">
        <f>IFERROR(VLOOKUP(A18,'درآمد ناشی از تغییر قیمت اوراق'!A:Q,17,0),0)</f>
        <v>40181437054</v>
      </c>
      <c r="P18" s="9"/>
      <c r="Q18" s="9">
        <f>IFERROR(VLOOKUP(A18,'درآمد ناشی از فروش'!A:Q,17,0),0)</f>
        <v>0</v>
      </c>
      <c r="R18" s="9"/>
      <c r="S18" s="9">
        <f t="shared" si="1"/>
        <v>40181437054</v>
      </c>
      <c r="T18" s="9"/>
      <c r="U18" s="1">
        <f>+S18/$S$44</f>
        <v>1.54118214741182E-2</v>
      </c>
    </row>
    <row r="19" spans="1:21" ht="21" x14ac:dyDescent="0.55000000000000004">
      <c r="A19" s="25" t="s">
        <v>90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369405560494</v>
      </c>
      <c r="F19" s="9"/>
      <c r="G19" s="9">
        <f>IFERROR(VLOOKUP(A19,'درآمد ناشی از فروش'!A:Q,9,0),0)</f>
        <v>16080066701</v>
      </c>
      <c r="H19" s="9"/>
      <c r="I19" s="9">
        <f t="shared" si="0"/>
        <v>385485627195</v>
      </c>
      <c r="J19" s="9"/>
      <c r="K19" s="1">
        <f>+I19/$I$44</f>
        <v>0.14785523123982952</v>
      </c>
      <c r="L19" s="9"/>
      <c r="M19" s="9">
        <f>IFERROR(VLOOKUP(A19,'درآمد سود سهام'!A:S,19,0),0)</f>
        <v>0</v>
      </c>
      <c r="N19" s="9"/>
      <c r="O19" s="9">
        <f>IFERROR(VLOOKUP(A19,'درآمد ناشی از تغییر قیمت اوراق'!A:Q,17,0),0)</f>
        <v>369405560494</v>
      </c>
      <c r="P19" s="9"/>
      <c r="Q19" s="9">
        <f>IFERROR(VLOOKUP(A19,'درآمد ناشی از فروش'!A:Q,17,0),0)</f>
        <v>16080066701</v>
      </c>
      <c r="R19" s="9"/>
      <c r="S19" s="9">
        <f t="shared" si="1"/>
        <v>385485627195</v>
      </c>
      <c r="T19" s="9"/>
      <c r="U19" s="1">
        <f>+S19/$S$44</f>
        <v>0.14785523123982952</v>
      </c>
    </row>
    <row r="20" spans="1:21" ht="21" x14ac:dyDescent="0.55000000000000004">
      <c r="A20" s="25" t="s">
        <v>92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-1559845046</v>
      </c>
      <c r="F20" s="9"/>
      <c r="G20" s="9">
        <f>IFERROR(VLOOKUP(A20,'درآمد ناشی از فروش'!A:Q,9,0),0)</f>
        <v>0</v>
      </c>
      <c r="H20" s="9"/>
      <c r="I20" s="9">
        <f t="shared" si="0"/>
        <v>-1559845046</v>
      </c>
      <c r="J20" s="9"/>
      <c r="K20" s="1">
        <f>+I20/$I$44</f>
        <v>-5.9828754616048606E-4</v>
      </c>
      <c r="L20" s="9"/>
      <c r="M20" s="9">
        <f>IFERROR(VLOOKUP(A20,'درآمد سود سهام'!A:S,19,0),0)</f>
        <v>0</v>
      </c>
      <c r="N20" s="9"/>
      <c r="O20" s="9">
        <f>IFERROR(VLOOKUP(A20,'درآمد ناشی از تغییر قیمت اوراق'!A:Q,17,0),0)</f>
        <v>-1559845046</v>
      </c>
      <c r="P20" s="9"/>
      <c r="Q20" s="9">
        <f>IFERROR(VLOOKUP(A20,'درآمد ناشی از فروش'!A:Q,17,0),0)</f>
        <v>0</v>
      </c>
      <c r="R20" s="9"/>
      <c r="S20" s="9">
        <f t="shared" si="1"/>
        <v>-1559845046</v>
      </c>
      <c r="T20" s="9"/>
      <c r="U20" s="1">
        <f>+S20/$S$44</f>
        <v>-5.9828754616048606E-4</v>
      </c>
    </row>
    <row r="21" spans="1:21" ht="21" x14ac:dyDescent="0.55000000000000004">
      <c r="A21" s="25" t="s">
        <v>58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36307545085</v>
      </c>
      <c r="F21" s="9"/>
      <c r="G21" s="9">
        <f>IFERROR(VLOOKUP(A21,'درآمد ناشی از فروش'!A:Q,9,0),0)</f>
        <v>24241686945</v>
      </c>
      <c r="H21" s="9"/>
      <c r="I21" s="9">
        <f t="shared" si="0"/>
        <v>60549232030</v>
      </c>
      <c r="J21" s="9"/>
      <c r="K21" s="1">
        <f>+I21/$I$44</f>
        <v>2.3224006478096422E-2</v>
      </c>
      <c r="L21" s="9"/>
      <c r="M21" s="9">
        <f>IFERROR(VLOOKUP(A21,'درآمد سود سهام'!A:S,19,0),0)</f>
        <v>0</v>
      </c>
      <c r="N21" s="9"/>
      <c r="O21" s="9">
        <f>IFERROR(VLOOKUP(A21,'درآمد ناشی از تغییر قیمت اوراق'!A:Q,17,0),0)</f>
        <v>36307545085</v>
      </c>
      <c r="P21" s="9"/>
      <c r="Q21" s="9">
        <f>IFERROR(VLOOKUP(A21,'درآمد ناشی از فروش'!A:Q,17,0),0)</f>
        <v>24241686945</v>
      </c>
      <c r="R21" s="9"/>
      <c r="S21" s="9">
        <f t="shared" si="1"/>
        <v>60549232030</v>
      </c>
      <c r="T21" s="9"/>
      <c r="U21" s="1">
        <f>+S21/$S$44</f>
        <v>2.3224006478096422E-2</v>
      </c>
    </row>
    <row r="22" spans="1:21" ht="21" x14ac:dyDescent="0.55000000000000004">
      <c r="A22" s="25" t="s">
        <v>73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-3364922823</v>
      </c>
      <c r="F22" s="9"/>
      <c r="G22" s="9">
        <f>IFERROR(VLOOKUP(A22,'درآمد ناشی از فروش'!A:Q,9,0),0)</f>
        <v>0</v>
      </c>
      <c r="H22" s="9"/>
      <c r="I22" s="9">
        <f t="shared" si="0"/>
        <v>-3364922823</v>
      </c>
      <c r="J22" s="9"/>
      <c r="K22" s="1">
        <f>+I22/$I$44</f>
        <v>-1.2906355179026453E-3</v>
      </c>
      <c r="L22" s="9"/>
      <c r="M22" s="9">
        <f>IFERROR(VLOOKUP(A22,'درآمد سود سهام'!A:S,19,0),0)</f>
        <v>0</v>
      </c>
      <c r="N22" s="9"/>
      <c r="O22" s="9">
        <f>IFERROR(VLOOKUP(A22,'درآمد ناشی از تغییر قیمت اوراق'!A:Q,17,0),0)</f>
        <v>-3364922823</v>
      </c>
      <c r="P22" s="9"/>
      <c r="Q22" s="9">
        <f>IFERROR(VLOOKUP(A22,'درآمد ناشی از فروش'!A:Q,17,0),0)</f>
        <v>0</v>
      </c>
      <c r="R22" s="9"/>
      <c r="S22" s="9">
        <f t="shared" si="1"/>
        <v>-3364922823</v>
      </c>
      <c r="T22" s="9"/>
      <c r="U22" s="1">
        <f>+S22/$S$44</f>
        <v>-1.2906355179026453E-3</v>
      </c>
    </row>
    <row r="23" spans="1:21" ht="21" x14ac:dyDescent="0.55000000000000004">
      <c r="A23" s="25" t="s">
        <v>66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463928508550</v>
      </c>
      <c r="F23" s="9"/>
      <c r="G23" s="9">
        <f>IFERROR(VLOOKUP(A23,'درآمد ناشی از فروش'!A:Q,9,0),0)</f>
        <v>0</v>
      </c>
      <c r="H23" s="9"/>
      <c r="I23" s="9">
        <f t="shared" si="0"/>
        <v>463928508550</v>
      </c>
      <c r="J23" s="9"/>
      <c r="K23" s="1">
        <f>+I23/$I$44</f>
        <v>0.17794244991580632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463928508550</v>
      </c>
      <c r="P23" s="9"/>
      <c r="Q23" s="9">
        <f>IFERROR(VLOOKUP(A23,'درآمد ناشی از فروش'!A:Q,17,0),0)</f>
        <v>0</v>
      </c>
      <c r="R23" s="9"/>
      <c r="S23" s="9">
        <f t="shared" si="1"/>
        <v>463928508550</v>
      </c>
      <c r="T23" s="9"/>
      <c r="U23" s="1">
        <f>+S23/$S$44</f>
        <v>0.17794244991580632</v>
      </c>
    </row>
    <row r="24" spans="1:21" ht="21" x14ac:dyDescent="0.55000000000000004">
      <c r="A24" s="25" t="s">
        <v>62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51402447737</v>
      </c>
      <c r="F24" s="9"/>
      <c r="G24" s="9">
        <f>IFERROR(VLOOKUP(A24,'درآمد ناشی از فروش'!A:Q,9,0),0)</f>
        <v>0</v>
      </c>
      <c r="H24" s="9"/>
      <c r="I24" s="9">
        <f t="shared" si="0"/>
        <v>51402447737</v>
      </c>
      <c r="J24" s="9"/>
      <c r="K24" s="1">
        <f>+I24/$I$44</f>
        <v>1.9715704711871979E-2</v>
      </c>
      <c r="L24" s="9"/>
      <c r="M24" s="9">
        <f>IFERROR(VLOOKUP(A24,'درآمد سود سهام'!A:S,19,0),0)</f>
        <v>0</v>
      </c>
      <c r="N24" s="9"/>
      <c r="O24" s="9">
        <f>IFERROR(VLOOKUP(A24,'درآمد ناشی از تغییر قیمت اوراق'!A:Q,17,0),0)</f>
        <v>51402447737</v>
      </c>
      <c r="P24" s="9"/>
      <c r="Q24" s="9">
        <f>IFERROR(VLOOKUP(A24,'درآمد ناشی از فروش'!A:Q,17,0),0)</f>
        <v>0</v>
      </c>
      <c r="R24" s="9"/>
      <c r="S24" s="9">
        <f t="shared" si="1"/>
        <v>51402447737</v>
      </c>
      <c r="T24" s="9"/>
      <c r="U24" s="1">
        <f>+S24/$S$44</f>
        <v>1.9715704711871979E-2</v>
      </c>
    </row>
    <row r="25" spans="1:21" ht="21" x14ac:dyDescent="0.45">
      <c r="A25" s="5" t="s">
        <v>57</v>
      </c>
      <c r="C25" s="9">
        <f>IFERROR(VLOOKUP(A25,'درآمد سود سهام'!A:S,13,0),0)</f>
        <v>0</v>
      </c>
      <c r="E25" s="9">
        <f>IFERROR(VLOOKUP(A25,'درآمد ناشی از تغییر قیمت اوراق'!A:Q,9,0),0)</f>
        <v>86725151627</v>
      </c>
      <c r="G25" s="9">
        <f>IFERROR(VLOOKUP(A25,'درآمد ناشی از فروش'!A:Q,9,0),0)</f>
        <v>0</v>
      </c>
      <c r="I25" s="9">
        <f t="shared" si="0"/>
        <v>86725151627</v>
      </c>
      <c r="K25" s="1">
        <f>+I25/$I$44</f>
        <v>3.3263931113138218E-2</v>
      </c>
      <c r="M25" s="9">
        <f>IFERROR(VLOOKUP(A25,'درآمد سود سهام'!A:S,19,0),0)</f>
        <v>0</v>
      </c>
      <c r="O25" s="9">
        <f>IFERROR(VLOOKUP(A25,'درآمد ناشی از تغییر قیمت اوراق'!A:Q,17,0),0)</f>
        <v>86725151627</v>
      </c>
      <c r="Q25" s="9">
        <f>IFERROR(VLOOKUP(A25,'درآمد ناشی از فروش'!A:Q,17,0),0)</f>
        <v>0</v>
      </c>
      <c r="S25" s="9">
        <f t="shared" si="1"/>
        <v>86725151627</v>
      </c>
      <c r="U25" s="1">
        <f>+S25/$S$44</f>
        <v>3.3263931113138218E-2</v>
      </c>
    </row>
    <row r="26" spans="1:21" ht="21" x14ac:dyDescent="0.45">
      <c r="A26" s="5" t="s">
        <v>60</v>
      </c>
      <c r="C26" s="9">
        <f>IFERROR(VLOOKUP(A26,'درآمد سود سهام'!A:S,13,0),0)</f>
        <v>0</v>
      </c>
      <c r="E26" s="9">
        <f>IFERROR(VLOOKUP(A26,'درآمد ناشی از تغییر قیمت اوراق'!A:Q,9,0),0)</f>
        <v>84815531001</v>
      </c>
      <c r="G26" s="9">
        <f>IFERROR(VLOOKUP(A26,'درآمد ناشی از فروش'!A:Q,9,0),0)</f>
        <v>22213822235</v>
      </c>
      <c r="I26" s="9">
        <f t="shared" si="0"/>
        <v>107029353236</v>
      </c>
      <c r="K26" s="1">
        <f>+I26/$I$44</f>
        <v>4.1051724515147978E-2</v>
      </c>
      <c r="M26" s="9">
        <f>IFERROR(VLOOKUP(A26,'درآمد سود سهام'!A:S,19,0),0)</f>
        <v>0</v>
      </c>
      <c r="O26" s="9">
        <f>IFERROR(VLOOKUP(A26,'درآمد ناشی از تغییر قیمت اوراق'!A:Q,17,0),0)</f>
        <v>84815531001</v>
      </c>
      <c r="Q26" s="9">
        <f>IFERROR(VLOOKUP(A26,'درآمد ناشی از فروش'!A:Q,17,0),0)</f>
        <v>22213822235</v>
      </c>
      <c r="S26" s="9">
        <f t="shared" si="1"/>
        <v>107029353236</v>
      </c>
      <c r="U26" s="1">
        <f>+S26/$S$44</f>
        <v>4.1051724515147978E-2</v>
      </c>
    </row>
    <row r="27" spans="1:21" ht="21" x14ac:dyDescent="0.45">
      <c r="A27" s="5" t="s">
        <v>81</v>
      </c>
      <c r="C27" s="9">
        <f>IFERROR(VLOOKUP(A27,'درآمد سود سهام'!A:S,13,0),0)</f>
        <v>0</v>
      </c>
      <c r="E27" s="9">
        <f>IFERROR(VLOOKUP(A27,'درآمد ناشی از تغییر قیمت اوراق'!A:Q,9,0),0)</f>
        <v>-6408243188</v>
      </c>
      <c r="G27" s="9">
        <f>IFERROR(VLOOKUP(A27,'درآمد ناشی از فروش'!A:Q,9,0),0)</f>
        <v>0</v>
      </c>
      <c r="I27" s="9">
        <f t="shared" si="0"/>
        <v>-6408243188</v>
      </c>
      <c r="K27" s="1">
        <f>+I27/$I$44</f>
        <v>-2.4579185618339751E-3</v>
      </c>
      <c r="M27" s="9">
        <f>IFERROR(VLOOKUP(A27,'درآمد سود سهام'!A:S,19,0),0)</f>
        <v>0</v>
      </c>
      <c r="O27" s="9">
        <f>IFERROR(VLOOKUP(A27,'درآمد ناشی از تغییر قیمت اوراق'!A:Q,17,0),0)</f>
        <v>-6408243188</v>
      </c>
      <c r="Q27" s="9">
        <f>IFERROR(VLOOKUP(A27,'درآمد ناشی از فروش'!A:Q,17,0),0)</f>
        <v>0</v>
      </c>
      <c r="S27" s="9">
        <f t="shared" si="1"/>
        <v>-6408243188</v>
      </c>
      <c r="U27" s="1">
        <f>+S27/$S$44</f>
        <v>-2.4579185618339751E-3</v>
      </c>
    </row>
    <row r="28" spans="1:21" ht="21" x14ac:dyDescent="0.45">
      <c r="A28" s="5" t="s">
        <v>55</v>
      </c>
      <c r="C28" s="9">
        <f>IFERROR(VLOOKUP(A28,'درآمد سود سهام'!A:S,13,0),0)</f>
        <v>0</v>
      </c>
      <c r="E28" s="9">
        <f>IFERROR(VLOOKUP(A28,'درآمد ناشی از تغییر قیمت اوراق'!A:Q,9,0),0)</f>
        <v>-8279475905</v>
      </c>
      <c r="G28" s="9">
        <f>IFERROR(VLOOKUP(A28,'درآمد ناشی از فروش'!A:Q,9,0),0)</f>
        <v>0</v>
      </c>
      <c r="I28" s="9">
        <f t="shared" si="0"/>
        <v>-8279475905</v>
      </c>
      <c r="K28" s="1">
        <f>+I28/$I$44</f>
        <v>-3.1756406416136541E-3</v>
      </c>
      <c r="M28" s="9">
        <f>IFERROR(VLOOKUP(A28,'درآمد سود سهام'!A:S,19,0),0)</f>
        <v>0</v>
      </c>
      <c r="O28" s="9">
        <f>IFERROR(VLOOKUP(A28,'درآمد ناشی از تغییر قیمت اوراق'!A:Q,17,0),0)</f>
        <v>-8279475905</v>
      </c>
      <c r="Q28" s="9">
        <f>IFERROR(VLOOKUP(A28,'درآمد ناشی از فروش'!A:Q,17,0),0)</f>
        <v>0</v>
      </c>
      <c r="S28" s="9">
        <f t="shared" si="1"/>
        <v>-8279475905</v>
      </c>
      <c r="U28" s="1">
        <f>+S28/$S$44</f>
        <v>-3.1756406416136541E-3</v>
      </c>
    </row>
    <row r="29" spans="1:21" ht="21" x14ac:dyDescent="0.45">
      <c r="A29" s="5" t="s">
        <v>54</v>
      </c>
      <c r="C29" s="9">
        <f>IFERROR(VLOOKUP(A29,'درآمد سود سهام'!A:S,13,0),0)</f>
        <v>0</v>
      </c>
      <c r="E29" s="9">
        <f>IFERROR(VLOOKUP(A29,'درآمد ناشی از تغییر قیمت اوراق'!A:Q,9,0),0)</f>
        <v>20913721012</v>
      </c>
      <c r="G29" s="9">
        <f>IFERROR(VLOOKUP(A29,'درآمد ناشی از فروش'!A:Q,9,0),0)</f>
        <v>0</v>
      </c>
      <c r="I29" s="9">
        <f t="shared" si="0"/>
        <v>20913721012</v>
      </c>
      <c r="K29" s="1">
        <f>+I29/$I$44</f>
        <v>8.0215780775409647E-3</v>
      </c>
      <c r="M29" s="9">
        <f>IFERROR(VLOOKUP(A29,'درآمد سود سهام'!A:S,19,0),0)</f>
        <v>0</v>
      </c>
      <c r="O29" s="9">
        <f>IFERROR(VLOOKUP(A29,'درآمد ناشی از تغییر قیمت اوراق'!A:Q,17,0),0)</f>
        <v>20913721012</v>
      </c>
      <c r="Q29" s="9">
        <f>IFERROR(VLOOKUP(A29,'درآمد ناشی از فروش'!A:Q,17,0),0)</f>
        <v>0</v>
      </c>
      <c r="S29" s="9">
        <f t="shared" si="1"/>
        <v>20913721012</v>
      </c>
      <c r="U29" s="1">
        <f>+S29/$S$44</f>
        <v>8.0215780775409647E-3</v>
      </c>
    </row>
    <row r="30" spans="1:21" ht="21" x14ac:dyDescent="0.45">
      <c r="A30" s="5" t="s">
        <v>53</v>
      </c>
      <c r="C30" s="9">
        <f>IFERROR(VLOOKUP(A30,'درآمد سود سهام'!A:S,13,0),0)</f>
        <v>0</v>
      </c>
      <c r="E30" s="9">
        <f>IFERROR(VLOOKUP(A30,'درآمد ناشی از تغییر قیمت اوراق'!A:Q,9,0),0)</f>
        <v>852541407352</v>
      </c>
      <c r="G30" s="9">
        <f>IFERROR(VLOOKUP(A30,'درآمد ناشی از فروش'!A:Q,9,0),0)</f>
        <v>22634847133</v>
      </c>
      <c r="I30" s="9">
        <f t="shared" si="0"/>
        <v>875176254485</v>
      </c>
      <c r="K30" s="1">
        <f>+I30/$I$44</f>
        <v>0.33567889009005819</v>
      </c>
      <c r="M30" s="9">
        <f>IFERROR(VLOOKUP(A30,'درآمد سود سهام'!A:S,19,0),0)</f>
        <v>0</v>
      </c>
      <c r="O30" s="9">
        <f>IFERROR(VLOOKUP(A30,'درآمد ناشی از تغییر قیمت اوراق'!A:Q,17,0),0)</f>
        <v>852541407352</v>
      </c>
      <c r="Q30" s="9">
        <f>IFERROR(VLOOKUP(A30,'درآمد ناشی از فروش'!A:Q,17,0),0)</f>
        <v>22634847133</v>
      </c>
      <c r="S30" s="9">
        <f t="shared" si="1"/>
        <v>875176254485</v>
      </c>
      <c r="U30" s="1">
        <f>+S30/$S$44</f>
        <v>0.33567889009005819</v>
      </c>
    </row>
    <row r="31" spans="1:21" ht="21" x14ac:dyDescent="0.45">
      <c r="A31" s="5" t="s">
        <v>56</v>
      </c>
      <c r="C31" s="9">
        <f>IFERROR(VLOOKUP(A31,'درآمد سود سهام'!A:S,13,0),0)</f>
        <v>0</v>
      </c>
      <c r="E31" s="9">
        <f>IFERROR(VLOOKUP(A31,'درآمد ناشی از تغییر قیمت اوراق'!A:Q,9,0),0)</f>
        <v>-2735302744</v>
      </c>
      <c r="G31" s="9">
        <f>IFERROR(VLOOKUP(A31,'درآمد ناشی از فروش'!A:Q,9,0),0)</f>
        <v>0</v>
      </c>
      <c r="I31" s="9">
        <f t="shared" si="0"/>
        <v>-2735302744</v>
      </c>
      <c r="K31" s="1">
        <f>+I31/$I$44</f>
        <v>-1.0491411123882907E-3</v>
      </c>
      <c r="M31" s="9">
        <f>IFERROR(VLOOKUP(A31,'درآمد سود سهام'!A:S,19,0),0)</f>
        <v>0</v>
      </c>
      <c r="O31" s="9">
        <f>IFERROR(VLOOKUP(A31,'درآمد ناشی از تغییر قیمت اوراق'!A:Q,17,0),0)</f>
        <v>-2735302744</v>
      </c>
      <c r="Q31" s="9">
        <f>IFERROR(VLOOKUP(A31,'درآمد ناشی از فروش'!A:Q,17,0),0)</f>
        <v>0</v>
      </c>
      <c r="S31" s="9">
        <f t="shared" si="1"/>
        <v>-2735302744</v>
      </c>
      <c r="U31" s="1">
        <f>+S31/$S$44</f>
        <v>-1.0491411123882907E-3</v>
      </c>
    </row>
    <row r="32" spans="1:21" ht="21" x14ac:dyDescent="0.45">
      <c r="A32" s="5" t="s">
        <v>52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104280324582</v>
      </c>
      <c r="G32" s="9">
        <f>IFERROR(VLOOKUP(A32,'درآمد ناشی از فروش'!A:Q,9,0),0)</f>
        <v>0</v>
      </c>
      <c r="I32" s="9">
        <f t="shared" si="0"/>
        <v>104280324582</v>
      </c>
      <c r="K32" s="1">
        <f>+I32/$I$44</f>
        <v>3.9997318750970214E-2</v>
      </c>
      <c r="M32" s="9">
        <f>IFERROR(VLOOKUP(A32,'درآمد سود سهام'!A:S,19,0),0)</f>
        <v>0</v>
      </c>
      <c r="O32" s="9">
        <f>IFERROR(VLOOKUP(A32,'درآمد ناشی از تغییر قیمت اوراق'!A:Q,17,0),0)</f>
        <v>104280324582</v>
      </c>
      <c r="Q32" s="9">
        <f>IFERROR(VLOOKUP(A32,'درآمد ناشی از فروش'!A:Q,17,0),0)</f>
        <v>0</v>
      </c>
      <c r="S32" s="9">
        <f t="shared" si="1"/>
        <v>104280324582</v>
      </c>
      <c r="U32" s="1">
        <f>+S32/$S$44</f>
        <v>3.9997318750970214E-2</v>
      </c>
    </row>
    <row r="33" spans="1:21" ht="21" x14ac:dyDescent="0.45">
      <c r="A33" s="5" t="s">
        <v>82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21895701781</v>
      </c>
      <c r="G33" s="9">
        <f>IFERROR(VLOOKUP(A33,'درآمد ناشی از فروش'!A:Q,9,0),0)</f>
        <v>0</v>
      </c>
      <c r="I33" s="9">
        <f t="shared" si="0"/>
        <v>21895701781</v>
      </c>
      <c r="K33" s="1">
        <f>+I33/$I$44</f>
        <v>8.3982224539605171E-3</v>
      </c>
      <c r="M33" s="9">
        <f>IFERROR(VLOOKUP(A33,'درآمد سود سهام'!A:S,19,0),0)</f>
        <v>0</v>
      </c>
      <c r="O33" s="9">
        <f>IFERROR(VLOOKUP(A33,'درآمد ناشی از تغییر قیمت اوراق'!A:Q,17,0),0)</f>
        <v>21895701781</v>
      </c>
      <c r="Q33" s="9">
        <f>IFERROR(VLOOKUP(A33,'درآمد ناشی از فروش'!A:Q,17,0),0)</f>
        <v>0</v>
      </c>
      <c r="S33" s="9">
        <f t="shared" si="1"/>
        <v>21895701781</v>
      </c>
      <c r="U33" s="1">
        <f>+S33/$S$44</f>
        <v>8.3982224539605171E-3</v>
      </c>
    </row>
    <row r="34" spans="1:21" ht="21" x14ac:dyDescent="0.55000000000000004">
      <c r="A34" s="25" t="s">
        <v>95</v>
      </c>
      <c r="C34" s="9">
        <f>IFERROR(VLOOKUP(A34,'درآمد سود سهام'!A:S,13,0),0)</f>
        <v>0</v>
      </c>
      <c r="D34" s="9"/>
      <c r="E34" s="9">
        <f>IFERROR(VLOOKUP(A34,'درآمد ناشی از تغییر قیمت اوراق'!A:Q,9,0),0)</f>
        <v>1639043990</v>
      </c>
      <c r="F34" s="9"/>
      <c r="G34" s="9">
        <f>IFERROR(VLOOKUP(A34,'درآمد ناشی از فروش'!A:Q,9,0),0)</f>
        <v>1320525345</v>
      </c>
      <c r="H34" s="9"/>
      <c r="I34" s="9">
        <f t="shared" si="0"/>
        <v>2959569335</v>
      </c>
      <c r="J34" s="9"/>
      <c r="K34" s="1">
        <f>+I34/$I$44</f>
        <v>1.1351598542878416E-3</v>
      </c>
      <c r="L34" s="9"/>
      <c r="M34" s="9">
        <f>IFERROR(VLOOKUP(A34,'درآمد سود سهام'!A:S,19,0),0)</f>
        <v>0</v>
      </c>
      <c r="N34" s="9"/>
      <c r="O34" s="9">
        <f>IFERROR(VLOOKUP(A34,'درآمد ناشی از تغییر قیمت اوراق'!A:Q,17,0),0)</f>
        <v>1639043990</v>
      </c>
      <c r="P34" s="9"/>
      <c r="Q34" s="9">
        <f>IFERROR(VLOOKUP(A34,'درآمد ناشی از فروش'!A:Q,17,0),0)</f>
        <v>1320525345</v>
      </c>
      <c r="R34" s="9"/>
      <c r="S34" s="9">
        <f t="shared" ref="S34:S35" si="2">+Q34+O34+M34</f>
        <v>2959569335</v>
      </c>
      <c r="T34" s="9"/>
      <c r="U34" s="1">
        <f>+S34/$S$44</f>
        <v>1.1351598542878416E-3</v>
      </c>
    </row>
    <row r="35" spans="1:21" ht="21" x14ac:dyDescent="0.55000000000000004">
      <c r="A35" s="25" t="s">
        <v>94</v>
      </c>
      <c r="C35" s="9">
        <f>IFERROR(VLOOKUP(A35,'درآمد سود سهام'!A:S,13,0),0)</f>
        <v>0</v>
      </c>
      <c r="D35" s="9"/>
      <c r="E35" s="9">
        <f>IFERROR(VLOOKUP(A35,'درآمد ناشی از تغییر قیمت اوراق'!A:Q,9,0),0)</f>
        <v>-347492939</v>
      </c>
      <c r="F35" s="9"/>
      <c r="G35" s="9">
        <f>IFERROR(VLOOKUP(A35,'درآمد ناشی از فروش'!A:Q,9,0),0)</f>
        <v>386010096</v>
      </c>
      <c r="H35" s="9"/>
      <c r="I35" s="9">
        <f t="shared" si="0"/>
        <v>38517157</v>
      </c>
      <c r="J35" s="9"/>
      <c r="K35" s="1">
        <f>+I35/$I$44</f>
        <v>1.4773477279491383E-5</v>
      </c>
      <c r="L35" s="9"/>
      <c r="M35" s="9">
        <f>IFERROR(VLOOKUP(A35,'درآمد سود سهام'!A:S,19,0),0)</f>
        <v>0</v>
      </c>
      <c r="N35" s="9"/>
      <c r="O35" s="9">
        <f>IFERROR(VLOOKUP(A35,'درآمد ناشی از تغییر قیمت اوراق'!A:Q,17,0),0)</f>
        <v>-347492939</v>
      </c>
      <c r="P35" s="9"/>
      <c r="Q35" s="9">
        <f>IFERROR(VLOOKUP(A35,'درآمد ناشی از فروش'!A:Q,17,0),0)</f>
        <v>386010096</v>
      </c>
      <c r="R35" s="9"/>
      <c r="S35" s="9">
        <f t="shared" si="2"/>
        <v>38517157</v>
      </c>
      <c r="T35" s="9"/>
      <c r="U35" s="1">
        <f>+S35/$S$44</f>
        <v>1.4773477279491383E-5</v>
      </c>
    </row>
    <row r="36" spans="1:21" ht="21" x14ac:dyDescent="0.55000000000000004">
      <c r="A36" s="25" t="s">
        <v>77</v>
      </c>
      <c r="C36" s="9">
        <f>IFERROR(VLOOKUP(A36,'درآمد سود سهام'!A:S,13,0),0)</f>
        <v>0</v>
      </c>
      <c r="D36" s="9"/>
      <c r="E36" s="9">
        <f>IFERROR(VLOOKUP(A36,'درآمد ناشی از تغییر قیمت اوراق'!A:Q,9,0),0)</f>
        <v>-8271861061</v>
      </c>
      <c r="F36" s="9"/>
      <c r="G36" s="9">
        <f>IFERROR(VLOOKUP(A36,'درآمد ناشی از فروش'!A:Q,9,0),0)</f>
        <v>0</v>
      </c>
      <c r="H36" s="9"/>
      <c r="I36" s="9">
        <f t="shared" si="0"/>
        <v>-8271861061</v>
      </c>
      <c r="J36" s="9"/>
      <c r="K36" s="1">
        <f>+I36/$I$44</f>
        <v>-3.1727199243649518E-3</v>
      </c>
      <c r="L36" s="9"/>
      <c r="M36" s="9">
        <f>IFERROR(VLOOKUP(A36,'درآمد سود سهام'!A:S,19,0),0)</f>
        <v>0</v>
      </c>
      <c r="N36" s="9"/>
      <c r="O36" s="9">
        <f>IFERROR(VLOOKUP(A36,'درآمد ناشی از تغییر قیمت اوراق'!A:Q,17,0),0)</f>
        <v>-8271861061</v>
      </c>
      <c r="P36" s="9"/>
      <c r="Q36" s="9">
        <f>IFERROR(VLOOKUP(A36,'درآمد ناشی از فروش'!A:Q,17,0),0)</f>
        <v>0</v>
      </c>
      <c r="R36" s="9"/>
      <c r="S36" s="9">
        <f t="shared" si="1"/>
        <v>-8271861061</v>
      </c>
      <c r="T36" s="9"/>
      <c r="U36" s="1">
        <f>+S36/$S$44</f>
        <v>-3.1727199243649518E-3</v>
      </c>
    </row>
    <row r="37" spans="1:21" ht="21" x14ac:dyDescent="0.55000000000000004">
      <c r="A37" s="25" t="s">
        <v>78</v>
      </c>
      <c r="C37" s="9">
        <f>IFERROR(VLOOKUP(A37,'درآمد سود سهام'!A:S,13,0),0)</f>
        <v>0</v>
      </c>
      <c r="D37" s="9"/>
      <c r="E37" s="9">
        <f>IFERROR(VLOOKUP(A37,'درآمد ناشی از تغییر قیمت اوراق'!A:Q,9,0),0)</f>
        <v>-3537563386</v>
      </c>
      <c r="F37" s="9"/>
      <c r="G37" s="9">
        <f>IFERROR(VLOOKUP(A37,'درآمد ناشی از فروش'!A:Q,9,0),0)</f>
        <v>0</v>
      </c>
      <c r="H37" s="9"/>
      <c r="I37" s="9">
        <f t="shared" si="0"/>
        <v>-3537563386</v>
      </c>
      <c r="J37" s="9"/>
      <c r="K37" s="1">
        <f>+I37/$I$44</f>
        <v>-1.3568527995934799E-3</v>
      </c>
      <c r="L37" s="9"/>
      <c r="M37" s="9">
        <f>IFERROR(VLOOKUP(A37,'درآمد سود سهام'!A:S,19,0),0)</f>
        <v>0</v>
      </c>
      <c r="N37" s="9"/>
      <c r="O37" s="9">
        <f>IFERROR(VLOOKUP(A37,'درآمد ناشی از تغییر قیمت اوراق'!A:Q,17,0),0)</f>
        <v>-3537563386</v>
      </c>
      <c r="P37" s="9"/>
      <c r="Q37" s="9">
        <f>IFERROR(VLOOKUP(A37,'درآمد ناشی از فروش'!A:Q,17,0),0)</f>
        <v>0</v>
      </c>
      <c r="R37" s="9"/>
      <c r="S37" s="9">
        <f t="shared" si="1"/>
        <v>-3537563386</v>
      </c>
      <c r="T37" s="9"/>
      <c r="U37" s="1">
        <f>+S37/$S$44</f>
        <v>-1.3568527995934799E-3</v>
      </c>
    </row>
    <row r="38" spans="1:21" ht="21" x14ac:dyDescent="0.55000000000000004">
      <c r="A38" s="25" t="s">
        <v>102</v>
      </c>
      <c r="C38" s="9">
        <f>IFERROR(VLOOKUP(A38,'درآمد سود سهام'!A:S,13,0),0)</f>
        <v>0</v>
      </c>
      <c r="D38" s="9"/>
      <c r="E38" s="9">
        <f>IFERROR(VLOOKUP(A38,'درآمد ناشی از تغییر قیمت اوراق'!A:Q,9,0),0)</f>
        <v>13928074599</v>
      </c>
      <c r="F38" s="9"/>
      <c r="G38" s="9">
        <f>IFERROR(VLOOKUP(A38,'درآمد ناشی از فروش'!A:Q,9,0),0)</f>
        <v>0</v>
      </c>
      <c r="H38" s="9"/>
      <c r="I38" s="9">
        <f t="shared" si="0"/>
        <v>13928074599</v>
      </c>
      <c r="J38" s="9"/>
      <c r="K38" s="1">
        <f>+I38/$I$44</f>
        <v>5.3421931851145594E-3</v>
      </c>
      <c r="L38" s="9"/>
      <c r="M38" s="9">
        <f>IFERROR(VLOOKUP(A38,'درآمد سود سهام'!A:S,19,0),0)</f>
        <v>0</v>
      </c>
      <c r="N38" s="9"/>
      <c r="O38" s="9">
        <f>IFERROR(VLOOKUP(A38,'درآمد ناشی از تغییر قیمت اوراق'!A:Q,17,0),0)</f>
        <v>13928074599</v>
      </c>
      <c r="P38" s="9"/>
      <c r="Q38" s="9">
        <f>IFERROR(VLOOKUP(A38,'درآمد ناشی از فروش'!A:Q,17,0),0)</f>
        <v>0</v>
      </c>
      <c r="R38" s="9"/>
      <c r="S38" s="9">
        <f t="shared" si="1"/>
        <v>13928074599</v>
      </c>
      <c r="T38" s="9"/>
      <c r="U38" s="1">
        <f>+S38/$S$44</f>
        <v>5.3421931851145594E-3</v>
      </c>
    </row>
    <row r="39" spans="1:21" ht="21" x14ac:dyDescent="0.55000000000000004">
      <c r="A39" s="25" t="s">
        <v>101</v>
      </c>
      <c r="C39" s="9">
        <f>IFERROR(VLOOKUP(A39,'درآمد سود سهام'!A:S,13,0),0)</f>
        <v>0</v>
      </c>
      <c r="D39" s="9"/>
      <c r="E39" s="9">
        <f>IFERROR(VLOOKUP(A39,'درآمد ناشی از تغییر قیمت اوراق'!A:Q,9,0),0)</f>
        <v>6193161728</v>
      </c>
      <c r="F39" s="9"/>
      <c r="G39" s="9">
        <f>IFERROR(VLOOKUP(A39,'درآمد ناشی از فروش'!A:Q,9,0),0)</f>
        <v>0</v>
      </c>
      <c r="H39" s="9"/>
      <c r="I39" s="9">
        <f t="shared" si="0"/>
        <v>6193161728</v>
      </c>
      <c r="J39" s="9"/>
      <c r="K39" s="1">
        <f>+I39/$I$44</f>
        <v>2.3754228298008494E-3</v>
      </c>
      <c r="L39" s="9"/>
      <c r="M39" s="9">
        <f>IFERROR(VLOOKUP(A39,'درآمد سود سهام'!A:S,19,0),0)</f>
        <v>0</v>
      </c>
      <c r="N39" s="9"/>
      <c r="O39" s="9">
        <f>IFERROR(VLOOKUP(A39,'درآمد ناشی از تغییر قیمت اوراق'!A:Q,17,0),0)</f>
        <v>6193161728</v>
      </c>
      <c r="P39" s="9"/>
      <c r="Q39" s="9">
        <f>IFERROR(VLOOKUP(A39,'درآمد ناشی از فروش'!A:Q,17,0),0)</f>
        <v>0</v>
      </c>
      <c r="R39" s="9"/>
      <c r="S39" s="9">
        <f t="shared" si="1"/>
        <v>6193161728</v>
      </c>
      <c r="T39" s="9"/>
      <c r="U39" s="1">
        <f>+S39/$S$44</f>
        <v>2.3754228298008494E-3</v>
      </c>
    </row>
    <row r="40" spans="1:21" ht="21" x14ac:dyDescent="0.55000000000000004">
      <c r="A40" s="25" t="s">
        <v>103</v>
      </c>
      <c r="C40" s="9">
        <f>IFERROR(VLOOKUP(A40,'درآمد سود سهام'!A:S,13,0),0)</f>
        <v>0</v>
      </c>
      <c r="D40" s="9"/>
      <c r="E40" s="9">
        <f>IFERROR(VLOOKUP(A40,'درآمد ناشی از تغییر قیمت اوراق'!A:Q,9,0),0)</f>
        <v>2048611065</v>
      </c>
      <c r="F40" s="9"/>
      <c r="G40" s="9">
        <f>IFERROR(VLOOKUP(A40,'درآمد ناشی از فروش'!A:Q,9,0),0)</f>
        <v>0</v>
      </c>
      <c r="H40" s="9"/>
      <c r="I40" s="9">
        <f t="shared" si="0"/>
        <v>2048611065</v>
      </c>
      <c r="J40" s="9"/>
      <c r="K40" s="1">
        <f>+I40/$I$44</f>
        <v>7.8575656617886267E-4</v>
      </c>
      <c r="L40" s="9"/>
      <c r="M40" s="9">
        <f>IFERROR(VLOOKUP(A40,'درآمد سود سهام'!A:S,19,0),0)</f>
        <v>0</v>
      </c>
      <c r="N40" s="9"/>
      <c r="O40" s="9">
        <f>IFERROR(VLOOKUP(A40,'درآمد ناشی از تغییر قیمت اوراق'!A:Q,17,0),0)</f>
        <v>2048611065</v>
      </c>
      <c r="P40" s="9"/>
      <c r="Q40" s="9">
        <f>IFERROR(VLOOKUP(A40,'درآمد ناشی از فروش'!A:Q,17,0),0)</f>
        <v>0</v>
      </c>
      <c r="R40" s="9"/>
      <c r="S40" s="9">
        <f t="shared" si="1"/>
        <v>2048611065</v>
      </c>
      <c r="T40" s="9"/>
      <c r="U40" s="1">
        <f>+S40/$S$44</f>
        <v>7.8575656617886267E-4</v>
      </c>
    </row>
    <row r="41" spans="1:21" ht="21" x14ac:dyDescent="0.55000000000000004">
      <c r="A41" s="25" t="s">
        <v>70</v>
      </c>
      <c r="C41" s="9">
        <f>IFERROR(VLOOKUP(A41,'درآمد سود سهام'!A:S,13,0),0)</f>
        <v>0</v>
      </c>
      <c r="D41" s="9"/>
      <c r="E41" s="9">
        <f>IFERROR(VLOOKUP(A41,'درآمد ناشی از تغییر قیمت اوراق'!A:Q,9,0),0)</f>
        <v>68451883114</v>
      </c>
      <c r="F41" s="9"/>
      <c r="G41" s="9">
        <f>IFERROR(VLOOKUP(A41,'درآمد ناشی از فروش'!A:Q,9,0),0)</f>
        <v>1605548953</v>
      </c>
      <c r="H41" s="9"/>
      <c r="I41" s="9">
        <f t="shared" si="0"/>
        <v>70057432067</v>
      </c>
      <c r="J41" s="9"/>
      <c r="K41" s="1">
        <f>+I41/$I$44</f>
        <v>2.6870931333310387E-2</v>
      </c>
      <c r="L41" s="9"/>
      <c r="M41" s="9">
        <f>IFERROR(VLOOKUP(A41,'درآمد سود سهام'!A:S,19,0),0)</f>
        <v>0</v>
      </c>
      <c r="N41" s="9"/>
      <c r="O41" s="9">
        <f>IFERROR(VLOOKUP(A41,'درآمد ناشی از تغییر قیمت اوراق'!A:Q,17,0),0)</f>
        <v>68451883114</v>
      </c>
      <c r="P41" s="9"/>
      <c r="Q41" s="9">
        <f>IFERROR(VLOOKUP(A41,'درآمد ناشی از فروش'!A:Q,17,0),0)</f>
        <v>1605548953</v>
      </c>
      <c r="R41" s="9"/>
      <c r="S41" s="9">
        <f t="shared" si="1"/>
        <v>70057432067</v>
      </c>
      <c r="T41" s="9"/>
      <c r="U41" s="1">
        <f>+S41/$S$44</f>
        <v>2.6870931333310387E-2</v>
      </c>
    </row>
    <row r="42" spans="1:21" ht="21" x14ac:dyDescent="0.55000000000000004">
      <c r="A42" s="25" t="s">
        <v>68</v>
      </c>
      <c r="C42" s="9">
        <f>IFERROR(VLOOKUP(A42,'درآمد سود سهام'!A:S,13,0),0)</f>
        <v>0</v>
      </c>
      <c r="D42" s="9"/>
      <c r="E42" s="9">
        <f>IFERROR(VLOOKUP(A42,'درآمد ناشی از تغییر قیمت اوراق'!A:Q,9,0),0)</f>
        <v>15734494273</v>
      </c>
      <c r="F42" s="9"/>
      <c r="G42" s="9">
        <f>IFERROR(VLOOKUP(A42,'درآمد ناشی از فروش'!A:Q,9,0),0)</f>
        <v>0</v>
      </c>
      <c r="H42" s="9"/>
      <c r="I42" s="9">
        <f t="shared" si="0"/>
        <v>15734494273</v>
      </c>
      <c r="J42" s="9"/>
      <c r="K42" s="1">
        <f>+I42/$I$44</f>
        <v>6.0350558491752849E-3</v>
      </c>
      <c r="L42" s="9"/>
      <c r="M42" s="9">
        <f>IFERROR(VLOOKUP(A42,'درآمد سود سهام'!A:S,19,0),0)</f>
        <v>0</v>
      </c>
      <c r="N42" s="9"/>
      <c r="O42" s="9">
        <f>IFERROR(VLOOKUP(A42,'درآمد ناشی از تغییر قیمت اوراق'!A:Q,17,0),0)</f>
        <v>15734494273</v>
      </c>
      <c r="P42" s="9"/>
      <c r="Q42" s="9">
        <f>IFERROR(VLOOKUP(A42,'درآمد ناشی از فروش'!A:Q,17,0),0)</f>
        <v>0</v>
      </c>
      <c r="R42" s="9"/>
      <c r="S42" s="9">
        <f t="shared" si="1"/>
        <v>15734494273</v>
      </c>
      <c r="T42" s="9"/>
      <c r="U42" s="1">
        <f>+S42/$S$44</f>
        <v>6.0350558491752849E-3</v>
      </c>
    </row>
    <row r="43" spans="1:21" ht="21.75" thickBot="1" x14ac:dyDescent="0.6">
      <c r="A43" s="25" t="s">
        <v>79</v>
      </c>
      <c r="C43" s="9">
        <f>IFERROR(VLOOKUP(A43,'درآمد سود سهام'!A:S,13,0),0)</f>
        <v>0</v>
      </c>
      <c r="D43" s="9"/>
      <c r="E43" s="9">
        <f>IFERROR(VLOOKUP(A43,'درآمد ناشی از تغییر قیمت اوراق'!A:Q,9,0),0)</f>
        <v>13961595020</v>
      </c>
      <c r="F43" s="9"/>
      <c r="G43" s="9">
        <f>IFERROR(VLOOKUP(A43,'درآمد ناشی از فروش'!A:Q,9,0),0)</f>
        <v>0</v>
      </c>
      <c r="H43" s="9"/>
      <c r="I43" s="9">
        <f t="shared" si="0"/>
        <v>13961595020</v>
      </c>
      <c r="J43" s="9"/>
      <c r="K43" s="1">
        <f>+I43/$I$44</f>
        <v>5.35505013553908E-3</v>
      </c>
      <c r="L43" s="9"/>
      <c r="M43" s="9">
        <f>IFERROR(VLOOKUP(A43,'درآمد سود سهام'!A:S,19,0),0)</f>
        <v>0</v>
      </c>
      <c r="N43" s="9"/>
      <c r="O43" s="9">
        <f>IFERROR(VLOOKUP(A43,'درآمد ناشی از تغییر قیمت اوراق'!A:Q,17,0),0)</f>
        <v>13961595020</v>
      </c>
      <c r="P43" s="9"/>
      <c r="Q43" s="9">
        <f>IFERROR(VLOOKUP(A43,'درآمد ناشی از فروش'!A:Q,17,0),0)</f>
        <v>0</v>
      </c>
      <c r="R43" s="9"/>
      <c r="S43" s="9">
        <f t="shared" si="1"/>
        <v>13961595020</v>
      </c>
      <c r="T43" s="9"/>
      <c r="U43" s="1">
        <f>+S43/$S$44</f>
        <v>5.35505013553908E-3</v>
      </c>
    </row>
    <row r="44" spans="1:21" s="25" customFormat="1" ht="21.75" thickBot="1" x14ac:dyDescent="0.6">
      <c r="A44" s="25" t="s">
        <v>15</v>
      </c>
      <c r="C44" s="4">
        <f>SUM(C8:C43)</f>
        <v>110420140179</v>
      </c>
      <c r="D44" s="3"/>
      <c r="E44" s="4">
        <f>SUM(E8:E43)</f>
        <v>2408280229627</v>
      </c>
      <c r="F44" s="3"/>
      <c r="G44" s="4">
        <f>SUM(G8:G43)</f>
        <v>88482507408</v>
      </c>
      <c r="H44" s="3"/>
      <c r="I44" s="4">
        <f>SUM(I8:I43)</f>
        <v>2607182877214</v>
      </c>
      <c r="J44" s="3"/>
      <c r="K44" s="8">
        <f>SUM(K8:K43)</f>
        <v>0.99999999999999989</v>
      </c>
      <c r="L44" s="3"/>
      <c r="M44" s="4">
        <f>SUM(M8:M43)</f>
        <v>110420140179</v>
      </c>
      <c r="N44" s="3"/>
      <c r="O44" s="4">
        <f>SUM(O8:O43)</f>
        <v>2408280229627</v>
      </c>
      <c r="P44" s="3"/>
      <c r="Q44" s="4">
        <f>SUM(Q8:Q43)</f>
        <v>88482507408</v>
      </c>
      <c r="R44" s="3"/>
      <c r="S44" s="4">
        <f>SUM(S8:S43)</f>
        <v>2607182877214</v>
      </c>
      <c r="T44" s="3"/>
      <c r="U44" s="8">
        <f>SUM(U8:U43)</f>
        <v>0.99999999999999989</v>
      </c>
    </row>
    <row r="4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0"/>
  <sheetViews>
    <sheetView rightToLeft="1" zoomScale="85" zoomScaleNormal="85" workbookViewId="0">
      <selection activeCell="S21" sqref="S21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</row>
    <row r="3" spans="1:19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  <c r="N3" s="53" t="s">
        <v>23</v>
      </c>
      <c r="O3" s="53" t="s">
        <v>23</v>
      </c>
      <c r="P3" s="53" t="s">
        <v>23</v>
      </c>
      <c r="Q3" s="53" t="s">
        <v>23</v>
      </c>
      <c r="R3" s="53" t="s">
        <v>23</v>
      </c>
      <c r="S3" s="53" t="s">
        <v>23</v>
      </c>
    </row>
    <row r="4" spans="1:19" ht="26.25" x14ac:dyDescent="0.2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</row>
    <row r="6" spans="1:19" ht="27" thickBot="1" x14ac:dyDescent="0.25">
      <c r="A6" s="54" t="s">
        <v>3</v>
      </c>
      <c r="C6" s="54" t="s">
        <v>31</v>
      </c>
      <c r="D6" s="54" t="s">
        <v>31</v>
      </c>
      <c r="E6" s="54" t="s">
        <v>31</v>
      </c>
      <c r="F6" s="54" t="s">
        <v>31</v>
      </c>
      <c r="G6" s="54" t="s">
        <v>31</v>
      </c>
      <c r="I6" s="54" t="s">
        <v>25</v>
      </c>
      <c r="J6" s="54" t="s">
        <v>25</v>
      </c>
      <c r="K6" s="54" t="s">
        <v>25</v>
      </c>
      <c r="L6" s="54" t="s">
        <v>25</v>
      </c>
      <c r="M6" s="54" t="s">
        <v>25</v>
      </c>
      <c r="O6" s="54" t="s">
        <v>26</v>
      </c>
      <c r="P6" s="54" t="s">
        <v>26</v>
      </c>
      <c r="Q6" s="54" t="s">
        <v>26</v>
      </c>
      <c r="R6" s="54" t="s">
        <v>26</v>
      </c>
      <c r="S6" s="54" t="s">
        <v>26</v>
      </c>
    </row>
    <row r="7" spans="1:19" ht="27" thickBot="1" x14ac:dyDescent="0.25">
      <c r="A7" s="54" t="s">
        <v>3</v>
      </c>
      <c r="C7" s="34" t="s">
        <v>32</v>
      </c>
      <c r="E7" s="34" t="s">
        <v>33</v>
      </c>
      <c r="G7" s="34" t="s">
        <v>34</v>
      </c>
      <c r="I7" s="34" t="s">
        <v>35</v>
      </c>
      <c r="K7" s="34" t="s">
        <v>29</v>
      </c>
      <c r="M7" s="34" t="s">
        <v>36</v>
      </c>
      <c r="O7" s="34" t="s">
        <v>35</v>
      </c>
      <c r="Q7" s="34" t="s">
        <v>29</v>
      </c>
      <c r="S7" s="34" t="s">
        <v>36</v>
      </c>
    </row>
    <row r="8" spans="1:19" ht="21.75" thickBot="1" x14ac:dyDescent="0.25">
      <c r="A8" s="3" t="s">
        <v>69</v>
      </c>
      <c r="C8" s="9" t="s">
        <v>104</v>
      </c>
      <c r="E8" s="9">
        <v>14752242</v>
      </c>
      <c r="G8" s="9">
        <v>8700</v>
      </c>
      <c r="I8" s="9">
        <v>128344505400</v>
      </c>
      <c r="K8" s="9">
        <v>-17924365221</v>
      </c>
      <c r="M8" s="9">
        <f>+K8+I8</f>
        <v>110420140179</v>
      </c>
      <c r="O8" s="9">
        <v>128344505400</v>
      </c>
      <c r="Q8" s="9">
        <v>-17924365221</v>
      </c>
      <c r="S8" s="9">
        <f>+Q8+O8</f>
        <v>110420140179</v>
      </c>
    </row>
    <row r="9" spans="1:19" ht="24.75" thickBot="1" x14ac:dyDescent="0.25">
      <c r="I9" s="17">
        <f>SUM(I8:I8)</f>
        <v>128344505400</v>
      </c>
      <c r="J9" s="18"/>
      <c r="K9" s="17">
        <f>SUM(K8:K8)</f>
        <v>-17924365221</v>
      </c>
      <c r="L9" s="18"/>
      <c r="M9" s="17">
        <f>SUM(M8:M8)</f>
        <v>110420140179</v>
      </c>
      <c r="N9" s="18"/>
      <c r="O9" s="17">
        <f>SUM(O8:O8)</f>
        <v>128344505400</v>
      </c>
      <c r="P9" s="18"/>
      <c r="Q9" s="17">
        <f>SUM(Q8:Q8)</f>
        <v>-17924365221</v>
      </c>
      <c r="R9" s="18"/>
      <c r="S9" s="17">
        <f>SUM(S8:S8)</f>
        <v>110420140179</v>
      </c>
    </row>
    <row r="10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S21" sqref="S21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</row>
    <row r="3" spans="1:9" ht="26.25" x14ac:dyDescent="0.45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</row>
    <row r="4" spans="1:9" ht="26.25" x14ac:dyDescent="0.45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</row>
    <row r="6" spans="1:9" ht="27" thickBot="1" x14ac:dyDescent="0.5">
      <c r="A6" s="34" t="s">
        <v>45</v>
      </c>
      <c r="C6" s="54" t="s">
        <v>25</v>
      </c>
      <c r="D6" s="54" t="s">
        <v>25</v>
      </c>
      <c r="E6" s="54" t="s">
        <v>25</v>
      </c>
      <c r="G6" s="54" t="s">
        <v>26</v>
      </c>
      <c r="H6" s="54" t="s">
        <v>26</v>
      </c>
      <c r="I6" s="54" t="s">
        <v>26</v>
      </c>
    </row>
    <row r="7" spans="1:9" ht="27" thickBot="1" x14ac:dyDescent="0.5">
      <c r="A7" s="34" t="s">
        <v>46</v>
      </c>
      <c r="C7" s="34" t="s">
        <v>47</v>
      </c>
      <c r="E7" s="34" t="s">
        <v>48</v>
      </c>
      <c r="G7" s="34" t="s">
        <v>47</v>
      </c>
      <c r="I7" s="34" t="s">
        <v>48</v>
      </c>
    </row>
    <row r="8" spans="1:9" ht="22.5" x14ac:dyDescent="0.55000000000000004">
      <c r="A8" s="23" t="s">
        <v>22</v>
      </c>
      <c r="B8" s="24"/>
      <c r="C8" s="23">
        <f>+'سود سپرده بانکی'!G8</f>
        <v>2759378847</v>
      </c>
      <c r="D8" s="24"/>
      <c r="E8" s="43">
        <f>+C8/$C$10</f>
        <v>0.99996536151995963</v>
      </c>
      <c r="F8" s="24"/>
      <c r="G8" s="23">
        <f>+'سود سپرده بانکی'!M8</f>
        <v>2759378847</v>
      </c>
      <c r="H8" s="24"/>
      <c r="I8" s="43">
        <f>+G8/$G$10</f>
        <v>0.99996536151995963</v>
      </c>
    </row>
    <row r="9" spans="1:9" ht="23.25" thickBot="1" x14ac:dyDescent="0.6">
      <c r="A9" s="23" t="s">
        <v>83</v>
      </c>
      <c r="B9" s="24"/>
      <c r="C9" s="23">
        <f>+'سود سپرده بانکی'!G9</f>
        <v>95584</v>
      </c>
      <c r="D9" s="24"/>
      <c r="E9" s="43">
        <f>+C9/$C$10</f>
        <v>3.4638480040331998E-5</v>
      </c>
      <c r="F9" s="24"/>
      <c r="G9" s="23">
        <f>+'سود سپرده بانکی'!M9</f>
        <v>95584</v>
      </c>
      <c r="H9" s="24"/>
      <c r="I9" s="43">
        <f>+G9/$G$10</f>
        <v>3.4638480040331998E-5</v>
      </c>
    </row>
    <row r="10" spans="1:9" ht="21.75" thickBot="1" x14ac:dyDescent="0.6">
      <c r="A10" s="15" t="s">
        <v>15</v>
      </c>
      <c r="B10" s="25"/>
      <c r="C10" s="4">
        <f>SUM(C8:C9)</f>
        <v>2759474431</v>
      </c>
      <c r="D10" s="3"/>
      <c r="E10" s="8">
        <f>SUM(E8:E9)</f>
        <v>1</v>
      </c>
      <c r="F10" s="3"/>
      <c r="G10" s="4">
        <f>SUM(G8:G9)</f>
        <v>2759474431</v>
      </c>
      <c r="H10" s="3"/>
      <c r="I10" s="8">
        <f>SUM(I8:I9)</f>
        <v>1</v>
      </c>
    </row>
    <row r="11" spans="1:9" ht="19.5" thickTop="1" x14ac:dyDescent="0.45">
      <c r="E11" s="26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S21" sqref="S21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53" t="str">
        <f>+درآمدها!A2</f>
        <v>صندوق سرمایه‌گذاری بخشی صنایع مفید - اکتان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</row>
    <row r="3" spans="1:13" ht="26.25" x14ac:dyDescent="0.2">
      <c r="A3" s="53" t="s">
        <v>23</v>
      </c>
      <c r="B3" s="53" t="s">
        <v>23</v>
      </c>
      <c r="C3" s="53" t="s">
        <v>23</v>
      </c>
      <c r="D3" s="53" t="s">
        <v>23</v>
      </c>
      <c r="E3" s="53" t="s">
        <v>23</v>
      </c>
      <c r="F3" s="53" t="s">
        <v>23</v>
      </c>
      <c r="G3" s="53" t="s">
        <v>23</v>
      </c>
      <c r="H3" s="53" t="s">
        <v>23</v>
      </c>
      <c r="I3" s="53" t="s">
        <v>23</v>
      </c>
      <c r="J3" s="53" t="s">
        <v>23</v>
      </c>
      <c r="K3" s="53" t="s">
        <v>23</v>
      </c>
      <c r="L3" s="53" t="s">
        <v>23</v>
      </c>
      <c r="M3" s="53" t="s">
        <v>23</v>
      </c>
    </row>
    <row r="4" spans="1:13" ht="26.25" x14ac:dyDescent="0.2">
      <c r="A4" s="53" t="str">
        <f>+سهام!A4</f>
        <v>برای ماه منتهی به 1404/10/30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</row>
    <row r="6" spans="1:13" ht="27" thickBot="1" x14ac:dyDescent="0.25">
      <c r="A6" s="54" t="s">
        <v>24</v>
      </c>
      <c r="B6" s="54" t="s">
        <v>24</v>
      </c>
      <c r="C6" s="54" t="s">
        <v>25</v>
      </c>
      <c r="D6" s="54" t="s">
        <v>25</v>
      </c>
      <c r="E6" s="54" t="s">
        <v>25</v>
      </c>
      <c r="F6" s="54" t="s">
        <v>25</v>
      </c>
      <c r="G6" s="54" t="s">
        <v>25</v>
      </c>
      <c r="I6" s="54" t="s">
        <v>26</v>
      </c>
      <c r="J6" s="54" t="s">
        <v>26</v>
      </c>
      <c r="K6" s="54" t="s">
        <v>26</v>
      </c>
      <c r="L6" s="54" t="s">
        <v>26</v>
      </c>
      <c r="M6" s="54" t="s">
        <v>26</v>
      </c>
    </row>
    <row r="7" spans="1:13" ht="27" thickBot="1" x14ac:dyDescent="0.25">
      <c r="A7" s="34" t="s">
        <v>27</v>
      </c>
      <c r="C7" s="34" t="s">
        <v>28</v>
      </c>
      <c r="E7" s="34" t="s">
        <v>29</v>
      </c>
      <c r="G7" s="34" t="s">
        <v>30</v>
      </c>
      <c r="I7" s="34" t="s">
        <v>28</v>
      </c>
      <c r="K7" s="34" t="s">
        <v>29</v>
      </c>
      <c r="M7" s="34" t="s">
        <v>30</v>
      </c>
    </row>
    <row r="8" spans="1:13" ht="19.5" customHeight="1" x14ac:dyDescent="0.2">
      <c r="A8" s="3" t="s">
        <v>22</v>
      </c>
      <c r="C8" s="9">
        <v>2759378847</v>
      </c>
      <c r="E8" s="9">
        <v>0</v>
      </c>
      <c r="G8" s="9">
        <f>+C8-E8</f>
        <v>2759378847</v>
      </c>
      <c r="I8" s="9">
        <v>2759378847</v>
      </c>
      <c r="K8" s="9">
        <v>0</v>
      </c>
      <c r="M8" s="9">
        <f>+I8-K8</f>
        <v>2759378847</v>
      </c>
    </row>
    <row r="9" spans="1:13" ht="19.5" customHeight="1" thickBot="1" x14ac:dyDescent="0.25">
      <c r="A9" s="3" t="s">
        <v>83</v>
      </c>
      <c r="C9" s="9">
        <v>95584</v>
      </c>
      <c r="E9" s="9">
        <v>0</v>
      </c>
      <c r="G9" s="9">
        <f>+C9-E9</f>
        <v>95584</v>
      </c>
      <c r="I9" s="9">
        <v>95584</v>
      </c>
      <c r="K9" s="9">
        <v>0</v>
      </c>
      <c r="M9" s="9">
        <f>+I9-K9</f>
        <v>95584</v>
      </c>
    </row>
    <row r="10" spans="1:13" ht="21.75" thickBot="1" x14ac:dyDescent="0.25">
      <c r="A10" s="9" t="s">
        <v>15</v>
      </c>
      <c r="C10" s="4">
        <f>SUM(C8:C9)</f>
        <v>2759474431</v>
      </c>
      <c r="D10" s="3"/>
      <c r="E10" s="4">
        <f>SUM(E8:E9)</f>
        <v>0</v>
      </c>
      <c r="F10" s="3"/>
      <c r="G10" s="4">
        <f>SUM(G8:G9)</f>
        <v>2759474431</v>
      </c>
      <c r="H10" s="3"/>
      <c r="I10" s="4">
        <f>SUM(I8:I9)</f>
        <v>2759474431</v>
      </c>
      <c r="J10" s="3"/>
      <c r="K10" s="4">
        <f>SUM(K8:K9)</f>
        <v>0</v>
      </c>
      <c r="L10" s="3"/>
      <c r="M10" s="4">
        <f>SUM(M8:M9)</f>
        <v>2759474431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25"/>
  <sheetViews>
    <sheetView rightToLeft="1" zoomScale="70" zoomScaleNormal="70" workbookViewId="0">
      <selection activeCell="S21" sqref="S21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55" t="str">
        <f>+درآمدها!A2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</row>
    <row r="3" spans="1:17" ht="24" x14ac:dyDescent="0.2">
      <c r="A3" s="55" t="s">
        <v>23</v>
      </c>
      <c r="B3" s="55" t="s">
        <v>23</v>
      </c>
      <c r="C3" s="55" t="s">
        <v>23</v>
      </c>
      <c r="D3" s="55" t="s">
        <v>23</v>
      </c>
      <c r="E3" s="55" t="s">
        <v>23</v>
      </c>
      <c r="F3" s="55" t="s">
        <v>23</v>
      </c>
      <c r="G3" s="55" t="s">
        <v>23</v>
      </c>
      <c r="H3" s="55" t="s">
        <v>23</v>
      </c>
      <c r="I3" s="55" t="s">
        <v>23</v>
      </c>
      <c r="J3" s="55" t="s">
        <v>23</v>
      </c>
      <c r="K3" s="55" t="s">
        <v>23</v>
      </c>
      <c r="L3" s="55" t="s">
        <v>23</v>
      </c>
      <c r="M3" s="55" t="s">
        <v>23</v>
      </c>
      <c r="N3" s="55" t="s">
        <v>23</v>
      </c>
      <c r="O3" s="55" t="s">
        <v>23</v>
      </c>
      <c r="P3" s="55" t="s">
        <v>23</v>
      </c>
      <c r="Q3" s="55" t="s">
        <v>23</v>
      </c>
    </row>
    <row r="4" spans="1:17" ht="24" x14ac:dyDescent="0.2">
      <c r="A4" s="55" t="str">
        <f>+سهام!A4</f>
        <v>برای ماه منتهی به 1404/10/30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</row>
    <row r="6" spans="1:17" ht="24.75" thickBot="1" x14ac:dyDescent="0.25">
      <c r="A6" s="56" t="s">
        <v>3</v>
      </c>
      <c r="C6" s="57" t="s">
        <v>25</v>
      </c>
      <c r="D6" s="57" t="s">
        <v>25</v>
      </c>
      <c r="E6" s="57" t="s">
        <v>25</v>
      </c>
      <c r="F6" s="57" t="s">
        <v>25</v>
      </c>
      <c r="G6" s="57" t="s">
        <v>25</v>
      </c>
      <c r="H6" s="57" t="s">
        <v>25</v>
      </c>
      <c r="I6" s="57" t="s">
        <v>25</v>
      </c>
      <c r="K6" s="57" t="s">
        <v>26</v>
      </c>
      <c r="L6" s="57" t="s">
        <v>26</v>
      </c>
      <c r="M6" s="57" t="s">
        <v>26</v>
      </c>
      <c r="N6" s="57" t="s">
        <v>26</v>
      </c>
      <c r="O6" s="57" t="s">
        <v>26</v>
      </c>
      <c r="P6" s="57" t="s">
        <v>26</v>
      </c>
      <c r="Q6" s="57" t="s">
        <v>26</v>
      </c>
    </row>
    <row r="7" spans="1:17" ht="24.75" thickBot="1" x14ac:dyDescent="0.25">
      <c r="A7" s="57" t="s">
        <v>3</v>
      </c>
      <c r="C7" s="36" t="s">
        <v>7</v>
      </c>
      <c r="E7" s="36" t="s">
        <v>37</v>
      </c>
      <c r="G7" s="36" t="s">
        <v>38</v>
      </c>
      <c r="I7" s="36" t="s">
        <v>40</v>
      </c>
      <c r="K7" s="36" t="s">
        <v>7</v>
      </c>
      <c r="M7" s="36" t="s">
        <v>37</v>
      </c>
      <c r="O7" s="36" t="s">
        <v>38</v>
      </c>
      <c r="Q7" s="36" t="s">
        <v>40</v>
      </c>
    </row>
    <row r="8" spans="1:17" ht="24" x14ac:dyDescent="0.2">
      <c r="A8" s="35" t="s">
        <v>85</v>
      </c>
      <c r="C8" s="14">
        <v>959618</v>
      </c>
      <c r="D8" s="14"/>
      <c r="E8" s="14">
        <v>60064785719</v>
      </c>
      <c r="F8" s="14"/>
      <c r="G8" s="14">
        <v>43984719018</v>
      </c>
      <c r="H8" s="14"/>
      <c r="I8" s="14">
        <f>+E8-G8</f>
        <v>16080066701</v>
      </c>
      <c r="J8" s="14"/>
      <c r="K8" s="14">
        <v>959618</v>
      </c>
      <c r="L8" s="14"/>
      <c r="M8" s="14">
        <v>60064785719</v>
      </c>
      <c r="N8" s="14"/>
      <c r="O8" s="14">
        <v>43984719018</v>
      </c>
      <c r="P8" s="14"/>
      <c r="Q8" s="14">
        <f>+M8-O8</f>
        <v>16080066701</v>
      </c>
    </row>
    <row r="9" spans="1:17" ht="24" x14ac:dyDescent="0.2">
      <c r="A9" s="35" t="s">
        <v>95</v>
      </c>
      <c r="C9" s="14">
        <v>133750</v>
      </c>
      <c r="D9" s="14"/>
      <c r="E9" s="14">
        <v>5262193886</v>
      </c>
      <c r="F9" s="14"/>
      <c r="G9" s="14">
        <v>3941668541</v>
      </c>
      <c r="H9" s="14"/>
      <c r="I9" s="14">
        <f t="shared" ref="I9:I14" si="0">+E9-G9</f>
        <v>1320525345</v>
      </c>
      <c r="J9" s="14"/>
      <c r="K9" s="14">
        <v>133750</v>
      </c>
      <c r="L9" s="14"/>
      <c r="M9" s="14">
        <v>5262193886</v>
      </c>
      <c r="N9" s="14"/>
      <c r="O9" s="14">
        <v>3941668541</v>
      </c>
      <c r="P9" s="14"/>
      <c r="Q9" s="14">
        <f t="shared" ref="Q9:Q14" si="1">+M9-O9</f>
        <v>1320525345</v>
      </c>
    </row>
    <row r="10" spans="1:17" ht="24" x14ac:dyDescent="0.2">
      <c r="A10" s="35" t="s">
        <v>60</v>
      </c>
      <c r="C10" s="14">
        <v>4171657</v>
      </c>
      <c r="D10" s="14"/>
      <c r="E10" s="14">
        <v>187997196405</v>
      </c>
      <c r="F10" s="14"/>
      <c r="G10" s="14">
        <v>165783374170</v>
      </c>
      <c r="H10" s="14"/>
      <c r="I10" s="14">
        <f t="shared" si="0"/>
        <v>22213822235</v>
      </c>
      <c r="J10" s="14"/>
      <c r="K10" s="14">
        <v>4171657</v>
      </c>
      <c r="L10" s="14"/>
      <c r="M10" s="14">
        <v>187997196405</v>
      </c>
      <c r="N10" s="14"/>
      <c r="O10" s="14">
        <v>165783374170</v>
      </c>
      <c r="P10" s="14"/>
      <c r="Q10" s="14">
        <f t="shared" si="1"/>
        <v>22213822235</v>
      </c>
    </row>
    <row r="11" spans="1:17" ht="24" x14ac:dyDescent="0.2">
      <c r="A11" s="39" t="s">
        <v>94</v>
      </c>
      <c r="C11" s="14">
        <v>257500</v>
      </c>
      <c r="D11" s="14"/>
      <c r="E11" s="14">
        <v>5562633088</v>
      </c>
      <c r="F11" s="14"/>
      <c r="G11" s="14">
        <v>5176622992</v>
      </c>
      <c r="H11" s="14"/>
      <c r="I11" s="14">
        <f t="shared" si="0"/>
        <v>386010096</v>
      </c>
      <c r="J11" s="14"/>
      <c r="K11" s="14">
        <v>257500</v>
      </c>
      <c r="L11" s="14"/>
      <c r="M11" s="14">
        <v>5562633088</v>
      </c>
      <c r="N11" s="14"/>
      <c r="O11" s="14">
        <v>5176622992</v>
      </c>
      <c r="P11" s="14"/>
      <c r="Q11" s="14">
        <f t="shared" si="1"/>
        <v>386010096</v>
      </c>
    </row>
    <row r="12" spans="1:17" ht="24" x14ac:dyDescent="0.2">
      <c r="A12" s="39" t="s">
        <v>53</v>
      </c>
      <c r="C12" s="14">
        <v>120816</v>
      </c>
      <c r="D12" s="14"/>
      <c r="E12" s="14">
        <v>70076852264</v>
      </c>
      <c r="F12" s="14"/>
      <c r="G12" s="14">
        <v>47442005131</v>
      </c>
      <c r="H12" s="14"/>
      <c r="I12" s="14">
        <f t="shared" si="0"/>
        <v>22634847133</v>
      </c>
      <c r="J12" s="14"/>
      <c r="K12" s="14">
        <v>120816</v>
      </c>
      <c r="L12" s="14"/>
      <c r="M12" s="14">
        <v>70076852264</v>
      </c>
      <c r="N12" s="14"/>
      <c r="O12" s="14">
        <v>47442005131</v>
      </c>
      <c r="P12" s="14"/>
      <c r="Q12" s="14">
        <f t="shared" si="1"/>
        <v>22634847133</v>
      </c>
    </row>
    <row r="13" spans="1:17" ht="24" x14ac:dyDescent="0.2">
      <c r="A13" s="39" t="s">
        <v>70</v>
      </c>
      <c r="C13" s="14">
        <v>1976674</v>
      </c>
      <c r="D13" s="14"/>
      <c r="E13" s="14">
        <v>31825800181</v>
      </c>
      <c r="F13" s="14"/>
      <c r="G13" s="14">
        <v>30220251228</v>
      </c>
      <c r="H13" s="14"/>
      <c r="I13" s="14">
        <f t="shared" si="0"/>
        <v>1605548953</v>
      </c>
      <c r="J13" s="14"/>
      <c r="K13" s="14">
        <v>1976674</v>
      </c>
      <c r="L13" s="14"/>
      <c r="M13" s="14">
        <v>31825800181</v>
      </c>
      <c r="N13" s="14"/>
      <c r="O13" s="14">
        <v>30220251228</v>
      </c>
      <c r="P13" s="14"/>
      <c r="Q13" s="14">
        <f t="shared" si="1"/>
        <v>1605548953</v>
      </c>
    </row>
    <row r="14" spans="1:17" ht="24.75" thickBot="1" x14ac:dyDescent="0.25">
      <c r="A14" s="39" t="s">
        <v>88</v>
      </c>
      <c r="C14" s="14">
        <v>772375</v>
      </c>
      <c r="D14" s="14"/>
      <c r="E14" s="14">
        <v>100108072493</v>
      </c>
      <c r="F14" s="14"/>
      <c r="G14" s="14">
        <v>75866385548</v>
      </c>
      <c r="H14" s="14"/>
      <c r="I14" s="14">
        <f t="shared" si="0"/>
        <v>24241686945</v>
      </c>
      <c r="J14" s="14"/>
      <c r="K14" s="14">
        <v>772375</v>
      </c>
      <c r="L14" s="14"/>
      <c r="M14" s="14">
        <v>100108072493</v>
      </c>
      <c r="N14" s="14"/>
      <c r="O14" s="14">
        <v>75866385548</v>
      </c>
      <c r="P14" s="14"/>
      <c r="Q14" s="14">
        <f t="shared" si="1"/>
        <v>24241686945</v>
      </c>
    </row>
    <row r="15" spans="1:17" ht="24.75" thickBot="1" x14ac:dyDescent="0.25">
      <c r="E15" s="22">
        <f>SUM(E8:E14)</f>
        <v>460897534036</v>
      </c>
      <c r="F15" s="21"/>
      <c r="G15" s="22">
        <f>SUM(G8:G14)</f>
        <v>372415026628</v>
      </c>
      <c r="H15" s="21">
        <f>SUM(H8:H14)</f>
        <v>0</v>
      </c>
      <c r="I15" s="22">
        <f>SUM(I8:I14)</f>
        <v>88482507408</v>
      </c>
      <c r="K15" s="7" t="s">
        <v>15</v>
      </c>
      <c r="M15" s="22">
        <f>SUM(M8:M14)</f>
        <v>460897534036</v>
      </c>
      <c r="N15" s="21">
        <f>SUM(N8:N14)</f>
        <v>0</v>
      </c>
      <c r="O15" s="22">
        <f>SUM(O8:O14)</f>
        <v>372415026628</v>
      </c>
      <c r="P15" s="21">
        <f>SUM(P8:P14)</f>
        <v>0</v>
      </c>
      <c r="Q15" s="22">
        <f>SUM(Q8:Q14)</f>
        <v>88482507408</v>
      </c>
    </row>
    <row r="16" spans="1:17" ht="23.25" thickTop="1" x14ac:dyDescent="0.2">
      <c r="H16" s="14"/>
    </row>
    <row r="17" spans="8:8" x14ac:dyDescent="0.2">
      <c r="H17" s="14"/>
    </row>
    <row r="18" spans="8:8" x14ac:dyDescent="0.2">
      <c r="H18" s="14"/>
    </row>
    <row r="19" spans="8:8" x14ac:dyDescent="0.2">
      <c r="H19" s="14"/>
    </row>
    <row r="20" spans="8:8" x14ac:dyDescent="0.2">
      <c r="H20" s="14"/>
    </row>
    <row r="21" spans="8:8" x14ac:dyDescent="0.2">
      <c r="H21" s="14"/>
    </row>
    <row r="22" spans="8:8" x14ac:dyDescent="0.2">
      <c r="H22" s="14"/>
    </row>
    <row r="23" spans="8:8" x14ac:dyDescent="0.2">
      <c r="H23" s="14"/>
    </row>
    <row r="24" spans="8:8" x14ac:dyDescent="0.2">
      <c r="H24" s="14"/>
    </row>
    <row r="25" spans="8:8" x14ac:dyDescent="0.2">
      <c r="H25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2026-01-26T18:11:33Z</dcterms:modified>
</cp:coreProperties>
</file>