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بخشی\"/>
    </mc:Choice>
  </mc:AlternateContent>
  <xr:revisionPtr revIDLastSave="0" documentId="13_ncr:1_{4F7BA40A-BD81-42B0-A3F7-0C0A2CB8242B}" xr6:coauthVersionLast="47" xr6:coauthVersionMax="47" xr10:uidLastSave="{00000000-0000-0000-0000-000000000000}"/>
  <bookViews>
    <workbookView xWindow="-120" yWindow="-120" windowWidth="29040" windowHeight="15720" tabRatio="798" activeTab="9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4" r:id="rId4"/>
    <sheet name="درآمد سرمایه‌گذاری در سهام" sheetId="7" r:id="rId5"/>
    <sheet name="درآمد سود سهام" sheetId="13" state="hidden" r:id="rId6"/>
    <sheet name="درآمد سپرده بانکی" sheetId="8" r:id="rId7"/>
    <sheet name="سود سپرده بانکی" sheetId="3" r:id="rId8"/>
    <sheet name="درآمد ناشی از فروش" sheetId="12" r:id="rId9"/>
    <sheet name="درآمد ناشی از تغییر قیمت اوراق" sheetId="5" r:id="rId10"/>
  </sheets>
  <definedNames>
    <definedName name="_xlnm._FilterDatabase" localSheetId="8" hidden="1">'درآمد ناشی از فروش'!$K$6:$Q$34</definedName>
    <definedName name="_xlnm._FilterDatabase" localSheetId="0" hidden="1">سهام!$A$6:$A$53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A4" i="14"/>
  <c r="A2" i="14"/>
  <c r="E9" i="14"/>
  <c r="C9" i="14"/>
  <c r="C9" i="10" s="1"/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8" i="5"/>
  <c r="I34" i="12"/>
  <c r="I8" i="12"/>
  <c r="Q30" i="12"/>
  <c r="Q31" i="12"/>
  <c r="Q32" i="12"/>
  <c r="Q33" i="12"/>
  <c r="Q34" i="12"/>
  <c r="Q8" i="12"/>
  <c r="I6" i="2" l="1"/>
  <c r="C6" i="2"/>
  <c r="O35" i="12"/>
  <c r="M35" i="12"/>
  <c r="G54" i="1"/>
  <c r="I35" i="12" l="1"/>
  <c r="Y54" i="1"/>
  <c r="G35" i="12"/>
  <c r="E35" i="12"/>
  <c r="Q35" i="12"/>
  <c r="I52" i="5"/>
  <c r="K54" i="1"/>
  <c r="O54" i="1"/>
  <c r="U54" i="1"/>
  <c r="W54" i="1"/>
  <c r="A4" i="13"/>
  <c r="C43" i="7" l="1"/>
  <c r="M44" i="7"/>
  <c r="C44" i="7"/>
  <c r="M43" i="7"/>
  <c r="C45" i="7"/>
  <c r="M45" i="7"/>
  <c r="C41" i="7"/>
  <c r="M41" i="7"/>
  <c r="C48" i="7"/>
  <c r="M48" i="7"/>
  <c r="M9" i="7"/>
  <c r="M16" i="7"/>
  <c r="M24" i="7"/>
  <c r="M32" i="7"/>
  <c r="M38" i="7"/>
  <c r="M52" i="7"/>
  <c r="C14" i="7"/>
  <c r="C21" i="7"/>
  <c r="C29" i="7"/>
  <c r="C36" i="7"/>
  <c r="C49" i="7"/>
  <c r="C40" i="7"/>
  <c r="M10" i="7"/>
  <c r="M17" i="7"/>
  <c r="M25" i="7"/>
  <c r="M33" i="7"/>
  <c r="M8" i="7"/>
  <c r="C22" i="7"/>
  <c r="C30" i="7"/>
  <c r="C42" i="7"/>
  <c r="C50" i="7"/>
  <c r="M31" i="7"/>
  <c r="C47" i="7"/>
  <c r="M11" i="7"/>
  <c r="M18" i="7"/>
  <c r="M26" i="7"/>
  <c r="M34" i="7"/>
  <c r="M39" i="7"/>
  <c r="M46" i="7"/>
  <c r="C15" i="7"/>
  <c r="C23" i="7"/>
  <c r="C31" i="7"/>
  <c r="C37" i="7"/>
  <c r="C51" i="7"/>
  <c r="M37" i="7"/>
  <c r="C13" i="7"/>
  <c r="M12" i="7"/>
  <c r="M19" i="7"/>
  <c r="M27" i="7"/>
  <c r="M35" i="7"/>
  <c r="C9" i="7"/>
  <c r="C16" i="7"/>
  <c r="C24" i="7"/>
  <c r="C32" i="7"/>
  <c r="C38" i="7"/>
  <c r="C52" i="7"/>
  <c r="C28" i="7"/>
  <c r="M13" i="7"/>
  <c r="M20" i="7"/>
  <c r="M28" i="7"/>
  <c r="M40" i="7"/>
  <c r="M47" i="7"/>
  <c r="C10" i="7"/>
  <c r="C17" i="7"/>
  <c r="C25" i="7"/>
  <c r="C33" i="7"/>
  <c r="C8" i="7"/>
  <c r="M23" i="7"/>
  <c r="M14" i="7"/>
  <c r="M21" i="7"/>
  <c r="M29" i="7"/>
  <c r="M36" i="7"/>
  <c r="M49" i="7"/>
  <c r="C11" i="7"/>
  <c r="C18" i="7"/>
  <c r="C26" i="7"/>
  <c r="C34" i="7"/>
  <c r="C39" i="7"/>
  <c r="C46" i="7"/>
  <c r="M15" i="7"/>
  <c r="C20" i="7"/>
  <c r="M22" i="7"/>
  <c r="M30" i="7"/>
  <c r="M42" i="7"/>
  <c r="M50" i="7"/>
  <c r="C12" i="7"/>
  <c r="C19" i="7"/>
  <c r="C27" i="7"/>
  <c r="C35" i="7"/>
  <c r="M51" i="7"/>
  <c r="A4" i="12"/>
  <c r="A2" i="12"/>
  <c r="G44" i="7" l="1"/>
  <c r="Q45" i="7"/>
  <c r="G43" i="7"/>
  <c r="Q44" i="7"/>
  <c r="Q43" i="7"/>
  <c r="G45" i="7"/>
  <c r="Q41" i="7"/>
  <c r="G41" i="7"/>
  <c r="G48" i="7"/>
  <c r="Q48" i="7"/>
  <c r="C53" i="7"/>
  <c r="Q35" i="7"/>
  <c r="G35" i="7"/>
  <c r="Q22" i="7"/>
  <c r="Q30" i="7"/>
  <c r="Q38" i="7"/>
  <c r="Q52" i="7"/>
  <c r="G14" i="7"/>
  <c r="G21" i="7"/>
  <c r="G29" i="7"/>
  <c r="G37" i="7"/>
  <c r="G51" i="7"/>
  <c r="Q36" i="7"/>
  <c r="G40" i="7"/>
  <c r="Q15" i="7"/>
  <c r="Q23" i="7"/>
  <c r="Q31" i="7"/>
  <c r="Q8" i="7"/>
  <c r="G22" i="7"/>
  <c r="G30" i="7"/>
  <c r="G38" i="7"/>
  <c r="G52" i="7"/>
  <c r="G34" i="7"/>
  <c r="Q9" i="7"/>
  <c r="Q16" i="7"/>
  <c r="Q24" i="7"/>
  <c r="Q32" i="7"/>
  <c r="Q39" i="7"/>
  <c r="Q46" i="7"/>
  <c r="G15" i="7"/>
  <c r="G23" i="7"/>
  <c r="G31" i="7"/>
  <c r="G8" i="7"/>
  <c r="Q10" i="7"/>
  <c r="Q17" i="7"/>
  <c r="Q25" i="7"/>
  <c r="Q33" i="7"/>
  <c r="G9" i="7"/>
  <c r="G16" i="7"/>
  <c r="G24" i="7"/>
  <c r="G32" i="7"/>
  <c r="G39" i="7"/>
  <c r="G46" i="7"/>
  <c r="Q19" i="7"/>
  <c r="G18" i="7"/>
  <c r="G47" i="7"/>
  <c r="Q11" i="7"/>
  <c r="Q18" i="7"/>
  <c r="Q26" i="7"/>
  <c r="Q34" i="7"/>
  <c r="Q40" i="7"/>
  <c r="Q47" i="7"/>
  <c r="G10" i="7"/>
  <c r="G17" i="7"/>
  <c r="G25" i="7"/>
  <c r="G33" i="7"/>
  <c r="Q27" i="7"/>
  <c r="G26" i="7"/>
  <c r="Q12" i="7"/>
  <c r="Q13" i="7"/>
  <c r="Q20" i="7"/>
  <c r="Q28" i="7"/>
  <c r="Q42" i="7"/>
  <c r="Q50" i="7"/>
  <c r="G12" i="7"/>
  <c r="G19" i="7"/>
  <c r="G27" i="7"/>
  <c r="G36" i="7"/>
  <c r="G49" i="7"/>
  <c r="Q49" i="7"/>
  <c r="Q14" i="7"/>
  <c r="Q21" i="7"/>
  <c r="Q29" i="7"/>
  <c r="Q37" i="7"/>
  <c r="Q51" i="7"/>
  <c r="G13" i="7"/>
  <c r="G20" i="7"/>
  <c r="G28" i="7"/>
  <c r="G42" i="7"/>
  <c r="G50" i="7"/>
  <c r="G11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O45" i="7" l="1"/>
  <c r="S45" i="7" s="1"/>
  <c r="E43" i="7"/>
  <c r="I43" i="7" s="1"/>
  <c r="O44" i="7"/>
  <c r="S44" i="7" s="1"/>
  <c r="E45" i="7"/>
  <c r="I45" i="7" s="1"/>
  <c r="O43" i="7"/>
  <c r="S43" i="7" s="1"/>
  <c r="E44" i="7"/>
  <c r="I44" i="7" s="1"/>
  <c r="O41" i="7"/>
  <c r="S41" i="7" s="1"/>
  <c r="E41" i="7"/>
  <c r="I41" i="7" s="1"/>
  <c r="O48" i="7"/>
  <c r="S48" i="7" s="1"/>
  <c r="E48" i="7"/>
  <c r="I48" i="7" s="1"/>
  <c r="O35" i="7"/>
  <c r="S35" i="7" s="1"/>
  <c r="E35" i="7"/>
  <c r="I35" i="7" s="1"/>
  <c r="E49" i="7"/>
  <c r="I49" i="7" s="1"/>
  <c r="O22" i="7"/>
  <c r="S22" i="7" s="1"/>
  <c r="O30" i="7"/>
  <c r="S30" i="7" s="1"/>
  <c r="O38" i="7"/>
  <c r="S38" i="7" s="1"/>
  <c r="O52" i="7"/>
  <c r="S52" i="7" s="1"/>
  <c r="O36" i="7"/>
  <c r="S36" i="7" s="1"/>
  <c r="O15" i="7"/>
  <c r="S15" i="7" s="1"/>
  <c r="O23" i="7"/>
  <c r="S23" i="7" s="1"/>
  <c r="O31" i="7"/>
  <c r="S31" i="7" s="1"/>
  <c r="O8" i="7"/>
  <c r="S8" i="7" s="1"/>
  <c r="O9" i="7"/>
  <c r="S9" i="7" s="1"/>
  <c r="O16" i="7"/>
  <c r="S16" i="7" s="1"/>
  <c r="O24" i="7"/>
  <c r="S24" i="7" s="1"/>
  <c r="O32" i="7"/>
  <c r="S32" i="7" s="1"/>
  <c r="O39" i="7"/>
  <c r="S39" i="7" s="1"/>
  <c r="O46" i="7"/>
  <c r="S46" i="7" s="1"/>
  <c r="O27" i="7"/>
  <c r="S27" i="7" s="1"/>
  <c r="O10" i="7"/>
  <c r="S10" i="7" s="1"/>
  <c r="O17" i="7"/>
  <c r="S17" i="7" s="1"/>
  <c r="O25" i="7"/>
  <c r="S25" i="7" s="1"/>
  <c r="O33" i="7"/>
  <c r="S33" i="7" s="1"/>
  <c r="O11" i="7"/>
  <c r="S11" i="7" s="1"/>
  <c r="O18" i="7"/>
  <c r="S18" i="7" s="1"/>
  <c r="O26" i="7"/>
  <c r="S26" i="7" s="1"/>
  <c r="O34" i="7"/>
  <c r="S34" i="7" s="1"/>
  <c r="O40" i="7"/>
  <c r="S40" i="7" s="1"/>
  <c r="O47" i="7"/>
  <c r="S47" i="7" s="1"/>
  <c r="O19" i="7"/>
  <c r="S19" i="7" s="1"/>
  <c r="O13" i="7"/>
  <c r="S13" i="7" s="1"/>
  <c r="O20" i="7"/>
  <c r="S20" i="7" s="1"/>
  <c r="O28" i="7"/>
  <c r="S28" i="7" s="1"/>
  <c r="O42" i="7"/>
  <c r="S42" i="7" s="1"/>
  <c r="O50" i="7"/>
  <c r="S50" i="7" s="1"/>
  <c r="O12" i="7"/>
  <c r="S12" i="7" s="1"/>
  <c r="O49" i="7"/>
  <c r="S49" i="7" s="1"/>
  <c r="O14" i="7"/>
  <c r="S14" i="7" s="1"/>
  <c r="O21" i="7"/>
  <c r="S21" i="7" s="1"/>
  <c r="O29" i="7"/>
  <c r="S29" i="7" s="1"/>
  <c r="O37" i="7"/>
  <c r="S37" i="7" s="1"/>
  <c r="O51" i="7"/>
  <c r="S51" i="7" s="1"/>
  <c r="E32" i="7"/>
  <c r="I32" i="7" s="1"/>
  <c r="E13" i="7"/>
  <c r="I13" i="7" s="1"/>
  <c r="E52" i="7"/>
  <c r="I52" i="7" s="1"/>
  <c r="E38" i="7"/>
  <c r="I38" i="7" s="1"/>
  <c r="E8" i="7"/>
  <c r="I8" i="7" s="1"/>
  <c r="E23" i="7"/>
  <c r="I23" i="7" s="1"/>
  <c r="E46" i="7"/>
  <c r="I46" i="7" s="1"/>
  <c r="E22" i="7"/>
  <c r="I22" i="7" s="1"/>
  <c r="E42" i="7"/>
  <c r="I42" i="7" s="1"/>
  <c r="E28" i="7"/>
  <c r="I28" i="7" s="1"/>
  <c r="E37" i="7"/>
  <c r="I37" i="7" s="1"/>
  <c r="E17" i="7"/>
  <c r="I17" i="7" s="1"/>
  <c r="E11" i="7"/>
  <c r="I11" i="7" s="1"/>
  <c r="E15" i="7"/>
  <c r="I15" i="7" s="1"/>
  <c r="E24" i="7"/>
  <c r="I24" i="7" s="1"/>
  <c r="E51" i="7"/>
  <c r="I51" i="7" s="1"/>
  <c r="E50" i="7"/>
  <c r="I50" i="7" s="1"/>
  <c r="E12" i="7"/>
  <c r="I12" i="7" s="1"/>
  <c r="E18" i="7"/>
  <c r="I18" i="7" s="1"/>
  <c r="E9" i="7"/>
  <c r="I9" i="7" s="1"/>
  <c r="E29" i="7"/>
  <c r="I29" i="7" s="1"/>
  <c r="E34" i="7"/>
  <c r="I34" i="7" s="1"/>
  <c r="E33" i="7"/>
  <c r="I33" i="7" s="1"/>
  <c r="E26" i="7"/>
  <c r="I26" i="7" s="1"/>
  <c r="E25" i="7"/>
  <c r="I25" i="7" s="1"/>
  <c r="E47" i="7"/>
  <c r="I47" i="7" s="1"/>
  <c r="E16" i="7"/>
  <c r="I16" i="7" s="1"/>
  <c r="E20" i="7"/>
  <c r="I20" i="7" s="1"/>
  <c r="E19" i="7"/>
  <c r="I19" i="7" s="1"/>
  <c r="E39" i="7"/>
  <c r="I39" i="7" s="1"/>
  <c r="E10" i="7"/>
  <c r="I10" i="7" s="1"/>
  <c r="E36" i="7"/>
  <c r="I36" i="7" s="1"/>
  <c r="E31" i="7"/>
  <c r="I31" i="7" s="1"/>
  <c r="E14" i="7"/>
  <c r="I14" i="7" s="1"/>
  <c r="E30" i="7"/>
  <c r="I30" i="7" s="1"/>
  <c r="E40" i="7"/>
  <c r="I40" i="7" s="1"/>
  <c r="E27" i="7"/>
  <c r="I27" i="7" s="1"/>
  <c r="E21" i="7"/>
  <c r="I21" i="7" s="1"/>
  <c r="G8" i="3"/>
  <c r="M8" i="3" l="1"/>
  <c r="G8" i="8" s="1"/>
  <c r="G9" i="8" s="1"/>
  <c r="I8" i="8" s="1"/>
  <c r="I9" i="8" s="1"/>
  <c r="C8" i="8"/>
  <c r="I53" i="7"/>
  <c r="I9" i="2"/>
  <c r="K9" i="2" s="1"/>
  <c r="G9" i="2"/>
  <c r="E9" i="2"/>
  <c r="C9" i="2"/>
  <c r="C9" i="8" l="1"/>
  <c r="C8" i="10"/>
  <c r="K43" i="7"/>
  <c r="K44" i="7"/>
  <c r="K45" i="7"/>
  <c r="K48" i="7"/>
  <c r="K41" i="7"/>
  <c r="K8" i="7"/>
  <c r="K35" i="7"/>
  <c r="K26" i="7"/>
  <c r="K32" i="7"/>
  <c r="K10" i="7"/>
  <c r="K15" i="7"/>
  <c r="K14" i="7"/>
  <c r="K24" i="7"/>
  <c r="K12" i="7"/>
  <c r="K50" i="7"/>
  <c r="K38" i="7"/>
  <c r="K46" i="7"/>
  <c r="K33" i="7"/>
  <c r="K16" i="7"/>
  <c r="K21" i="7"/>
  <c r="K30" i="7"/>
  <c r="K39" i="7"/>
  <c r="C7" i="10"/>
  <c r="C10" i="10" s="1"/>
  <c r="K20" i="7"/>
  <c r="K9" i="7"/>
  <c r="K37" i="7"/>
  <c r="K13" i="7"/>
  <c r="K28" i="7"/>
  <c r="K42" i="7"/>
  <c r="K29" i="7"/>
  <c r="K11" i="7"/>
  <c r="K25" i="7"/>
  <c r="K17" i="7"/>
  <c r="K27" i="7"/>
  <c r="K49" i="7"/>
  <c r="K47" i="7"/>
  <c r="K22" i="7"/>
  <c r="K31" i="7"/>
  <c r="K19" i="7"/>
  <c r="K40" i="7"/>
  <c r="K52" i="7"/>
  <c r="K51" i="7"/>
  <c r="K18" i="7"/>
  <c r="K23" i="7"/>
  <c r="K34" i="7"/>
  <c r="K36" i="7"/>
  <c r="E8" i="8"/>
  <c r="E9" i="8" s="1"/>
  <c r="E54" i="1"/>
  <c r="G52" i="5"/>
  <c r="M52" i="5"/>
  <c r="O52" i="5"/>
  <c r="Q52" i="5"/>
  <c r="M9" i="3"/>
  <c r="K9" i="3"/>
  <c r="I9" i="3"/>
  <c r="G9" i="3"/>
  <c r="E9" i="3"/>
  <c r="C9" i="3"/>
  <c r="G53" i="7"/>
  <c r="M53" i="7" l="1"/>
  <c r="E53" i="7"/>
  <c r="Q53" i="7"/>
  <c r="O53" i="7"/>
  <c r="S53" i="7" l="1"/>
  <c r="E52" i="5"/>
  <c r="U43" i="7" l="1"/>
  <c r="U44" i="7"/>
  <c r="U45" i="7"/>
  <c r="U48" i="7"/>
  <c r="U41" i="7"/>
  <c r="U35" i="7"/>
  <c r="U46" i="7"/>
  <c r="U13" i="7"/>
  <c r="U20" i="7"/>
  <c r="U28" i="7"/>
  <c r="U42" i="7"/>
  <c r="U50" i="7"/>
  <c r="U14" i="7"/>
  <c r="U21" i="7"/>
  <c r="U29" i="7"/>
  <c r="U37" i="7"/>
  <c r="U51" i="7"/>
  <c r="U22" i="7"/>
  <c r="U30" i="7"/>
  <c r="U38" i="7"/>
  <c r="U52" i="7"/>
  <c r="U24" i="7"/>
  <c r="U39" i="7"/>
  <c r="U17" i="7"/>
  <c r="U25" i="7"/>
  <c r="U15" i="7"/>
  <c r="U23" i="7"/>
  <c r="U31" i="7"/>
  <c r="U8" i="7"/>
  <c r="U9" i="7"/>
  <c r="U16" i="7"/>
  <c r="U32" i="7"/>
  <c r="U33" i="7"/>
  <c r="U10" i="7"/>
  <c r="U11" i="7"/>
  <c r="U18" i="7"/>
  <c r="U26" i="7"/>
  <c r="U34" i="7"/>
  <c r="U40" i="7"/>
  <c r="U47" i="7"/>
  <c r="U12" i="7"/>
  <c r="U19" i="7"/>
  <c r="U27" i="7"/>
  <c r="U36" i="7"/>
  <c r="U49" i="7"/>
  <c r="K53" i="7"/>
  <c r="U53" i="7" l="1"/>
  <c r="E8" i="10" l="1"/>
  <c r="E9" i="10"/>
  <c r="E7" i="10"/>
  <c r="E10" i="10" l="1"/>
</calcChain>
</file>

<file path=xl/sharedStrings.xml><?xml version="1.0" encoding="utf-8"?>
<sst xmlns="http://schemas.openxmlformats.org/spreadsheetml/2006/main" count="802" uniqueCount="116">
  <si>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</si>
  <si>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</si>
  <si>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</si>
  <si>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</si>
  <si>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</si>
  <si>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</si>
  <si>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</si>
  <si>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</si>
  <si>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</si>
  <si>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</si>
  <si>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</si>
  <si>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</si>
  <si>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</si>
  <si>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</si>
  <si>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</si>
  <si>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</si>
  <si>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</si>
  <si>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</si>
  <si>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</si>
  <si>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</si>
  <si>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</si>
  <si>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</si>
  <si>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</si>
  <si>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</si>
  <si>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</si>
  <si>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</si>
  <si>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</si>
  <si>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</si>
  <si>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</si>
  <si>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</si>
  <si>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</si>
  <si>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</si>
  <si>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</si>
  <si>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</si>
  <si>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</si>
  <si>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</si>
  <si>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</si>
  <si>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</si>
  <si>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</si>
  <si>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</si>
  <si>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</si>
  <si>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</si>
  <si>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</si>
  <si>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</si>
  <si>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</si>
  <si>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</si>
  <si>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</si>
  <si>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</si>
  <si>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</si>
  <si>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</si>
  <si>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</si>
  <si>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</si>
  <si>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</si>
  <si>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</si>
  <si>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</si>
  <si>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</si>
  <si>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</si>
  <si>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</si>
  <si>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</si>
  <si>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</si>
  <si>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</si>
  <si>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</si>
  <si>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</si>
  <si>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</si>
  <si>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</si>
  <si>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</si>
  <si>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</si>
  <si>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</si>
  <si>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</si>
  <si>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</si>
  <si>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</si>
  <si>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</si>
  <si>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</si>
  <si>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</si>
  <si>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</si>
  <si>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</si>
  <si>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کوثر</t>
  </si>
  <si>
    <t>دارویی ره آورد تامین</t>
  </si>
  <si>
    <t>دارویی و نهاده های زاگرس دارو</t>
  </si>
  <si>
    <t>کیمیدارو</t>
  </si>
  <si>
    <t>سود و زیان ناشی از فروش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</si>
  <si>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</si>
  <si>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</si>
  <si>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</si>
  <si>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</si>
  <si>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</si>
  <si>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</si>
  <si>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</si>
  <si>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</si>
  <si>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</si>
  <si>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</si>
  <si>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</si>
  <si>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</si>
  <si>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</si>
  <si>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</si>
  <si>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</si>
  <si>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</si>
  <si>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</si>
  <si>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</si>
  <si>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شیمی‌ داروئی‌ داروپخش‌</t>
  </si>
  <si>
    <t>مواد اولیه دارویی البرز بالک</t>
  </si>
  <si>
    <t>داروسازی زاگرس فارمد پارس</t>
  </si>
  <si>
    <t>ح.داروسازی شهید قاضی</t>
  </si>
  <si>
    <t>دارویی‌ لقمان‌</t>
  </si>
  <si>
    <t>1404/09/30</t>
  </si>
  <si>
    <t>آترا زیست آرای</t>
  </si>
  <si>
    <t>ح. پخش البرز</t>
  </si>
  <si>
    <t>نیان باتری خاوران</t>
  </si>
  <si>
    <t xml:space="preserve">از ابتدای سال مالی </t>
  </si>
  <si>
    <t>سایر درآمدها</t>
  </si>
  <si>
    <t>تا پایان ماه</t>
  </si>
  <si>
    <t>سایر درآمد ها</t>
  </si>
  <si>
    <t>برای ماه منتهی به 1404/10/30</t>
  </si>
  <si>
    <t>1404/10/30</t>
  </si>
  <si>
    <t>مجتمع کاشی و سنگ پرسپولیس یزد</t>
  </si>
  <si>
    <t>سایر درآمدها برای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</si>
</sst>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13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3" fontId="9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5"/>
  <sheetViews>
    <sheetView rightToLeft="1" zoomScale="70" zoomScaleNormal="70" workbookViewId="0">
      <selection activeCell="E65" sqref="E65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27" width="11.25" style="4" bestFit="1" customWidth="1"/>
    <col min="28" max="28" width="10.875" style="4" bestFit="1" customWidth="1"/>
    <col min="29" max="16384" width="9" style="4"/>
  </cols>
  <sheetData>
    <row r="2" spans="1:25" ht="24" x14ac:dyDescent="0.2">
      <c r="A2" s="52" t="s">
        <v>72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  <c r="V2" s="52" t="s">
        <v>0</v>
      </c>
      <c r="W2" s="52" t="s">
        <v>0</v>
      </c>
      <c r="X2" s="52" t="s">
        <v>0</v>
      </c>
      <c r="Y2" s="52" t="s">
        <v>0</v>
      </c>
    </row>
    <row r="3" spans="1:25" ht="24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5" ht="24" x14ac:dyDescent="0.2">
      <c r="A4" s="52" t="s">
        <v>112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6" spans="1:25" ht="24.75" thickBot="1" x14ac:dyDescent="0.25">
      <c r="A6" s="51" t="s">
        <v>3</v>
      </c>
      <c r="C6" s="51" t="s">
        <v>104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113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4.75" thickBot="1" x14ac:dyDescent="0.25">
      <c r="A7" s="51" t="s">
        <v>3</v>
      </c>
      <c r="C7" s="51" t="s">
        <v>7</v>
      </c>
      <c r="E7" s="51" t="s">
        <v>8</v>
      </c>
      <c r="G7" s="51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1" t="s">
        <v>7</v>
      </c>
      <c r="S7" s="51" t="s">
        <v>12</v>
      </c>
      <c r="U7" s="51" t="s">
        <v>8</v>
      </c>
      <c r="W7" s="51" t="s">
        <v>9</v>
      </c>
      <c r="Y7" s="51" t="s">
        <v>13</v>
      </c>
    </row>
    <row r="8" spans="1:25" ht="24.75" thickBot="1" x14ac:dyDescent="0.25">
      <c r="A8" s="51" t="s">
        <v>3</v>
      </c>
      <c r="C8" s="51" t="s">
        <v>7</v>
      </c>
      <c r="E8" s="51" t="s">
        <v>8</v>
      </c>
      <c r="G8" s="51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1" t="s">
        <v>13</v>
      </c>
    </row>
    <row r="9" spans="1:25" ht="24" x14ac:dyDescent="0.2">
      <c r="A9" s="14" t="s">
        <v>46</v>
      </c>
      <c r="C9" s="4">
        <v>110561641</v>
      </c>
      <c r="E9" s="4">
        <v>324901937755</v>
      </c>
      <c r="G9" s="4">
        <v>500483331787.74902</v>
      </c>
      <c r="I9" s="4">
        <v>10716693</v>
      </c>
      <c r="K9" s="4">
        <v>54690622322</v>
      </c>
      <c r="M9" s="4">
        <v>-1065567</v>
      </c>
      <c r="O9" s="4">
        <v>5006406085</v>
      </c>
      <c r="Q9" s="4">
        <v>120212767</v>
      </c>
      <c r="S9" s="4">
        <v>4966</v>
      </c>
      <c r="U9" s="4">
        <v>376257411150</v>
      </c>
      <c r="W9" s="4">
        <v>592361971796.87305</v>
      </c>
      <c r="Y9" s="5">
        <v>3.043591311301979E-2</v>
      </c>
    </row>
    <row r="10" spans="1:25" ht="24" x14ac:dyDescent="0.2">
      <c r="A10" s="14" t="s">
        <v>47</v>
      </c>
      <c r="C10" s="4">
        <v>22569964</v>
      </c>
      <c r="E10" s="4">
        <v>556142038518</v>
      </c>
      <c r="G10" s="4">
        <v>681495009565.06006</v>
      </c>
      <c r="I10" s="4">
        <v>150494</v>
      </c>
      <c r="K10" s="4">
        <v>4596256449</v>
      </c>
      <c r="M10" s="4">
        <v>-342341</v>
      </c>
      <c r="O10" s="4">
        <v>9712764920</v>
      </c>
      <c r="Q10" s="4">
        <v>22378117</v>
      </c>
      <c r="S10" s="4">
        <v>28570</v>
      </c>
      <c r="U10" s="4">
        <v>552289358388</v>
      </c>
      <c r="W10" s="4">
        <v>634400682825.20605</v>
      </c>
      <c r="Y10" s="5">
        <v>3.2595887279424314E-2</v>
      </c>
    </row>
    <row r="11" spans="1:25" ht="24" x14ac:dyDescent="0.2">
      <c r="A11" s="14" t="s">
        <v>48</v>
      </c>
      <c r="C11" s="4">
        <v>73140896</v>
      </c>
      <c r="E11" s="4">
        <v>318282636804</v>
      </c>
      <c r="G11" s="4">
        <v>497069715069.47803</v>
      </c>
      <c r="I11" s="4">
        <v>0</v>
      </c>
      <c r="K11" s="4">
        <v>0</v>
      </c>
      <c r="M11" s="4">
        <v>0</v>
      </c>
      <c r="O11" s="4">
        <v>0</v>
      </c>
      <c r="Q11" s="4">
        <v>73140896</v>
      </c>
      <c r="S11" s="4">
        <v>7570</v>
      </c>
      <c r="U11" s="4">
        <v>318282636804</v>
      </c>
      <c r="W11" s="4">
        <v>549396662735.57397</v>
      </c>
      <c r="Y11" s="5">
        <v>2.8228329784371946E-2</v>
      </c>
    </row>
    <row r="12" spans="1:25" ht="24" x14ac:dyDescent="0.2">
      <c r="A12" s="14" t="s">
        <v>49</v>
      </c>
      <c r="C12" s="4">
        <v>187738275</v>
      </c>
      <c r="E12" s="4">
        <v>444155393306</v>
      </c>
      <c r="G12" s="4">
        <v>534643856845.297</v>
      </c>
      <c r="I12" s="4">
        <v>16147830</v>
      </c>
      <c r="K12" s="4">
        <v>52406052207</v>
      </c>
      <c r="M12" s="4">
        <v>-1716363</v>
      </c>
      <c r="O12" s="4">
        <v>5005397736</v>
      </c>
      <c r="Q12" s="4">
        <v>202169742</v>
      </c>
      <c r="S12" s="4">
        <v>3117</v>
      </c>
      <c r="U12" s="4">
        <v>492381270056</v>
      </c>
      <c r="W12" s="4">
        <v>625291925160.65796</v>
      </c>
      <c r="Y12" s="5">
        <v>3.2127873851748021E-2</v>
      </c>
    </row>
    <row r="13" spans="1:25" ht="24" x14ac:dyDescent="0.2">
      <c r="A13" s="14" t="s">
        <v>50</v>
      </c>
      <c r="C13" s="4">
        <v>236966485</v>
      </c>
      <c r="E13" s="4">
        <v>414969790682</v>
      </c>
      <c r="G13" s="4">
        <v>583604409964.09802</v>
      </c>
      <c r="I13" s="4">
        <v>23858253</v>
      </c>
      <c r="K13" s="4">
        <v>66521171464</v>
      </c>
      <c r="M13" s="4">
        <v>-8205597</v>
      </c>
      <c r="O13" s="4">
        <v>20021590554</v>
      </c>
      <c r="Q13" s="4">
        <v>252619141</v>
      </c>
      <c r="S13" s="4">
        <v>2681</v>
      </c>
      <c r="U13" s="4">
        <v>466343162807</v>
      </c>
      <c r="W13" s="4">
        <v>672036605102.42798</v>
      </c>
      <c r="Y13" s="5">
        <v>3.4529643521208665E-2</v>
      </c>
    </row>
    <row r="14" spans="1:25" ht="24" x14ac:dyDescent="0.2">
      <c r="A14" s="14" t="s">
        <v>51</v>
      </c>
      <c r="C14" s="4">
        <v>2313315</v>
      </c>
      <c r="E14" s="4">
        <v>266161959248</v>
      </c>
      <c r="G14" s="4">
        <v>333411654151.013</v>
      </c>
      <c r="I14" s="4">
        <v>0</v>
      </c>
      <c r="K14" s="4">
        <v>0</v>
      </c>
      <c r="M14" s="4">
        <v>-134878</v>
      </c>
      <c r="O14" s="4">
        <v>20021774904</v>
      </c>
      <c r="Q14" s="4">
        <v>2178437</v>
      </c>
      <c r="S14" s="4">
        <v>142450</v>
      </c>
      <c r="U14" s="4">
        <v>250643366779</v>
      </c>
      <c r="W14" s="4">
        <v>307919589799.47601</v>
      </c>
      <c r="Y14" s="5">
        <v>1.5821093059882035E-2</v>
      </c>
    </row>
    <row r="15" spans="1:25" ht="24" x14ac:dyDescent="0.2">
      <c r="A15" s="14" t="s">
        <v>52</v>
      </c>
      <c r="C15" s="4">
        <v>29697548</v>
      </c>
      <c r="E15" s="4">
        <v>523470658134</v>
      </c>
      <c r="G15" s="4">
        <v>523056750682.78998</v>
      </c>
      <c r="I15" s="4">
        <v>1088401</v>
      </c>
      <c r="K15" s="4">
        <v>27548573114</v>
      </c>
      <c r="M15" s="4">
        <v>-1</v>
      </c>
      <c r="O15" s="4">
        <v>1</v>
      </c>
      <c r="Q15" s="4">
        <v>30785948</v>
      </c>
      <c r="S15" s="4">
        <v>26590</v>
      </c>
      <c r="U15" s="4">
        <v>551019213621</v>
      </c>
      <c r="W15" s="4">
        <v>812270592017.91602</v>
      </c>
      <c r="Y15" s="5">
        <v>4.173494981105224E-2</v>
      </c>
    </row>
    <row r="16" spans="1:25" ht="24" x14ac:dyDescent="0.2">
      <c r="A16" s="14" t="s">
        <v>53</v>
      </c>
      <c r="C16" s="4">
        <v>19955283</v>
      </c>
      <c r="E16" s="4">
        <v>286801935158</v>
      </c>
      <c r="G16" s="4">
        <v>501560056018.84497</v>
      </c>
      <c r="I16" s="4">
        <v>808103</v>
      </c>
      <c r="K16" s="4">
        <v>22646187508</v>
      </c>
      <c r="M16" s="4">
        <v>0</v>
      </c>
      <c r="O16" s="4">
        <v>0</v>
      </c>
      <c r="Q16" s="4">
        <v>20763386</v>
      </c>
      <c r="S16" s="4">
        <v>26820</v>
      </c>
      <c r="U16" s="4">
        <v>309448122666</v>
      </c>
      <c r="W16" s="4">
        <v>552569376403.21997</v>
      </c>
      <c r="Y16" s="5">
        <v>2.8391345714020577E-2</v>
      </c>
    </row>
    <row r="17" spans="1:25" ht="24" x14ac:dyDescent="0.2">
      <c r="A17" s="14" t="s">
        <v>54</v>
      </c>
      <c r="C17" s="4">
        <v>69892783</v>
      </c>
      <c r="E17" s="4">
        <v>145067716012</v>
      </c>
      <c r="G17" s="4">
        <v>136624448221.198</v>
      </c>
      <c r="I17" s="4">
        <v>270000</v>
      </c>
      <c r="K17" s="4">
        <v>545217751</v>
      </c>
      <c r="M17" s="4">
        <v>0</v>
      </c>
      <c r="O17" s="4">
        <v>0</v>
      </c>
      <c r="Q17" s="4">
        <v>70162783</v>
      </c>
      <c r="S17" s="4">
        <v>1999</v>
      </c>
      <c r="U17" s="4">
        <v>145612933763</v>
      </c>
      <c r="W17" s="4">
        <v>139171228950.133</v>
      </c>
      <c r="Y17" s="5">
        <v>7.150701148673555E-3</v>
      </c>
    </row>
    <row r="18" spans="1:25" ht="24" x14ac:dyDescent="0.2">
      <c r="A18" s="14" t="s">
        <v>55</v>
      </c>
      <c r="C18" s="4">
        <v>76307565</v>
      </c>
      <c r="E18" s="4">
        <v>435049496348</v>
      </c>
      <c r="G18" s="4">
        <v>618613670459.23401</v>
      </c>
      <c r="I18" s="4">
        <v>5220990</v>
      </c>
      <c r="K18" s="4">
        <v>16149916381</v>
      </c>
      <c r="M18" s="4">
        <v>0</v>
      </c>
      <c r="O18" s="4">
        <v>0</v>
      </c>
      <c r="Q18" s="4">
        <v>81528555</v>
      </c>
      <c r="S18" s="4">
        <v>8670</v>
      </c>
      <c r="U18" s="4">
        <v>469755471645</v>
      </c>
      <c r="W18" s="4">
        <v>701388601469.599</v>
      </c>
      <c r="Y18" s="5">
        <v>3.6037766685183867E-2</v>
      </c>
    </row>
    <row r="19" spans="1:25" ht="24" x14ac:dyDescent="0.2">
      <c r="A19" s="14" t="s">
        <v>56</v>
      </c>
      <c r="C19" s="4">
        <v>53806758</v>
      </c>
      <c r="E19" s="4">
        <v>287640724050</v>
      </c>
      <c r="G19" s="4">
        <v>696216446159.00598</v>
      </c>
      <c r="I19" s="4">
        <v>144732</v>
      </c>
      <c r="K19" s="4">
        <v>2188189123</v>
      </c>
      <c r="M19" s="4">
        <v>-1067307</v>
      </c>
      <c r="O19" s="4">
        <v>15017410825</v>
      </c>
      <c r="Q19" s="4">
        <v>52884183</v>
      </c>
      <c r="S19" s="4">
        <v>15050</v>
      </c>
      <c r="U19" s="4">
        <v>284095310120</v>
      </c>
      <c r="W19" s="4">
        <v>789754593394.42102</v>
      </c>
      <c r="Y19" s="5">
        <v>4.0578064307955554E-2</v>
      </c>
    </row>
    <row r="20" spans="1:25" ht="24" x14ac:dyDescent="0.2">
      <c r="A20" s="14" t="s">
        <v>90</v>
      </c>
      <c r="C20" s="4">
        <v>21286023</v>
      </c>
      <c r="E20" s="4">
        <v>346586825668</v>
      </c>
      <c r="G20" s="4">
        <v>642726698544.44995</v>
      </c>
      <c r="I20" s="4">
        <v>1519228</v>
      </c>
      <c r="K20" s="4">
        <v>47646587642</v>
      </c>
      <c r="M20" s="4">
        <v>-111506</v>
      </c>
      <c r="O20" s="4">
        <v>3574171368</v>
      </c>
      <c r="Q20" s="4">
        <v>22693745</v>
      </c>
      <c r="S20" s="4">
        <v>34230</v>
      </c>
      <c r="U20" s="4">
        <v>392305813786</v>
      </c>
      <c r="W20" s="4">
        <v>770802174079.86499</v>
      </c>
      <c r="Y20" s="5">
        <v>3.9604277645402634E-2</v>
      </c>
    </row>
    <row r="21" spans="1:25" ht="24" x14ac:dyDescent="0.2">
      <c r="A21" s="14" t="s">
        <v>89</v>
      </c>
      <c r="C21" s="4">
        <v>1891644</v>
      </c>
      <c r="E21" s="4">
        <v>70909607011</v>
      </c>
      <c r="G21" s="4">
        <v>61434916702.232399</v>
      </c>
      <c r="I21" s="4">
        <v>524369</v>
      </c>
      <c r="K21" s="4">
        <v>19979104878</v>
      </c>
      <c r="M21" s="4">
        <v>0</v>
      </c>
      <c r="O21" s="4">
        <v>0</v>
      </c>
      <c r="Q21" s="4">
        <v>2416013</v>
      </c>
      <c r="S21" s="4">
        <v>34820</v>
      </c>
      <c r="U21" s="4">
        <v>90888711889</v>
      </c>
      <c r="W21" s="4">
        <v>83475281983.338196</v>
      </c>
      <c r="Y21" s="5">
        <v>4.2890100149793565E-3</v>
      </c>
    </row>
    <row r="22" spans="1:25" ht="24" x14ac:dyDescent="0.2">
      <c r="A22" s="14" t="s">
        <v>59</v>
      </c>
      <c r="C22" s="4">
        <v>67813734</v>
      </c>
      <c r="E22" s="4">
        <v>527382184837</v>
      </c>
      <c r="G22" s="4">
        <v>746240930243.23596</v>
      </c>
      <c r="I22" s="4">
        <v>141371</v>
      </c>
      <c r="K22" s="4">
        <v>1562646536</v>
      </c>
      <c r="M22" s="4">
        <v>0</v>
      </c>
      <c r="O22" s="4">
        <v>0</v>
      </c>
      <c r="Q22" s="4">
        <v>67955105</v>
      </c>
      <c r="S22" s="4">
        <v>10430</v>
      </c>
      <c r="U22" s="4">
        <v>528944831373</v>
      </c>
      <c r="W22" s="4">
        <v>703292939559.98999</v>
      </c>
      <c r="Y22" s="5">
        <v>3.6135612717536583E-2</v>
      </c>
    </row>
    <row r="23" spans="1:25" ht="24" x14ac:dyDescent="0.2">
      <c r="A23" s="14" t="s">
        <v>60</v>
      </c>
      <c r="C23" s="4">
        <v>12717812</v>
      </c>
      <c r="E23" s="4">
        <v>279363316503</v>
      </c>
      <c r="G23" s="4">
        <v>614822201421.05298</v>
      </c>
      <c r="I23" s="4">
        <v>1308204</v>
      </c>
      <c r="K23" s="4">
        <v>61780502840</v>
      </c>
      <c r="M23" s="4">
        <v>-110212</v>
      </c>
      <c r="O23" s="4">
        <v>5017291980</v>
      </c>
      <c r="Q23" s="4">
        <v>13915804</v>
      </c>
      <c r="S23" s="4">
        <v>50150</v>
      </c>
      <c r="U23" s="4">
        <v>338463219012</v>
      </c>
      <c r="W23" s="4">
        <v>692482976979.26196</v>
      </c>
      <c r="Y23" s="5">
        <v>3.5580190361736111E-2</v>
      </c>
    </row>
    <row r="24" spans="1:25" ht="24" x14ac:dyDescent="0.2">
      <c r="A24" s="14" t="s">
        <v>95</v>
      </c>
      <c r="C24" s="4">
        <v>95471336</v>
      </c>
      <c r="E24" s="4">
        <v>479774813267</v>
      </c>
      <c r="G24" s="4">
        <v>698184734760.94604</v>
      </c>
      <c r="I24" s="4">
        <v>7794045</v>
      </c>
      <c r="K24" s="4">
        <v>58563932349</v>
      </c>
      <c r="M24" s="4">
        <v>0</v>
      </c>
      <c r="O24" s="4">
        <v>0</v>
      </c>
      <c r="Q24" s="4">
        <v>103265381</v>
      </c>
      <c r="S24" s="4">
        <v>7000</v>
      </c>
      <c r="U24" s="4">
        <v>538338745616</v>
      </c>
      <c r="W24" s="4">
        <v>717269977234.08997</v>
      </c>
      <c r="Y24" s="5">
        <v>3.6853761289660295E-2</v>
      </c>
    </row>
    <row r="25" spans="1:25" ht="24" x14ac:dyDescent="0.2">
      <c r="A25" s="14" t="s">
        <v>62</v>
      </c>
      <c r="C25" s="4">
        <v>107922146</v>
      </c>
      <c r="E25" s="4">
        <v>198304852184</v>
      </c>
      <c r="G25" s="4">
        <v>202824497394.82901</v>
      </c>
      <c r="I25" s="4">
        <v>5119572</v>
      </c>
      <c r="K25" s="4">
        <v>10768247365</v>
      </c>
      <c r="M25" s="4">
        <v>-6098229</v>
      </c>
      <c r="O25" s="4">
        <v>11030597408</v>
      </c>
      <c r="Q25" s="4">
        <v>106943489</v>
      </c>
      <c r="S25" s="4">
        <v>1911</v>
      </c>
      <c r="U25" s="4">
        <v>197794293264</v>
      </c>
      <c r="W25" s="4">
        <v>202789235051.18701</v>
      </c>
      <c r="Y25" s="5">
        <v>1.0419432428370238E-2</v>
      </c>
    </row>
    <row r="26" spans="1:25" ht="24" x14ac:dyDescent="0.2">
      <c r="A26" s="14" t="s">
        <v>88</v>
      </c>
      <c r="C26" s="4">
        <v>110723422</v>
      </c>
      <c r="E26" s="4">
        <v>150586347630</v>
      </c>
      <c r="G26" s="4">
        <v>202705592753.94901</v>
      </c>
      <c r="I26" s="4">
        <v>0</v>
      </c>
      <c r="K26" s="4">
        <v>0</v>
      </c>
      <c r="M26" s="4">
        <v>-6085230</v>
      </c>
      <c r="O26" s="4">
        <v>9908506255</v>
      </c>
      <c r="Q26" s="4">
        <v>104638192</v>
      </c>
      <c r="S26" s="4">
        <v>1755</v>
      </c>
      <c r="U26" s="4">
        <v>142310297778</v>
      </c>
      <c r="W26" s="4">
        <v>182220489551.599</v>
      </c>
      <c r="Y26" s="5">
        <v>9.3625979577672703E-3</v>
      </c>
    </row>
    <row r="27" spans="1:25" ht="24" x14ac:dyDescent="0.2">
      <c r="A27" s="14" t="s">
        <v>64</v>
      </c>
      <c r="C27" s="4">
        <v>138531649</v>
      </c>
      <c r="E27" s="4">
        <v>420851205284</v>
      </c>
      <c r="G27" s="4">
        <v>511629095192.72198</v>
      </c>
      <c r="I27" s="4">
        <v>14583872</v>
      </c>
      <c r="K27" s="4">
        <v>58506526032</v>
      </c>
      <c r="M27" s="4">
        <v>0</v>
      </c>
      <c r="O27" s="4">
        <v>0</v>
      </c>
      <c r="Q27" s="4">
        <v>153115521</v>
      </c>
      <c r="S27" s="4">
        <v>3921</v>
      </c>
      <c r="U27" s="4">
        <v>479357731316</v>
      </c>
      <c r="W27" s="4">
        <v>595725128986.88904</v>
      </c>
      <c r="Y27" s="5">
        <v>3.0608714144980453E-2</v>
      </c>
    </row>
    <row r="28" spans="1:25" ht="24" x14ac:dyDescent="0.2">
      <c r="A28" s="14" t="s">
        <v>65</v>
      </c>
      <c r="C28" s="4">
        <v>26633722</v>
      </c>
      <c r="E28" s="4">
        <v>708733824828</v>
      </c>
      <c r="G28" s="4">
        <v>1018529081897.35</v>
      </c>
      <c r="I28" s="4">
        <v>50000</v>
      </c>
      <c r="K28" s="4">
        <v>2125647667</v>
      </c>
      <c r="M28" s="4">
        <v>-477915</v>
      </c>
      <c r="O28" s="4">
        <v>20021598718</v>
      </c>
      <c r="Q28" s="4">
        <v>26205807</v>
      </c>
      <c r="S28" s="4">
        <v>43640</v>
      </c>
      <c r="U28" s="4">
        <v>698127725222</v>
      </c>
      <c r="W28" s="4">
        <v>1134781223922.8799</v>
      </c>
      <c r="Y28" s="5">
        <v>5.8305739358715102E-2</v>
      </c>
    </row>
    <row r="29" spans="1:25" ht="24" x14ac:dyDescent="0.2">
      <c r="A29" s="14" t="s">
        <v>66</v>
      </c>
      <c r="C29" s="4">
        <v>12750757</v>
      </c>
      <c r="E29" s="4">
        <v>178891269707</v>
      </c>
      <c r="G29" s="4">
        <v>168021131650.61899</v>
      </c>
      <c r="I29" s="4">
        <v>0</v>
      </c>
      <c r="K29" s="4">
        <v>0</v>
      </c>
      <c r="M29" s="4">
        <v>0</v>
      </c>
      <c r="O29" s="4">
        <v>0</v>
      </c>
      <c r="Q29" s="4">
        <v>12750757</v>
      </c>
      <c r="S29" s="4">
        <v>16920</v>
      </c>
      <c r="U29" s="4">
        <v>178891269707</v>
      </c>
      <c r="W29" s="4">
        <v>214075116530.759</v>
      </c>
      <c r="Y29" s="5">
        <v>1.0999307782411162E-2</v>
      </c>
    </row>
    <row r="30" spans="1:25" ht="24" x14ac:dyDescent="0.2">
      <c r="A30" s="14" t="s">
        <v>67</v>
      </c>
      <c r="C30" s="4">
        <v>90413886</v>
      </c>
      <c r="E30" s="4">
        <v>222804508955</v>
      </c>
      <c r="G30" s="4">
        <v>215585112946.91199</v>
      </c>
      <c r="I30" s="4">
        <v>0</v>
      </c>
      <c r="K30" s="4">
        <v>0</v>
      </c>
      <c r="M30" s="4">
        <v>-1962035</v>
      </c>
      <c r="O30" s="4">
        <v>4994172684</v>
      </c>
      <c r="Q30" s="4">
        <v>88451851</v>
      </c>
      <c r="S30" s="4">
        <v>2738</v>
      </c>
      <c r="U30" s="4">
        <v>217969518850</v>
      </c>
      <c r="W30" s="4">
        <v>240309107609.06601</v>
      </c>
      <c r="Y30" s="5">
        <v>1.2347225966026243E-2</v>
      </c>
    </row>
    <row r="31" spans="1:25" ht="24" x14ac:dyDescent="0.2">
      <c r="A31" s="14" t="s">
        <v>45</v>
      </c>
      <c r="C31" s="4">
        <v>24910</v>
      </c>
      <c r="E31" s="4">
        <v>350808403561</v>
      </c>
      <c r="G31" s="4">
        <v>442830849120</v>
      </c>
      <c r="I31" s="4">
        <v>0</v>
      </c>
      <c r="K31" s="4">
        <v>0</v>
      </c>
      <c r="M31" s="4">
        <v>0</v>
      </c>
      <c r="O31" s="4">
        <v>0</v>
      </c>
      <c r="Q31" s="4">
        <v>24910</v>
      </c>
      <c r="S31" s="4">
        <v>20400000</v>
      </c>
      <c r="U31" s="4">
        <v>350808403561</v>
      </c>
      <c r="W31" s="4">
        <v>506944406400</v>
      </c>
      <c r="Y31" s="5">
        <v>2.6047107412243982E-2</v>
      </c>
    </row>
    <row r="32" spans="1:25" ht="24" x14ac:dyDescent="0.2">
      <c r="A32" s="14" t="s">
        <v>99</v>
      </c>
      <c r="C32" s="4">
        <v>8395246</v>
      </c>
      <c r="E32" s="4">
        <v>176095362997</v>
      </c>
      <c r="G32" s="4">
        <v>181101825270.651</v>
      </c>
      <c r="I32" s="4">
        <v>700000</v>
      </c>
      <c r="K32" s="4">
        <v>16763539352</v>
      </c>
      <c r="M32" s="4">
        <v>0</v>
      </c>
      <c r="O32" s="4">
        <v>0</v>
      </c>
      <c r="Q32" s="4">
        <v>9095246</v>
      </c>
      <c r="S32" s="4">
        <v>19230</v>
      </c>
      <c r="U32" s="4">
        <v>192858902349</v>
      </c>
      <c r="W32" s="4">
        <v>173549591362.117</v>
      </c>
      <c r="Y32" s="5">
        <v>8.9170820123287437E-3</v>
      </c>
    </row>
    <row r="33" spans="1:25" ht="24" x14ac:dyDescent="0.2">
      <c r="A33" s="14" t="s">
        <v>68</v>
      </c>
      <c r="C33" s="4">
        <v>4658760</v>
      </c>
      <c r="E33" s="4">
        <v>105642231900</v>
      </c>
      <c r="G33" s="4">
        <v>208532152590.37201</v>
      </c>
      <c r="I33" s="4">
        <v>0</v>
      </c>
      <c r="K33" s="4">
        <v>0</v>
      </c>
      <c r="M33" s="4">
        <v>-233596</v>
      </c>
      <c r="O33" s="4">
        <v>10018821603</v>
      </c>
      <c r="Q33" s="4">
        <v>4425164</v>
      </c>
      <c r="S33" s="4">
        <v>46010</v>
      </c>
      <c r="U33" s="4">
        <v>100345199473</v>
      </c>
      <c r="W33" s="4">
        <v>202027953759.703</v>
      </c>
      <c r="Y33" s="5">
        <v>1.0380317339378468E-2</v>
      </c>
    </row>
    <row r="34" spans="1:25" ht="24" x14ac:dyDescent="0.2">
      <c r="A34" s="14" t="s">
        <v>69</v>
      </c>
      <c r="C34" s="4">
        <v>121178717</v>
      </c>
      <c r="E34" s="4">
        <v>932155174246</v>
      </c>
      <c r="G34" s="4">
        <v>1221658776058.71</v>
      </c>
      <c r="I34" s="4">
        <v>1400000</v>
      </c>
      <c r="K34" s="4">
        <v>14332079082</v>
      </c>
      <c r="M34" s="4">
        <v>-12778534</v>
      </c>
      <c r="O34" s="4">
        <v>140233827542</v>
      </c>
      <c r="Q34" s="4">
        <v>109800183</v>
      </c>
      <c r="S34" s="4">
        <v>11660</v>
      </c>
      <c r="U34" s="4">
        <v>847818252350</v>
      </c>
      <c r="W34" s="4">
        <v>1270373645645.8799</v>
      </c>
      <c r="Y34" s="5">
        <v>6.5272559247282008E-2</v>
      </c>
    </row>
    <row r="35" spans="1:25" ht="24" x14ac:dyDescent="0.2">
      <c r="A35" s="14" t="s">
        <v>70</v>
      </c>
      <c r="C35" s="4">
        <v>251424548</v>
      </c>
      <c r="E35" s="4">
        <v>242520487098</v>
      </c>
      <c r="G35" s="4">
        <v>631187021697.21899</v>
      </c>
      <c r="I35" s="4">
        <v>0</v>
      </c>
      <c r="K35" s="4">
        <v>0</v>
      </c>
      <c r="M35" s="4">
        <v>-3836039</v>
      </c>
      <c r="O35" s="4">
        <v>9801735210</v>
      </c>
      <c r="Q35" s="4">
        <v>247588509</v>
      </c>
      <c r="S35" s="4">
        <v>2730</v>
      </c>
      <c r="U35" s="4">
        <v>238820299290</v>
      </c>
      <c r="W35" s="4">
        <v>670691794023.42395</v>
      </c>
      <c r="Y35" s="5">
        <v>3.4460546322025144E-2</v>
      </c>
    </row>
    <row r="36" spans="1:25" ht="24" x14ac:dyDescent="0.2">
      <c r="A36" s="14" t="s">
        <v>73</v>
      </c>
      <c r="C36" s="4">
        <v>13422198</v>
      </c>
      <c r="E36" s="4">
        <v>395843164314</v>
      </c>
      <c r="G36" s="4">
        <v>426856143323.19299</v>
      </c>
      <c r="I36" s="4">
        <v>262205</v>
      </c>
      <c r="K36" s="4">
        <v>9990134239</v>
      </c>
      <c r="M36" s="4">
        <v>-239203</v>
      </c>
      <c r="O36" s="4">
        <v>8060115764</v>
      </c>
      <c r="Q36" s="4">
        <v>13445200</v>
      </c>
      <c r="S36" s="4">
        <v>35450</v>
      </c>
      <c r="U36" s="4">
        <v>398739343302</v>
      </c>
      <c r="W36" s="4">
        <v>472947972011.79999</v>
      </c>
      <c r="Y36" s="5">
        <v>2.4300350239340001E-2</v>
      </c>
    </row>
    <row r="37" spans="1:25" ht="24" x14ac:dyDescent="0.2">
      <c r="A37" s="14" t="s">
        <v>100</v>
      </c>
      <c r="C37" s="4">
        <v>3693197</v>
      </c>
      <c r="E37" s="4">
        <v>11749732946</v>
      </c>
      <c r="G37" s="4">
        <v>19532576969.722698</v>
      </c>
      <c r="I37" s="4">
        <v>8587003</v>
      </c>
      <c r="K37" s="4">
        <v>50619618450</v>
      </c>
      <c r="M37" s="4">
        <v>0</v>
      </c>
      <c r="O37" s="4">
        <v>0</v>
      </c>
      <c r="Q37" s="4">
        <v>12280200</v>
      </c>
      <c r="S37" s="4">
        <v>5245</v>
      </c>
      <c r="U37" s="4">
        <v>62369351396</v>
      </c>
      <c r="W37" s="4">
        <v>63911762413.230003</v>
      </c>
      <c r="Y37" s="5">
        <v>3.2838246550642275E-3</v>
      </c>
    </row>
    <row r="38" spans="1:25" ht="24" x14ac:dyDescent="0.2">
      <c r="A38" s="14" t="s">
        <v>74</v>
      </c>
      <c r="C38" s="4">
        <v>31207593</v>
      </c>
      <c r="E38" s="4">
        <v>200894054910</v>
      </c>
      <c r="G38" s="4">
        <v>189823776416.45401</v>
      </c>
      <c r="I38" s="4">
        <v>4096028</v>
      </c>
      <c r="K38" s="4">
        <v>25640473252</v>
      </c>
      <c r="M38" s="4">
        <v>-899179</v>
      </c>
      <c r="O38" s="4">
        <v>5005401038</v>
      </c>
      <c r="Q38" s="4">
        <v>34404442</v>
      </c>
      <c r="S38" s="4">
        <v>5940</v>
      </c>
      <c r="U38" s="4">
        <v>220764720853</v>
      </c>
      <c r="W38" s="4">
        <v>202782664240.23999</v>
      </c>
      <c r="Y38" s="5">
        <v>1.0419094816165897E-2</v>
      </c>
    </row>
    <row r="39" spans="1:25" ht="24" x14ac:dyDescent="0.2">
      <c r="A39" s="14" t="s">
        <v>75</v>
      </c>
      <c r="C39" s="4">
        <v>42705149</v>
      </c>
      <c r="E39" s="4">
        <v>540889174200</v>
      </c>
      <c r="G39" s="4">
        <v>686899369193.30798</v>
      </c>
      <c r="I39" s="4">
        <v>412139</v>
      </c>
      <c r="K39" s="4">
        <v>6978908584</v>
      </c>
      <c r="M39" s="4">
        <v>-660261</v>
      </c>
      <c r="O39" s="4">
        <v>10010801849</v>
      </c>
      <c r="Q39" s="4">
        <v>42457027</v>
      </c>
      <c r="S39" s="4">
        <v>15840</v>
      </c>
      <c r="U39" s="4">
        <v>539478502987</v>
      </c>
      <c r="W39" s="4">
        <v>667320733431.63403</v>
      </c>
      <c r="Y39" s="5">
        <v>3.4287339208544834E-2</v>
      </c>
    </row>
    <row r="40" spans="1:25" ht="24" x14ac:dyDescent="0.2">
      <c r="A40" s="14" t="s">
        <v>102</v>
      </c>
      <c r="C40" s="4">
        <v>3360996</v>
      </c>
      <c r="E40" s="4">
        <v>15195062916</v>
      </c>
      <c r="G40" s="4">
        <v>23145007576.3848</v>
      </c>
      <c r="I40" s="4">
        <v>0</v>
      </c>
      <c r="K40" s="4">
        <v>0</v>
      </c>
      <c r="M40" s="4">
        <v>-3360996</v>
      </c>
      <c r="O40" s="4">
        <v>15195062916</v>
      </c>
      <c r="Q40" s="4">
        <v>0</v>
      </c>
      <c r="S40" s="4">
        <v>0</v>
      </c>
      <c r="U40" s="4">
        <v>0</v>
      </c>
      <c r="W40" s="4">
        <v>0</v>
      </c>
      <c r="Y40" s="5">
        <v>0</v>
      </c>
    </row>
    <row r="41" spans="1:25" ht="24" x14ac:dyDescent="0.2">
      <c r="A41" s="14" t="s">
        <v>98</v>
      </c>
      <c r="C41" s="4">
        <v>8668451</v>
      </c>
      <c r="E41" s="4">
        <v>97289610578</v>
      </c>
      <c r="G41" s="4">
        <v>128591585912.86099</v>
      </c>
      <c r="I41" s="4">
        <v>0</v>
      </c>
      <c r="K41" s="4">
        <v>0</v>
      </c>
      <c r="M41" s="4">
        <v>-339005</v>
      </c>
      <c r="O41" s="4">
        <v>5006913881</v>
      </c>
      <c r="Q41" s="4">
        <v>8329446</v>
      </c>
      <c r="S41" s="4">
        <v>15190</v>
      </c>
      <c r="U41" s="4">
        <v>93484817259</v>
      </c>
      <c r="W41" s="4">
        <v>125546252018.96001</v>
      </c>
      <c r="Y41" s="5">
        <v>6.450641668511177E-3</v>
      </c>
    </row>
    <row r="42" spans="1:25" ht="24" x14ac:dyDescent="0.2">
      <c r="A42" s="14" t="s">
        <v>103</v>
      </c>
      <c r="C42" s="4">
        <v>121966660</v>
      </c>
      <c r="E42" s="4">
        <v>385403087818</v>
      </c>
      <c r="G42" s="4">
        <v>399257706612.34198</v>
      </c>
      <c r="I42" s="4">
        <v>11820143</v>
      </c>
      <c r="K42" s="4">
        <v>43052177750</v>
      </c>
      <c r="M42" s="4">
        <v>0</v>
      </c>
      <c r="O42" s="4">
        <v>0</v>
      </c>
      <c r="Q42" s="4">
        <v>133786803</v>
      </c>
      <c r="S42" s="4">
        <v>4423</v>
      </c>
      <c r="U42" s="4">
        <v>428455265568</v>
      </c>
      <c r="W42" s="4">
        <v>587164886969.65906</v>
      </c>
      <c r="Y42" s="5">
        <v>3.0168883779988397E-2</v>
      </c>
    </row>
    <row r="43" spans="1:25" ht="24" x14ac:dyDescent="0.2">
      <c r="A43" s="14" t="s">
        <v>97</v>
      </c>
      <c r="C43" s="4">
        <v>6545738</v>
      </c>
      <c r="E43" s="4">
        <v>52434530089</v>
      </c>
      <c r="G43" s="4">
        <v>71251679714.502197</v>
      </c>
      <c r="I43" s="4">
        <v>0</v>
      </c>
      <c r="K43" s="4">
        <v>0</v>
      </c>
      <c r="M43" s="4">
        <v>-638611</v>
      </c>
      <c r="O43" s="4">
        <v>6804728275</v>
      </c>
      <c r="Q43" s="4">
        <v>5907127</v>
      </c>
      <c r="S43" s="4">
        <v>11020</v>
      </c>
      <c r="U43" s="4">
        <v>47318946837</v>
      </c>
      <c r="W43" s="4">
        <v>64593343289.355797</v>
      </c>
      <c r="Y43" s="5">
        <v>3.3188446889504913E-3</v>
      </c>
    </row>
    <row r="44" spans="1:25" ht="24" x14ac:dyDescent="0.2">
      <c r="A44" s="14" t="s">
        <v>87</v>
      </c>
      <c r="C44" s="4">
        <v>12692509</v>
      </c>
      <c r="E44" s="4">
        <v>98513027525</v>
      </c>
      <c r="G44" s="4">
        <v>149243591479.345</v>
      </c>
      <c r="I44" s="4">
        <v>0</v>
      </c>
      <c r="K44" s="4">
        <v>0</v>
      </c>
      <c r="M44" s="4">
        <v>-2556252</v>
      </c>
      <c r="O44" s="4">
        <v>24982879313</v>
      </c>
      <c r="Q44" s="4">
        <v>10136257</v>
      </c>
      <c r="S44" s="4">
        <v>10130</v>
      </c>
      <c r="U44" s="4">
        <v>78672653672</v>
      </c>
      <c r="W44" s="4">
        <v>101886564819.241</v>
      </c>
      <c r="Y44" s="5">
        <v>5.2349927609563803E-3</v>
      </c>
    </row>
    <row r="45" spans="1:25" ht="24" x14ac:dyDescent="0.2">
      <c r="A45" s="14" t="s">
        <v>105</v>
      </c>
      <c r="C45" s="4">
        <v>3180294</v>
      </c>
      <c r="E45" s="4">
        <v>19996663285</v>
      </c>
      <c r="G45" s="4">
        <v>19502289823.208401</v>
      </c>
      <c r="I45" s="4">
        <v>15544722</v>
      </c>
      <c r="K45" s="4">
        <v>98325543724</v>
      </c>
      <c r="M45" s="4">
        <v>0</v>
      </c>
      <c r="O45" s="4">
        <v>0</v>
      </c>
      <c r="Q45" s="4">
        <v>18725016</v>
      </c>
      <c r="S45" s="4">
        <v>5980</v>
      </c>
      <c r="U45" s="4">
        <v>118322207009</v>
      </c>
      <c r="W45" s="4">
        <v>111110024325.394</v>
      </c>
      <c r="Y45" s="5">
        <v>5.7088996379950569E-3</v>
      </c>
    </row>
    <row r="46" spans="1:25" ht="24" x14ac:dyDescent="0.2">
      <c r="A46" s="14" t="s">
        <v>106</v>
      </c>
      <c r="C46" s="4">
        <v>11512918</v>
      </c>
      <c r="E46" s="4">
        <v>38579788218</v>
      </c>
      <c r="G46" s="4">
        <v>66818526468.437103</v>
      </c>
      <c r="I46" s="4">
        <v>0</v>
      </c>
      <c r="K46" s="4">
        <v>0</v>
      </c>
      <c r="M46" s="4">
        <v>0</v>
      </c>
      <c r="O46" s="4">
        <v>0</v>
      </c>
      <c r="Q46" s="4">
        <v>11512918</v>
      </c>
      <c r="S46" s="4">
        <v>6570</v>
      </c>
      <c r="U46" s="4">
        <v>38579788218</v>
      </c>
      <c r="W46" s="4">
        <v>75055175055.160202</v>
      </c>
      <c r="Y46" s="5">
        <v>3.8563798748456474E-3</v>
      </c>
    </row>
    <row r="47" spans="1:25" ht="24" x14ac:dyDescent="0.2">
      <c r="A47" s="14" t="s">
        <v>107</v>
      </c>
      <c r="C47" s="4">
        <v>515000</v>
      </c>
      <c r="E47" s="4">
        <v>8416695058</v>
      </c>
      <c r="G47" s="4">
        <v>10353245953</v>
      </c>
      <c r="I47" s="4">
        <v>0</v>
      </c>
      <c r="K47" s="4">
        <v>0</v>
      </c>
      <c r="M47" s="4">
        <v>-257500</v>
      </c>
      <c r="O47" s="4">
        <v>4906343468</v>
      </c>
      <c r="Q47" s="4">
        <v>257500</v>
      </c>
      <c r="S47" s="4">
        <v>18900</v>
      </c>
      <c r="U47" s="4">
        <v>4208347529</v>
      </c>
      <c r="W47" s="4">
        <v>4829130022.5</v>
      </c>
      <c r="Y47" s="5">
        <v>2.4812359465014054E-4</v>
      </c>
    </row>
    <row r="48" spans="1:25" ht="24" x14ac:dyDescent="0.2">
      <c r="A48" s="14" t="s">
        <v>77</v>
      </c>
      <c r="C48" s="4">
        <v>52614199</v>
      </c>
      <c r="E48" s="4">
        <v>550091137720</v>
      </c>
      <c r="G48" s="4">
        <v>615526321739.99695</v>
      </c>
      <c r="I48" s="4">
        <v>721724</v>
      </c>
      <c r="K48" s="4">
        <v>8510030683</v>
      </c>
      <c r="M48" s="4">
        <v>-420366</v>
      </c>
      <c r="O48" s="4">
        <v>5037530242</v>
      </c>
      <c r="Q48" s="4">
        <v>52915557</v>
      </c>
      <c r="S48" s="4">
        <v>12550</v>
      </c>
      <c r="U48" s="4">
        <v>554198564577</v>
      </c>
      <c r="W48" s="4">
        <v>658956822792.09399</v>
      </c>
      <c r="Y48" s="5">
        <v>3.3857596467399734E-2</v>
      </c>
    </row>
    <row r="49" spans="1:25" ht="24" x14ac:dyDescent="0.2">
      <c r="A49" s="14" t="s">
        <v>101</v>
      </c>
      <c r="C49" s="4">
        <v>1726048</v>
      </c>
      <c r="E49" s="4">
        <v>7900038455</v>
      </c>
      <c r="G49" s="4">
        <v>11595017243.4592</v>
      </c>
      <c r="I49" s="4">
        <v>3724273</v>
      </c>
      <c r="K49" s="4">
        <v>28006458296</v>
      </c>
      <c r="M49" s="4">
        <v>-4088407</v>
      </c>
      <c r="O49" s="4">
        <v>29994376228</v>
      </c>
      <c r="Q49" s="4">
        <v>1361914</v>
      </c>
      <c r="S49" s="4">
        <v>7630</v>
      </c>
      <c r="U49" s="4">
        <v>8972234971</v>
      </c>
      <c r="W49" s="4">
        <v>10311078268.471399</v>
      </c>
      <c r="Y49" s="5">
        <v>5.2978938085572545E-4</v>
      </c>
    </row>
    <row r="50" spans="1:25" ht="24" x14ac:dyDescent="0.2">
      <c r="A50" s="14" t="s">
        <v>114</v>
      </c>
      <c r="C50" s="4">
        <v>0</v>
      </c>
      <c r="E50" s="4">
        <v>0</v>
      </c>
      <c r="G50" s="4">
        <v>0</v>
      </c>
      <c r="I50" s="4">
        <v>2513000</v>
      </c>
      <c r="K50" s="4">
        <v>15999741752</v>
      </c>
      <c r="M50" s="4">
        <v>0</v>
      </c>
      <c r="O50" s="4">
        <v>0</v>
      </c>
      <c r="Q50" s="4">
        <v>2513000</v>
      </c>
      <c r="S50" s="4">
        <v>7340</v>
      </c>
      <c r="U50" s="4">
        <v>15999741752</v>
      </c>
      <c r="W50" s="4">
        <v>18302836903.400002</v>
      </c>
      <c r="Y50" s="5">
        <v>9.4041072897346181E-4</v>
      </c>
    </row>
    <row r="51" spans="1:25" ht="24" x14ac:dyDescent="0.2">
      <c r="A51" s="14" t="s">
        <v>78</v>
      </c>
      <c r="C51" s="4">
        <v>14132025</v>
      </c>
      <c r="E51" s="4">
        <v>454360165608</v>
      </c>
      <c r="G51" s="4">
        <v>620508211768.68799</v>
      </c>
      <c r="I51" s="4">
        <v>47490639</v>
      </c>
      <c r="K51" s="4">
        <v>0</v>
      </c>
      <c r="M51" s="4">
        <v>-676344</v>
      </c>
      <c r="O51" s="4">
        <v>29586252866</v>
      </c>
      <c r="Q51" s="4">
        <v>60946320</v>
      </c>
      <c r="S51" s="4">
        <v>10250</v>
      </c>
      <c r="U51" s="4">
        <v>432614961234</v>
      </c>
      <c r="W51" s="4">
        <v>619870850700.59998</v>
      </c>
      <c r="Y51" s="5">
        <v>3.1849335797144288E-2</v>
      </c>
    </row>
    <row r="52" spans="1:25" ht="24" x14ac:dyDescent="0.2">
      <c r="A52" s="14" t="s">
        <v>79</v>
      </c>
      <c r="C52" s="4">
        <v>610207</v>
      </c>
      <c r="E52" s="4">
        <v>16400362375</v>
      </c>
      <c r="G52" s="4">
        <v>12648688186.702101</v>
      </c>
      <c r="I52" s="4">
        <v>0</v>
      </c>
      <c r="K52" s="4">
        <v>0</v>
      </c>
      <c r="M52" s="4">
        <v>0</v>
      </c>
      <c r="O52" s="4">
        <v>0</v>
      </c>
      <c r="Q52" s="4">
        <v>610207</v>
      </c>
      <c r="S52" s="4">
        <v>25100</v>
      </c>
      <c r="U52" s="4">
        <v>16400362375</v>
      </c>
      <c r="W52" s="4">
        <v>15197801507.239</v>
      </c>
      <c r="Y52" s="5">
        <v>7.8087214947326759E-4</v>
      </c>
    </row>
    <row r="53" spans="1:25" ht="24.75" thickBot="1" x14ac:dyDescent="0.25">
      <c r="A53" s="14" t="s">
        <v>91</v>
      </c>
      <c r="C53" s="4">
        <v>9487073</v>
      </c>
      <c r="E53" s="4">
        <v>42158402859</v>
      </c>
      <c r="G53" s="4">
        <v>44131603395.7285</v>
      </c>
      <c r="I53" s="4">
        <v>0</v>
      </c>
      <c r="K53" s="4">
        <v>0</v>
      </c>
      <c r="M53" s="4">
        <v>0</v>
      </c>
      <c r="O53" s="4">
        <v>0</v>
      </c>
      <c r="Q53" s="4">
        <v>9487073</v>
      </c>
      <c r="S53" s="4">
        <v>4633</v>
      </c>
      <c r="U53" s="4">
        <v>42158402859</v>
      </c>
      <c r="W53" s="4">
        <v>43613847809.8144</v>
      </c>
      <c r="Y53" s="5">
        <v>2.2409056382153578E-3</v>
      </c>
    </row>
    <row r="54" spans="1:25" s="14" customFormat="1" ht="24.75" thickBot="1" x14ac:dyDescent="0.25">
      <c r="E54" s="18">
        <f>SUM(E9:E53)</f>
        <v>12330169400565</v>
      </c>
      <c r="G54" s="18">
        <f>SUM(G9:G53)</f>
        <v>16870479308946.352</v>
      </c>
      <c r="I54" s="14" t="s">
        <v>15</v>
      </c>
      <c r="K54" s="18">
        <f>SUM(K9:K53)</f>
        <v>826444086792</v>
      </c>
      <c r="M54" s="14" t="s">
        <v>15</v>
      </c>
      <c r="O54" s="18">
        <f>SUM(O9:O53)</f>
        <v>433976473633</v>
      </c>
      <c r="S54" s="14" t="s">
        <v>15</v>
      </c>
      <c r="U54" s="18">
        <f>SUM(U9:U53)</f>
        <v>12850909685033</v>
      </c>
      <c r="W54" s="18">
        <f>SUM(W9:W53)</f>
        <v>18580774618914.352</v>
      </c>
      <c r="Y54" s="41">
        <f>SUM(Y9:Y53)</f>
        <v>0.95469133536445849</v>
      </c>
    </row>
    <row r="55" spans="1:25" ht="23.2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3"/>
  <sheetViews>
    <sheetView rightToLeft="1" tabSelected="1" zoomScale="85" zoomScaleNormal="85" workbookViewId="0">
      <selection activeCell="A44" sqref="A44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دارونو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  <c r="F3" s="63" t="s">
        <v>24</v>
      </c>
      <c r="G3" s="63" t="s">
        <v>24</v>
      </c>
      <c r="H3" s="63" t="s">
        <v>24</v>
      </c>
      <c r="I3" s="63" t="s">
        <v>24</v>
      </c>
      <c r="J3" s="63" t="s">
        <v>24</v>
      </c>
      <c r="K3" s="63" t="s">
        <v>24</v>
      </c>
      <c r="L3" s="63" t="s">
        <v>24</v>
      </c>
      <c r="M3" s="63" t="s">
        <v>24</v>
      </c>
      <c r="N3" s="63" t="s">
        <v>24</v>
      </c>
      <c r="O3" s="63" t="s">
        <v>24</v>
      </c>
      <c r="P3" s="63" t="s">
        <v>24</v>
      </c>
      <c r="Q3" s="63" t="s">
        <v>24</v>
      </c>
    </row>
    <row r="4" spans="1:17" ht="26.25" x14ac:dyDescent="0.2">
      <c r="A4" s="63" t="str">
        <f>+سهام!A4</f>
        <v>برای ماه منتهی به 1404/10/30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26</v>
      </c>
      <c r="D6" s="64" t="s">
        <v>26</v>
      </c>
      <c r="E6" s="64" t="s">
        <v>26</v>
      </c>
      <c r="F6" s="64" t="s">
        <v>26</v>
      </c>
      <c r="G6" s="64" t="s">
        <v>26</v>
      </c>
      <c r="H6" s="64" t="s">
        <v>26</v>
      </c>
      <c r="I6" s="64" t="s">
        <v>26</v>
      </c>
      <c r="K6" s="64" t="s">
        <v>27</v>
      </c>
      <c r="L6" s="64" t="s">
        <v>27</v>
      </c>
      <c r="M6" s="64" t="s">
        <v>27</v>
      </c>
      <c r="N6" s="64" t="s">
        <v>27</v>
      </c>
      <c r="O6" s="64" t="s">
        <v>27</v>
      </c>
      <c r="P6" s="64" t="s">
        <v>27</v>
      </c>
      <c r="Q6" s="64" t="s">
        <v>27</v>
      </c>
    </row>
    <row r="7" spans="1:17" ht="27" thickBot="1" x14ac:dyDescent="0.25">
      <c r="A7" s="64" t="s">
        <v>3</v>
      </c>
      <c r="C7" s="20" t="s">
        <v>7</v>
      </c>
      <c r="E7" s="20" t="s">
        <v>32</v>
      </c>
      <c r="G7" s="20" t="s">
        <v>33</v>
      </c>
      <c r="I7" s="20" t="s">
        <v>34</v>
      </c>
      <c r="K7" s="20" t="s">
        <v>7</v>
      </c>
      <c r="M7" s="20" t="s">
        <v>32</v>
      </c>
      <c r="O7" s="20" t="s">
        <v>33</v>
      </c>
      <c r="Q7" s="20" t="s">
        <v>34</v>
      </c>
    </row>
    <row r="8" spans="1:17" s="7" customFormat="1" ht="22.5" x14ac:dyDescent="0.55000000000000004">
      <c r="A8" s="23" t="s">
        <v>66</v>
      </c>
      <c r="C8" s="7">
        <v>12750757</v>
      </c>
      <c r="E8" s="7">
        <v>214075116531</v>
      </c>
      <c r="G8" s="7">
        <v>168021131650</v>
      </c>
      <c r="I8" s="7">
        <f>+E8-G8</f>
        <v>46053984881</v>
      </c>
      <c r="K8" s="7">
        <v>12750757</v>
      </c>
      <c r="M8" s="7">
        <v>214075116531</v>
      </c>
      <c r="O8" s="7">
        <v>168021131650</v>
      </c>
      <c r="Q8" s="7">
        <f>+M8-O8</f>
        <v>46053984881</v>
      </c>
    </row>
    <row r="9" spans="1:17" s="7" customFormat="1" ht="22.5" x14ac:dyDescent="0.55000000000000004">
      <c r="A9" s="23" t="s">
        <v>53</v>
      </c>
      <c r="C9" s="7">
        <v>20763386</v>
      </c>
      <c r="E9" s="7">
        <v>552569376403</v>
      </c>
      <c r="G9" s="7">
        <v>524206243526</v>
      </c>
      <c r="I9" s="7">
        <f t="shared" ref="I9:I51" si="0">+E9-G9</f>
        <v>28363132877</v>
      </c>
      <c r="K9" s="7">
        <v>20763386</v>
      </c>
      <c r="M9" s="7">
        <v>552569376403</v>
      </c>
      <c r="O9" s="7">
        <v>524206243526</v>
      </c>
      <c r="Q9" s="7">
        <f t="shared" ref="Q9:Q51" si="1">+M9-O9</f>
        <v>28363132877</v>
      </c>
    </row>
    <row r="10" spans="1:17" s="7" customFormat="1" ht="22.5" x14ac:dyDescent="0.55000000000000004">
      <c r="A10" s="23" t="s">
        <v>98</v>
      </c>
      <c r="C10" s="7">
        <v>8329446</v>
      </c>
      <c r="E10" s="7">
        <v>125546252019</v>
      </c>
      <c r="G10" s="7">
        <v>123562637783</v>
      </c>
      <c r="I10" s="7">
        <f t="shared" si="0"/>
        <v>1983614236</v>
      </c>
      <c r="K10" s="7">
        <v>8329446</v>
      </c>
      <c r="M10" s="7">
        <v>125546252019</v>
      </c>
      <c r="O10" s="7">
        <v>123562637783</v>
      </c>
      <c r="Q10" s="7">
        <f t="shared" si="1"/>
        <v>1983614236</v>
      </c>
    </row>
    <row r="11" spans="1:17" s="7" customFormat="1" ht="22.5" x14ac:dyDescent="0.55000000000000004">
      <c r="A11" s="23" t="s">
        <v>101</v>
      </c>
      <c r="C11" s="7">
        <v>1361914</v>
      </c>
      <c r="E11" s="7">
        <v>10311078269</v>
      </c>
      <c r="G11" s="7">
        <v>9895527986</v>
      </c>
      <c r="I11" s="7">
        <f t="shared" si="0"/>
        <v>415550283</v>
      </c>
      <c r="K11" s="7">
        <v>1361914</v>
      </c>
      <c r="M11" s="7">
        <v>10311078269</v>
      </c>
      <c r="O11" s="7">
        <v>9895527986</v>
      </c>
      <c r="Q11" s="7">
        <f t="shared" si="1"/>
        <v>415550283</v>
      </c>
    </row>
    <row r="12" spans="1:17" s="7" customFormat="1" ht="22.5" x14ac:dyDescent="0.55000000000000004">
      <c r="A12" s="23" t="s">
        <v>54</v>
      </c>
      <c r="C12" s="7">
        <v>70162783</v>
      </c>
      <c r="E12" s="7">
        <v>139171228950</v>
      </c>
      <c r="G12" s="7">
        <v>137169665972</v>
      </c>
      <c r="I12" s="7">
        <f t="shared" si="0"/>
        <v>2001562978</v>
      </c>
      <c r="K12" s="7">
        <v>70162783</v>
      </c>
      <c r="M12" s="7">
        <v>139171228950</v>
      </c>
      <c r="O12" s="7">
        <v>137169665972</v>
      </c>
      <c r="Q12" s="7">
        <f t="shared" si="1"/>
        <v>2001562978</v>
      </c>
    </row>
    <row r="13" spans="1:17" s="7" customFormat="1" ht="22.5" x14ac:dyDescent="0.55000000000000004">
      <c r="A13" s="23" t="s">
        <v>99</v>
      </c>
      <c r="C13" s="7">
        <v>9095246</v>
      </c>
      <c r="E13" s="7">
        <v>173549591362</v>
      </c>
      <c r="G13" s="7">
        <v>197865364622</v>
      </c>
      <c r="I13" s="7">
        <f t="shared" si="0"/>
        <v>-24315773260</v>
      </c>
      <c r="K13" s="7">
        <v>9095246</v>
      </c>
      <c r="M13" s="7">
        <v>173549591362</v>
      </c>
      <c r="O13" s="7">
        <v>197865364622</v>
      </c>
      <c r="Q13" s="7">
        <f t="shared" si="1"/>
        <v>-24315773260</v>
      </c>
    </row>
    <row r="14" spans="1:17" s="7" customFormat="1" ht="22.5" x14ac:dyDescent="0.55000000000000004">
      <c r="A14" s="23" t="s">
        <v>64</v>
      </c>
      <c r="C14" s="7">
        <v>153115521</v>
      </c>
      <c r="E14" s="7">
        <v>595725128987</v>
      </c>
      <c r="G14" s="7">
        <v>570135621224</v>
      </c>
      <c r="I14" s="7">
        <f t="shared" si="0"/>
        <v>25589507763</v>
      </c>
      <c r="K14" s="7">
        <v>153115521</v>
      </c>
      <c r="M14" s="7">
        <v>595725128987</v>
      </c>
      <c r="O14" s="7">
        <v>570135621224</v>
      </c>
      <c r="Q14" s="7">
        <f t="shared" si="1"/>
        <v>25589507763</v>
      </c>
    </row>
    <row r="15" spans="1:17" s="7" customFormat="1" ht="22.5" x14ac:dyDescent="0.55000000000000004">
      <c r="A15" s="23" t="s">
        <v>92</v>
      </c>
      <c r="C15" s="7">
        <v>104638192</v>
      </c>
      <c r="E15" s="7">
        <v>182220489551</v>
      </c>
      <c r="G15" s="7">
        <v>191565130095</v>
      </c>
      <c r="I15" s="7">
        <f t="shared" si="0"/>
        <v>-9344640544</v>
      </c>
      <c r="K15" s="7">
        <v>104638192</v>
      </c>
      <c r="M15" s="7">
        <v>182220489551</v>
      </c>
      <c r="O15" s="7">
        <v>191565130095</v>
      </c>
      <c r="Q15" s="7">
        <f t="shared" si="1"/>
        <v>-9344640544</v>
      </c>
    </row>
    <row r="16" spans="1:17" s="7" customFormat="1" ht="22.5" x14ac:dyDescent="0.55000000000000004">
      <c r="A16" s="23" t="s">
        <v>67</v>
      </c>
      <c r="C16" s="7">
        <v>88451851</v>
      </c>
      <c r="E16" s="7">
        <v>240309107609</v>
      </c>
      <c r="G16" s="7">
        <v>210906788049</v>
      </c>
      <c r="I16" s="7">
        <f t="shared" si="0"/>
        <v>29402319560</v>
      </c>
      <c r="K16" s="7">
        <v>88451851</v>
      </c>
      <c r="M16" s="7">
        <v>240309107609</v>
      </c>
      <c r="O16" s="7">
        <v>210906788049</v>
      </c>
      <c r="Q16" s="7">
        <f t="shared" si="1"/>
        <v>29402319560</v>
      </c>
    </row>
    <row r="17" spans="1:17" s="7" customFormat="1" ht="22.5" x14ac:dyDescent="0.55000000000000004">
      <c r="A17" s="23" t="s">
        <v>93</v>
      </c>
      <c r="C17" s="7">
        <v>2416013</v>
      </c>
      <c r="E17" s="7">
        <v>83475281984</v>
      </c>
      <c r="G17" s="7">
        <v>81414021580</v>
      </c>
      <c r="I17" s="7">
        <f t="shared" si="0"/>
        <v>2061260404</v>
      </c>
      <c r="K17" s="7">
        <v>2416013</v>
      </c>
      <c r="M17" s="7">
        <v>83475281984</v>
      </c>
      <c r="O17" s="7">
        <v>81414021580</v>
      </c>
      <c r="Q17" s="7">
        <f t="shared" si="1"/>
        <v>2061260404</v>
      </c>
    </row>
    <row r="18" spans="1:17" s="7" customFormat="1" ht="22.5" x14ac:dyDescent="0.55000000000000004">
      <c r="A18" s="23" t="s">
        <v>97</v>
      </c>
      <c r="C18" s="7">
        <v>5907127</v>
      </c>
      <c r="E18" s="7">
        <v>64593343289</v>
      </c>
      <c r="G18" s="7">
        <v>65334884829</v>
      </c>
      <c r="I18" s="7">
        <f t="shared" si="0"/>
        <v>-741541540</v>
      </c>
      <c r="K18" s="7">
        <v>5907127</v>
      </c>
      <c r="M18" s="7">
        <v>64593343289</v>
      </c>
      <c r="O18" s="7">
        <v>65334884829</v>
      </c>
      <c r="Q18" s="7">
        <f t="shared" si="1"/>
        <v>-741541540</v>
      </c>
    </row>
    <row r="19" spans="1:17" s="7" customFormat="1" ht="22.5" x14ac:dyDescent="0.55000000000000004">
      <c r="A19" s="23" t="s">
        <v>73</v>
      </c>
      <c r="C19" s="7">
        <v>13445200</v>
      </c>
      <c r="E19" s="7">
        <v>472947972012</v>
      </c>
      <c r="G19" s="7">
        <v>429210216263</v>
      </c>
      <c r="I19" s="7">
        <f t="shared" si="0"/>
        <v>43737755749</v>
      </c>
      <c r="K19" s="7">
        <v>13445200</v>
      </c>
      <c r="M19" s="7">
        <v>472947972012</v>
      </c>
      <c r="O19" s="7">
        <v>429210216263</v>
      </c>
      <c r="Q19" s="7">
        <f t="shared" si="1"/>
        <v>43737755749</v>
      </c>
    </row>
    <row r="20" spans="1:17" s="7" customFormat="1" ht="22.5" x14ac:dyDescent="0.55000000000000004">
      <c r="A20" s="23" t="s">
        <v>50</v>
      </c>
      <c r="C20" s="7">
        <v>252619141</v>
      </c>
      <c r="E20" s="7">
        <v>672036605103</v>
      </c>
      <c r="G20" s="7">
        <v>629672504158</v>
      </c>
      <c r="I20" s="7">
        <f t="shared" si="0"/>
        <v>42364100945</v>
      </c>
      <c r="K20" s="7">
        <v>252619141</v>
      </c>
      <c r="M20" s="7">
        <v>672036605103</v>
      </c>
      <c r="O20" s="7">
        <v>629672504158</v>
      </c>
      <c r="Q20" s="7">
        <f t="shared" si="1"/>
        <v>42364100945</v>
      </c>
    </row>
    <row r="21" spans="1:17" s="7" customFormat="1" ht="22.5" x14ac:dyDescent="0.55000000000000004">
      <c r="A21" s="23" t="s">
        <v>56</v>
      </c>
      <c r="C21" s="7">
        <v>52884183</v>
      </c>
      <c r="E21" s="7">
        <v>789754593394</v>
      </c>
      <c r="G21" s="7">
        <v>684588294787</v>
      </c>
      <c r="I21" s="7">
        <f t="shared" si="0"/>
        <v>105166298607</v>
      </c>
      <c r="K21" s="7">
        <v>52884183</v>
      </c>
      <c r="M21" s="7">
        <v>789754593394</v>
      </c>
      <c r="O21" s="7">
        <v>684588294787</v>
      </c>
      <c r="Q21" s="7">
        <f t="shared" si="1"/>
        <v>105166298607</v>
      </c>
    </row>
    <row r="22" spans="1:17" s="7" customFormat="1" ht="22.5" x14ac:dyDescent="0.55000000000000004">
      <c r="A22" s="23" t="s">
        <v>94</v>
      </c>
      <c r="C22" s="7">
        <v>22693745</v>
      </c>
      <c r="E22" s="7">
        <v>770802174080</v>
      </c>
      <c r="G22" s="7">
        <v>686997714320</v>
      </c>
      <c r="I22" s="7">
        <f t="shared" si="0"/>
        <v>83804459760</v>
      </c>
      <c r="K22" s="7">
        <v>22693745</v>
      </c>
      <c r="M22" s="7">
        <v>770802174080</v>
      </c>
      <c r="O22" s="7">
        <v>686997714320</v>
      </c>
      <c r="Q22" s="7">
        <f t="shared" si="1"/>
        <v>83804459760</v>
      </c>
    </row>
    <row r="23" spans="1:17" s="7" customFormat="1" ht="22.5" x14ac:dyDescent="0.55000000000000004">
      <c r="A23" s="23" t="s">
        <v>114</v>
      </c>
      <c r="C23" s="7">
        <v>2513000</v>
      </c>
      <c r="E23" s="7">
        <v>18302836903</v>
      </c>
      <c r="G23" s="7">
        <v>15999741752</v>
      </c>
      <c r="I23" s="7">
        <f t="shared" si="0"/>
        <v>2303095151</v>
      </c>
      <c r="K23" s="7">
        <v>2513000</v>
      </c>
      <c r="M23" s="7">
        <v>18302836903</v>
      </c>
      <c r="O23" s="7">
        <v>15999741752</v>
      </c>
      <c r="Q23" s="7">
        <f t="shared" si="1"/>
        <v>2303095151</v>
      </c>
    </row>
    <row r="24" spans="1:17" s="7" customFormat="1" ht="22.5" x14ac:dyDescent="0.55000000000000004">
      <c r="A24" s="23" t="s">
        <v>60</v>
      </c>
      <c r="C24" s="7">
        <v>13915804</v>
      </c>
      <c r="E24" s="7">
        <v>692482976979</v>
      </c>
      <c r="G24" s="7">
        <v>671286174356</v>
      </c>
      <c r="I24" s="7">
        <f t="shared" si="0"/>
        <v>21196802623</v>
      </c>
      <c r="K24" s="7">
        <v>13915804</v>
      </c>
      <c r="M24" s="7">
        <v>692482976979</v>
      </c>
      <c r="O24" s="7">
        <v>671286174356</v>
      </c>
      <c r="Q24" s="7">
        <f t="shared" si="1"/>
        <v>21196802623</v>
      </c>
    </row>
    <row r="25" spans="1:17" s="7" customFormat="1" ht="22.5" x14ac:dyDescent="0.55000000000000004">
      <c r="A25" s="23" t="s">
        <v>100</v>
      </c>
      <c r="C25" s="7">
        <v>12280200</v>
      </c>
      <c r="E25" s="7">
        <v>63911762413</v>
      </c>
      <c r="G25" s="7">
        <v>70152195419</v>
      </c>
      <c r="I25" s="7">
        <f t="shared" si="0"/>
        <v>-6240433006</v>
      </c>
      <c r="K25" s="7">
        <v>12280200</v>
      </c>
      <c r="M25" s="7">
        <v>63911762413</v>
      </c>
      <c r="O25" s="7">
        <v>70152195419</v>
      </c>
      <c r="Q25" s="7">
        <f t="shared" si="1"/>
        <v>-6240433006</v>
      </c>
    </row>
    <row r="26" spans="1:17" s="7" customFormat="1" ht="22.5" x14ac:dyDescent="0.55000000000000004">
      <c r="A26" s="23" t="s">
        <v>61</v>
      </c>
      <c r="C26" s="7">
        <v>103265381</v>
      </c>
      <c r="E26" s="7">
        <v>717269977234</v>
      </c>
      <c r="G26" s="7">
        <v>756748667109</v>
      </c>
      <c r="I26" s="7">
        <f t="shared" si="0"/>
        <v>-39478689875</v>
      </c>
      <c r="K26" s="7">
        <v>103265381</v>
      </c>
      <c r="M26" s="7">
        <v>717269977234</v>
      </c>
      <c r="O26" s="7">
        <v>756748667109</v>
      </c>
      <c r="Q26" s="7">
        <f t="shared" si="1"/>
        <v>-39478689875</v>
      </c>
    </row>
    <row r="27" spans="1:17" s="7" customFormat="1" ht="22.5" x14ac:dyDescent="0.55000000000000004">
      <c r="A27" s="23" t="s">
        <v>59</v>
      </c>
      <c r="C27" s="7">
        <v>67955105</v>
      </c>
      <c r="E27" s="7">
        <v>703292939560</v>
      </c>
      <c r="G27" s="7">
        <v>747803576779</v>
      </c>
      <c r="I27" s="7">
        <f t="shared" si="0"/>
        <v>-44510637219</v>
      </c>
      <c r="K27" s="7">
        <v>67955105</v>
      </c>
      <c r="M27" s="7">
        <v>703292939560</v>
      </c>
      <c r="O27" s="7">
        <v>747803576779</v>
      </c>
      <c r="Q27" s="7">
        <f t="shared" si="1"/>
        <v>-44510637219</v>
      </c>
    </row>
    <row r="28" spans="1:17" s="7" customFormat="1" ht="22.5" x14ac:dyDescent="0.55000000000000004">
      <c r="A28" s="23" t="s">
        <v>49</v>
      </c>
      <c r="C28" s="7">
        <v>202169742</v>
      </c>
      <c r="E28" s="7">
        <v>625291925161</v>
      </c>
      <c r="G28" s="7">
        <v>582107979624</v>
      </c>
      <c r="I28" s="7">
        <f t="shared" si="0"/>
        <v>43183945537</v>
      </c>
      <c r="K28" s="7">
        <v>202169742</v>
      </c>
      <c r="M28" s="7">
        <v>625291925161</v>
      </c>
      <c r="O28" s="7">
        <v>582107979624</v>
      </c>
      <c r="Q28" s="7">
        <f t="shared" si="1"/>
        <v>43183945537</v>
      </c>
    </row>
    <row r="29" spans="1:17" s="7" customFormat="1" ht="22.5" x14ac:dyDescent="0.55000000000000004">
      <c r="A29" s="23" t="s">
        <v>51</v>
      </c>
      <c r="C29" s="7">
        <v>2178437</v>
      </c>
      <c r="E29" s="7">
        <v>307919589800</v>
      </c>
      <c r="G29" s="7">
        <v>317939863240</v>
      </c>
      <c r="I29" s="7">
        <f t="shared" si="0"/>
        <v>-10020273440</v>
      </c>
      <c r="K29" s="7">
        <v>2178437</v>
      </c>
      <c r="M29" s="7">
        <v>307919589800</v>
      </c>
      <c r="O29" s="7">
        <v>317939863240</v>
      </c>
      <c r="Q29" s="7">
        <f t="shared" si="1"/>
        <v>-10020273440</v>
      </c>
    </row>
    <row r="30" spans="1:17" s="7" customFormat="1" ht="22.5" x14ac:dyDescent="0.55000000000000004">
      <c r="A30" s="23" t="s">
        <v>70</v>
      </c>
      <c r="C30" s="7">
        <v>247588509</v>
      </c>
      <c r="E30" s="7">
        <v>670691794023</v>
      </c>
      <c r="G30" s="7">
        <v>621556864058</v>
      </c>
      <c r="I30" s="7">
        <f t="shared" si="0"/>
        <v>49134929965</v>
      </c>
      <c r="K30" s="7">
        <v>247588509</v>
      </c>
      <c r="M30" s="7">
        <v>670691794023</v>
      </c>
      <c r="O30" s="7">
        <v>621556864058</v>
      </c>
      <c r="Q30" s="7">
        <f t="shared" si="1"/>
        <v>49134929965</v>
      </c>
    </row>
    <row r="31" spans="1:17" s="7" customFormat="1" ht="22.5" x14ac:dyDescent="0.55000000000000004">
      <c r="A31" s="23" t="s">
        <v>55</v>
      </c>
      <c r="C31" s="7">
        <v>81528555</v>
      </c>
      <c r="E31" s="7">
        <v>701388601470</v>
      </c>
      <c r="G31" s="7">
        <v>653319645756</v>
      </c>
      <c r="I31" s="7">
        <f t="shared" si="0"/>
        <v>48068955714</v>
      </c>
      <c r="K31" s="7">
        <v>81528555</v>
      </c>
      <c r="M31" s="7">
        <v>701388601470</v>
      </c>
      <c r="O31" s="7">
        <v>653319645756</v>
      </c>
      <c r="Q31" s="7">
        <f t="shared" si="1"/>
        <v>48068955714</v>
      </c>
    </row>
    <row r="32" spans="1:17" s="7" customFormat="1" ht="22.5" x14ac:dyDescent="0.55000000000000004">
      <c r="A32" s="23" t="s">
        <v>105</v>
      </c>
      <c r="C32" s="7">
        <v>18725016</v>
      </c>
      <c r="E32" s="7">
        <v>111110024326</v>
      </c>
      <c r="G32" s="7">
        <v>117827833547</v>
      </c>
      <c r="I32" s="7">
        <f t="shared" si="0"/>
        <v>-6717809221</v>
      </c>
      <c r="K32" s="7">
        <v>18725016</v>
      </c>
      <c r="M32" s="7">
        <v>111110024326</v>
      </c>
      <c r="O32" s="7">
        <v>117827833547</v>
      </c>
      <c r="Q32" s="7">
        <f t="shared" si="1"/>
        <v>-6717809221</v>
      </c>
    </row>
    <row r="33" spans="1:17" s="7" customFormat="1" ht="22.5" x14ac:dyDescent="0.55000000000000004">
      <c r="A33" s="23" t="s">
        <v>47</v>
      </c>
      <c r="C33" s="7">
        <v>22378117</v>
      </c>
      <c r="E33" s="7">
        <v>634400682826</v>
      </c>
      <c r="G33" s="7">
        <v>675753570803</v>
      </c>
      <c r="I33" s="7">
        <f t="shared" si="0"/>
        <v>-41352887977</v>
      </c>
      <c r="K33" s="7">
        <v>22378117</v>
      </c>
      <c r="M33" s="7">
        <v>634400682826</v>
      </c>
      <c r="O33" s="7">
        <v>675753570803</v>
      </c>
      <c r="Q33" s="7">
        <f t="shared" si="1"/>
        <v>-41352887977</v>
      </c>
    </row>
    <row r="34" spans="1:17" s="7" customFormat="1" ht="22.5" x14ac:dyDescent="0.55000000000000004">
      <c r="A34" s="23" t="s">
        <v>77</v>
      </c>
      <c r="C34" s="7">
        <v>52915557</v>
      </c>
      <c r="E34" s="7">
        <v>658956822792</v>
      </c>
      <c r="G34" s="7">
        <v>619118022516</v>
      </c>
      <c r="I34" s="7">
        <f t="shared" si="0"/>
        <v>39838800276</v>
      </c>
      <c r="K34" s="7">
        <v>52915557</v>
      </c>
      <c r="M34" s="7">
        <v>658956822792</v>
      </c>
      <c r="O34" s="7">
        <v>619118022516</v>
      </c>
      <c r="Q34" s="7">
        <f t="shared" si="1"/>
        <v>39838800276</v>
      </c>
    </row>
    <row r="35" spans="1:17" s="7" customFormat="1" ht="22.5" x14ac:dyDescent="0.55000000000000004">
      <c r="A35" s="23" t="s">
        <v>48</v>
      </c>
      <c r="C35" s="7">
        <v>73140896</v>
      </c>
      <c r="E35" s="7">
        <v>549396662735</v>
      </c>
      <c r="G35" s="7">
        <v>497069715069</v>
      </c>
      <c r="I35" s="7">
        <f t="shared" si="0"/>
        <v>52326947666</v>
      </c>
      <c r="K35" s="7">
        <v>73140896</v>
      </c>
      <c r="M35" s="7">
        <v>549396662735</v>
      </c>
      <c r="O35" s="7">
        <v>497069715069</v>
      </c>
      <c r="Q35" s="7">
        <f t="shared" si="1"/>
        <v>52326947666</v>
      </c>
    </row>
    <row r="36" spans="1:17" s="7" customFormat="1" ht="22.5" x14ac:dyDescent="0.55000000000000004">
      <c r="A36" s="23" t="s">
        <v>74</v>
      </c>
      <c r="C36" s="7">
        <v>34404442</v>
      </c>
      <c r="E36" s="7">
        <v>202782664241</v>
      </c>
      <c r="G36" s="7">
        <v>209976401027</v>
      </c>
      <c r="I36" s="7">
        <f t="shared" si="0"/>
        <v>-7193736786</v>
      </c>
      <c r="K36" s="7">
        <v>34404442</v>
      </c>
      <c r="M36" s="7">
        <v>202782664241</v>
      </c>
      <c r="O36" s="7">
        <v>209976401027</v>
      </c>
      <c r="Q36" s="7">
        <f t="shared" si="1"/>
        <v>-7193736786</v>
      </c>
    </row>
    <row r="37" spans="1:17" s="7" customFormat="1" ht="22.5" x14ac:dyDescent="0.55000000000000004">
      <c r="A37" s="23" t="s">
        <v>65</v>
      </c>
      <c r="C37" s="7">
        <v>26205807</v>
      </c>
      <c r="E37" s="7">
        <v>1134781223923</v>
      </c>
      <c r="G37" s="7">
        <v>1002374438491</v>
      </c>
      <c r="I37" s="7">
        <f t="shared" si="0"/>
        <v>132406785432</v>
      </c>
      <c r="K37" s="7">
        <v>26205807</v>
      </c>
      <c r="M37" s="7">
        <v>1134781223923</v>
      </c>
      <c r="O37" s="7">
        <v>1002374438491</v>
      </c>
      <c r="Q37" s="7">
        <f t="shared" si="1"/>
        <v>132406785432</v>
      </c>
    </row>
    <row r="38" spans="1:17" s="7" customFormat="1" ht="22.5" x14ac:dyDescent="0.55000000000000004">
      <c r="A38" s="23" t="s">
        <v>79</v>
      </c>
      <c r="C38" s="7">
        <v>610207</v>
      </c>
      <c r="E38" s="7">
        <v>15197801507</v>
      </c>
      <c r="G38" s="7">
        <v>12648688186</v>
      </c>
      <c r="I38" s="7">
        <f t="shared" si="0"/>
        <v>2549113321</v>
      </c>
      <c r="K38" s="7">
        <v>610207</v>
      </c>
      <c r="M38" s="7">
        <v>15197801507</v>
      </c>
      <c r="O38" s="7">
        <v>12648688186</v>
      </c>
      <c r="Q38" s="7">
        <f t="shared" si="1"/>
        <v>2549113321</v>
      </c>
    </row>
    <row r="39" spans="1:17" s="7" customFormat="1" ht="22.5" x14ac:dyDescent="0.55000000000000004">
      <c r="A39" s="23" t="s">
        <v>75</v>
      </c>
      <c r="C39" s="7">
        <v>42457027</v>
      </c>
      <c r="E39" s="7">
        <v>667320733432</v>
      </c>
      <c r="G39" s="7">
        <v>683252823681</v>
      </c>
      <c r="I39" s="7">
        <f t="shared" si="0"/>
        <v>-15932090249</v>
      </c>
      <c r="K39" s="7">
        <v>42457027</v>
      </c>
      <c r="M39" s="7">
        <v>667320733432</v>
      </c>
      <c r="O39" s="7">
        <v>683252823681</v>
      </c>
      <c r="Q39" s="7">
        <f t="shared" si="1"/>
        <v>-15932090249</v>
      </c>
    </row>
    <row r="40" spans="1:17" s="7" customFormat="1" ht="22.5" x14ac:dyDescent="0.55000000000000004">
      <c r="A40" s="23" t="s">
        <v>62</v>
      </c>
      <c r="C40" s="7">
        <v>106943489</v>
      </c>
      <c r="E40" s="7">
        <v>202789235052</v>
      </c>
      <c r="G40" s="7">
        <v>202070118545</v>
      </c>
      <c r="I40" s="7">
        <f t="shared" si="0"/>
        <v>719116507</v>
      </c>
      <c r="K40" s="7">
        <v>106943489</v>
      </c>
      <c r="M40" s="7">
        <v>202789235052</v>
      </c>
      <c r="O40" s="7">
        <v>202070118545</v>
      </c>
      <c r="Q40" s="7">
        <f t="shared" si="1"/>
        <v>719116507</v>
      </c>
    </row>
    <row r="41" spans="1:17" s="7" customFormat="1" ht="22.5" x14ac:dyDescent="0.55000000000000004">
      <c r="A41" s="23" t="s">
        <v>107</v>
      </c>
      <c r="C41" s="7">
        <v>257500</v>
      </c>
      <c r="E41" s="7">
        <v>4829130022</v>
      </c>
      <c r="G41" s="7">
        <v>5176623035</v>
      </c>
      <c r="I41" s="7">
        <f t="shared" si="0"/>
        <v>-347493013</v>
      </c>
      <c r="K41" s="7">
        <v>257500</v>
      </c>
      <c r="M41" s="7">
        <v>4829130022</v>
      </c>
      <c r="O41" s="7">
        <v>5176623035</v>
      </c>
      <c r="Q41" s="7">
        <f t="shared" si="1"/>
        <v>-347493013</v>
      </c>
    </row>
    <row r="42" spans="1:17" s="7" customFormat="1" ht="22.5" x14ac:dyDescent="0.55000000000000004">
      <c r="A42" s="23" t="s">
        <v>45</v>
      </c>
      <c r="C42" s="7">
        <v>24910</v>
      </c>
      <c r="E42" s="7">
        <v>506944406400</v>
      </c>
      <c r="G42" s="7">
        <v>442830849120</v>
      </c>
      <c r="I42" s="7">
        <f t="shared" si="0"/>
        <v>64113557280</v>
      </c>
      <c r="K42" s="7">
        <v>24910</v>
      </c>
      <c r="M42" s="7">
        <v>506944406400</v>
      </c>
      <c r="O42" s="7">
        <v>442830849120</v>
      </c>
      <c r="Q42" s="7">
        <f t="shared" si="1"/>
        <v>64113557280</v>
      </c>
    </row>
    <row r="43" spans="1:17" s="7" customFormat="1" ht="22.5" x14ac:dyDescent="0.55000000000000004">
      <c r="A43" s="23" t="s">
        <v>78</v>
      </c>
      <c r="C43" s="7">
        <v>60946320</v>
      </c>
      <c r="E43" s="7">
        <v>619870850701</v>
      </c>
      <c r="G43" s="7">
        <v>598763007394</v>
      </c>
      <c r="I43" s="7">
        <f t="shared" si="0"/>
        <v>21107843307</v>
      </c>
      <c r="K43" s="7">
        <v>60946320</v>
      </c>
      <c r="M43" s="7">
        <v>619870850701</v>
      </c>
      <c r="O43" s="7">
        <v>598763007394</v>
      </c>
      <c r="Q43" s="7">
        <f t="shared" si="1"/>
        <v>21107843307</v>
      </c>
    </row>
    <row r="44" spans="1:17" s="7" customFormat="1" ht="22.5" x14ac:dyDescent="0.55000000000000004">
      <c r="A44" s="23" t="s">
        <v>46</v>
      </c>
      <c r="C44" s="7">
        <v>120212767</v>
      </c>
      <c r="E44" s="7">
        <v>592361971796</v>
      </c>
      <c r="G44" s="7">
        <v>550296124530</v>
      </c>
      <c r="I44" s="7">
        <f t="shared" si="0"/>
        <v>42065847266</v>
      </c>
      <c r="K44" s="7">
        <v>120212767</v>
      </c>
      <c r="M44" s="7">
        <v>592361971796</v>
      </c>
      <c r="O44" s="7">
        <v>550296124530</v>
      </c>
      <c r="Q44" s="7">
        <f t="shared" si="1"/>
        <v>42065847266</v>
      </c>
    </row>
    <row r="45" spans="1:17" s="7" customFormat="1" ht="22.5" x14ac:dyDescent="0.55000000000000004">
      <c r="A45" s="23" t="s">
        <v>91</v>
      </c>
      <c r="C45" s="7">
        <v>9487073</v>
      </c>
      <c r="E45" s="7">
        <v>43613847810</v>
      </c>
      <c r="G45" s="7">
        <v>44131603395</v>
      </c>
      <c r="I45" s="7">
        <f t="shared" si="0"/>
        <v>-517755585</v>
      </c>
      <c r="K45" s="7">
        <v>9487073</v>
      </c>
      <c r="M45" s="7">
        <v>43613847810</v>
      </c>
      <c r="O45" s="7">
        <v>44131603395</v>
      </c>
      <c r="Q45" s="7">
        <f t="shared" si="1"/>
        <v>-517755585</v>
      </c>
    </row>
    <row r="46" spans="1:17" s="7" customFormat="1" ht="22.5" x14ac:dyDescent="0.55000000000000004">
      <c r="A46" s="23" t="s">
        <v>106</v>
      </c>
      <c r="C46" s="7">
        <v>11512918</v>
      </c>
      <c r="E46" s="7">
        <v>75055175055</v>
      </c>
      <c r="G46" s="7">
        <v>66818526468</v>
      </c>
      <c r="I46" s="7">
        <f t="shared" si="0"/>
        <v>8236648587</v>
      </c>
      <c r="K46" s="7">
        <v>11512918</v>
      </c>
      <c r="M46" s="7">
        <v>75055175055</v>
      </c>
      <c r="O46" s="7">
        <v>66818526468</v>
      </c>
      <c r="Q46" s="7">
        <f t="shared" si="1"/>
        <v>8236648587</v>
      </c>
    </row>
    <row r="47" spans="1:17" s="7" customFormat="1" ht="22.5" x14ac:dyDescent="0.55000000000000004">
      <c r="A47" s="23" t="s">
        <v>96</v>
      </c>
      <c r="C47" s="7">
        <v>10136257</v>
      </c>
      <c r="E47" s="7">
        <v>101886564819</v>
      </c>
      <c r="G47" s="7">
        <v>119186159316</v>
      </c>
      <c r="I47" s="7">
        <f t="shared" si="0"/>
        <v>-17299594497</v>
      </c>
      <c r="K47" s="7">
        <v>10136257</v>
      </c>
      <c r="M47" s="7">
        <v>101886564819</v>
      </c>
      <c r="O47" s="7">
        <v>119186159316</v>
      </c>
      <c r="Q47" s="7">
        <f t="shared" si="1"/>
        <v>-17299594497</v>
      </c>
    </row>
    <row r="48" spans="1:17" s="7" customFormat="1" ht="22.5" x14ac:dyDescent="0.55000000000000004">
      <c r="A48" s="23" t="s">
        <v>52</v>
      </c>
      <c r="C48" s="7">
        <v>30785948</v>
      </c>
      <c r="E48" s="7">
        <v>812270592018</v>
      </c>
      <c r="G48" s="7">
        <v>550605306183</v>
      </c>
      <c r="I48" s="7">
        <f t="shared" si="0"/>
        <v>261665285835</v>
      </c>
      <c r="K48" s="7">
        <v>30785948</v>
      </c>
      <c r="M48" s="7">
        <v>812270592018</v>
      </c>
      <c r="O48" s="7">
        <v>550605306183</v>
      </c>
      <c r="Q48" s="7">
        <f t="shared" si="1"/>
        <v>261665285835</v>
      </c>
    </row>
    <row r="49" spans="1:17" s="7" customFormat="1" ht="22.5" x14ac:dyDescent="0.55000000000000004">
      <c r="A49" s="23" t="s">
        <v>103</v>
      </c>
      <c r="C49" s="7">
        <v>133786803</v>
      </c>
      <c r="E49" s="7">
        <v>587164886970</v>
      </c>
      <c r="G49" s="7">
        <v>442309884362</v>
      </c>
      <c r="I49" s="7">
        <f t="shared" si="0"/>
        <v>144855002608</v>
      </c>
      <c r="K49" s="7">
        <v>133786803</v>
      </c>
      <c r="M49" s="7">
        <v>587164886970</v>
      </c>
      <c r="O49" s="7">
        <v>442309884362</v>
      </c>
      <c r="Q49" s="7">
        <f t="shared" si="1"/>
        <v>144855002608</v>
      </c>
    </row>
    <row r="50" spans="1:17" s="7" customFormat="1" ht="22.5" x14ac:dyDescent="0.55000000000000004">
      <c r="A50" s="23" t="s">
        <v>71</v>
      </c>
      <c r="C50" s="7">
        <v>109800183</v>
      </c>
      <c r="E50" s="7">
        <v>1270373645646</v>
      </c>
      <c r="G50" s="7">
        <v>1107141805744</v>
      </c>
      <c r="I50" s="7">
        <f t="shared" si="0"/>
        <v>163231839902</v>
      </c>
      <c r="K50" s="7">
        <v>109800183</v>
      </c>
      <c r="M50" s="7">
        <v>1270373645646</v>
      </c>
      <c r="O50" s="7">
        <v>1107141805744</v>
      </c>
      <c r="Q50" s="7">
        <f t="shared" si="1"/>
        <v>163231839902</v>
      </c>
    </row>
    <row r="51" spans="1:17" s="7" customFormat="1" ht="23.25" thickBot="1" x14ac:dyDescent="0.6">
      <c r="A51" s="23" t="s">
        <v>68</v>
      </c>
      <c r="C51" s="7">
        <v>4425164</v>
      </c>
      <c r="E51" s="7">
        <v>202027953760</v>
      </c>
      <c r="G51" s="7">
        <v>198076092072</v>
      </c>
      <c r="I51" s="7">
        <f t="shared" si="0"/>
        <v>3951861688</v>
      </c>
      <c r="K51" s="7">
        <v>4425164</v>
      </c>
      <c r="M51" s="7">
        <v>202027953760</v>
      </c>
      <c r="O51" s="7">
        <v>198076092072</v>
      </c>
      <c r="Q51" s="7">
        <f t="shared" si="1"/>
        <v>3951861688</v>
      </c>
    </row>
    <row r="52" spans="1:17" s="21" customFormat="1" ht="21.75" thickBot="1" x14ac:dyDescent="0.25">
      <c r="E52" s="6">
        <f>SUM(E8:E51)</f>
        <v>18580774618917</v>
      </c>
      <c r="G52" s="6">
        <f>SUM(G8:G51)</f>
        <v>17292888048421</v>
      </c>
      <c r="I52" s="6">
        <f>SUM(I8:I51)</f>
        <v>1287886570496</v>
      </c>
      <c r="K52" s="21" t="s">
        <v>15</v>
      </c>
      <c r="M52" s="6">
        <f>SUM(M8:M51)</f>
        <v>18580774618917</v>
      </c>
      <c r="O52" s="6">
        <f>SUM(O8:O51)</f>
        <v>17292888048421</v>
      </c>
      <c r="Q52" s="6">
        <f>SUM(Q8:Q51)</f>
        <v>1287886570496</v>
      </c>
    </row>
    <row r="53" spans="1:17" ht="19.5" thickTop="1" x14ac:dyDescent="0.2">
      <c r="I53" s="19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A44" sqref="A44"/>
    </sheetView>
  </sheetViews>
  <sheetFormatPr defaultRowHeight="22.5" x14ac:dyDescent="0.2"/>
  <cols>
    <col min="1" max="1" width="24.75" style="36" bestFit="1" customWidth="1"/>
    <col min="2" max="2" width="0.875" style="36" customWidth="1"/>
    <col min="3" max="3" width="18" style="36" bestFit="1" customWidth="1"/>
    <col min="4" max="4" width="0.875" style="36" customWidth="1"/>
    <col min="5" max="5" width="20.625" style="36" bestFit="1" customWidth="1"/>
    <col min="6" max="6" width="0.875" style="36" customWidth="1"/>
    <col min="7" max="7" width="19.125" style="36" bestFit="1" customWidth="1"/>
    <col min="8" max="8" width="0.875" style="36" customWidth="1"/>
    <col min="9" max="9" width="19" style="36" bestFit="1" customWidth="1"/>
    <col min="10" max="10" width="0.875" style="36" customWidth="1"/>
    <col min="11" max="11" width="18.25" style="36" bestFit="1" customWidth="1"/>
    <col min="12" max="12" width="0.875" style="36" customWidth="1"/>
    <col min="13" max="13" width="8" style="36" customWidth="1"/>
    <col min="14" max="16384" width="9" style="36"/>
  </cols>
  <sheetData>
    <row r="2" spans="1:20" ht="24" x14ac:dyDescent="0.2">
      <c r="A2" s="53" t="str">
        <f>+سهام!A2</f>
        <v>صندوق سرمایه‌گذاری بخشی صنایع مفید - دارونو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20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20" ht="24" x14ac:dyDescent="0.2">
      <c r="A4" s="53" t="str">
        <f>+سهام!A4</f>
        <v>برای ماه منتهی به 1404/10/30</v>
      </c>
      <c r="B4" s="53" t="s">
        <v>16</v>
      </c>
      <c r="C4" s="53" t="s">
        <v>16</v>
      </c>
      <c r="D4" s="53" t="s">
        <v>16</v>
      </c>
      <c r="E4" s="53" t="s">
        <v>16</v>
      </c>
      <c r="F4" s="53" t="s">
        <v>16</v>
      </c>
      <c r="G4" s="53" t="s">
        <v>16</v>
      </c>
      <c r="H4" s="53" t="s">
        <v>16</v>
      </c>
      <c r="I4" s="53" t="s">
        <v>16</v>
      </c>
      <c r="J4" s="53" t="s">
        <v>16</v>
      </c>
      <c r="K4" s="53" t="s">
        <v>16</v>
      </c>
    </row>
    <row r="5" spans="1:20" ht="25.5" x14ac:dyDescent="0.2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4.75" thickBot="1" x14ac:dyDescent="0.25">
      <c r="A6" s="55" t="s">
        <v>18</v>
      </c>
      <c r="C6" s="37" t="str">
        <f>+سهام!C6</f>
        <v>1404/09/30</v>
      </c>
      <c r="E6" s="55" t="s">
        <v>5</v>
      </c>
      <c r="F6" s="55" t="s">
        <v>5</v>
      </c>
      <c r="G6" s="55" t="s">
        <v>5</v>
      </c>
      <c r="I6" s="55" t="str">
        <f>+سهام!Q6</f>
        <v>1404/10/30</v>
      </c>
      <c r="J6" s="55" t="s">
        <v>4</v>
      </c>
      <c r="K6" s="55" t="s">
        <v>4</v>
      </c>
    </row>
    <row r="7" spans="1:20" ht="24.75" thickBot="1" x14ac:dyDescent="0.25">
      <c r="A7" s="55" t="s">
        <v>18</v>
      </c>
      <c r="C7" s="37" t="s">
        <v>19</v>
      </c>
      <c r="E7" s="37" t="s">
        <v>20</v>
      </c>
      <c r="G7" s="37" t="s">
        <v>21</v>
      </c>
      <c r="I7" s="37" t="s">
        <v>19</v>
      </c>
      <c r="K7" s="37" t="s">
        <v>22</v>
      </c>
    </row>
    <row r="8" spans="1:20" ht="24.75" thickBot="1" x14ac:dyDescent="0.25">
      <c r="A8" s="38" t="s">
        <v>23</v>
      </c>
      <c r="C8" s="36">
        <v>345690307895</v>
      </c>
      <c r="E8" s="36">
        <v>1066253357473</v>
      </c>
      <c r="G8" s="36">
        <v>1134915562000</v>
      </c>
      <c r="I8" s="36">
        <f>+C8+E8-G8</f>
        <v>277028103368</v>
      </c>
      <c r="K8" s="50">
        <v>1.4233869973787573E-2</v>
      </c>
    </row>
    <row r="9" spans="1:20" ht="24.75" thickBot="1" x14ac:dyDescent="0.25">
      <c r="A9" s="36" t="s">
        <v>15</v>
      </c>
      <c r="C9" s="28">
        <f>SUM(C8:C8)</f>
        <v>345690307895</v>
      </c>
      <c r="D9" s="29"/>
      <c r="E9" s="28">
        <f>SUM(E8:E8)</f>
        <v>1066253357473</v>
      </c>
      <c r="F9" s="29"/>
      <c r="G9" s="28">
        <f>SUM(G8:G8)</f>
        <v>1134915562000</v>
      </c>
      <c r="H9" s="29"/>
      <c r="I9" s="28">
        <f>SUM(I8:I8)</f>
        <v>277028103368</v>
      </c>
      <c r="J9" s="29"/>
      <c r="K9" s="41">
        <f>SUM(K8:K8)</f>
        <v>1.4233869973787573E-2</v>
      </c>
    </row>
    <row r="10" spans="1:20" ht="23.25" thickTop="1" x14ac:dyDescent="0.2"/>
    <row r="11" spans="1:20" x14ac:dyDescent="0.45">
      <c r="I11" s="33"/>
    </row>
    <row r="12" spans="1:20" x14ac:dyDescent="0.45">
      <c r="K12" s="33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zoomScale="90" zoomScaleNormal="90" workbookViewId="0">
      <selection activeCell="A44" sqref="A44"/>
    </sheetView>
  </sheetViews>
  <sheetFormatPr defaultRowHeight="18.75" x14ac:dyDescent="0.45"/>
  <cols>
    <col min="1" max="1" width="20.875" style="31" bestFit="1" customWidth="1"/>
    <col min="2" max="2" width="0.875" style="31" customWidth="1"/>
    <col min="3" max="3" width="20.125" style="31" customWidth="1"/>
    <col min="4" max="4" width="0.875" style="31" customWidth="1"/>
    <col min="5" max="5" width="20.125" style="31" customWidth="1"/>
    <col min="6" max="6" width="0.875" style="31" customWidth="1"/>
    <col min="7" max="7" width="28" style="31" customWidth="1"/>
    <col min="8" max="8" width="0.875" style="31" customWidth="1"/>
    <col min="9" max="9" width="8" style="31" customWidth="1"/>
    <col min="10" max="16384" width="9" style="31"/>
  </cols>
  <sheetData>
    <row r="2" spans="1:7" ht="26.25" x14ac:dyDescent="0.45">
      <c r="A2" s="56" t="str">
        <f>+سهام!A2</f>
        <v>صندوق سرمایه‌گذاری بخشی صنایع مفید - دارونو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</row>
    <row r="3" spans="1:7" ht="26.25" x14ac:dyDescent="0.45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  <c r="F3" s="56" t="s">
        <v>24</v>
      </c>
      <c r="G3" s="56" t="s">
        <v>24</v>
      </c>
    </row>
    <row r="4" spans="1:7" ht="26.25" x14ac:dyDescent="0.45">
      <c r="A4" s="56" t="str">
        <f>+سهام!A4</f>
        <v>برای ماه منتهی به 1404/10/30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</row>
    <row r="6" spans="1:7" ht="27" thickBot="1" x14ac:dyDescent="0.5">
      <c r="A6" s="25" t="s">
        <v>28</v>
      </c>
      <c r="C6" s="25" t="s">
        <v>19</v>
      </c>
      <c r="E6" s="25" t="s">
        <v>38</v>
      </c>
      <c r="G6" s="25" t="s">
        <v>13</v>
      </c>
    </row>
    <row r="7" spans="1:7" ht="21" x14ac:dyDescent="0.55000000000000004">
      <c r="A7" s="32" t="s">
        <v>43</v>
      </c>
      <c r="C7" s="8">
        <f>+'درآمد سرمایه‌گذاری در سهام'!I53</f>
        <v>1299271637916</v>
      </c>
      <c r="D7" s="8"/>
      <c r="E7" s="1">
        <f>+C7/$C$10</f>
        <v>0.99499104119406889</v>
      </c>
      <c r="F7" s="8"/>
      <c r="G7" s="1">
        <v>6.6757355408666411E-2</v>
      </c>
    </row>
    <row r="8" spans="1:7" ht="21" x14ac:dyDescent="0.55000000000000004">
      <c r="A8" s="32" t="s">
        <v>44</v>
      </c>
      <c r="C8" s="8">
        <f>+'درآمد سپرده بانکی'!C8</f>
        <v>4117660573</v>
      </c>
      <c r="D8" s="8"/>
      <c r="E8" s="1">
        <f t="shared" ref="E8:E9" si="0">+C8/$C$10</f>
        <v>3.1533324219903554E-3</v>
      </c>
      <c r="F8" s="8"/>
      <c r="G8" s="1">
        <v>2.1156786795170979E-4</v>
      </c>
    </row>
    <row r="9" spans="1:7" ht="21.75" thickBot="1" x14ac:dyDescent="0.6">
      <c r="A9" s="32" t="s">
        <v>111</v>
      </c>
      <c r="C9" s="8">
        <f>+'سایر درآمدها'!C9</f>
        <v>2423099939</v>
      </c>
      <c r="D9" s="8"/>
      <c r="E9" s="1">
        <f t="shared" si="0"/>
        <v>1.8556263839407902E-3</v>
      </c>
      <c r="F9" s="8"/>
      <c r="G9" s="1">
        <v>1.2450032702784121E-4</v>
      </c>
    </row>
    <row r="10" spans="1:7" ht="21.75" thickBot="1" x14ac:dyDescent="0.5">
      <c r="A10" s="31" t="s">
        <v>15</v>
      </c>
      <c r="C10" s="9">
        <f>SUM(C7:C9)</f>
        <v>1305812398428</v>
      </c>
      <c r="D10" s="3"/>
      <c r="E10" s="10">
        <f>SUM(E7:E9)</f>
        <v>1</v>
      </c>
      <c r="F10" s="3"/>
      <c r="G10" s="11">
        <f>SUM(G7:G9)</f>
        <v>6.7093423603645952E-2</v>
      </c>
    </row>
    <row r="11" spans="1:7" ht="19.5" thickTop="1" x14ac:dyDescent="0.45"/>
    <row r="12" spans="1:7" x14ac:dyDescent="0.45">
      <c r="C12" s="16"/>
      <c r="G12" s="16"/>
    </row>
    <row r="13" spans="1:7" x14ac:dyDescent="0.45">
      <c r="C13" s="42"/>
      <c r="G13" s="16"/>
    </row>
    <row r="14" spans="1:7" x14ac:dyDescent="0.45">
      <c r="C14" s="42"/>
      <c r="G14" s="16"/>
    </row>
    <row r="16" spans="1:7" x14ac:dyDescent="0.45">
      <c r="C16" s="34"/>
    </row>
    <row r="20" spans="7:7" x14ac:dyDescent="0.45">
      <c r="G20" s="35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31E6-2AFA-43C2-AD3C-BC39FAF9CAE1}">
  <dimension ref="A2:E16"/>
  <sheetViews>
    <sheetView rightToLeft="1" workbookViewId="0">
      <selection activeCell="A44" sqref="A44"/>
    </sheetView>
  </sheetViews>
  <sheetFormatPr defaultRowHeight="18.75" x14ac:dyDescent="0.2"/>
  <cols>
    <col min="1" max="1" width="30.625" style="43" bestFit="1" customWidth="1"/>
    <col min="2" max="2" width="0.875" style="43" customWidth="1"/>
    <col min="3" max="3" width="19.25" style="43" customWidth="1"/>
    <col min="4" max="4" width="0.875" style="43" customWidth="1"/>
    <col min="5" max="5" width="19.25" style="43" customWidth="1"/>
    <col min="6" max="6" width="0.875" style="43" customWidth="1"/>
    <col min="7" max="7" width="8" style="43" customWidth="1"/>
    <col min="8" max="16384" width="9" style="43"/>
  </cols>
  <sheetData>
    <row r="2" spans="1:5" ht="26.25" x14ac:dyDescent="0.2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</row>
    <row r="3" spans="1:5" ht="26.25" x14ac:dyDescent="0.2">
      <c r="A3" s="57" t="s">
        <v>24</v>
      </c>
      <c r="B3" s="57" t="s">
        <v>24</v>
      </c>
      <c r="C3" s="57" t="s">
        <v>24</v>
      </c>
      <c r="D3" s="57" t="s">
        <v>24</v>
      </c>
      <c r="E3" s="57" t="s">
        <v>24</v>
      </c>
    </row>
    <row r="4" spans="1:5" ht="26.25" x14ac:dyDescent="0.2">
      <c r="A4" s="57" t="str">
        <f>+سهام!A4</f>
        <v>برای ماه منتهی به 1404/10/30</v>
      </c>
      <c r="B4" s="57" t="s">
        <v>2</v>
      </c>
      <c r="C4" s="57" t="s">
        <v>2</v>
      </c>
      <c r="D4" s="57" t="s">
        <v>2</v>
      </c>
      <c r="E4" s="57" t="s">
        <v>2</v>
      </c>
    </row>
    <row r="5" spans="1:5" ht="26.25" x14ac:dyDescent="0.2">
      <c r="E5" s="44" t="s">
        <v>108</v>
      </c>
    </row>
    <row r="6" spans="1:5" ht="27" thickBot="1" x14ac:dyDescent="0.25">
      <c r="A6" s="58" t="s">
        <v>109</v>
      </c>
      <c r="C6" s="45" t="s">
        <v>26</v>
      </c>
      <c r="E6" s="45" t="s">
        <v>110</v>
      </c>
    </row>
    <row r="7" spans="1:5" ht="27" thickBot="1" x14ac:dyDescent="0.25">
      <c r="A7" s="58" t="s">
        <v>109</v>
      </c>
      <c r="C7" s="45" t="s">
        <v>19</v>
      </c>
      <c r="E7" s="45" t="s">
        <v>19</v>
      </c>
    </row>
    <row r="8" spans="1:5" ht="23.25" thickBot="1" x14ac:dyDescent="0.25">
      <c r="A8" s="46" t="s">
        <v>115</v>
      </c>
      <c r="B8" s="46"/>
      <c r="C8" s="47">
        <v>2423099939</v>
      </c>
      <c r="D8" s="46"/>
      <c r="E8" s="47">
        <v>2423099939</v>
      </c>
    </row>
    <row r="9" spans="1:5" ht="24.75" thickBot="1" x14ac:dyDescent="0.25">
      <c r="A9" s="46" t="s">
        <v>15</v>
      </c>
      <c r="B9" s="46"/>
      <c r="C9" s="48">
        <f>SUM(C8:C8)</f>
        <v>2423099939</v>
      </c>
      <c r="D9" s="46"/>
      <c r="E9" s="48">
        <f>SUM(E8:E8)</f>
        <v>2423099939</v>
      </c>
    </row>
    <row r="10" spans="1:5" ht="19.5" thickTop="1" x14ac:dyDescent="0.2"/>
    <row r="14" spans="1:5" x14ac:dyDescent="0.2">
      <c r="E14" s="49"/>
    </row>
    <row r="16" spans="1:5" x14ac:dyDescent="0.2">
      <c r="E16" s="49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4"/>
  <sheetViews>
    <sheetView rightToLeft="1" zoomScale="85" zoomScaleNormal="85" workbookViewId="0">
      <selection activeCell="A44" sqref="A44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56" t="str">
        <f>+سهام!A2</f>
        <v>صندوق سرمایه‌گذاری بخشی صنایع مفید - دارونو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</row>
    <row r="3" spans="1:21" ht="26.25" x14ac:dyDescent="0.45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  <c r="F3" s="56" t="s">
        <v>24</v>
      </c>
      <c r="G3" s="56" t="s">
        <v>24</v>
      </c>
      <c r="H3" s="56" t="s">
        <v>24</v>
      </c>
      <c r="I3" s="56" t="s">
        <v>24</v>
      </c>
      <c r="J3" s="56" t="s">
        <v>24</v>
      </c>
      <c r="K3" s="56" t="s">
        <v>24</v>
      </c>
      <c r="L3" s="56" t="s">
        <v>24</v>
      </c>
      <c r="M3" s="56" t="s">
        <v>24</v>
      </c>
      <c r="N3" s="56" t="s">
        <v>24</v>
      </c>
      <c r="O3" s="56" t="s">
        <v>24</v>
      </c>
      <c r="P3" s="56" t="s">
        <v>24</v>
      </c>
      <c r="Q3" s="56" t="s">
        <v>24</v>
      </c>
      <c r="R3" s="56" t="s">
        <v>24</v>
      </c>
      <c r="S3" s="56" t="s">
        <v>24</v>
      </c>
      <c r="T3" s="56" t="s">
        <v>24</v>
      </c>
      <c r="U3" s="56" t="s">
        <v>24</v>
      </c>
    </row>
    <row r="4" spans="1:21" ht="26.25" x14ac:dyDescent="0.45">
      <c r="A4" s="56" t="str">
        <f>+سهام!A4</f>
        <v>برای ماه منتهی به 1404/10/30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</row>
    <row r="6" spans="1:21" ht="27" thickBot="1" x14ac:dyDescent="0.5">
      <c r="A6" s="59" t="s">
        <v>3</v>
      </c>
      <c r="C6" s="59" t="s">
        <v>26</v>
      </c>
      <c r="D6" s="59" t="s">
        <v>26</v>
      </c>
      <c r="E6" s="59" t="s">
        <v>26</v>
      </c>
      <c r="F6" s="59" t="s">
        <v>26</v>
      </c>
      <c r="G6" s="59" t="s">
        <v>26</v>
      </c>
      <c r="H6" s="59" t="s">
        <v>26</v>
      </c>
      <c r="I6" s="59" t="s">
        <v>26</v>
      </c>
      <c r="J6" s="59" t="s">
        <v>26</v>
      </c>
      <c r="K6" s="59" t="s">
        <v>26</v>
      </c>
      <c r="M6" s="59" t="s">
        <v>27</v>
      </c>
      <c r="N6" s="59" t="s">
        <v>27</v>
      </c>
      <c r="O6" s="59" t="s">
        <v>27</v>
      </c>
      <c r="P6" s="59" t="s">
        <v>27</v>
      </c>
      <c r="Q6" s="59" t="s">
        <v>27</v>
      </c>
      <c r="R6" s="59" t="s">
        <v>27</v>
      </c>
      <c r="S6" s="59" t="s">
        <v>27</v>
      </c>
      <c r="T6" s="59" t="s">
        <v>27</v>
      </c>
      <c r="U6" s="59" t="s">
        <v>27</v>
      </c>
    </row>
    <row r="7" spans="1:21" ht="27" thickBot="1" x14ac:dyDescent="0.5">
      <c r="A7" s="59" t="s">
        <v>3</v>
      </c>
      <c r="C7" s="25" t="s">
        <v>35</v>
      </c>
      <c r="E7" s="25" t="s">
        <v>36</v>
      </c>
      <c r="G7" s="25" t="s">
        <v>37</v>
      </c>
      <c r="I7" s="25" t="s">
        <v>19</v>
      </c>
      <c r="K7" s="25" t="s">
        <v>38</v>
      </c>
      <c r="M7" s="25" t="s">
        <v>35</v>
      </c>
      <c r="O7" s="25" t="s">
        <v>36</v>
      </c>
      <c r="Q7" s="25" t="s">
        <v>37</v>
      </c>
      <c r="S7" s="25" t="s">
        <v>19</v>
      </c>
      <c r="U7" s="25" t="s">
        <v>38</v>
      </c>
    </row>
    <row r="8" spans="1:21" ht="21" x14ac:dyDescent="0.55000000000000004">
      <c r="A8" s="23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46053984881</v>
      </c>
      <c r="F8" s="8"/>
      <c r="G8" s="8">
        <f>IFERROR(VLOOKUP(A8,'درآمد ناشی از فروش'!A:Q,9,0),0)</f>
        <v>0</v>
      </c>
      <c r="H8" s="8"/>
      <c r="I8" s="8">
        <f>+G8+E8+C8</f>
        <v>46053984881</v>
      </c>
      <c r="J8" s="8"/>
      <c r="K8" s="1">
        <f>+I8/$I$53</f>
        <v>3.5446001849828317E-2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46053984881</v>
      </c>
      <c r="P8" s="8"/>
      <c r="Q8" s="8">
        <f>IFERROR(VLOOKUP(A8,'درآمد ناشی از فروش'!A:Q,17,0),0)</f>
        <v>0</v>
      </c>
      <c r="R8" s="8"/>
      <c r="S8" s="8">
        <f>+Q8+O8+M8</f>
        <v>46053984881</v>
      </c>
      <c r="T8" s="8"/>
      <c r="U8" s="1">
        <f>+S8/$S$53</f>
        <v>3.5446001849828317E-2</v>
      </c>
    </row>
    <row r="9" spans="1:21" ht="21" x14ac:dyDescent="0.55000000000000004">
      <c r="A9" s="23" t="s">
        <v>53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28363132877</v>
      </c>
      <c r="F9" s="8"/>
      <c r="G9" s="8">
        <f>IFERROR(VLOOKUP(A9,'درآمد ناشی از فروش'!A:Q,9,0),0)</f>
        <v>0</v>
      </c>
      <c r="H9" s="8"/>
      <c r="I9" s="8">
        <f t="shared" ref="I9:I52" si="0">+G9+E9+C9</f>
        <v>28363132877</v>
      </c>
      <c r="J9" s="8"/>
      <c r="K9" s="1">
        <f>+I9/$I$53</f>
        <v>2.183002541523478E-2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28363132877</v>
      </c>
      <c r="P9" s="8"/>
      <c r="Q9" s="8">
        <f>IFERROR(VLOOKUP(A9,'درآمد ناشی از فروش'!A:Q,17,0),0)</f>
        <v>0</v>
      </c>
      <c r="R9" s="8"/>
      <c r="S9" s="8">
        <f t="shared" ref="S9:S52" si="1">+Q9+O9+M9</f>
        <v>28363132877</v>
      </c>
      <c r="T9" s="8"/>
      <c r="U9" s="1">
        <f>+S9/$S$53</f>
        <v>2.183002541523478E-2</v>
      </c>
    </row>
    <row r="10" spans="1:21" ht="21" x14ac:dyDescent="0.55000000000000004">
      <c r="A10" s="23" t="s">
        <v>98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1983614236</v>
      </c>
      <c r="F10" s="8"/>
      <c r="G10" s="8">
        <f>IFERROR(VLOOKUP(A10,'درآمد ناشی از فروش'!A:Q,9,0),0)</f>
        <v>-22034248</v>
      </c>
      <c r="H10" s="8"/>
      <c r="I10" s="8">
        <f t="shared" si="0"/>
        <v>1961579988</v>
      </c>
      <c r="J10" s="8"/>
      <c r="K10" s="1">
        <f>+I10/$I$53</f>
        <v>1.5097535655795014E-3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1983614236</v>
      </c>
      <c r="P10" s="8"/>
      <c r="Q10" s="8">
        <f>IFERROR(VLOOKUP(A10,'درآمد ناشی از فروش'!A:Q,17,0),0)</f>
        <v>-22034248</v>
      </c>
      <c r="R10" s="8"/>
      <c r="S10" s="8">
        <f t="shared" si="1"/>
        <v>1961579988</v>
      </c>
      <c r="T10" s="8"/>
      <c r="U10" s="1">
        <f>+S10/$S$53</f>
        <v>1.5097535655795014E-3</v>
      </c>
    </row>
    <row r="11" spans="1:21" ht="21" x14ac:dyDescent="0.55000000000000004">
      <c r="A11" s="23" t="s">
        <v>54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2001562978</v>
      </c>
      <c r="F11" s="8"/>
      <c r="G11" s="8">
        <f>IFERROR(VLOOKUP(A11,'درآمد ناشی از فروش'!A:Q,9,0),0)</f>
        <v>0</v>
      </c>
      <c r="H11" s="8"/>
      <c r="I11" s="8">
        <f t="shared" si="0"/>
        <v>2001562978</v>
      </c>
      <c r="J11" s="8"/>
      <c r="K11" s="1">
        <f>+I11/$I$53</f>
        <v>1.5405269534017215E-3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2001562978</v>
      </c>
      <c r="P11" s="8"/>
      <c r="Q11" s="8">
        <f>IFERROR(VLOOKUP(A11,'درآمد ناشی از فروش'!A:Q,17,0),0)</f>
        <v>0</v>
      </c>
      <c r="R11" s="8"/>
      <c r="S11" s="8">
        <f t="shared" si="1"/>
        <v>2001562978</v>
      </c>
      <c r="T11" s="8"/>
      <c r="U11" s="1">
        <f>+S11/$S$53</f>
        <v>1.5405269534017215E-3</v>
      </c>
    </row>
    <row r="12" spans="1:21" ht="21" x14ac:dyDescent="0.55000000000000004">
      <c r="A12" s="23" t="s">
        <v>99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-24315773260</v>
      </c>
      <c r="F12" s="8"/>
      <c r="G12" s="8">
        <f>IFERROR(VLOOKUP(A12,'درآمد ناشی از فروش'!A:Q,9,0),0)</f>
        <v>0</v>
      </c>
      <c r="H12" s="8"/>
      <c r="I12" s="8">
        <f t="shared" si="0"/>
        <v>-24315773260</v>
      </c>
      <c r="J12" s="8"/>
      <c r="K12" s="1">
        <f>+I12/$I$53</f>
        <v>-1.8714926540690065E-2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-24315773260</v>
      </c>
      <c r="P12" s="8"/>
      <c r="Q12" s="8">
        <f>IFERROR(VLOOKUP(A12,'درآمد ناشی از فروش'!A:Q,17,0),0)</f>
        <v>0</v>
      </c>
      <c r="R12" s="8"/>
      <c r="S12" s="8">
        <f t="shared" si="1"/>
        <v>-24315773260</v>
      </c>
      <c r="T12" s="8"/>
      <c r="U12" s="1">
        <f>+S12/$S$53</f>
        <v>-1.8714926540690065E-2</v>
      </c>
    </row>
    <row r="13" spans="1:21" ht="21" x14ac:dyDescent="0.55000000000000004">
      <c r="A13" s="23" t="s">
        <v>64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25589507763</v>
      </c>
      <c r="F13" s="8"/>
      <c r="G13" s="8">
        <f>IFERROR(VLOOKUP(A13,'درآمد ناشی از فروش'!A:Q,9,0),0)</f>
        <v>0</v>
      </c>
      <c r="H13" s="8"/>
      <c r="I13" s="8">
        <f t="shared" si="0"/>
        <v>25589507763</v>
      </c>
      <c r="J13" s="8"/>
      <c r="K13" s="1">
        <f>+I13/$I$53</f>
        <v>1.9695271578501435E-2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25589507763</v>
      </c>
      <c r="P13" s="8"/>
      <c r="Q13" s="8">
        <f>IFERROR(VLOOKUP(A13,'درآمد ناشی از فروش'!A:Q,17,0),0)</f>
        <v>0</v>
      </c>
      <c r="R13" s="8"/>
      <c r="S13" s="8">
        <f t="shared" si="1"/>
        <v>25589507763</v>
      </c>
      <c r="T13" s="8"/>
      <c r="U13" s="1">
        <f>+S13/$S$53</f>
        <v>1.9695271578501435E-2</v>
      </c>
    </row>
    <row r="14" spans="1:21" ht="21" x14ac:dyDescent="0.55000000000000004">
      <c r="A14" s="23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-9344640544</v>
      </c>
      <c r="F14" s="8"/>
      <c r="G14" s="8">
        <f>IFERROR(VLOOKUP(A14,'درآمد ناشی از فروش'!A:Q,9,0),0)</f>
        <v>-1231956403</v>
      </c>
      <c r="H14" s="8"/>
      <c r="I14" s="8">
        <f t="shared" si="0"/>
        <v>-10576596947</v>
      </c>
      <c r="J14" s="8"/>
      <c r="K14" s="1">
        <f>+I14/$I$53</f>
        <v>-8.1404046993318532E-3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-9344640544</v>
      </c>
      <c r="P14" s="8"/>
      <c r="Q14" s="8">
        <f>IFERROR(VLOOKUP(A14,'درآمد ناشی از فروش'!A:Q,17,0),0)</f>
        <v>-1231956403</v>
      </c>
      <c r="R14" s="8"/>
      <c r="S14" s="8">
        <f t="shared" si="1"/>
        <v>-10576596947</v>
      </c>
      <c r="T14" s="8"/>
      <c r="U14" s="1">
        <f>+S14/$S$53</f>
        <v>-8.1404046993318532E-3</v>
      </c>
    </row>
    <row r="15" spans="1:21" ht="21" x14ac:dyDescent="0.55000000000000004">
      <c r="A15" s="23" t="s">
        <v>67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29402319560</v>
      </c>
      <c r="F15" s="8"/>
      <c r="G15" s="8">
        <f>IFERROR(VLOOKUP(A15,'درآمد ناشی از فروش'!A:Q,9,0),0)</f>
        <v>315847787</v>
      </c>
      <c r="H15" s="8"/>
      <c r="I15" s="8">
        <f t="shared" si="0"/>
        <v>29718167347</v>
      </c>
      <c r="J15" s="8"/>
      <c r="K15" s="1">
        <f>+I15/$I$53</f>
        <v>2.2872943947785402E-2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29402319560</v>
      </c>
      <c r="P15" s="8"/>
      <c r="Q15" s="8">
        <f>IFERROR(VLOOKUP(A15,'درآمد ناشی از فروش'!A:Q,17,0),0)</f>
        <v>315847787</v>
      </c>
      <c r="R15" s="8"/>
      <c r="S15" s="8">
        <f t="shared" si="1"/>
        <v>29718167347</v>
      </c>
      <c r="T15" s="8"/>
      <c r="U15" s="1">
        <f>+S15/$S$53</f>
        <v>2.2872943947785402E-2</v>
      </c>
    </row>
    <row r="16" spans="1:21" ht="21" x14ac:dyDescent="0.55000000000000004">
      <c r="A16" s="23" t="s">
        <v>58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2061260404</v>
      </c>
      <c r="F16" s="8"/>
      <c r="G16" s="8">
        <f>IFERROR(VLOOKUP(A16,'درآمد ناشی از فروش'!A:Q,9,0),0)</f>
        <v>0</v>
      </c>
      <c r="H16" s="8"/>
      <c r="I16" s="8">
        <f t="shared" si="0"/>
        <v>2061260404</v>
      </c>
      <c r="J16" s="8"/>
      <c r="K16" s="1">
        <f>+I16/$I$53</f>
        <v>1.5864737933525674E-3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2061260404</v>
      </c>
      <c r="P16" s="8"/>
      <c r="Q16" s="8">
        <f>IFERROR(VLOOKUP(A16,'درآمد ناشی از فروش'!A:Q,17,0),0)</f>
        <v>0</v>
      </c>
      <c r="R16" s="8"/>
      <c r="S16" s="8">
        <f t="shared" si="1"/>
        <v>2061260404</v>
      </c>
      <c r="T16" s="8"/>
      <c r="U16" s="1">
        <f>+S16/$S$53</f>
        <v>1.5864737933525674E-3</v>
      </c>
    </row>
    <row r="17" spans="1:21" ht="21" x14ac:dyDescent="0.55000000000000004">
      <c r="A17" s="23" t="s">
        <v>73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43737755749</v>
      </c>
      <c r="F17" s="8"/>
      <c r="G17" s="8">
        <f>IFERROR(VLOOKUP(A17,'درآمد ناشی از فروش'!A:Q,9,0),0)</f>
        <v>424054465</v>
      </c>
      <c r="H17" s="8"/>
      <c r="I17" s="8">
        <f t="shared" si="0"/>
        <v>44161810214</v>
      </c>
      <c r="J17" s="8"/>
      <c r="K17" s="1">
        <f>+I17/$I$53</f>
        <v>3.3989666922025992E-2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43737755749</v>
      </c>
      <c r="P17" s="8"/>
      <c r="Q17" s="8">
        <f>IFERROR(VLOOKUP(A17,'درآمد ناشی از فروش'!A:Q,17,0),0)</f>
        <v>424054465</v>
      </c>
      <c r="R17" s="8"/>
      <c r="S17" s="8">
        <f t="shared" si="1"/>
        <v>44161810214</v>
      </c>
      <c r="T17" s="8"/>
      <c r="U17" s="1">
        <f>+S17/$S$53</f>
        <v>3.3989666922025992E-2</v>
      </c>
    </row>
    <row r="18" spans="1:21" ht="21" x14ac:dyDescent="0.55000000000000004">
      <c r="A18" s="23" t="s">
        <v>50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42364100945</v>
      </c>
      <c r="F18" s="8"/>
      <c r="G18" s="8">
        <f>IFERROR(VLOOKUP(A18,'درآمد ناشی از فروش'!A:Q,9,0),0)</f>
        <v>-431486716</v>
      </c>
      <c r="H18" s="8"/>
      <c r="I18" s="8">
        <f t="shared" si="0"/>
        <v>41932614229</v>
      </c>
      <c r="J18" s="8"/>
      <c r="K18" s="1">
        <f>+I18/$I$53</f>
        <v>3.2273939494483914E-2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42364100945</v>
      </c>
      <c r="P18" s="8"/>
      <c r="Q18" s="8">
        <f>IFERROR(VLOOKUP(A18,'درآمد ناشی از فروش'!A:Q,17,0),0)</f>
        <v>-431486716</v>
      </c>
      <c r="R18" s="8"/>
      <c r="S18" s="8">
        <f t="shared" si="1"/>
        <v>41932614229</v>
      </c>
      <c r="T18" s="8"/>
      <c r="U18" s="1">
        <f>+S18/$S$53</f>
        <v>3.2273939494483914E-2</v>
      </c>
    </row>
    <row r="19" spans="1:21" ht="21" x14ac:dyDescent="0.55000000000000004">
      <c r="A19" s="23" t="s">
        <v>56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105166298607</v>
      </c>
      <c r="F19" s="8"/>
      <c r="G19" s="8">
        <f>IFERROR(VLOOKUP(A19,'درآمد ناشی از فروش'!A:Q,9,0),0)</f>
        <v>1201070330</v>
      </c>
      <c r="H19" s="8"/>
      <c r="I19" s="8">
        <f t="shared" si="0"/>
        <v>106367368937</v>
      </c>
      <c r="J19" s="8"/>
      <c r="K19" s="1">
        <f>+I19/$I$53</f>
        <v>8.1866921306471885E-2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105166298607</v>
      </c>
      <c r="P19" s="8"/>
      <c r="Q19" s="8">
        <f>IFERROR(VLOOKUP(A19,'درآمد ناشی از فروش'!A:Q,17,0),0)</f>
        <v>1201070330</v>
      </c>
      <c r="R19" s="8"/>
      <c r="S19" s="8">
        <f t="shared" si="1"/>
        <v>106367368937</v>
      </c>
      <c r="T19" s="8"/>
      <c r="U19" s="1">
        <f>+S19/$S$53</f>
        <v>8.1866921306471885E-2</v>
      </c>
    </row>
    <row r="20" spans="1:21" ht="21" x14ac:dyDescent="0.55000000000000004">
      <c r="A20" s="23" t="s">
        <v>57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83804459760</v>
      </c>
      <c r="F20" s="8"/>
      <c r="G20" s="8">
        <f>IFERROR(VLOOKUP(A20,'درآمد ناشی از فروش'!A:Q,9,0),0)</f>
        <v>198599502</v>
      </c>
      <c r="H20" s="8"/>
      <c r="I20" s="8">
        <f t="shared" si="0"/>
        <v>84003059262</v>
      </c>
      <c r="J20" s="8"/>
      <c r="K20" s="1">
        <f>+I20/$I$53</f>
        <v>6.4653962120453004E-2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83804459760</v>
      </c>
      <c r="P20" s="8"/>
      <c r="Q20" s="8">
        <f>IFERROR(VLOOKUP(A20,'درآمد ناشی از فروش'!A:Q,17,0),0)</f>
        <v>198599502</v>
      </c>
      <c r="R20" s="8"/>
      <c r="S20" s="8">
        <f t="shared" si="1"/>
        <v>84003059262</v>
      </c>
      <c r="T20" s="8"/>
      <c r="U20" s="1">
        <f>+S20/$S$53</f>
        <v>6.4653962120453004E-2</v>
      </c>
    </row>
    <row r="21" spans="1:21" ht="21" x14ac:dyDescent="0.55000000000000004">
      <c r="A21" s="23" t="s">
        <v>60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21196802623</v>
      </c>
      <c r="F21" s="8"/>
      <c r="G21" s="8">
        <f>IFERROR(VLOOKUP(A21,'درآمد ناشی از فروش'!A:Q,9,0),0)</f>
        <v>-299237925</v>
      </c>
      <c r="H21" s="8"/>
      <c r="I21" s="8">
        <f t="shared" si="0"/>
        <v>20897564698</v>
      </c>
      <c r="J21" s="8"/>
      <c r="K21" s="1">
        <f>+I21/$I$53</f>
        <v>1.6084061321864289E-2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21196802623</v>
      </c>
      <c r="P21" s="8"/>
      <c r="Q21" s="8">
        <f>IFERROR(VLOOKUP(A21,'درآمد ناشی از فروش'!A:Q,17,0),0)</f>
        <v>-299237925</v>
      </c>
      <c r="R21" s="8"/>
      <c r="S21" s="8">
        <f t="shared" si="1"/>
        <v>20897564698</v>
      </c>
      <c r="T21" s="8"/>
      <c r="U21" s="1">
        <f>+S21/$S$53</f>
        <v>1.6084061321864289E-2</v>
      </c>
    </row>
    <row r="22" spans="1:21" ht="21" x14ac:dyDescent="0.55000000000000004">
      <c r="A22" s="23" t="s">
        <v>61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-39478689875</v>
      </c>
      <c r="F22" s="8"/>
      <c r="G22" s="8">
        <f>IFERROR(VLOOKUP(A22,'درآمد ناشی از فروش'!A:Q,9,0),0)</f>
        <v>0</v>
      </c>
      <c r="H22" s="8"/>
      <c r="I22" s="8">
        <f t="shared" si="0"/>
        <v>-39478689875</v>
      </c>
      <c r="J22" s="8"/>
      <c r="K22" s="1">
        <f>+I22/$I$53</f>
        <v>-3.0385247182277336E-2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-39478689875</v>
      </c>
      <c r="P22" s="8"/>
      <c r="Q22" s="8">
        <f>IFERROR(VLOOKUP(A22,'درآمد ناشی از فروش'!A:Q,17,0),0)</f>
        <v>0</v>
      </c>
      <c r="R22" s="8"/>
      <c r="S22" s="8">
        <f t="shared" si="1"/>
        <v>-39478689875</v>
      </c>
      <c r="T22" s="8"/>
      <c r="U22" s="1">
        <f>+S22/$S$53</f>
        <v>-3.0385247182277336E-2</v>
      </c>
    </row>
    <row r="23" spans="1:21" ht="21" x14ac:dyDescent="0.55000000000000004">
      <c r="A23" s="23" t="s">
        <v>59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-44510637219</v>
      </c>
      <c r="F23" s="8"/>
      <c r="G23" s="8">
        <f>IFERROR(VLOOKUP(A23,'درآمد ناشی از فروش'!A:Q,9,0),0)</f>
        <v>0</v>
      </c>
      <c r="H23" s="8"/>
      <c r="I23" s="8">
        <f t="shared" si="0"/>
        <v>-44510637219</v>
      </c>
      <c r="J23" s="8"/>
      <c r="K23" s="1">
        <f>+I23/$I$53</f>
        <v>-3.4258145810366472E-2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-44510637219</v>
      </c>
      <c r="P23" s="8"/>
      <c r="Q23" s="8">
        <f>IFERROR(VLOOKUP(A23,'درآمد ناشی از فروش'!A:Q,17,0),0)</f>
        <v>0</v>
      </c>
      <c r="R23" s="8"/>
      <c r="S23" s="8">
        <f t="shared" si="1"/>
        <v>-44510637219</v>
      </c>
      <c r="T23" s="8"/>
      <c r="U23" s="1">
        <f>+S23/$S$53</f>
        <v>-3.4258145810366472E-2</v>
      </c>
    </row>
    <row r="24" spans="1:21" ht="21" x14ac:dyDescent="0.55000000000000004">
      <c r="A24" s="23" t="s">
        <v>49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43183945537</v>
      </c>
      <c r="F24" s="8"/>
      <c r="G24" s="8">
        <f>IFERROR(VLOOKUP(A24,'درآمد ناشی از فروش'!A:Q,9,0),0)</f>
        <v>63468308</v>
      </c>
      <c r="H24" s="8"/>
      <c r="I24" s="8">
        <f t="shared" si="0"/>
        <v>43247413845</v>
      </c>
      <c r="J24" s="8"/>
      <c r="K24" s="1">
        <f>+I24/$I$53</f>
        <v>3.3285890789063785E-2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43183945537</v>
      </c>
      <c r="P24" s="8"/>
      <c r="Q24" s="8">
        <f>IFERROR(VLOOKUP(A24,'درآمد ناشی از فروش'!A:Q,17,0),0)</f>
        <v>63468308</v>
      </c>
      <c r="R24" s="8"/>
      <c r="S24" s="8">
        <f t="shared" si="1"/>
        <v>43247413845</v>
      </c>
      <c r="T24" s="8"/>
      <c r="U24" s="1">
        <f>+S24/$S$53</f>
        <v>3.3285890789063785E-2</v>
      </c>
    </row>
    <row r="25" spans="1:21" ht="21" x14ac:dyDescent="0.55000000000000004">
      <c r="A25" s="23" t="s">
        <v>51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-10020273440</v>
      </c>
      <c r="F25" s="8"/>
      <c r="G25" s="8">
        <f>IFERROR(VLOOKUP(A25,'درآمد ناشی از فروش'!A:Q,9,0),0)</f>
        <v>4549983993</v>
      </c>
      <c r="H25" s="8"/>
      <c r="I25" s="8">
        <f t="shared" si="0"/>
        <v>-5470289447</v>
      </c>
      <c r="J25" s="8"/>
      <c r="K25" s="1">
        <f>+I25/$I$53</f>
        <v>-4.2102738852779166E-3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-10020273440</v>
      </c>
      <c r="P25" s="8"/>
      <c r="Q25" s="8">
        <f>IFERROR(VLOOKUP(A25,'درآمد ناشی از فروش'!A:Q,17,0),0)</f>
        <v>4549983993</v>
      </c>
      <c r="R25" s="8"/>
      <c r="S25" s="8">
        <f t="shared" si="1"/>
        <v>-5470289447</v>
      </c>
      <c r="T25" s="8"/>
      <c r="U25" s="1">
        <f>+S25/$S$53</f>
        <v>-4.2102738852779166E-3</v>
      </c>
    </row>
    <row r="26" spans="1:21" ht="21" x14ac:dyDescent="0.55000000000000004">
      <c r="A26" s="23" t="s">
        <v>70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49134929965</v>
      </c>
      <c r="F26" s="8"/>
      <c r="G26" s="8">
        <f>IFERROR(VLOOKUP(A26,'درآمد ناشی از فروش'!A:Q,9,0),0)</f>
        <v>171577571</v>
      </c>
      <c r="H26" s="8"/>
      <c r="I26" s="8">
        <f t="shared" si="0"/>
        <v>49306507536</v>
      </c>
      <c r="J26" s="8"/>
      <c r="K26" s="1">
        <f>+I26/$I$53</f>
        <v>3.7949344923041986E-2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49134929965</v>
      </c>
      <c r="P26" s="8"/>
      <c r="Q26" s="8">
        <f>IFERROR(VLOOKUP(A26,'درآمد ناشی از فروش'!A:Q,17,0),0)</f>
        <v>171577571</v>
      </c>
      <c r="R26" s="8"/>
      <c r="S26" s="8">
        <f t="shared" si="1"/>
        <v>49306507536</v>
      </c>
      <c r="T26" s="8"/>
      <c r="U26" s="1">
        <f>+S26/$S$53</f>
        <v>3.7949344923041986E-2</v>
      </c>
    </row>
    <row r="27" spans="1:21" ht="21" x14ac:dyDescent="0.55000000000000004">
      <c r="A27" s="23" t="s">
        <v>55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48068955714</v>
      </c>
      <c r="F27" s="8"/>
      <c r="G27" s="8">
        <f>IFERROR(VLOOKUP(A27,'درآمد ناشی از فروش'!A:Q,9,0),0)</f>
        <v>0</v>
      </c>
      <c r="H27" s="8"/>
      <c r="I27" s="8">
        <f t="shared" si="0"/>
        <v>48068955714</v>
      </c>
      <c r="J27" s="8"/>
      <c r="K27" s="1">
        <f>+I27/$I$53</f>
        <v>3.6996848319648869E-2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48068955714</v>
      </c>
      <c r="P27" s="8"/>
      <c r="Q27" s="8">
        <f>IFERROR(VLOOKUP(A27,'درآمد ناشی از فروش'!A:Q,17,0),0)</f>
        <v>0</v>
      </c>
      <c r="R27" s="8"/>
      <c r="S27" s="8">
        <f t="shared" si="1"/>
        <v>48068955714</v>
      </c>
      <c r="T27" s="8"/>
      <c r="U27" s="1">
        <f>+S27/$S$53</f>
        <v>3.6996848319648869E-2</v>
      </c>
    </row>
    <row r="28" spans="1:21" ht="21" x14ac:dyDescent="0.55000000000000004">
      <c r="A28" s="23" t="s">
        <v>47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-41352887977</v>
      </c>
      <c r="F28" s="8"/>
      <c r="G28" s="8">
        <f>IFERROR(VLOOKUP(A28,'درآمد ناشی از فروش'!A:Q,9,0),0)</f>
        <v>-624930291</v>
      </c>
      <c r="H28" s="8"/>
      <c r="I28" s="8">
        <f t="shared" si="0"/>
        <v>-41977818268</v>
      </c>
      <c r="J28" s="8"/>
      <c r="K28" s="1">
        <f>+I28/$I$53</f>
        <v>-3.2308731325291912E-2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-41352887977</v>
      </c>
      <c r="P28" s="8"/>
      <c r="Q28" s="8">
        <f>IFERROR(VLOOKUP(A28,'درآمد ناشی از فروش'!A:Q,17,0),0)</f>
        <v>-624930291</v>
      </c>
      <c r="R28" s="8"/>
      <c r="S28" s="8">
        <f t="shared" si="1"/>
        <v>-41977818268</v>
      </c>
      <c r="T28" s="8"/>
      <c r="U28" s="1">
        <f>+S28/$S$53</f>
        <v>-3.2308731325291912E-2</v>
      </c>
    </row>
    <row r="29" spans="1:21" ht="21" x14ac:dyDescent="0.55000000000000004">
      <c r="A29" s="23" t="s">
        <v>77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39838800276</v>
      </c>
      <c r="F29" s="8"/>
      <c r="G29" s="8">
        <f>IFERROR(VLOOKUP(A29,'درآمد ناشی از فروش'!A:Q,9,0),0)</f>
        <v>119200336</v>
      </c>
      <c r="H29" s="8"/>
      <c r="I29" s="8">
        <f t="shared" si="0"/>
        <v>39958000612</v>
      </c>
      <c r="J29" s="8"/>
      <c r="K29" s="1">
        <f>+I29/$I$53</f>
        <v>3.0754154440015068E-2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39838800276</v>
      </c>
      <c r="P29" s="8"/>
      <c r="Q29" s="8">
        <f>IFERROR(VLOOKUP(A29,'درآمد ناشی از فروش'!A:Q,17,0),0)</f>
        <v>119200336</v>
      </c>
      <c r="R29" s="8"/>
      <c r="S29" s="8">
        <f t="shared" si="1"/>
        <v>39958000612</v>
      </c>
      <c r="T29" s="8"/>
      <c r="U29" s="1">
        <f>+S29/$S$53</f>
        <v>3.0754154440015068E-2</v>
      </c>
    </row>
    <row r="30" spans="1:21" ht="21" x14ac:dyDescent="0.55000000000000004">
      <c r="A30" s="23" t="s">
        <v>48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52326947666</v>
      </c>
      <c r="F30" s="8"/>
      <c r="G30" s="8">
        <f>IFERROR(VLOOKUP(A30,'درآمد ناشی از فروش'!A:Q,9,0),0)</f>
        <v>0</v>
      </c>
      <c r="H30" s="8"/>
      <c r="I30" s="8">
        <f t="shared" si="0"/>
        <v>52326947666</v>
      </c>
      <c r="J30" s="8"/>
      <c r="K30" s="1">
        <f>+I30/$I$53</f>
        <v>4.0274062897217668E-2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52326947666</v>
      </c>
      <c r="P30" s="8"/>
      <c r="Q30" s="8">
        <f>IFERROR(VLOOKUP(A30,'درآمد ناشی از فروش'!A:Q,17,0),0)</f>
        <v>0</v>
      </c>
      <c r="R30" s="8"/>
      <c r="S30" s="8">
        <f t="shared" si="1"/>
        <v>52326947666</v>
      </c>
      <c r="T30" s="8"/>
      <c r="U30" s="1">
        <f>+S30/$S$53</f>
        <v>4.0274062897217668E-2</v>
      </c>
    </row>
    <row r="31" spans="1:21" ht="21" x14ac:dyDescent="0.55000000000000004">
      <c r="A31" s="23" t="s">
        <v>74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-7193736786</v>
      </c>
      <c r="F31" s="8"/>
      <c r="G31" s="8">
        <f>IFERROR(VLOOKUP(A31,'درآمد ناشی از فروش'!A:Q,9,0),0)</f>
        <v>-482447603</v>
      </c>
      <c r="H31" s="8"/>
      <c r="I31" s="8">
        <f t="shared" si="0"/>
        <v>-7676184389</v>
      </c>
      <c r="J31" s="8"/>
      <c r="K31" s="1">
        <f>+I31/$I$53</f>
        <v>-5.9080673855949114E-3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-7193736786</v>
      </c>
      <c r="P31" s="8"/>
      <c r="Q31" s="8">
        <f>IFERROR(VLOOKUP(A31,'درآمد ناشی از فروش'!A:Q,17,0),0)</f>
        <v>-482447603</v>
      </c>
      <c r="R31" s="8"/>
      <c r="S31" s="8">
        <f t="shared" si="1"/>
        <v>-7676184389</v>
      </c>
      <c r="T31" s="8"/>
      <c r="U31" s="1">
        <f>+S31/$S$53</f>
        <v>-5.9080673855949114E-3</v>
      </c>
    </row>
    <row r="32" spans="1:21" ht="21" x14ac:dyDescent="0.55000000000000004">
      <c r="A32" s="23" t="s">
        <v>65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132406785432</v>
      </c>
      <c r="F32" s="8"/>
      <c r="G32" s="8">
        <f>IFERROR(VLOOKUP(A32,'درآمد ناشی از فروش'!A:Q,9,0),0)</f>
        <v>1741307645</v>
      </c>
      <c r="H32" s="8"/>
      <c r="I32" s="8">
        <f t="shared" si="0"/>
        <v>134148093077</v>
      </c>
      <c r="J32" s="8"/>
      <c r="K32" s="1">
        <f>+I32/$I$53</f>
        <v>0.10324868885167868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132406785432</v>
      </c>
      <c r="P32" s="8"/>
      <c r="Q32" s="8">
        <f>IFERROR(VLOOKUP(A32,'درآمد ناشی از فروش'!A:Q,17,0),0)</f>
        <v>1741307645</v>
      </c>
      <c r="R32" s="8"/>
      <c r="S32" s="8">
        <f t="shared" si="1"/>
        <v>134148093077</v>
      </c>
      <c r="T32" s="8"/>
      <c r="U32" s="1">
        <f>+S32/$S$53</f>
        <v>0.10324868885167868</v>
      </c>
    </row>
    <row r="33" spans="1:21" ht="21" x14ac:dyDescent="0.55000000000000004">
      <c r="A33" s="23" t="s">
        <v>79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2549113321</v>
      </c>
      <c r="F33" s="8"/>
      <c r="G33" s="8">
        <f>IFERROR(VLOOKUP(A33,'درآمد ناشی از فروش'!A:Q,9,0),0)</f>
        <v>0</v>
      </c>
      <c r="H33" s="8"/>
      <c r="I33" s="8">
        <f t="shared" si="0"/>
        <v>2549113321</v>
      </c>
      <c r="J33" s="8"/>
      <c r="K33" s="1">
        <f>+I33/$I$53</f>
        <v>1.9619556423849252E-3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2549113321</v>
      </c>
      <c r="P33" s="8"/>
      <c r="Q33" s="8">
        <f>IFERROR(VLOOKUP(A33,'درآمد ناشی از فروش'!A:Q,17,0),0)</f>
        <v>0</v>
      </c>
      <c r="R33" s="8"/>
      <c r="S33" s="8">
        <f t="shared" si="1"/>
        <v>2549113321</v>
      </c>
      <c r="T33" s="8"/>
      <c r="U33" s="1">
        <f>+S33/$S$53</f>
        <v>1.9619556423849252E-3</v>
      </c>
    </row>
    <row r="34" spans="1:21" ht="21" x14ac:dyDescent="0.55000000000000004">
      <c r="A34" s="23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-15932090249</v>
      </c>
      <c r="F34" s="8"/>
      <c r="G34" s="8">
        <f>IFERROR(VLOOKUP(A34,'درآمد ناشی از فروش'!A:Q,9,0),0)</f>
        <v>-614652247</v>
      </c>
      <c r="H34" s="8"/>
      <c r="I34" s="8">
        <f t="shared" si="0"/>
        <v>-16546742496</v>
      </c>
      <c r="J34" s="8"/>
      <c r="K34" s="1">
        <f>+I34/$I$53</f>
        <v>-1.2735398828947402E-2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-15932090249</v>
      </c>
      <c r="P34" s="8"/>
      <c r="Q34" s="8">
        <f>IFERROR(VLOOKUP(A34,'درآمد ناشی از فروش'!A:Q,17,0),0)</f>
        <v>-614652247</v>
      </c>
      <c r="R34" s="8"/>
      <c r="S34" s="8">
        <f t="shared" si="1"/>
        <v>-16546742496</v>
      </c>
      <c r="T34" s="8"/>
      <c r="U34" s="1">
        <f>+S34/$S$53</f>
        <v>-1.2735398828947402E-2</v>
      </c>
    </row>
    <row r="35" spans="1:21" ht="21" x14ac:dyDescent="0.55000000000000004">
      <c r="A35" s="23" t="s">
        <v>100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-6240433006</v>
      </c>
      <c r="F35" s="8"/>
      <c r="G35" s="8">
        <f>IFERROR(VLOOKUP(A35,'درآمد ناشی از فروش'!A:Q,9,0),0)</f>
        <v>0</v>
      </c>
      <c r="H35" s="8"/>
      <c r="I35" s="8">
        <f t="shared" si="0"/>
        <v>-6240433006</v>
      </c>
      <c r="J35" s="8"/>
      <c r="K35" s="1">
        <f>+I35/$I$53</f>
        <v>-4.8030241128094679E-3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-6240433006</v>
      </c>
      <c r="P35" s="8"/>
      <c r="Q35" s="8">
        <f>IFERROR(VLOOKUP(A35,'درآمد ناشی از فروش'!A:Q,17,0),0)</f>
        <v>0</v>
      </c>
      <c r="R35" s="8"/>
      <c r="S35" s="8">
        <f t="shared" si="1"/>
        <v>-6240433006</v>
      </c>
      <c r="T35" s="8"/>
      <c r="U35" s="1">
        <f>+S35/$S$53</f>
        <v>-4.8030241128094679E-3</v>
      </c>
    </row>
    <row r="36" spans="1:21" ht="21" x14ac:dyDescent="0.55000000000000004">
      <c r="A36" s="23" t="s">
        <v>62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719116507</v>
      </c>
      <c r="F36" s="8"/>
      <c r="G36" s="8">
        <f>IFERROR(VLOOKUP(A36,'درآمد ناشی از فروش'!A:Q,9,0),0)</f>
        <v>-492028806</v>
      </c>
      <c r="H36" s="8"/>
      <c r="I36" s="8">
        <f t="shared" si="0"/>
        <v>227087701</v>
      </c>
      <c r="J36" s="8"/>
      <c r="K36" s="1">
        <f>+I36/$I$53</f>
        <v>1.74780772836882E-4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719116507</v>
      </c>
      <c r="P36" s="8"/>
      <c r="Q36" s="8">
        <f>IFERROR(VLOOKUP(A36,'درآمد ناشی از فروش'!A:Q,17,0),0)</f>
        <v>-492028806</v>
      </c>
      <c r="R36" s="8"/>
      <c r="S36" s="8">
        <f t="shared" si="1"/>
        <v>227087701</v>
      </c>
      <c r="T36" s="8"/>
      <c r="U36" s="1">
        <f>+S36/$S$53</f>
        <v>1.74780772836882E-4</v>
      </c>
    </row>
    <row r="37" spans="1:21" ht="21" x14ac:dyDescent="0.55000000000000004">
      <c r="A37" s="23" t="s">
        <v>45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64113557280</v>
      </c>
      <c r="F37" s="8"/>
      <c r="G37" s="8">
        <f>IFERROR(VLOOKUP(A37,'درآمد ناشی از فروش'!A:Q,9,0),0)</f>
        <v>0</v>
      </c>
      <c r="H37" s="8"/>
      <c r="I37" s="8">
        <f t="shared" si="0"/>
        <v>64113557280</v>
      </c>
      <c r="J37" s="8"/>
      <c r="K37" s="1">
        <f>+I37/$I$53</f>
        <v>4.9345768358983487E-2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64113557280</v>
      </c>
      <c r="P37" s="8"/>
      <c r="Q37" s="8">
        <f>IFERROR(VLOOKUP(A37,'درآمد ناشی از فروش'!A:Q,17,0),0)</f>
        <v>0</v>
      </c>
      <c r="R37" s="8"/>
      <c r="S37" s="8">
        <f t="shared" si="1"/>
        <v>64113557280</v>
      </c>
      <c r="T37" s="8"/>
      <c r="U37" s="1">
        <f>+S37/$S$53</f>
        <v>4.9345768358983487E-2</v>
      </c>
    </row>
    <row r="38" spans="1:21" ht="21" x14ac:dyDescent="0.55000000000000004">
      <c r="A38" s="23" t="s">
        <v>78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21107843307</v>
      </c>
      <c r="F38" s="8"/>
      <c r="G38" s="8">
        <f>IFERROR(VLOOKUP(A38,'درآمد ناشی از فروش'!A:Q,9,0),0)</f>
        <v>7841048492</v>
      </c>
      <c r="H38" s="8"/>
      <c r="I38" s="8">
        <f t="shared" si="0"/>
        <v>28948891799</v>
      </c>
      <c r="J38" s="8"/>
      <c r="K38" s="1">
        <f>+I38/$I$53</f>
        <v>2.2280861795331203E-2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21107843307</v>
      </c>
      <c r="P38" s="8"/>
      <c r="Q38" s="8">
        <f>IFERROR(VLOOKUP(A38,'درآمد ناشی از فروش'!A:Q,17,0),0)</f>
        <v>7841048492</v>
      </c>
      <c r="R38" s="8"/>
      <c r="S38" s="8">
        <f t="shared" si="1"/>
        <v>28948891799</v>
      </c>
      <c r="T38" s="8"/>
      <c r="U38" s="1">
        <f>+S38/$S$53</f>
        <v>2.2280861795331203E-2</v>
      </c>
    </row>
    <row r="39" spans="1:21" ht="21" x14ac:dyDescent="0.55000000000000004">
      <c r="A39" s="23" t="s">
        <v>46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42065847266</v>
      </c>
      <c r="F39" s="8"/>
      <c r="G39" s="8">
        <f>IFERROR(VLOOKUP(A39,'درآمد ناشی از فروش'!A:Q,9,0),0)</f>
        <v>128576506</v>
      </c>
      <c r="H39" s="8"/>
      <c r="I39" s="8">
        <f t="shared" si="0"/>
        <v>42194423772</v>
      </c>
      <c r="J39" s="8"/>
      <c r="K39" s="1">
        <f>+I39/$I$53</f>
        <v>3.2475444349480936E-2</v>
      </c>
      <c r="L39" s="8"/>
      <c r="M39" s="8">
        <f>IFERROR(VLOOKUP(A39,'درآمد سود سهام'!A:S,19,0),0)</f>
        <v>0</v>
      </c>
      <c r="N39" s="8"/>
      <c r="O39" s="8">
        <f>IFERROR(VLOOKUP(A39,'درآمد ناشی از تغییر قیمت اوراق'!A:Q,17,0),0)</f>
        <v>42065847266</v>
      </c>
      <c r="P39" s="8"/>
      <c r="Q39" s="8">
        <f>IFERROR(VLOOKUP(A39,'درآمد ناشی از فروش'!A:Q,17,0),0)</f>
        <v>128576506</v>
      </c>
      <c r="R39" s="8"/>
      <c r="S39" s="8">
        <f t="shared" si="1"/>
        <v>42194423772</v>
      </c>
      <c r="T39" s="8"/>
      <c r="U39" s="1">
        <f>+S39/$S$53</f>
        <v>3.2475444349480936E-2</v>
      </c>
    </row>
    <row r="40" spans="1:21" ht="21" x14ac:dyDescent="0.55000000000000004">
      <c r="A40" s="23" t="s">
        <v>76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-17299594497</v>
      </c>
      <c r="F40" s="8"/>
      <c r="G40" s="8">
        <f>IFERROR(VLOOKUP(A40,'درآمد ناشی از فروش'!A:Q,9,0),0)</f>
        <v>-5074552850</v>
      </c>
      <c r="H40" s="8"/>
      <c r="I40" s="8">
        <f t="shared" si="0"/>
        <v>-22374147347</v>
      </c>
      <c r="J40" s="8"/>
      <c r="K40" s="1">
        <f>+I40/$I$53</f>
        <v>-1.7220530868269846E-2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-17299594497</v>
      </c>
      <c r="P40" s="8"/>
      <c r="Q40" s="8">
        <f>IFERROR(VLOOKUP(A40,'درآمد ناشی از فروش'!A:Q,17,0),0)</f>
        <v>-5074552850</v>
      </c>
      <c r="R40" s="8"/>
      <c r="S40" s="8">
        <f t="shared" si="1"/>
        <v>-22374147347</v>
      </c>
      <c r="T40" s="8"/>
      <c r="U40" s="1">
        <f>+S40/$S$53</f>
        <v>-1.7220530868269846E-2</v>
      </c>
    </row>
    <row r="41" spans="1:21" ht="21" x14ac:dyDescent="0.55000000000000004">
      <c r="A41" s="23" t="s">
        <v>102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-7949944660</v>
      </c>
      <c r="H41" s="8"/>
      <c r="I41" s="8">
        <f t="shared" si="0"/>
        <v>-7949944660</v>
      </c>
      <c r="J41" s="8"/>
      <c r="K41" s="1">
        <f>+I41/$I$53</f>
        <v>-6.1187702617379663E-3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-7949944660</v>
      </c>
      <c r="R41" s="8"/>
      <c r="S41" s="8">
        <f t="shared" ref="S41" si="2">+Q41+O41+M41</f>
        <v>-7949944660</v>
      </c>
      <c r="T41" s="8"/>
      <c r="U41" s="1">
        <f>+S41/$S$53</f>
        <v>-6.1187702617379663E-3</v>
      </c>
    </row>
    <row r="42" spans="1:21" ht="21" x14ac:dyDescent="0.55000000000000004">
      <c r="A42" s="23" t="s">
        <v>103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144855002608</v>
      </c>
      <c r="F42" s="8"/>
      <c r="G42" s="8">
        <f>IFERROR(VLOOKUP(A42,'درآمد ناشی از فروش'!A:Q,9,0),0)</f>
        <v>0</v>
      </c>
      <c r="H42" s="8"/>
      <c r="I42" s="8">
        <f t="shared" si="0"/>
        <v>144855002608</v>
      </c>
      <c r="J42" s="8"/>
      <c r="K42" s="1">
        <f>+I42/$I$53</f>
        <v>0.11148939019429678</v>
      </c>
      <c r="L42" s="8"/>
      <c r="M42" s="8">
        <f>IFERROR(VLOOKUP(A42,'درآمد سود سهام'!A:S,19,0),0)</f>
        <v>0</v>
      </c>
      <c r="N42" s="8"/>
      <c r="O42" s="8">
        <f>IFERROR(VLOOKUP(A42,'درآمد ناشی از تغییر قیمت اوراق'!A:Q,17,0),0)</f>
        <v>144855002608</v>
      </c>
      <c r="P42" s="8"/>
      <c r="Q42" s="8">
        <f>IFERROR(VLOOKUP(A42,'درآمد ناشی از فروش'!A:Q,17,0),0)</f>
        <v>0</v>
      </c>
      <c r="R42" s="8"/>
      <c r="S42" s="8">
        <f t="shared" si="1"/>
        <v>144855002608</v>
      </c>
      <c r="T42" s="8"/>
      <c r="U42" s="1">
        <f>+S42/$S$53</f>
        <v>0.11148939019429678</v>
      </c>
    </row>
    <row r="43" spans="1:21" ht="21" x14ac:dyDescent="0.55000000000000004">
      <c r="A43" s="23" t="s">
        <v>105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-6717809221</v>
      </c>
      <c r="F43" s="8"/>
      <c r="G43" s="8">
        <f>IFERROR(VLOOKUP(A43,'درآمد ناشی از فروش'!A:Q,9,0),0)</f>
        <v>0</v>
      </c>
      <c r="H43" s="8"/>
      <c r="I43" s="8">
        <f t="shared" si="0"/>
        <v>-6717809221</v>
      </c>
      <c r="J43" s="8"/>
      <c r="K43" s="1">
        <f>+I43/$I$53</f>
        <v>-5.1704424424866245E-3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-6717809221</v>
      </c>
      <c r="P43" s="8"/>
      <c r="Q43" s="8">
        <f>IFERROR(VLOOKUP(A43,'درآمد ناشی از فروش'!A:Q,17,0),0)</f>
        <v>0</v>
      </c>
      <c r="R43" s="8"/>
      <c r="S43" s="8">
        <f t="shared" ref="S43:S45" si="3">+Q43+O43+M43</f>
        <v>-6717809221</v>
      </c>
      <c r="T43" s="8"/>
      <c r="U43" s="1">
        <f>+S43/$S$53</f>
        <v>-5.1704424424866245E-3</v>
      </c>
    </row>
    <row r="44" spans="1:21" ht="21" x14ac:dyDescent="0.55000000000000004">
      <c r="A44" s="23" t="s">
        <v>107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-347493013</v>
      </c>
      <c r="F44" s="8"/>
      <c r="G44" s="8">
        <f>IFERROR(VLOOKUP(A44,'درآمد ناشی از فروش'!A:Q,9,0),0)</f>
        <v>-270279450</v>
      </c>
      <c r="H44" s="8"/>
      <c r="I44" s="8">
        <f t="shared" si="0"/>
        <v>-617772463</v>
      </c>
      <c r="J44" s="8"/>
      <c r="K44" s="1">
        <f>+I44/$I$53</f>
        <v>-4.754759859076828E-4</v>
      </c>
      <c r="L44" s="8"/>
      <c r="M44" s="8">
        <f>IFERROR(VLOOKUP(A44,'درآمد سود سهام'!A:S,19,0),0)</f>
        <v>0</v>
      </c>
      <c r="N44" s="8"/>
      <c r="O44" s="8">
        <f>IFERROR(VLOOKUP(A44,'درآمد ناشی از تغییر قیمت اوراق'!A:Q,17,0),0)</f>
        <v>-347493013</v>
      </c>
      <c r="P44" s="8"/>
      <c r="Q44" s="8">
        <f>IFERROR(VLOOKUP(A44,'درآمد ناشی از فروش'!A:Q,17,0),0)</f>
        <v>-270279450</v>
      </c>
      <c r="R44" s="8"/>
      <c r="S44" s="8">
        <f t="shared" si="3"/>
        <v>-617772463</v>
      </c>
      <c r="T44" s="8"/>
      <c r="U44" s="1">
        <f>+S44/$S$53</f>
        <v>-4.754759859076828E-4</v>
      </c>
    </row>
    <row r="45" spans="1:21" ht="21" x14ac:dyDescent="0.55000000000000004">
      <c r="A45" s="23" t="s">
        <v>106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8236648587</v>
      </c>
      <c r="F45" s="8"/>
      <c r="G45" s="8">
        <f>IFERROR(VLOOKUP(A45,'درآمد ناشی از فروش'!A:Q,9,0),0)</f>
        <v>0</v>
      </c>
      <c r="H45" s="8"/>
      <c r="I45" s="8">
        <f t="shared" si="0"/>
        <v>8236648587</v>
      </c>
      <c r="J45" s="8"/>
      <c r="K45" s="1">
        <f>+I45/$I$53</f>
        <v>6.3394353779717564E-3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8236648587</v>
      </c>
      <c r="P45" s="8"/>
      <c r="Q45" s="8">
        <f>IFERROR(VLOOKUP(A45,'درآمد ناشی از فروش'!A:Q,17,0),0)</f>
        <v>0</v>
      </c>
      <c r="R45" s="8"/>
      <c r="S45" s="8">
        <f t="shared" si="3"/>
        <v>8236648587</v>
      </c>
      <c r="T45" s="8"/>
      <c r="U45" s="1">
        <f>+S45/$S$53</f>
        <v>6.3394353779717564E-3</v>
      </c>
    </row>
    <row r="46" spans="1:21" ht="21" x14ac:dyDescent="0.55000000000000004">
      <c r="A46" s="23" t="s">
        <v>97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-741541540</v>
      </c>
      <c r="F46" s="8"/>
      <c r="G46" s="8">
        <f>IFERROR(VLOOKUP(A46,'درآمد ناشی از فروش'!A:Q,9,0),0)</f>
        <v>887933390</v>
      </c>
      <c r="H46" s="8"/>
      <c r="I46" s="8">
        <f t="shared" si="0"/>
        <v>146391850</v>
      </c>
      <c r="J46" s="8"/>
      <c r="K46" s="1">
        <f>+I46/$I$53</f>
        <v>1.126722432229868E-4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-741541540</v>
      </c>
      <c r="P46" s="8"/>
      <c r="Q46" s="8">
        <f>IFERROR(VLOOKUP(A46,'درآمد ناشی از فروش'!A:Q,17,0),0)</f>
        <v>887933390</v>
      </c>
      <c r="R46" s="8"/>
      <c r="S46" s="8">
        <f t="shared" si="1"/>
        <v>146391850</v>
      </c>
      <c r="T46" s="8"/>
      <c r="U46" s="1">
        <f>+S46/$S$53</f>
        <v>1.126722432229868E-4</v>
      </c>
    </row>
    <row r="47" spans="1:21" ht="21" x14ac:dyDescent="0.55000000000000004">
      <c r="A47" s="23" t="s">
        <v>91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-517755585</v>
      </c>
      <c r="F47" s="8"/>
      <c r="G47" s="8">
        <f>IFERROR(VLOOKUP(A47,'درآمد ناشی از فروش'!A:Q,9,0),0)</f>
        <v>0</v>
      </c>
      <c r="H47" s="8"/>
      <c r="I47" s="8">
        <f t="shared" si="0"/>
        <v>-517755585</v>
      </c>
      <c r="J47" s="8"/>
      <c r="K47" s="1">
        <f>+I47/$I$53</f>
        <v>-3.9849679612068443E-4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-517755585</v>
      </c>
      <c r="P47" s="8"/>
      <c r="Q47" s="8">
        <f>IFERROR(VLOOKUP(A47,'درآمد ناشی از فروش'!A:Q,17,0),0)</f>
        <v>0</v>
      </c>
      <c r="R47" s="8"/>
      <c r="S47" s="8">
        <f t="shared" si="1"/>
        <v>-517755585</v>
      </c>
      <c r="T47" s="8"/>
      <c r="U47" s="1">
        <f>+S47/$S$53</f>
        <v>-3.9849679612068443E-4</v>
      </c>
    </row>
    <row r="48" spans="1:21" ht="21" x14ac:dyDescent="0.55000000000000004">
      <c r="A48" s="23" t="s">
        <v>101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415550283</v>
      </c>
      <c r="F48" s="8"/>
      <c r="G48" s="8">
        <f>IFERROR(VLOOKUP(A48,'درآمد ناشی از فروش'!A:Q,9,0),0)</f>
        <v>288428675</v>
      </c>
      <c r="H48" s="8"/>
      <c r="I48" s="8">
        <f t="shared" si="0"/>
        <v>703978958</v>
      </c>
      <c r="J48" s="8"/>
      <c r="K48" s="1">
        <f t="shared" ref="K48" si="4">+I48/$I$53</f>
        <v>5.4182584877259779E-4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415550283</v>
      </c>
      <c r="P48" s="8"/>
      <c r="Q48" s="8">
        <f>IFERROR(VLOOKUP(A48,'درآمد ناشی از فروش'!A:Q,17,0),0)</f>
        <v>288428675</v>
      </c>
      <c r="R48" s="8"/>
      <c r="S48" s="8">
        <f t="shared" ref="S48" si="5">+Q48+O48+M48</f>
        <v>703978958</v>
      </c>
      <c r="T48" s="8"/>
      <c r="U48" s="1">
        <f t="shared" ref="U48" si="6">+S48/$S$53</f>
        <v>5.4182584877259779E-4</v>
      </c>
    </row>
    <row r="49" spans="1:21" ht="21" x14ac:dyDescent="0.55000000000000004">
      <c r="A49" s="23" t="s">
        <v>114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2303095151</v>
      </c>
      <c r="F49" s="8"/>
      <c r="G49" s="8">
        <f>IFERROR(VLOOKUP(A49,'درآمد ناشی از فروش'!A:Q,9,0),0)</f>
        <v>0</v>
      </c>
      <c r="H49" s="8"/>
      <c r="I49" s="8">
        <f t="shared" si="0"/>
        <v>2303095151</v>
      </c>
      <c r="J49" s="8"/>
      <c r="K49" s="1">
        <f>+I49/$I$53</f>
        <v>1.7726048070241173E-3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2303095151</v>
      </c>
      <c r="P49" s="8"/>
      <c r="Q49" s="8">
        <f>IFERROR(VLOOKUP(A49,'درآمد ناشی از فروش'!A:Q,17,0),0)</f>
        <v>0</v>
      </c>
      <c r="R49" s="8"/>
      <c r="S49" s="8">
        <f t="shared" si="1"/>
        <v>2303095151</v>
      </c>
      <c r="T49" s="8"/>
      <c r="U49" s="1">
        <f>+S49/$S$53</f>
        <v>1.7726048070241173E-3</v>
      </c>
    </row>
    <row r="50" spans="1:21" ht="21" x14ac:dyDescent="0.55000000000000004">
      <c r="A50" s="23" t="s">
        <v>52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261665285835</v>
      </c>
      <c r="F50" s="8"/>
      <c r="G50" s="8">
        <f>IFERROR(VLOOKUP(A50,'درآمد ناشی از فروش'!A:Q,9,0),0)</f>
        <v>-17612</v>
      </c>
      <c r="H50" s="8"/>
      <c r="I50" s="8">
        <f t="shared" si="0"/>
        <v>261665268223</v>
      </c>
      <c r="J50" s="8"/>
      <c r="K50" s="1">
        <f>+I50/$I$53</f>
        <v>0.20139381218442104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261665285835</v>
      </c>
      <c r="P50" s="8"/>
      <c r="Q50" s="8">
        <f>IFERROR(VLOOKUP(A50,'درآمد ناشی از فروش'!A:Q,17,0),0)</f>
        <v>-17612</v>
      </c>
      <c r="R50" s="8"/>
      <c r="S50" s="8">
        <f t="shared" si="1"/>
        <v>261665268223</v>
      </c>
      <c r="T50" s="8"/>
      <c r="U50" s="1">
        <f>+S50/$S$53</f>
        <v>0.20139381218442104</v>
      </c>
    </row>
    <row r="51" spans="1:21" ht="21" x14ac:dyDescent="0.55000000000000004">
      <c r="A51" s="23" t="s">
        <v>71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163231839902</v>
      </c>
      <c r="F51" s="8"/>
      <c r="G51" s="8">
        <f>IFERROR(VLOOKUP(A51,'درآمد ناشی از فروش'!A:Q,9,0),0)</f>
        <v>11384778146</v>
      </c>
      <c r="H51" s="8"/>
      <c r="I51" s="8">
        <f t="shared" si="0"/>
        <v>174616618048</v>
      </c>
      <c r="J51" s="8"/>
      <c r="K51" s="1">
        <f>+I51/$I$53</f>
        <v>0.13439577448798989</v>
      </c>
      <c r="L51" s="8"/>
      <c r="M51" s="8">
        <f>IFERROR(VLOOKUP(A51,'درآمد سود سهام'!A:S,19,0),0)</f>
        <v>0</v>
      </c>
      <c r="N51" s="8"/>
      <c r="O51" s="8">
        <f>IFERROR(VLOOKUP(A51,'درآمد ناشی از تغییر قیمت اوراق'!A:Q,17,0),0)</f>
        <v>163231839902</v>
      </c>
      <c r="P51" s="8"/>
      <c r="Q51" s="8">
        <f>IFERROR(VLOOKUP(A51,'درآمد ناشی از فروش'!A:Q,17,0),0)</f>
        <v>11384778146</v>
      </c>
      <c r="R51" s="8"/>
      <c r="S51" s="8">
        <f t="shared" si="1"/>
        <v>174616618048</v>
      </c>
      <c r="T51" s="8"/>
      <c r="U51" s="1">
        <f>+S51/$S$53</f>
        <v>0.13439577448798989</v>
      </c>
    </row>
    <row r="52" spans="1:21" ht="21.75" thickBot="1" x14ac:dyDescent="0.6">
      <c r="A52" s="23" t="s">
        <v>68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3951861688</v>
      </c>
      <c r="F52" s="8"/>
      <c r="G52" s="8">
        <f>IFERROR(VLOOKUP(A52,'درآمد ناشی از فروش'!A:Q,9,0),0)</f>
        <v>-437238915</v>
      </c>
      <c r="H52" s="8"/>
      <c r="I52" s="8">
        <f t="shared" si="0"/>
        <v>3514622773</v>
      </c>
      <c r="J52" s="8"/>
      <c r="K52" s="1">
        <f>+I52/$I$53</f>
        <v>2.7050715727446875E-3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3951861688</v>
      </c>
      <c r="P52" s="8"/>
      <c r="Q52" s="8">
        <f>IFERROR(VLOOKUP(A52,'درآمد ناشی از فروش'!A:Q,17,0),0)</f>
        <v>-437238915</v>
      </c>
      <c r="R52" s="8"/>
      <c r="S52" s="8">
        <f t="shared" si="1"/>
        <v>3514622773</v>
      </c>
      <c r="T52" s="8"/>
      <c r="U52" s="1">
        <f>+S52/$S$53</f>
        <v>2.7050715727446875E-3</v>
      </c>
    </row>
    <row r="53" spans="1:21" s="23" customFormat="1" ht="21.75" thickBot="1" x14ac:dyDescent="0.6">
      <c r="A53" s="23" t="s">
        <v>15</v>
      </c>
      <c r="C53" s="9">
        <f>SUM(C8:C52)</f>
        <v>0</v>
      </c>
      <c r="D53" s="3"/>
      <c r="E53" s="9">
        <f>SUM(E8:E52)</f>
        <v>1287886570496</v>
      </c>
      <c r="F53" s="3"/>
      <c r="G53" s="9">
        <f>SUM(G8:G52)</f>
        <v>11385067420</v>
      </c>
      <c r="H53" s="3"/>
      <c r="I53" s="9">
        <f>SUM(I8:I52)</f>
        <v>1299271637916</v>
      </c>
      <c r="J53" s="3"/>
      <c r="K53" s="10">
        <f>SUM(K8:K52)</f>
        <v>1</v>
      </c>
      <c r="L53" s="3"/>
      <c r="M53" s="9">
        <f>SUM(M8:M52)</f>
        <v>0</v>
      </c>
      <c r="N53" s="3"/>
      <c r="O53" s="9">
        <f>SUM(O8:O52)</f>
        <v>1287886570496</v>
      </c>
      <c r="P53" s="3"/>
      <c r="Q53" s="9">
        <f>SUM(Q8:Q52)</f>
        <v>11385067420</v>
      </c>
      <c r="R53" s="3"/>
      <c r="S53" s="9">
        <f>SUM(S8:S52)</f>
        <v>1299271637916</v>
      </c>
      <c r="T53" s="3"/>
      <c r="U53" s="10">
        <f>SUM(U8:U52)</f>
        <v>1</v>
      </c>
    </row>
    <row r="5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9"/>
  <sheetViews>
    <sheetView rightToLeft="1" zoomScale="85" zoomScaleNormal="85" workbookViewId="0">
      <selection activeCell="A8" sqref="A8:XFD8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56" t="s">
        <v>72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</row>
    <row r="3" spans="1:19" ht="26.25" x14ac:dyDescent="0.2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  <c r="F3" s="56" t="s">
        <v>24</v>
      </c>
      <c r="G3" s="56" t="s">
        <v>24</v>
      </c>
      <c r="H3" s="56" t="s">
        <v>24</v>
      </c>
      <c r="I3" s="56" t="s">
        <v>24</v>
      </c>
      <c r="J3" s="56" t="s">
        <v>24</v>
      </c>
      <c r="K3" s="56" t="s">
        <v>24</v>
      </c>
      <c r="L3" s="56" t="s">
        <v>24</v>
      </c>
      <c r="M3" s="56" t="s">
        <v>24</v>
      </c>
      <c r="N3" s="56" t="s">
        <v>24</v>
      </c>
      <c r="O3" s="56" t="s">
        <v>24</v>
      </c>
      <c r="P3" s="56" t="s">
        <v>24</v>
      </c>
      <c r="Q3" s="56" t="s">
        <v>24</v>
      </c>
      <c r="R3" s="56" t="s">
        <v>24</v>
      </c>
      <c r="S3" s="56" t="s">
        <v>24</v>
      </c>
    </row>
    <row r="4" spans="1:19" ht="26.25" x14ac:dyDescent="0.2">
      <c r="A4" s="56" t="str">
        <f>+سهام!A4</f>
        <v>برای ماه منتهی به 1404/10/30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</row>
    <row r="6" spans="1:19" ht="27" thickBot="1" x14ac:dyDescent="0.25">
      <c r="A6" s="59" t="s">
        <v>3</v>
      </c>
      <c r="C6" s="59" t="s">
        <v>81</v>
      </c>
      <c r="D6" s="59" t="s">
        <v>81</v>
      </c>
      <c r="E6" s="59" t="s">
        <v>81</v>
      </c>
      <c r="F6" s="59" t="s">
        <v>81</v>
      </c>
      <c r="G6" s="59" t="s">
        <v>81</v>
      </c>
      <c r="I6" s="59" t="s">
        <v>26</v>
      </c>
      <c r="J6" s="59" t="s">
        <v>26</v>
      </c>
      <c r="K6" s="59" t="s">
        <v>26</v>
      </c>
      <c r="L6" s="59" t="s">
        <v>26</v>
      </c>
      <c r="M6" s="59" t="s">
        <v>26</v>
      </c>
      <c r="O6" s="59" t="s">
        <v>27</v>
      </c>
      <c r="P6" s="59" t="s">
        <v>27</v>
      </c>
      <c r="Q6" s="59" t="s">
        <v>27</v>
      </c>
      <c r="R6" s="59" t="s">
        <v>27</v>
      </c>
      <c r="S6" s="59" t="s">
        <v>27</v>
      </c>
    </row>
    <row r="7" spans="1:19" ht="27" thickBot="1" x14ac:dyDescent="0.25">
      <c r="A7" s="59" t="s">
        <v>3</v>
      </c>
      <c r="C7" s="25" t="s">
        <v>82</v>
      </c>
      <c r="E7" s="25" t="s">
        <v>83</v>
      </c>
      <c r="G7" s="25" t="s">
        <v>84</v>
      </c>
      <c r="I7" s="25" t="s">
        <v>85</v>
      </c>
      <c r="K7" s="25" t="s">
        <v>30</v>
      </c>
      <c r="M7" s="25" t="s">
        <v>86</v>
      </c>
      <c r="O7" s="25" t="s">
        <v>85</v>
      </c>
      <c r="Q7" s="25" t="s">
        <v>30</v>
      </c>
      <c r="S7" s="25" t="s">
        <v>86</v>
      </c>
    </row>
    <row r="8" spans="1:19" ht="21.75" thickBot="1" x14ac:dyDescent="0.25">
      <c r="I8" s="9">
        <v>0</v>
      </c>
      <c r="J8" s="3"/>
      <c r="K8" s="9">
        <v>0</v>
      </c>
      <c r="L8" s="3"/>
      <c r="M8" s="9">
        <v>0</v>
      </c>
      <c r="N8" s="3"/>
      <c r="O8" s="9">
        <v>0</v>
      </c>
      <c r="P8" s="3"/>
      <c r="Q8" s="9">
        <v>0</v>
      </c>
      <c r="R8" s="3"/>
      <c r="S8" s="9">
        <v>0</v>
      </c>
    </row>
    <row r="9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A44" sqref="A44"/>
    </sheetView>
  </sheetViews>
  <sheetFormatPr defaultRowHeight="18.75" x14ac:dyDescent="0.45"/>
  <cols>
    <col min="1" max="1" width="17.125" style="13" bestFit="1" customWidth="1"/>
    <col min="2" max="2" width="0.875" style="13" customWidth="1"/>
    <col min="3" max="3" width="32.125" style="13" bestFit="1" customWidth="1"/>
    <col min="4" max="4" width="0.875" style="13" customWidth="1"/>
    <col min="5" max="5" width="27.875" style="13" bestFit="1" customWidth="1"/>
    <col min="6" max="6" width="0.875" style="13" customWidth="1"/>
    <col min="7" max="7" width="32.125" style="13" bestFit="1" customWidth="1"/>
    <col min="8" max="8" width="0.875" style="13" customWidth="1"/>
    <col min="9" max="9" width="27.875" style="13" bestFit="1" customWidth="1"/>
    <col min="10" max="10" width="0.875" style="13" customWidth="1"/>
    <col min="11" max="11" width="8" style="13" customWidth="1"/>
    <col min="12" max="16384" width="9" style="13"/>
  </cols>
  <sheetData>
    <row r="2" spans="1:9" ht="26.25" x14ac:dyDescent="0.45">
      <c r="A2" s="56" t="str">
        <f>+سهام!A2</f>
        <v>صندوق سرمایه‌گذاری بخشی صنایع مفید - دارونو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</row>
    <row r="3" spans="1:9" ht="26.25" x14ac:dyDescent="0.45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  <c r="F3" s="56" t="s">
        <v>24</v>
      </c>
      <c r="G3" s="56" t="s">
        <v>24</v>
      </c>
      <c r="H3" s="56" t="s">
        <v>24</v>
      </c>
      <c r="I3" s="56" t="s">
        <v>24</v>
      </c>
    </row>
    <row r="4" spans="1:9" ht="26.25" x14ac:dyDescent="0.45">
      <c r="A4" s="56" t="str">
        <f>+سهام!A4</f>
        <v>برای ماه منتهی به 1404/10/30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</row>
    <row r="6" spans="1:9" ht="27" thickBot="1" x14ac:dyDescent="0.5">
      <c r="A6" s="59" t="s">
        <v>39</v>
      </c>
      <c r="B6" s="59" t="s">
        <v>39</v>
      </c>
      <c r="C6" s="59" t="s">
        <v>26</v>
      </c>
      <c r="D6" s="59" t="s">
        <v>26</v>
      </c>
      <c r="E6" s="59" t="s">
        <v>26</v>
      </c>
      <c r="G6" s="59" t="s">
        <v>27</v>
      </c>
      <c r="H6" s="59" t="s">
        <v>27</v>
      </c>
      <c r="I6" s="59" t="s">
        <v>27</v>
      </c>
    </row>
    <row r="7" spans="1:9" ht="27" thickBot="1" x14ac:dyDescent="0.5">
      <c r="A7" s="25" t="s">
        <v>40</v>
      </c>
      <c r="C7" s="25" t="s">
        <v>41</v>
      </c>
      <c r="E7" s="25" t="s">
        <v>42</v>
      </c>
      <c r="G7" s="25" t="s">
        <v>41</v>
      </c>
      <c r="I7" s="25" t="s">
        <v>42</v>
      </c>
    </row>
    <row r="8" spans="1:9" ht="23.25" thickBot="1" x14ac:dyDescent="0.6">
      <c r="A8" s="26" t="s">
        <v>23</v>
      </c>
      <c r="B8" s="27"/>
      <c r="C8" s="26">
        <f>+'سود سپرده بانکی'!G8</f>
        <v>4117660573</v>
      </c>
      <c r="D8" s="27"/>
      <c r="E8" s="39">
        <f>+C8/$C$9</f>
        <v>1</v>
      </c>
      <c r="F8" s="27"/>
      <c r="G8" s="26">
        <f>+'سود سپرده بانکی'!M8</f>
        <v>4117660573</v>
      </c>
      <c r="H8" s="27"/>
      <c r="I8" s="40">
        <f>+G8/$G$9</f>
        <v>1</v>
      </c>
    </row>
    <row r="9" spans="1:9" ht="24.75" thickBot="1" x14ac:dyDescent="0.5">
      <c r="C9" s="28">
        <f>SUM(C8:C8)</f>
        <v>4117660573</v>
      </c>
      <c r="D9" s="29"/>
      <c r="E9" s="12">
        <f>SUM(E8:E8)</f>
        <v>1</v>
      </c>
      <c r="F9" s="29"/>
      <c r="G9" s="28">
        <f>SUM(G8:G8)</f>
        <v>4117660573</v>
      </c>
      <c r="H9" s="29"/>
      <c r="I9" s="12">
        <f>SUM(I8:I8)</f>
        <v>1</v>
      </c>
    </row>
    <row r="10" spans="1:9" ht="19.5" thickTop="1" x14ac:dyDescent="0.45">
      <c r="E10" s="30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A44" sqref="A44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6" t="str">
        <f>+سهام!A2</f>
        <v>صندوق سرمایه‌گذاری بخشی صنایع مفید - دارونو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</row>
    <row r="3" spans="1:13" ht="26.25" x14ac:dyDescent="0.2">
      <c r="A3" s="56" t="s">
        <v>24</v>
      </c>
      <c r="B3" s="56" t="s">
        <v>24</v>
      </c>
      <c r="C3" s="56" t="s">
        <v>24</v>
      </c>
      <c r="D3" s="56" t="s">
        <v>24</v>
      </c>
      <c r="E3" s="56" t="s">
        <v>24</v>
      </c>
      <c r="F3" s="56" t="s">
        <v>24</v>
      </c>
      <c r="G3" s="56" t="s">
        <v>24</v>
      </c>
      <c r="H3" s="56" t="s">
        <v>24</v>
      </c>
      <c r="I3" s="56" t="s">
        <v>24</v>
      </c>
      <c r="J3" s="56" t="s">
        <v>24</v>
      </c>
      <c r="K3" s="56" t="s">
        <v>24</v>
      </c>
      <c r="L3" s="56" t="s">
        <v>24</v>
      </c>
      <c r="M3" s="56" t="s">
        <v>24</v>
      </c>
    </row>
    <row r="4" spans="1:13" ht="26.25" x14ac:dyDescent="0.2">
      <c r="A4" s="56" t="str">
        <f>+سهام!A4</f>
        <v>برای ماه منتهی به 1404/10/30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</row>
    <row r="6" spans="1:13" ht="27" thickBot="1" x14ac:dyDescent="0.25">
      <c r="A6" s="59" t="s">
        <v>25</v>
      </c>
      <c r="B6" s="59" t="s">
        <v>25</v>
      </c>
      <c r="C6" s="59" t="s">
        <v>26</v>
      </c>
      <c r="D6" s="59" t="s">
        <v>26</v>
      </c>
      <c r="E6" s="59" t="s">
        <v>26</v>
      </c>
      <c r="F6" s="59" t="s">
        <v>26</v>
      </c>
      <c r="G6" s="59" t="s">
        <v>26</v>
      </c>
      <c r="I6" s="59" t="s">
        <v>27</v>
      </c>
      <c r="J6" s="59" t="s">
        <v>27</v>
      </c>
      <c r="K6" s="59" t="s">
        <v>27</v>
      </c>
      <c r="L6" s="59" t="s">
        <v>27</v>
      </c>
      <c r="M6" s="59" t="s">
        <v>27</v>
      </c>
    </row>
    <row r="7" spans="1:13" ht="27" thickBot="1" x14ac:dyDescent="0.25">
      <c r="A7" s="25" t="s">
        <v>28</v>
      </c>
      <c r="C7" s="25" t="s">
        <v>29</v>
      </c>
      <c r="E7" s="25" t="s">
        <v>30</v>
      </c>
      <c r="G7" s="25" t="s">
        <v>31</v>
      </c>
      <c r="I7" s="25" t="s">
        <v>29</v>
      </c>
      <c r="K7" s="25" t="s">
        <v>30</v>
      </c>
      <c r="M7" s="25" t="s">
        <v>31</v>
      </c>
    </row>
    <row r="8" spans="1:13" ht="19.5" customHeight="1" thickBot="1" x14ac:dyDescent="0.25">
      <c r="A8" s="3" t="s">
        <v>23</v>
      </c>
      <c r="C8" s="8">
        <v>4117660573</v>
      </c>
      <c r="E8" s="8">
        <v>0</v>
      </c>
      <c r="G8" s="8">
        <f>+C8-E8</f>
        <v>4117660573</v>
      </c>
      <c r="I8" s="8">
        <v>4117660573</v>
      </c>
      <c r="K8" s="8">
        <v>0</v>
      </c>
      <c r="M8" s="8">
        <f>+I8-K8</f>
        <v>4117660573</v>
      </c>
    </row>
    <row r="9" spans="1:13" s="3" customFormat="1" ht="21.75" thickBot="1" x14ac:dyDescent="0.25">
      <c r="A9" s="3" t="s">
        <v>15</v>
      </c>
      <c r="C9" s="9">
        <f>SUM(C8:C8)</f>
        <v>4117660573</v>
      </c>
      <c r="E9" s="9">
        <f>SUM(E8:E8)</f>
        <v>0</v>
      </c>
      <c r="G9" s="9">
        <f>SUM(G8:G8)</f>
        <v>4117660573</v>
      </c>
      <c r="I9" s="9">
        <f>SUM(I8:I8)</f>
        <v>4117660573</v>
      </c>
      <c r="K9" s="9">
        <f>SUM(K8:K8)</f>
        <v>0</v>
      </c>
      <c r="M9" s="9">
        <f>SUM(M8:M8)</f>
        <v>4117660573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42"/>
  <sheetViews>
    <sheetView rightToLeft="1" zoomScale="90" zoomScaleNormal="90" workbookViewId="0">
      <selection activeCell="A44" sqref="A44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7" ht="24" x14ac:dyDescent="0.2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  <c r="H3" s="60" t="s">
        <v>24</v>
      </c>
      <c r="I3" s="60" t="s">
        <v>24</v>
      </c>
      <c r="J3" s="60" t="s">
        <v>24</v>
      </c>
      <c r="K3" s="60" t="s">
        <v>24</v>
      </c>
      <c r="L3" s="60" t="s">
        <v>24</v>
      </c>
      <c r="M3" s="60" t="s">
        <v>24</v>
      </c>
      <c r="N3" s="60" t="s">
        <v>24</v>
      </c>
      <c r="O3" s="60" t="s">
        <v>24</v>
      </c>
      <c r="P3" s="60" t="s">
        <v>24</v>
      </c>
      <c r="Q3" s="60" t="s">
        <v>24</v>
      </c>
    </row>
    <row r="4" spans="1:17" ht="24" x14ac:dyDescent="0.2">
      <c r="A4" s="60" t="str">
        <f>+سهام!A4</f>
        <v>برای ماه منتهی به 1404/10/30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7" ht="24.75" thickBot="1" x14ac:dyDescent="0.25">
      <c r="A6" s="60" t="s">
        <v>3</v>
      </c>
      <c r="C6" s="61" t="s">
        <v>26</v>
      </c>
      <c r="D6" s="61" t="s">
        <v>26</v>
      </c>
      <c r="E6" s="61" t="s">
        <v>26</v>
      </c>
      <c r="F6" s="61" t="s">
        <v>26</v>
      </c>
      <c r="G6" s="61" t="s">
        <v>26</v>
      </c>
      <c r="H6" s="61" t="s">
        <v>26</v>
      </c>
      <c r="I6" s="61" t="s">
        <v>26</v>
      </c>
      <c r="K6" s="61" t="s">
        <v>27</v>
      </c>
      <c r="L6" s="61" t="s">
        <v>27</v>
      </c>
      <c r="M6" s="61" t="s">
        <v>27</v>
      </c>
      <c r="N6" s="61" t="s">
        <v>27</v>
      </c>
      <c r="O6" s="61" t="s">
        <v>27</v>
      </c>
      <c r="P6" s="61" t="s">
        <v>27</v>
      </c>
      <c r="Q6" s="61" t="s">
        <v>27</v>
      </c>
    </row>
    <row r="7" spans="1:17" ht="24.75" thickBot="1" x14ac:dyDescent="0.25">
      <c r="A7" s="61" t="s">
        <v>3</v>
      </c>
      <c r="C7" s="22" t="s">
        <v>7</v>
      </c>
      <c r="E7" s="22" t="s">
        <v>32</v>
      </c>
      <c r="G7" s="22" t="s">
        <v>33</v>
      </c>
      <c r="I7" s="22" t="s">
        <v>80</v>
      </c>
      <c r="K7" s="22" t="s">
        <v>7</v>
      </c>
      <c r="M7" s="22" t="s">
        <v>32</v>
      </c>
      <c r="O7" s="22" t="s">
        <v>33</v>
      </c>
      <c r="Q7" s="22" t="s">
        <v>80</v>
      </c>
    </row>
    <row r="8" spans="1:17" x14ac:dyDescent="0.55000000000000004">
      <c r="A8" s="23" t="s">
        <v>49</v>
      </c>
      <c r="C8" s="7">
        <v>1716363</v>
      </c>
      <c r="E8" s="7">
        <v>5005397736</v>
      </c>
      <c r="G8" s="7">
        <v>4941929428</v>
      </c>
      <c r="I8" s="7">
        <f>+E8-G8</f>
        <v>63468308</v>
      </c>
      <c r="K8" s="7">
        <v>1716363</v>
      </c>
      <c r="M8" s="7">
        <v>5005397736</v>
      </c>
      <c r="O8" s="7">
        <v>4941929428</v>
      </c>
      <c r="Q8" s="7">
        <f>+M8-O8</f>
        <v>63468308</v>
      </c>
    </row>
    <row r="9" spans="1:17" x14ac:dyDescent="0.55000000000000004">
      <c r="A9" s="23" t="s">
        <v>51</v>
      </c>
      <c r="C9" s="7">
        <v>134878</v>
      </c>
      <c r="E9" s="7">
        <v>20021774904</v>
      </c>
      <c r="G9" s="7">
        <v>15471790911</v>
      </c>
      <c r="I9" s="7">
        <f t="shared" ref="I9:I33" si="0">+E9-G9</f>
        <v>4549983993</v>
      </c>
      <c r="K9" s="7">
        <v>134878</v>
      </c>
      <c r="M9" s="7">
        <v>20021774904</v>
      </c>
      <c r="O9" s="7">
        <v>15471790911</v>
      </c>
      <c r="Q9" s="7">
        <f t="shared" ref="Q9:Q29" si="1">+M9-O9</f>
        <v>4549983993</v>
      </c>
    </row>
    <row r="10" spans="1:17" x14ac:dyDescent="0.55000000000000004">
      <c r="A10" s="23" t="s">
        <v>70</v>
      </c>
      <c r="C10" s="7">
        <v>3836039</v>
      </c>
      <c r="E10" s="7">
        <v>9801735210</v>
      </c>
      <c r="G10" s="7">
        <v>9630157639</v>
      </c>
      <c r="I10" s="7">
        <f t="shared" si="0"/>
        <v>171577571</v>
      </c>
      <c r="K10" s="7">
        <v>3836039</v>
      </c>
      <c r="M10" s="7">
        <v>9801735210</v>
      </c>
      <c r="O10" s="7">
        <v>9630157639</v>
      </c>
      <c r="Q10" s="7">
        <f t="shared" si="1"/>
        <v>171577571</v>
      </c>
    </row>
    <row r="11" spans="1:17" x14ac:dyDescent="0.55000000000000004">
      <c r="A11" s="23" t="s">
        <v>94</v>
      </c>
      <c r="C11" s="7">
        <v>111506</v>
      </c>
      <c r="E11" s="7">
        <v>3574171368</v>
      </c>
      <c r="G11" s="7">
        <v>3375571866</v>
      </c>
      <c r="I11" s="7">
        <f t="shared" si="0"/>
        <v>198599502</v>
      </c>
      <c r="K11" s="7">
        <v>111506</v>
      </c>
      <c r="M11" s="7">
        <v>3574171368</v>
      </c>
      <c r="O11" s="7">
        <v>3375571866</v>
      </c>
      <c r="Q11" s="7">
        <f t="shared" si="1"/>
        <v>198599502</v>
      </c>
    </row>
    <row r="12" spans="1:17" x14ac:dyDescent="0.55000000000000004">
      <c r="A12" s="23" t="s">
        <v>60</v>
      </c>
      <c r="C12" s="7">
        <v>110212</v>
      </c>
      <c r="E12" s="7">
        <v>5017291980</v>
      </c>
      <c r="G12" s="7">
        <v>5316529905</v>
      </c>
      <c r="I12" s="7">
        <f t="shared" si="0"/>
        <v>-299237925</v>
      </c>
      <c r="K12" s="7">
        <v>110212</v>
      </c>
      <c r="M12" s="7">
        <v>5017291980</v>
      </c>
      <c r="O12" s="7">
        <v>5316529905</v>
      </c>
      <c r="Q12" s="7">
        <f t="shared" si="1"/>
        <v>-299237925</v>
      </c>
    </row>
    <row r="13" spans="1:17" x14ac:dyDescent="0.55000000000000004">
      <c r="A13" s="23" t="s">
        <v>71</v>
      </c>
      <c r="C13" s="7">
        <v>12778534</v>
      </c>
      <c r="E13" s="7">
        <v>140233827542</v>
      </c>
      <c r="G13" s="7">
        <v>128849049396</v>
      </c>
      <c r="I13" s="7">
        <f t="shared" si="0"/>
        <v>11384778146</v>
      </c>
      <c r="K13" s="7">
        <v>12778534</v>
      </c>
      <c r="M13" s="7">
        <v>140233827542</v>
      </c>
      <c r="O13" s="7">
        <v>128849049396</v>
      </c>
      <c r="Q13" s="7">
        <f t="shared" si="1"/>
        <v>11384778146</v>
      </c>
    </row>
    <row r="14" spans="1:17" x14ac:dyDescent="0.55000000000000004">
      <c r="A14" s="23" t="s">
        <v>68</v>
      </c>
      <c r="C14" s="7">
        <v>233596</v>
      </c>
      <c r="E14" s="7">
        <v>10018821603</v>
      </c>
      <c r="G14" s="7">
        <v>10456060518</v>
      </c>
      <c r="I14" s="7">
        <f t="shared" si="0"/>
        <v>-437238915</v>
      </c>
      <c r="K14" s="7">
        <v>233596</v>
      </c>
      <c r="M14" s="7">
        <v>10018821603</v>
      </c>
      <c r="O14" s="7">
        <v>10456060518</v>
      </c>
      <c r="Q14" s="7">
        <f t="shared" si="1"/>
        <v>-437238915</v>
      </c>
    </row>
    <row r="15" spans="1:17" x14ac:dyDescent="0.55000000000000004">
      <c r="A15" s="23" t="s">
        <v>92</v>
      </c>
      <c r="C15" s="7">
        <v>6085230</v>
      </c>
      <c r="E15" s="7">
        <v>9908506255</v>
      </c>
      <c r="G15" s="7">
        <v>11140462658</v>
      </c>
      <c r="I15" s="7">
        <f t="shared" si="0"/>
        <v>-1231956403</v>
      </c>
      <c r="K15" s="7">
        <v>6085230</v>
      </c>
      <c r="M15" s="7">
        <v>9908506255</v>
      </c>
      <c r="O15" s="7">
        <v>11140462658</v>
      </c>
      <c r="Q15" s="7">
        <f t="shared" si="1"/>
        <v>-1231956403</v>
      </c>
    </row>
    <row r="16" spans="1:17" x14ac:dyDescent="0.55000000000000004">
      <c r="A16" s="23" t="s">
        <v>67</v>
      </c>
      <c r="C16" s="7">
        <v>1962035</v>
      </c>
      <c r="E16" s="7">
        <v>4994172684</v>
      </c>
      <c r="G16" s="7">
        <v>4678324897</v>
      </c>
      <c r="I16" s="7">
        <f t="shared" si="0"/>
        <v>315847787</v>
      </c>
      <c r="K16" s="7">
        <v>1962035</v>
      </c>
      <c r="M16" s="7">
        <v>4994172684</v>
      </c>
      <c r="O16" s="7">
        <v>4678324897</v>
      </c>
      <c r="Q16" s="7">
        <f t="shared" si="1"/>
        <v>315847787</v>
      </c>
    </row>
    <row r="17" spans="1:17" x14ac:dyDescent="0.55000000000000004">
      <c r="A17" s="23" t="s">
        <v>96</v>
      </c>
      <c r="C17" s="7">
        <v>2556252</v>
      </c>
      <c r="E17" s="7">
        <v>24982879313</v>
      </c>
      <c r="G17" s="7">
        <v>30057432163</v>
      </c>
      <c r="I17" s="7">
        <f t="shared" si="0"/>
        <v>-5074552850</v>
      </c>
      <c r="K17" s="7">
        <v>2556252</v>
      </c>
      <c r="M17" s="7">
        <v>24982879313</v>
      </c>
      <c r="O17" s="7">
        <v>30057432163</v>
      </c>
      <c r="Q17" s="7">
        <f t="shared" si="1"/>
        <v>-5074552850</v>
      </c>
    </row>
    <row r="18" spans="1:17" x14ac:dyDescent="0.55000000000000004">
      <c r="A18" s="23" t="s">
        <v>52</v>
      </c>
      <c r="C18" s="7">
        <v>1</v>
      </c>
      <c r="E18" s="7">
        <v>1</v>
      </c>
      <c r="G18" s="7">
        <v>17613</v>
      </c>
      <c r="I18" s="7">
        <f t="shared" si="0"/>
        <v>-17612</v>
      </c>
      <c r="K18" s="7">
        <v>1</v>
      </c>
      <c r="M18" s="7">
        <v>1</v>
      </c>
      <c r="O18" s="7">
        <v>17613</v>
      </c>
      <c r="Q18" s="7">
        <f t="shared" si="1"/>
        <v>-17612</v>
      </c>
    </row>
    <row r="19" spans="1:17" x14ac:dyDescent="0.55000000000000004">
      <c r="A19" s="23" t="s">
        <v>56</v>
      </c>
      <c r="C19" s="7">
        <v>1067307</v>
      </c>
      <c r="E19" s="7">
        <v>15017410825</v>
      </c>
      <c r="G19" s="7">
        <v>13816340495</v>
      </c>
      <c r="I19" s="7">
        <f t="shared" si="0"/>
        <v>1201070330</v>
      </c>
      <c r="K19" s="7">
        <v>1067307</v>
      </c>
      <c r="M19" s="7">
        <v>15017410825</v>
      </c>
      <c r="O19" s="7">
        <v>13816340495</v>
      </c>
      <c r="Q19" s="7">
        <f t="shared" si="1"/>
        <v>1201070330</v>
      </c>
    </row>
    <row r="20" spans="1:17" x14ac:dyDescent="0.55000000000000004">
      <c r="A20" s="23" t="s">
        <v>102</v>
      </c>
      <c r="C20" s="7">
        <v>3360996</v>
      </c>
      <c r="E20" s="7">
        <v>15195062916</v>
      </c>
      <c r="G20" s="7">
        <v>23145007576</v>
      </c>
      <c r="I20" s="7">
        <f t="shared" si="0"/>
        <v>-7949944660</v>
      </c>
      <c r="K20" s="7">
        <v>3360996</v>
      </c>
      <c r="M20" s="7">
        <v>15195062916</v>
      </c>
      <c r="O20" s="7">
        <v>23145007576</v>
      </c>
      <c r="Q20" s="7">
        <f t="shared" si="1"/>
        <v>-7949944660</v>
      </c>
    </row>
    <row r="21" spans="1:17" x14ac:dyDescent="0.55000000000000004">
      <c r="A21" s="23" t="s">
        <v>46</v>
      </c>
      <c r="C21" s="7">
        <v>1065567</v>
      </c>
      <c r="E21" s="7">
        <v>5006406085</v>
      </c>
      <c r="G21" s="7">
        <v>4877829579</v>
      </c>
      <c r="I21" s="7">
        <f t="shared" si="0"/>
        <v>128576506</v>
      </c>
      <c r="K21" s="7">
        <v>1065567</v>
      </c>
      <c r="M21" s="7">
        <v>5006406085</v>
      </c>
      <c r="O21" s="7">
        <v>4877829579</v>
      </c>
      <c r="Q21" s="7">
        <f t="shared" si="1"/>
        <v>128576506</v>
      </c>
    </row>
    <row r="22" spans="1:17" x14ac:dyDescent="0.55000000000000004">
      <c r="A22" s="23" t="s">
        <v>97</v>
      </c>
      <c r="C22" s="7">
        <v>638611</v>
      </c>
      <c r="E22" s="7">
        <v>6804728275</v>
      </c>
      <c r="G22" s="7">
        <v>5916794885</v>
      </c>
      <c r="I22" s="7">
        <f t="shared" si="0"/>
        <v>887933390</v>
      </c>
      <c r="K22" s="7">
        <v>638611</v>
      </c>
      <c r="M22" s="7">
        <v>6804728275</v>
      </c>
      <c r="O22" s="7">
        <v>5916794885</v>
      </c>
      <c r="Q22" s="7">
        <f t="shared" si="1"/>
        <v>887933390</v>
      </c>
    </row>
    <row r="23" spans="1:17" x14ac:dyDescent="0.55000000000000004">
      <c r="A23" s="23" t="s">
        <v>73</v>
      </c>
      <c r="C23" s="7">
        <v>239203</v>
      </c>
      <c r="E23" s="7">
        <v>8060115764</v>
      </c>
      <c r="G23" s="7">
        <v>7636061299</v>
      </c>
      <c r="I23" s="7">
        <f t="shared" si="0"/>
        <v>424054465</v>
      </c>
      <c r="K23" s="7">
        <v>239203</v>
      </c>
      <c r="M23" s="7">
        <v>8060115764</v>
      </c>
      <c r="O23" s="7">
        <v>7636061299</v>
      </c>
      <c r="Q23" s="7">
        <f t="shared" si="1"/>
        <v>424054465</v>
      </c>
    </row>
    <row r="24" spans="1:17" x14ac:dyDescent="0.55000000000000004">
      <c r="A24" s="23" t="s">
        <v>50</v>
      </c>
      <c r="C24" s="7">
        <v>8205597</v>
      </c>
      <c r="E24" s="7">
        <v>20021590554</v>
      </c>
      <c r="G24" s="7">
        <v>20453077270</v>
      </c>
      <c r="I24" s="7">
        <f t="shared" si="0"/>
        <v>-431486716</v>
      </c>
      <c r="K24" s="7">
        <v>8205597</v>
      </c>
      <c r="M24" s="7">
        <v>20021590554</v>
      </c>
      <c r="O24" s="7">
        <v>20453077270</v>
      </c>
      <c r="Q24" s="7">
        <f t="shared" si="1"/>
        <v>-431486716</v>
      </c>
    </row>
    <row r="25" spans="1:17" x14ac:dyDescent="0.55000000000000004">
      <c r="A25" s="23" t="s">
        <v>98</v>
      </c>
      <c r="C25" s="7">
        <v>339005</v>
      </c>
      <c r="E25" s="7">
        <v>5006913881</v>
      </c>
      <c r="G25" s="7">
        <v>5028948129</v>
      </c>
      <c r="I25" s="7">
        <f t="shared" si="0"/>
        <v>-22034248</v>
      </c>
      <c r="K25" s="7">
        <v>339005</v>
      </c>
      <c r="M25" s="7">
        <v>5006913881</v>
      </c>
      <c r="O25" s="7">
        <v>5028948129</v>
      </c>
      <c r="Q25" s="7">
        <f t="shared" si="1"/>
        <v>-22034248</v>
      </c>
    </row>
    <row r="26" spans="1:17" x14ac:dyDescent="0.55000000000000004">
      <c r="A26" s="23" t="s">
        <v>101</v>
      </c>
      <c r="C26" s="7">
        <v>4088407</v>
      </c>
      <c r="E26" s="7">
        <v>29994376228</v>
      </c>
      <c r="G26" s="7">
        <v>29705947553</v>
      </c>
      <c r="I26" s="7">
        <f t="shared" si="0"/>
        <v>288428675</v>
      </c>
      <c r="K26" s="7">
        <v>4088407</v>
      </c>
      <c r="M26" s="7">
        <v>29994376228</v>
      </c>
      <c r="O26" s="7">
        <v>29705947553</v>
      </c>
      <c r="Q26" s="7">
        <f t="shared" si="1"/>
        <v>288428675</v>
      </c>
    </row>
    <row r="27" spans="1:17" x14ac:dyDescent="0.55000000000000004">
      <c r="A27" s="23" t="s">
        <v>78</v>
      </c>
      <c r="C27" s="7">
        <v>676344</v>
      </c>
      <c r="E27" s="7">
        <v>29586252866</v>
      </c>
      <c r="G27" s="7">
        <v>21745204374</v>
      </c>
      <c r="I27" s="7">
        <f t="shared" si="0"/>
        <v>7841048492</v>
      </c>
      <c r="K27" s="7">
        <v>676344</v>
      </c>
      <c r="M27" s="7">
        <v>29586252866</v>
      </c>
      <c r="O27" s="7">
        <v>21745204374</v>
      </c>
      <c r="Q27" s="7">
        <f t="shared" si="1"/>
        <v>7841048492</v>
      </c>
    </row>
    <row r="28" spans="1:17" x14ac:dyDescent="0.55000000000000004">
      <c r="A28" s="23" t="s">
        <v>47</v>
      </c>
      <c r="C28" s="7">
        <v>342341</v>
      </c>
      <c r="E28" s="7">
        <v>9712764920</v>
      </c>
      <c r="G28" s="7">
        <v>10337695211</v>
      </c>
      <c r="I28" s="7">
        <f t="shared" si="0"/>
        <v>-624930291</v>
      </c>
      <c r="K28" s="7">
        <v>342341</v>
      </c>
      <c r="M28" s="7">
        <v>9712764920</v>
      </c>
      <c r="O28" s="7">
        <v>10337695211</v>
      </c>
      <c r="Q28" s="7">
        <f t="shared" si="1"/>
        <v>-624930291</v>
      </c>
    </row>
    <row r="29" spans="1:17" x14ac:dyDescent="0.55000000000000004">
      <c r="A29" s="23" t="s">
        <v>62</v>
      </c>
      <c r="C29" s="7">
        <v>6098229</v>
      </c>
      <c r="E29" s="7">
        <v>11030597408</v>
      </c>
      <c r="G29" s="7">
        <v>11522626214</v>
      </c>
      <c r="I29" s="7">
        <f t="shared" si="0"/>
        <v>-492028806</v>
      </c>
      <c r="K29" s="7">
        <v>6098229</v>
      </c>
      <c r="M29" s="7">
        <v>11030597408</v>
      </c>
      <c r="O29" s="7">
        <v>11522626214</v>
      </c>
      <c r="Q29" s="7">
        <f t="shared" si="1"/>
        <v>-492028806</v>
      </c>
    </row>
    <row r="30" spans="1:17" x14ac:dyDescent="0.55000000000000004">
      <c r="A30" s="23" t="s">
        <v>107</v>
      </c>
      <c r="C30" s="7">
        <v>257500</v>
      </c>
      <c r="E30" s="7">
        <v>4906343468</v>
      </c>
      <c r="G30" s="7">
        <v>5176622918</v>
      </c>
      <c r="I30" s="7">
        <f t="shared" si="0"/>
        <v>-270279450</v>
      </c>
      <c r="K30" s="7">
        <v>257500</v>
      </c>
      <c r="M30" s="7">
        <v>4906343468</v>
      </c>
      <c r="O30" s="7">
        <v>5176622918</v>
      </c>
      <c r="Q30" s="7">
        <f t="shared" ref="Q28:Q34" si="2">+M30-O30</f>
        <v>-270279450</v>
      </c>
    </row>
    <row r="31" spans="1:17" x14ac:dyDescent="0.55000000000000004">
      <c r="A31" s="23" t="s">
        <v>77</v>
      </c>
      <c r="C31" s="7">
        <v>420366</v>
      </c>
      <c r="E31" s="7">
        <v>5037530242</v>
      </c>
      <c r="G31" s="7">
        <v>4918329906</v>
      </c>
      <c r="I31" s="7">
        <f t="shared" si="0"/>
        <v>119200336</v>
      </c>
      <c r="K31" s="7">
        <v>420366</v>
      </c>
      <c r="M31" s="7">
        <v>5037530242</v>
      </c>
      <c r="O31" s="7">
        <v>4918329906</v>
      </c>
      <c r="Q31" s="7">
        <f t="shared" si="2"/>
        <v>119200336</v>
      </c>
    </row>
    <row r="32" spans="1:17" x14ac:dyDescent="0.55000000000000004">
      <c r="A32" s="23" t="s">
        <v>74</v>
      </c>
      <c r="C32" s="7">
        <v>899179</v>
      </c>
      <c r="E32" s="7">
        <v>5005401038</v>
      </c>
      <c r="G32" s="7">
        <v>5487848641</v>
      </c>
      <c r="I32" s="7">
        <f t="shared" si="0"/>
        <v>-482447603</v>
      </c>
      <c r="K32" s="7">
        <v>899179</v>
      </c>
      <c r="M32" s="7">
        <v>5005401038</v>
      </c>
      <c r="O32" s="7">
        <v>5487848641</v>
      </c>
      <c r="Q32" s="7">
        <f t="shared" si="2"/>
        <v>-482447603</v>
      </c>
    </row>
    <row r="33" spans="1:17" x14ac:dyDescent="0.55000000000000004">
      <c r="A33" s="23" t="s">
        <v>65</v>
      </c>
      <c r="C33" s="7">
        <v>477915</v>
      </c>
      <c r="E33" s="7">
        <v>20021598718</v>
      </c>
      <c r="G33" s="7">
        <v>18280291073</v>
      </c>
      <c r="I33" s="7">
        <f t="shared" si="0"/>
        <v>1741307645</v>
      </c>
      <c r="K33" s="7">
        <v>477915</v>
      </c>
      <c r="M33" s="7">
        <v>20021598718</v>
      </c>
      <c r="O33" s="7">
        <v>18280291073</v>
      </c>
      <c r="Q33" s="7">
        <f t="shared" si="2"/>
        <v>1741307645</v>
      </c>
    </row>
    <row r="34" spans="1:17" ht="23.25" thickBot="1" x14ac:dyDescent="0.6">
      <c r="A34" s="23" t="s">
        <v>75</v>
      </c>
      <c r="C34" s="7">
        <v>660261</v>
      </c>
      <c r="E34" s="7">
        <v>10010801849</v>
      </c>
      <c r="G34" s="7">
        <v>10625454096</v>
      </c>
      <c r="I34" s="7">
        <f t="shared" ref="I28:I34" si="3">+E34-G34</f>
        <v>-614652247</v>
      </c>
      <c r="K34" s="7">
        <v>660261</v>
      </c>
      <c r="M34" s="7">
        <v>10010801849</v>
      </c>
      <c r="O34" s="7">
        <v>10625454096</v>
      </c>
      <c r="Q34" s="7">
        <f t="shared" si="2"/>
        <v>-614652247</v>
      </c>
    </row>
    <row r="35" spans="1:17" ht="24.75" thickBot="1" x14ac:dyDescent="0.25">
      <c r="E35" s="15">
        <f>SUM(E8:E34)</f>
        <v>433976473633</v>
      </c>
      <c r="F35" s="24"/>
      <c r="G35" s="15">
        <f>SUM(G8:G34)</f>
        <v>422591406213</v>
      </c>
      <c r="H35" s="24"/>
      <c r="I35" s="15">
        <f>SUM(I8:I34)</f>
        <v>11385067420</v>
      </c>
      <c r="J35" s="24"/>
      <c r="K35" s="24"/>
      <c r="L35" s="24"/>
      <c r="M35" s="15">
        <f>SUM(M8:M34)</f>
        <v>433976473633</v>
      </c>
      <c r="N35" s="24"/>
      <c r="O35" s="15">
        <f>SUM(O8:O34)</f>
        <v>422591406213</v>
      </c>
      <c r="P35" s="24"/>
      <c r="Q35" s="15">
        <f>SUM(Q8:Q34)</f>
        <v>11385067420</v>
      </c>
    </row>
    <row r="36" spans="1:17" ht="23.25" thickTop="1" x14ac:dyDescent="0.2"/>
    <row r="42" spans="1:17" x14ac:dyDescent="0.45">
      <c r="Q42" s="42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2026-01-26T18:32:05Z</dcterms:modified>
</cp:coreProperties>
</file>