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بخشی\"/>
    </mc:Choice>
  </mc:AlternateContent>
  <xr:revisionPtr revIDLastSave="0" documentId="13_ncr:1_{567575AE-4B77-4485-90B5-4E482D956193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جمع درآمدها" sheetId="10" r:id="rId3"/>
    <sheet name="سایر درآمدها" sheetId="11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فروش'!$K$6:$Q$13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7" l="1"/>
  <c r="E24" i="7"/>
  <c r="G24" i="7"/>
  <c r="M24" i="7"/>
  <c r="O24" i="7"/>
  <c r="Q24" i="7"/>
  <c r="C25" i="7"/>
  <c r="E25" i="7"/>
  <c r="G25" i="7"/>
  <c r="M25" i="7"/>
  <c r="O25" i="7"/>
  <c r="Q25" i="7"/>
  <c r="C26" i="7"/>
  <c r="E26" i="7"/>
  <c r="G26" i="7"/>
  <c r="M26" i="7"/>
  <c r="O26" i="7"/>
  <c r="Q26" i="7"/>
  <c r="I26" i="5"/>
  <c r="Q26" i="5"/>
  <c r="Q12" i="13"/>
  <c r="Q11" i="13"/>
  <c r="Q10" i="13"/>
  <c r="Q9" i="13"/>
  <c r="Q8" i="13"/>
  <c r="I9" i="13"/>
  <c r="I10" i="13"/>
  <c r="I11" i="13"/>
  <c r="I12" i="13"/>
  <c r="I8" i="13"/>
  <c r="S9" i="12"/>
  <c r="S8" i="12"/>
  <c r="M9" i="12"/>
  <c r="M8" i="12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7" i="5"/>
  <c r="I28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7" i="5"/>
  <c r="Q28" i="5"/>
  <c r="Q8" i="5"/>
  <c r="I25" i="7" l="1"/>
  <c r="S24" i="7"/>
  <c r="S25" i="7"/>
  <c r="I24" i="7"/>
  <c r="S26" i="7"/>
  <c r="I26" i="7"/>
  <c r="I6" i="2"/>
  <c r="C6" i="2"/>
  <c r="Y32" i="1"/>
  <c r="G8" i="7"/>
  <c r="G9" i="3"/>
  <c r="I10" i="12"/>
  <c r="K10" i="12"/>
  <c r="M10" i="12"/>
  <c r="Q10" i="12"/>
  <c r="O10" i="12"/>
  <c r="A4" i="13"/>
  <c r="A2" i="13"/>
  <c r="O13" i="13"/>
  <c r="M13" i="13"/>
  <c r="G16" i="7" l="1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32" i="7"/>
  <c r="Q32" i="7"/>
  <c r="G23" i="7"/>
  <c r="G31" i="7"/>
  <c r="Q31" i="7"/>
  <c r="Q27" i="7"/>
  <c r="G30" i="7"/>
  <c r="Q30" i="7"/>
  <c r="G28" i="7"/>
  <c r="G29" i="7"/>
  <c r="Q29" i="7"/>
  <c r="Q22" i="7"/>
  <c r="Q28" i="7"/>
  <c r="G21" i="7"/>
  <c r="Q21" i="7"/>
  <c r="G27" i="7"/>
  <c r="Q23" i="7"/>
  <c r="G9" i="7"/>
  <c r="Q9" i="7"/>
  <c r="S10" i="12"/>
  <c r="E13" i="13"/>
  <c r="G13" i="13"/>
  <c r="I13" i="13"/>
  <c r="Q13" i="13"/>
  <c r="C10" i="3"/>
  <c r="E10" i="3"/>
  <c r="M9" i="3"/>
  <c r="G9" i="8" s="1"/>
  <c r="M8" i="3"/>
  <c r="G8" i="8" s="1"/>
  <c r="C9" i="8"/>
  <c r="G8" i="3"/>
  <c r="C8" i="8" s="1"/>
  <c r="A4" i="12"/>
  <c r="A2" i="12"/>
  <c r="C15" i="7" l="1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28" i="7"/>
  <c r="M27" i="7"/>
  <c r="M23" i="7"/>
  <c r="C23" i="7"/>
  <c r="M28" i="7"/>
  <c r="C22" i="7"/>
  <c r="C8" i="7"/>
  <c r="M9" i="7"/>
  <c r="C9" i="7"/>
  <c r="M21" i="7"/>
  <c r="C21" i="7"/>
  <c r="M29" i="7"/>
  <c r="C29" i="7"/>
  <c r="M32" i="7"/>
  <c r="M30" i="7"/>
  <c r="C30" i="7"/>
  <c r="M31" i="7"/>
  <c r="C31" i="7"/>
  <c r="M8" i="7"/>
  <c r="C32" i="7"/>
  <c r="C10" i="8"/>
  <c r="C8" i="10" s="1"/>
  <c r="G33" i="7"/>
  <c r="G10" i="8"/>
  <c r="G10" i="3"/>
  <c r="I10" i="3"/>
  <c r="M10" i="3"/>
  <c r="K10" i="3"/>
  <c r="C10" i="2"/>
  <c r="E10" i="2"/>
  <c r="G10" i="2"/>
  <c r="K10" i="2"/>
  <c r="E32" i="1"/>
  <c r="G32" i="1"/>
  <c r="K32" i="1"/>
  <c r="O32" i="1"/>
  <c r="U32" i="1"/>
  <c r="W32" i="1"/>
  <c r="M33" i="7" l="1"/>
  <c r="E9" i="8"/>
  <c r="E8" i="8"/>
  <c r="I9" i="8"/>
  <c r="I9" i="2" l="1"/>
  <c r="A2" i="5"/>
  <c r="Q29" i="5" l="1"/>
  <c r="I29" i="5"/>
  <c r="I8" i="2"/>
  <c r="I10" i="2" s="1"/>
  <c r="A2" i="11"/>
  <c r="E9" i="11"/>
  <c r="C9" i="11"/>
  <c r="C9" i="10" s="1"/>
  <c r="G10" i="10" l="1"/>
  <c r="O29" i="5" l="1"/>
  <c r="M29" i="5"/>
  <c r="G29" i="5"/>
  <c r="E29" i="5"/>
  <c r="A4" i="5"/>
  <c r="A4" i="3"/>
  <c r="A4" i="8"/>
  <c r="A4" i="7"/>
  <c r="A4" i="10"/>
  <c r="A4" i="11" s="1"/>
  <c r="A4" i="2"/>
  <c r="A2" i="3"/>
  <c r="A2" i="8"/>
  <c r="A2" i="7"/>
  <c r="A2" i="10"/>
  <c r="A2" i="2"/>
  <c r="O17" i="7" l="1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28" i="7"/>
  <c r="I28" i="7" s="1"/>
  <c r="O27" i="7"/>
  <c r="S27" i="7" s="1"/>
  <c r="E23" i="7"/>
  <c r="I23" i="7" s="1"/>
  <c r="O28" i="7"/>
  <c r="S28" i="7" s="1"/>
  <c r="O9" i="7"/>
  <c r="S9" i="7" s="1"/>
  <c r="E9" i="7"/>
  <c r="I9" i="7" s="1"/>
  <c r="O21" i="7"/>
  <c r="S21" i="7" s="1"/>
  <c r="O29" i="7"/>
  <c r="S29" i="7" s="1"/>
  <c r="E29" i="7"/>
  <c r="I29" i="7" s="1"/>
  <c r="O30" i="7"/>
  <c r="S30" i="7" s="1"/>
  <c r="E30" i="7"/>
  <c r="I30" i="7" s="1"/>
  <c r="E31" i="7"/>
  <c r="I31" i="7" s="1"/>
  <c r="O31" i="7"/>
  <c r="S31" i="7" s="1"/>
  <c r="O32" i="7"/>
  <c r="S32" i="7" s="1"/>
  <c r="E32" i="7"/>
  <c r="I32" i="7" s="1"/>
  <c r="O8" i="7"/>
  <c r="S8" i="7" s="1"/>
  <c r="E8" i="7"/>
  <c r="I8" i="7" s="1"/>
  <c r="E21" i="7"/>
  <c r="I21" i="7" s="1"/>
  <c r="I8" i="8"/>
  <c r="I10" i="8" s="1"/>
  <c r="C33" i="7"/>
  <c r="I33" i="7" l="1"/>
  <c r="E10" i="8"/>
  <c r="E33" i="7"/>
  <c r="Q33" i="7"/>
  <c r="O33" i="7"/>
  <c r="K26" i="7" l="1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28" i="7"/>
  <c r="K22" i="7"/>
  <c r="C7" i="10"/>
  <c r="C10" i="10" s="1"/>
  <c r="K30" i="7"/>
  <c r="K9" i="7"/>
  <c r="K31" i="7"/>
  <c r="K29" i="7"/>
  <c r="K32" i="7"/>
  <c r="K8" i="7"/>
  <c r="K21" i="7"/>
  <c r="S33" i="7"/>
  <c r="U26" i="7" l="1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28" i="7"/>
  <c r="U30" i="7"/>
  <c r="U32" i="7"/>
  <c r="E7" i="10"/>
  <c r="K33" i="7"/>
  <c r="U31" i="7"/>
  <c r="U29" i="7"/>
  <c r="U8" i="7"/>
  <c r="U21" i="7"/>
  <c r="U9" i="7"/>
  <c r="E10" i="10" l="1"/>
  <c r="U33" i="7"/>
</calcChain>
</file>

<file path=xl/sharedStrings.xml><?xml version="1.0" encoding="utf-8"?>
<sst xmlns="http://schemas.openxmlformats.org/spreadsheetml/2006/main" count="722" uniqueCount="88">
  <si>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</si>
  <si>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</si>
  <si>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</si>
  <si>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</si>
  <si>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</si>
  <si>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</si>
  <si>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</si>
  <si>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</si>
  <si>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</si>
  <si>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</si>
  <si>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</si>
  <si>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</si>
  <si>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</si>
  <si>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</si>
  <si>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</si>
  <si>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</si>
  <si>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</si>
  <si>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</si>
  <si>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</si>
  <si>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</si>
  <si>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</si>
  <si>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</si>
  <si>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</si>
  <si>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</si>
  <si>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</si>
  <si>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</si>
  <si>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</si>
  <si>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</si>
  <si>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</si>
  <si>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</si>
  <si>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</si>
  <si>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</si>
  <si>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</si>
  <si>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</si>
  <si>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</si>
  <si>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</si>
  <si>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</si>
  <si>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</si>
  <si>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</si>
  <si>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</si>
  <si>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</si>
  <si>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</si>
  <si>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</si>
  <si>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</si>
  <si>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</si>
  <si>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</si>
  <si>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</si>
  <si>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</si>
  <si>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</si>
  <si>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</si>
  <si>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</si>
  <si>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</si>
  <si>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</si>
  <si>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</si>
  <si>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</si>
  <si>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</si>
  <si>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</si>
  <si>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</si>
  <si>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</si>
  <si>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</si>
  <si>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</si>
  <si>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</si>
  <si>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</si>
  <si>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</si>
  <si>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</si>
  <si>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</si>
  <si>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</si>
  <si>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آترا زیست آرای</t>
  </si>
  <si>
    <t>پتروشیمی زاگرس</t>
  </si>
  <si>
    <t>پتروشیمی شیراز</t>
  </si>
  <si>
    <t>س. و توسعه صنایع لاستیک</t>
  </si>
  <si>
    <t>صنایع پتروشیمی کرمانشاه</t>
  </si>
  <si>
    <t>1404/09/30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</si>
  <si>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</si>
  <si>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</si>
  <si>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</si>
  <si>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</si>
  <si>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</si>
  <si>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</si>
  <si>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</si>
  <si>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</si>
  <si>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برای ماه منتهی به 1404/10/30</t>
  </si>
  <si>
    <t>1404/10/30</t>
  </si>
  <si>
    <t>پتروشیمی اروند</t>
  </si>
  <si>
    <t>گروه مالی نماد غدیر(سهامی عام)</t>
  </si>
  <si>
    <t>مجتمع کاشی و سنگ پرسپولیس یزد</t>
  </si>
  <si>
    <t>1404/10/24</t>
  </si>
  <si>
    <t>1404/10/23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</si>
</sst>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33"/>
  <sheetViews>
    <sheetView rightToLeft="1" zoomScale="70" zoomScaleNormal="70" workbookViewId="0">
      <selection activeCell="K18" sqref="K18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49" t="s">
        <v>45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81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48" t="s">
        <v>3</v>
      </c>
      <c r="C6" s="48" t="s">
        <v>72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82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5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13</v>
      </c>
    </row>
    <row r="8" spans="1:25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5" ht="21" x14ac:dyDescent="0.2">
      <c r="A9" s="20" t="s">
        <v>46</v>
      </c>
      <c r="C9" s="4">
        <v>51000000</v>
      </c>
      <c r="E9" s="4">
        <v>683597849045</v>
      </c>
      <c r="G9" s="4">
        <v>685708183500</v>
      </c>
      <c r="I9" s="4">
        <v>0</v>
      </c>
      <c r="K9" s="4">
        <v>0</v>
      </c>
      <c r="M9" s="4">
        <v>0</v>
      </c>
      <c r="O9" s="4">
        <v>0</v>
      </c>
      <c r="Q9" s="4">
        <v>51000000</v>
      </c>
      <c r="S9" s="4">
        <v>16380</v>
      </c>
      <c r="U9" s="4">
        <v>683597849045</v>
      </c>
      <c r="W9" s="4">
        <v>828922512600</v>
      </c>
      <c r="Y9" s="1">
        <v>0.14621882786106058</v>
      </c>
    </row>
    <row r="10" spans="1:25" ht="21" x14ac:dyDescent="0.2">
      <c r="A10" s="20" t="s">
        <v>48</v>
      </c>
      <c r="C10" s="4">
        <v>35000000</v>
      </c>
      <c r="E10" s="4">
        <v>264808673442</v>
      </c>
      <c r="G10" s="4">
        <v>271931593500</v>
      </c>
      <c r="I10" s="4">
        <v>0</v>
      </c>
      <c r="K10" s="4">
        <v>0</v>
      </c>
      <c r="M10" s="4">
        <v>-1048075</v>
      </c>
      <c r="O10" s="4">
        <v>9191074605</v>
      </c>
      <c r="Q10" s="4">
        <v>33951925</v>
      </c>
      <c r="S10" s="4">
        <v>8760</v>
      </c>
      <c r="U10" s="4">
        <v>256878977717</v>
      </c>
      <c r="W10" s="4">
        <v>295119815189.01001</v>
      </c>
      <c r="Y10" s="1">
        <v>5.2058030515010373E-2</v>
      </c>
    </row>
    <row r="11" spans="1:25" ht="21" x14ac:dyDescent="0.2">
      <c r="A11" s="20" t="s">
        <v>49</v>
      </c>
      <c r="C11" s="4">
        <v>462859322</v>
      </c>
      <c r="E11" s="4">
        <v>1069407373963</v>
      </c>
      <c r="G11" s="4">
        <v>1213421510162.96</v>
      </c>
      <c r="I11" s="4">
        <v>77140678</v>
      </c>
      <c r="K11" s="4">
        <v>215313320181</v>
      </c>
      <c r="M11" s="4">
        <v>0</v>
      </c>
      <c r="O11" s="4">
        <v>0</v>
      </c>
      <c r="Q11" s="4">
        <v>540000000</v>
      </c>
      <c r="S11" s="4">
        <v>2991</v>
      </c>
      <c r="U11" s="4">
        <v>1284720694144</v>
      </c>
      <c r="W11" s="4">
        <v>1602654967800</v>
      </c>
      <c r="Y11" s="1">
        <v>0.28270233622005964</v>
      </c>
    </row>
    <row r="12" spans="1:25" ht="21" x14ac:dyDescent="0.2">
      <c r="A12" s="20" t="s">
        <v>62</v>
      </c>
      <c r="C12" s="4">
        <v>79358935</v>
      </c>
      <c r="E12" s="4">
        <v>258210353932</v>
      </c>
      <c r="G12" s="4">
        <v>311438414660.34003</v>
      </c>
      <c r="I12" s="4">
        <v>0</v>
      </c>
      <c r="K12" s="4">
        <v>0</v>
      </c>
      <c r="M12" s="4">
        <v>0</v>
      </c>
      <c r="O12" s="4">
        <v>0</v>
      </c>
      <c r="Q12" s="4">
        <v>79358935</v>
      </c>
      <c r="S12" s="4">
        <v>3529</v>
      </c>
      <c r="U12" s="4">
        <v>258210353932</v>
      </c>
      <c r="W12" s="4">
        <v>277892835736.11603</v>
      </c>
      <c r="Y12" s="1">
        <v>4.9019255834747533E-2</v>
      </c>
    </row>
    <row r="13" spans="1:25" ht="21" x14ac:dyDescent="0.2">
      <c r="A13" s="20" t="s">
        <v>63</v>
      </c>
      <c r="C13" s="4">
        <v>38211099</v>
      </c>
      <c r="E13" s="4">
        <v>53987027826</v>
      </c>
      <c r="G13" s="4">
        <v>65025472156.1119</v>
      </c>
      <c r="I13" s="4">
        <v>10000000</v>
      </c>
      <c r="K13" s="4">
        <v>18820003088</v>
      </c>
      <c r="M13" s="4">
        <v>0</v>
      </c>
      <c r="O13" s="4">
        <v>0</v>
      </c>
      <c r="Q13" s="4">
        <v>48211099</v>
      </c>
      <c r="S13" s="4">
        <v>1904</v>
      </c>
      <c r="U13" s="4">
        <v>72807030914</v>
      </c>
      <c r="W13" s="4">
        <v>91084365397.805893</v>
      </c>
      <c r="Y13" s="1">
        <v>1.6066941049968201E-2</v>
      </c>
    </row>
    <row r="14" spans="1:25" ht="21" x14ac:dyDescent="0.2">
      <c r="A14" s="20" t="s">
        <v>64</v>
      </c>
      <c r="C14" s="4">
        <v>4500000</v>
      </c>
      <c r="E14" s="4">
        <v>68041142322</v>
      </c>
      <c r="G14" s="4">
        <v>84571172100</v>
      </c>
      <c r="I14" s="4">
        <v>0</v>
      </c>
      <c r="K14" s="4">
        <v>0</v>
      </c>
      <c r="M14" s="4">
        <v>0</v>
      </c>
      <c r="O14" s="4">
        <v>0</v>
      </c>
      <c r="Q14" s="4">
        <v>4500000</v>
      </c>
      <c r="S14" s="4">
        <v>18030</v>
      </c>
      <c r="U14" s="4">
        <v>68041142322</v>
      </c>
      <c r="W14" s="4">
        <v>80507826450</v>
      </c>
      <c r="Y14" s="1">
        <v>1.4201279176550972E-2</v>
      </c>
    </row>
    <row r="15" spans="1:25" ht="21" x14ac:dyDescent="0.2">
      <c r="A15" s="20" t="s">
        <v>65</v>
      </c>
      <c r="C15" s="4">
        <v>14000000</v>
      </c>
      <c r="E15" s="4">
        <v>136402463782</v>
      </c>
      <c r="G15" s="4">
        <v>197263276000</v>
      </c>
      <c r="I15" s="4">
        <v>0</v>
      </c>
      <c r="K15" s="4">
        <v>0</v>
      </c>
      <c r="M15" s="4">
        <v>0</v>
      </c>
      <c r="O15" s="4">
        <v>0</v>
      </c>
      <c r="Q15" s="4">
        <v>14000000</v>
      </c>
      <c r="S15" s="4">
        <v>16460</v>
      </c>
      <c r="U15" s="4">
        <v>136402463782</v>
      </c>
      <c r="W15" s="4">
        <v>228658698800</v>
      </c>
      <c r="Y15" s="1">
        <v>4.0334538404442052E-2</v>
      </c>
    </row>
    <row r="16" spans="1:25" ht="21" x14ac:dyDescent="0.2">
      <c r="A16" s="20" t="s">
        <v>66</v>
      </c>
      <c r="C16" s="4">
        <v>44100000</v>
      </c>
      <c r="E16" s="4">
        <v>136140214083</v>
      </c>
      <c r="G16" s="4">
        <v>182956826367</v>
      </c>
      <c r="I16" s="4">
        <v>2900000</v>
      </c>
      <c r="K16" s="4">
        <v>13357362120</v>
      </c>
      <c r="M16" s="4">
        <v>0</v>
      </c>
      <c r="O16" s="4">
        <v>0</v>
      </c>
      <c r="Q16" s="4">
        <v>47000000</v>
      </c>
      <c r="S16" s="4">
        <v>4430</v>
      </c>
      <c r="U16" s="4">
        <v>149497576203</v>
      </c>
      <c r="W16" s="4">
        <v>206600536700</v>
      </c>
      <c r="Y16" s="1">
        <v>3.6443561192453046E-2</v>
      </c>
    </row>
    <row r="17" spans="1:25" ht="21" x14ac:dyDescent="0.2">
      <c r="A17" s="20" t="s">
        <v>50</v>
      </c>
      <c r="C17" s="4">
        <v>108293293</v>
      </c>
      <c r="E17" s="4">
        <v>442973742200</v>
      </c>
      <c r="G17" s="4">
        <v>357506730306.68103</v>
      </c>
      <c r="I17" s="4">
        <v>0</v>
      </c>
      <c r="K17" s="4">
        <v>0</v>
      </c>
      <c r="M17" s="4">
        <v>0</v>
      </c>
      <c r="O17" s="4">
        <v>0</v>
      </c>
      <c r="Q17" s="4">
        <v>108293293</v>
      </c>
      <c r="S17" s="4">
        <v>3632</v>
      </c>
      <c r="U17" s="4">
        <v>442973742200</v>
      </c>
      <c r="W17" s="4">
        <v>390280866989.44</v>
      </c>
      <c r="Y17" s="1">
        <v>6.8844083783898918E-2</v>
      </c>
    </row>
    <row r="18" spans="1:25" ht="21" x14ac:dyDescent="0.2">
      <c r="A18" s="20" t="s">
        <v>83</v>
      </c>
      <c r="C18" s="4">
        <v>0</v>
      </c>
      <c r="E18" s="4">
        <v>0</v>
      </c>
      <c r="G18" s="4">
        <v>0</v>
      </c>
      <c r="I18" s="4">
        <v>200000</v>
      </c>
      <c r="K18" s="4">
        <v>8336148496</v>
      </c>
      <c r="M18" s="4">
        <v>0</v>
      </c>
      <c r="O18" s="4">
        <v>0</v>
      </c>
      <c r="Q18" s="4">
        <v>200000</v>
      </c>
      <c r="S18" s="4">
        <v>63440</v>
      </c>
      <c r="U18" s="4">
        <v>8336148496</v>
      </c>
      <c r="W18" s="4">
        <v>12589921760</v>
      </c>
      <c r="Y18" s="1">
        <v>2.2208150636849537E-3</v>
      </c>
    </row>
    <row r="19" spans="1:25" ht="21" x14ac:dyDescent="0.2">
      <c r="A19" s="20" t="s">
        <v>84</v>
      </c>
      <c r="C19" s="4">
        <v>0</v>
      </c>
      <c r="E19" s="4">
        <v>0</v>
      </c>
      <c r="G19" s="4">
        <v>0</v>
      </c>
      <c r="I19" s="4">
        <v>4000000</v>
      </c>
      <c r="K19" s="4">
        <v>13311366894</v>
      </c>
      <c r="M19" s="4">
        <v>0</v>
      </c>
      <c r="O19" s="4">
        <v>0</v>
      </c>
      <c r="Q19" s="4">
        <v>4000000</v>
      </c>
      <c r="S19" s="4">
        <v>3829</v>
      </c>
      <c r="U19" s="4">
        <v>13311366894</v>
      </c>
      <c r="W19" s="4">
        <v>15197607320</v>
      </c>
      <c r="Y19" s="1">
        <v>2.6808010336852738E-3</v>
      </c>
    </row>
    <row r="20" spans="1:25" ht="21" x14ac:dyDescent="0.2">
      <c r="A20" s="20" t="s">
        <v>85</v>
      </c>
      <c r="C20" s="4">
        <v>0</v>
      </c>
      <c r="E20" s="4">
        <v>0</v>
      </c>
      <c r="G20" s="4">
        <v>0</v>
      </c>
      <c r="I20" s="4">
        <v>2563000</v>
      </c>
      <c r="K20" s="4">
        <v>16392908548</v>
      </c>
      <c r="M20" s="4">
        <v>0</v>
      </c>
      <c r="O20" s="4">
        <v>0</v>
      </c>
      <c r="Q20" s="4">
        <v>2563000</v>
      </c>
      <c r="S20" s="4">
        <v>7340</v>
      </c>
      <c r="U20" s="4">
        <v>16392908548</v>
      </c>
      <c r="W20" s="4">
        <v>18666999993.400002</v>
      </c>
      <c r="Y20" s="1">
        <v>3.2927889123871455E-3</v>
      </c>
    </row>
    <row r="21" spans="1:25" ht="21" x14ac:dyDescent="0.2">
      <c r="A21" s="20" t="s">
        <v>68</v>
      </c>
      <c r="C21" s="4">
        <v>100000</v>
      </c>
      <c r="E21" s="4">
        <v>11910805182</v>
      </c>
      <c r="G21" s="4">
        <v>13931470800</v>
      </c>
      <c r="I21" s="4">
        <v>0</v>
      </c>
      <c r="K21" s="4">
        <v>0</v>
      </c>
      <c r="M21" s="4">
        <v>0</v>
      </c>
      <c r="O21" s="4">
        <v>0</v>
      </c>
      <c r="Q21" s="4">
        <v>100000</v>
      </c>
      <c r="S21" s="4">
        <v>152200</v>
      </c>
      <c r="U21" s="4">
        <v>11910805182</v>
      </c>
      <c r="W21" s="4">
        <v>15102349400</v>
      </c>
      <c r="Y21" s="1">
        <v>2.6639978932286412E-3</v>
      </c>
    </row>
    <row r="22" spans="1:25" ht="21" x14ac:dyDescent="0.2">
      <c r="A22" s="20" t="s">
        <v>69</v>
      </c>
      <c r="C22" s="4">
        <v>1000000</v>
      </c>
      <c r="E22" s="4">
        <v>39351484268</v>
      </c>
      <c r="G22" s="4">
        <v>44671995400</v>
      </c>
      <c r="I22" s="4">
        <v>0</v>
      </c>
      <c r="K22" s="4">
        <v>0</v>
      </c>
      <c r="M22" s="4">
        <v>0</v>
      </c>
      <c r="O22" s="4">
        <v>0</v>
      </c>
      <c r="Q22" s="4">
        <v>1000000</v>
      </c>
      <c r="S22" s="4">
        <v>68910</v>
      </c>
      <c r="U22" s="4">
        <v>39351484268</v>
      </c>
      <c r="W22" s="4">
        <v>68377325700</v>
      </c>
      <c r="Y22" s="1">
        <v>1.2061504259026653E-2</v>
      </c>
    </row>
    <row r="23" spans="1:25" ht="21" x14ac:dyDescent="0.2">
      <c r="A23" s="20" t="s">
        <v>70</v>
      </c>
      <c r="C23" s="4">
        <v>562499</v>
      </c>
      <c r="E23" s="4">
        <v>5010786764</v>
      </c>
      <c r="G23" s="4">
        <v>5542438265.5088997</v>
      </c>
      <c r="I23" s="4">
        <v>0</v>
      </c>
      <c r="K23" s="4">
        <v>0</v>
      </c>
      <c r="M23" s="4">
        <v>0</v>
      </c>
      <c r="O23" s="4">
        <v>0</v>
      </c>
      <c r="Q23" s="4">
        <v>562499</v>
      </c>
      <c r="S23" s="4">
        <v>9850</v>
      </c>
      <c r="U23" s="4">
        <v>5010786764</v>
      </c>
      <c r="W23" s="4">
        <v>5497786194.8905001</v>
      </c>
      <c r="Y23" s="1">
        <v>9.6978890189163545E-4</v>
      </c>
    </row>
    <row r="24" spans="1:25" ht="21" x14ac:dyDescent="0.2">
      <c r="A24" s="20" t="s">
        <v>71</v>
      </c>
      <c r="C24" s="4">
        <v>2500000</v>
      </c>
      <c r="E24" s="4">
        <v>64033367785</v>
      </c>
      <c r="G24" s="4">
        <v>72311676250</v>
      </c>
      <c r="I24" s="4">
        <v>0</v>
      </c>
      <c r="K24" s="4">
        <v>0</v>
      </c>
      <c r="M24" s="4">
        <v>0</v>
      </c>
      <c r="O24" s="4">
        <v>0</v>
      </c>
      <c r="Q24" s="4">
        <v>2500000</v>
      </c>
      <c r="S24" s="4">
        <v>43970</v>
      </c>
      <c r="U24" s="4">
        <v>64033367785</v>
      </c>
      <c r="W24" s="4">
        <v>109075279750</v>
      </c>
      <c r="Y24" s="1">
        <v>1.924047098640988E-2</v>
      </c>
    </row>
    <row r="25" spans="1:25" ht="21" x14ac:dyDescent="0.2">
      <c r="A25" s="20" t="s">
        <v>73</v>
      </c>
      <c r="C25" s="4">
        <v>3400000</v>
      </c>
      <c r="E25" s="4">
        <v>13643272166</v>
      </c>
      <c r="G25" s="4">
        <v>13869354698</v>
      </c>
      <c r="I25" s="4">
        <v>0</v>
      </c>
      <c r="K25" s="4">
        <v>0</v>
      </c>
      <c r="M25" s="4">
        <v>0</v>
      </c>
      <c r="O25" s="4">
        <v>0</v>
      </c>
      <c r="Q25" s="4">
        <v>3400000</v>
      </c>
      <c r="S25" s="4">
        <v>4487</v>
      </c>
      <c r="U25" s="4">
        <v>13643272166</v>
      </c>
      <c r="W25" s="4">
        <v>15137872666</v>
      </c>
      <c r="Y25" s="1">
        <v>2.6702640643572603E-3</v>
      </c>
    </row>
    <row r="26" spans="1:25" ht="21" x14ac:dyDescent="0.2">
      <c r="A26" s="20" t="s">
        <v>74</v>
      </c>
      <c r="C26" s="4">
        <v>3000000</v>
      </c>
      <c r="E26" s="4">
        <v>24334655177</v>
      </c>
      <c r="G26" s="4">
        <v>24707523000</v>
      </c>
      <c r="I26" s="4">
        <v>400000</v>
      </c>
      <c r="K26" s="4">
        <v>3637664981</v>
      </c>
      <c r="M26" s="4">
        <v>0</v>
      </c>
      <c r="O26" s="4">
        <v>0</v>
      </c>
      <c r="Q26" s="4">
        <v>3400000</v>
      </c>
      <c r="S26" s="4">
        <v>10200</v>
      </c>
      <c r="U26" s="4">
        <v>27972320158</v>
      </c>
      <c r="W26" s="4">
        <v>34411923600</v>
      </c>
      <c r="Y26" s="1">
        <v>6.0701344899585594E-3</v>
      </c>
    </row>
    <row r="27" spans="1:25" ht="21" x14ac:dyDescent="0.2">
      <c r="A27" s="20" t="s">
        <v>75</v>
      </c>
      <c r="C27" s="4">
        <v>30000</v>
      </c>
      <c r="E27" s="4">
        <v>526087306</v>
      </c>
      <c r="G27" s="4">
        <v>603101706</v>
      </c>
      <c r="I27" s="4">
        <v>0</v>
      </c>
      <c r="K27" s="4">
        <v>0</v>
      </c>
      <c r="M27" s="4">
        <v>-30000</v>
      </c>
      <c r="O27" s="4">
        <v>648149641</v>
      </c>
      <c r="Q27" s="4">
        <v>0</v>
      </c>
      <c r="S27" s="4">
        <v>0</v>
      </c>
      <c r="U27" s="4">
        <v>0</v>
      </c>
      <c r="W27" s="4">
        <v>0</v>
      </c>
      <c r="Y27" s="1">
        <v>0</v>
      </c>
    </row>
    <row r="28" spans="1:25" ht="21" x14ac:dyDescent="0.2">
      <c r="A28" s="20" t="s">
        <v>76</v>
      </c>
      <c r="C28" s="4">
        <v>2457000</v>
      </c>
      <c r="E28" s="4">
        <v>21210703207</v>
      </c>
      <c r="G28" s="4">
        <v>25135856190.900002</v>
      </c>
      <c r="I28" s="4">
        <v>0</v>
      </c>
      <c r="K28" s="4">
        <v>0</v>
      </c>
      <c r="M28" s="4">
        <v>0</v>
      </c>
      <c r="O28" s="4">
        <v>0</v>
      </c>
      <c r="Q28" s="4">
        <v>2457000</v>
      </c>
      <c r="S28" s="4">
        <v>9500</v>
      </c>
      <c r="U28" s="4">
        <v>21210703207</v>
      </c>
      <c r="W28" s="4">
        <v>23161070205</v>
      </c>
      <c r="Y28" s="1">
        <v>4.0855260725884577E-3</v>
      </c>
    </row>
    <row r="29" spans="1:25" ht="21" x14ac:dyDescent="0.2">
      <c r="A29" s="20" t="s">
        <v>77</v>
      </c>
      <c r="C29" s="4">
        <v>15000</v>
      </c>
      <c r="E29" s="4">
        <v>446677893</v>
      </c>
      <c r="G29" s="4">
        <v>442056285</v>
      </c>
      <c r="I29" s="4">
        <v>0</v>
      </c>
      <c r="K29" s="4">
        <v>0</v>
      </c>
      <c r="M29" s="4">
        <v>-15000</v>
      </c>
      <c r="O29" s="4">
        <v>540291021</v>
      </c>
      <c r="Q29" s="4">
        <v>0</v>
      </c>
      <c r="S29" s="4">
        <v>0</v>
      </c>
      <c r="U29" s="4">
        <v>0</v>
      </c>
      <c r="W29" s="4">
        <v>0</v>
      </c>
      <c r="Y29" s="1">
        <v>0</v>
      </c>
    </row>
    <row r="30" spans="1:25" ht="21" x14ac:dyDescent="0.2">
      <c r="A30" s="20" t="s">
        <v>52</v>
      </c>
      <c r="C30" s="4">
        <v>274474706</v>
      </c>
      <c r="E30" s="4">
        <v>603664284394</v>
      </c>
      <c r="G30" s="4">
        <v>695589604198.771</v>
      </c>
      <c r="I30" s="4">
        <v>0</v>
      </c>
      <c r="K30" s="4">
        <v>0</v>
      </c>
      <c r="M30" s="4">
        <v>-4474706</v>
      </c>
      <c r="O30" s="4">
        <v>11419979782</v>
      </c>
      <c r="Q30" s="4">
        <v>270000000</v>
      </c>
      <c r="S30" s="4">
        <v>2671</v>
      </c>
      <c r="U30" s="4">
        <v>593822866824</v>
      </c>
      <c r="W30" s="4">
        <v>715595355900</v>
      </c>
      <c r="Y30" s="1">
        <v>0.12622834169906039</v>
      </c>
    </row>
    <row r="31" spans="1:25" ht="21.75" thickBot="1" x14ac:dyDescent="0.25">
      <c r="A31" s="20" t="s">
        <v>53</v>
      </c>
      <c r="C31" s="4">
        <v>201616127</v>
      </c>
      <c r="E31" s="4">
        <v>548519238180</v>
      </c>
      <c r="G31" s="4">
        <v>616577629030.60999</v>
      </c>
      <c r="I31" s="4">
        <v>1483873</v>
      </c>
      <c r="K31" s="4">
        <v>4609285036</v>
      </c>
      <c r="M31" s="4">
        <v>-3100000</v>
      </c>
      <c r="O31" s="4">
        <v>9529562766</v>
      </c>
      <c r="Q31" s="4">
        <v>200000000</v>
      </c>
      <c r="S31" s="4">
        <v>3030</v>
      </c>
      <c r="U31" s="4">
        <v>544685891890</v>
      </c>
      <c r="W31" s="4">
        <v>601315620000</v>
      </c>
      <c r="Y31" s="1">
        <v>0.10606982413249386</v>
      </c>
    </row>
    <row r="32" spans="1:25" s="20" customFormat="1" ht="21.75" thickBot="1" x14ac:dyDescent="0.25">
      <c r="E32" s="21">
        <f>SUM(E9:E31)</f>
        <v>4446220202917</v>
      </c>
      <c r="G32" s="21">
        <f>SUM(G9:G31)</f>
        <v>4883205884577.8828</v>
      </c>
      <c r="I32" s="20" t="s">
        <v>15</v>
      </c>
      <c r="K32" s="21">
        <f>SUM(K9:K31)</f>
        <v>293778059344</v>
      </c>
      <c r="M32" s="20" t="s">
        <v>15</v>
      </c>
      <c r="O32" s="21">
        <f>SUM(O9:O31)</f>
        <v>31329057815</v>
      </c>
      <c r="S32" s="20" t="s">
        <v>15</v>
      </c>
      <c r="U32" s="21">
        <f>SUM(U9:U31)</f>
        <v>4712811752441</v>
      </c>
      <c r="W32" s="21">
        <f>SUM(W9:W31)</f>
        <v>5635851538151.6621</v>
      </c>
      <c r="Y32" s="13">
        <f>SUM(Y9:Y31)</f>
        <v>0.99414311154696411</v>
      </c>
    </row>
    <row r="33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5"/>
  <sheetViews>
    <sheetView rightToLeft="1" tabSelected="1" zoomScale="85" zoomScaleNormal="85" workbookViewId="0">
      <selection activeCell="E15" sqref="E15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6.25" x14ac:dyDescent="0.2">
      <c r="A2" s="60" t="str">
        <f>+سهام!A2</f>
        <v>صندوق سرمایه‌گذاری بخشی صنایع مفید - معدن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7" ht="26.25" x14ac:dyDescent="0.2">
      <c r="A3" s="60" t="s">
        <v>22</v>
      </c>
      <c r="B3" s="60" t="s">
        <v>22</v>
      </c>
      <c r="C3" s="60" t="s">
        <v>22</v>
      </c>
      <c r="D3" s="60" t="s">
        <v>22</v>
      </c>
      <c r="E3" s="60" t="s">
        <v>22</v>
      </c>
      <c r="F3" s="60" t="s">
        <v>22</v>
      </c>
      <c r="G3" s="60" t="s">
        <v>22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0" t="s">
        <v>22</v>
      </c>
      <c r="O3" s="60" t="s">
        <v>22</v>
      </c>
      <c r="P3" s="60" t="s">
        <v>22</v>
      </c>
      <c r="Q3" s="60" t="s">
        <v>22</v>
      </c>
    </row>
    <row r="4" spans="1:17" ht="26.25" x14ac:dyDescent="0.2">
      <c r="A4" s="60" t="str">
        <f>+سهام!A4</f>
        <v>برای ماه منتهی به 1404/10/30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7" ht="27" thickBot="1" x14ac:dyDescent="0.25">
      <c r="A6" s="61" t="s">
        <v>3</v>
      </c>
      <c r="C6" s="61" t="s">
        <v>24</v>
      </c>
      <c r="D6" s="61" t="s">
        <v>24</v>
      </c>
      <c r="E6" s="61" t="s">
        <v>24</v>
      </c>
      <c r="F6" s="61" t="s">
        <v>24</v>
      </c>
      <c r="G6" s="61" t="s">
        <v>24</v>
      </c>
      <c r="H6" s="61" t="s">
        <v>24</v>
      </c>
      <c r="I6" s="61" t="s">
        <v>24</v>
      </c>
      <c r="K6" s="61" t="s">
        <v>25</v>
      </c>
      <c r="L6" s="61" t="s">
        <v>25</v>
      </c>
      <c r="M6" s="61" t="s">
        <v>25</v>
      </c>
      <c r="N6" s="61" t="s">
        <v>25</v>
      </c>
      <c r="O6" s="61" t="s">
        <v>25</v>
      </c>
      <c r="P6" s="61" t="s">
        <v>25</v>
      </c>
      <c r="Q6" s="61" t="s">
        <v>25</v>
      </c>
    </row>
    <row r="7" spans="1:17" ht="27" thickBot="1" x14ac:dyDescent="0.25">
      <c r="A7" s="61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76</v>
      </c>
      <c r="C8" s="3">
        <v>2457000</v>
      </c>
      <c r="E8" s="3">
        <v>23161070205</v>
      </c>
      <c r="G8" s="3">
        <v>25135856190</v>
      </c>
      <c r="I8" s="43">
        <f>+E8-G8</f>
        <v>-1974785985</v>
      </c>
      <c r="K8" s="45">
        <v>2457000</v>
      </c>
      <c r="L8" s="45"/>
      <c r="M8" s="45">
        <v>23161070205</v>
      </c>
      <c r="N8" s="45"/>
      <c r="O8" s="45">
        <v>25135856190</v>
      </c>
      <c r="Q8" s="3">
        <f>+M8-O8</f>
        <v>-1974785985</v>
      </c>
    </row>
    <row r="9" spans="1:17" ht="21" x14ac:dyDescent="0.2">
      <c r="A9" s="20" t="s">
        <v>70</v>
      </c>
      <c r="C9" s="3">
        <v>562499</v>
      </c>
      <c r="E9" s="3">
        <v>5497786195</v>
      </c>
      <c r="G9" s="3">
        <v>5542438265</v>
      </c>
      <c r="I9" s="44">
        <f t="shared" ref="I9:I28" si="0">+E9-G9</f>
        <v>-44652070</v>
      </c>
      <c r="K9" s="45">
        <v>562499</v>
      </c>
      <c r="L9" s="45"/>
      <c r="M9" s="45">
        <v>5497786195</v>
      </c>
      <c r="N9" s="45"/>
      <c r="O9" s="45">
        <v>5542438265</v>
      </c>
      <c r="Q9" s="44">
        <f t="shared" ref="Q9:Q28" si="1">+M9-O9</f>
        <v>-44652070</v>
      </c>
    </row>
    <row r="10" spans="1:17" ht="21" x14ac:dyDescent="0.2">
      <c r="A10" s="20" t="s">
        <v>85</v>
      </c>
      <c r="C10" s="3">
        <v>2563000</v>
      </c>
      <c r="E10" s="3">
        <v>18666999993</v>
      </c>
      <c r="G10" s="3">
        <v>16392908548</v>
      </c>
      <c r="I10" s="44">
        <f t="shared" si="0"/>
        <v>2274091445</v>
      </c>
      <c r="K10" s="45">
        <v>2563000</v>
      </c>
      <c r="L10" s="45"/>
      <c r="M10" s="45">
        <v>18666999993</v>
      </c>
      <c r="N10" s="45"/>
      <c r="O10" s="45">
        <v>16392908548</v>
      </c>
      <c r="Q10" s="44">
        <f t="shared" si="1"/>
        <v>2274091445</v>
      </c>
    </row>
    <row r="11" spans="1:17" ht="21" x14ac:dyDescent="0.2">
      <c r="A11" s="20" t="s">
        <v>66</v>
      </c>
      <c r="C11" s="3">
        <v>47000000</v>
      </c>
      <c r="E11" s="3">
        <v>206600536700</v>
      </c>
      <c r="G11" s="3">
        <v>196314188487</v>
      </c>
      <c r="I11" s="44">
        <f t="shared" si="0"/>
        <v>10286348213</v>
      </c>
      <c r="K11" s="45">
        <v>47000000</v>
      </c>
      <c r="L11" s="45"/>
      <c r="M11" s="45">
        <v>206600536700</v>
      </c>
      <c r="N11" s="45"/>
      <c r="O11" s="45">
        <v>196314188487</v>
      </c>
      <c r="Q11" s="44">
        <f t="shared" si="1"/>
        <v>10286348213</v>
      </c>
    </row>
    <row r="12" spans="1:17" ht="21" x14ac:dyDescent="0.2">
      <c r="A12" s="20" t="s">
        <v>65</v>
      </c>
      <c r="C12" s="3">
        <v>14000000</v>
      </c>
      <c r="E12" s="3">
        <v>228658698800</v>
      </c>
      <c r="G12" s="3">
        <v>197263276000</v>
      </c>
      <c r="I12" s="44">
        <f t="shared" si="0"/>
        <v>31395422800</v>
      </c>
      <c r="K12" s="45">
        <v>14000000</v>
      </c>
      <c r="L12" s="45"/>
      <c r="M12" s="45">
        <v>228658698800</v>
      </c>
      <c r="N12" s="45"/>
      <c r="O12" s="45">
        <v>197263276000</v>
      </c>
      <c r="Q12" s="44">
        <f t="shared" si="1"/>
        <v>31395422800</v>
      </c>
    </row>
    <row r="13" spans="1:17" ht="21" x14ac:dyDescent="0.2">
      <c r="A13" s="20" t="s">
        <v>48</v>
      </c>
      <c r="C13" s="3">
        <v>33951925</v>
      </c>
      <c r="E13" s="3">
        <v>295119815189</v>
      </c>
      <c r="G13" s="3">
        <v>263788601933</v>
      </c>
      <c r="I13" s="44">
        <f t="shared" si="0"/>
        <v>31331213256</v>
      </c>
      <c r="K13" s="45">
        <v>33951925</v>
      </c>
      <c r="L13" s="45"/>
      <c r="M13" s="45">
        <v>295119815189</v>
      </c>
      <c r="N13" s="45"/>
      <c r="O13" s="45">
        <v>263788601933</v>
      </c>
      <c r="Q13" s="44">
        <f t="shared" si="1"/>
        <v>31331213256</v>
      </c>
    </row>
    <row r="14" spans="1:17" s="44" customFormat="1" ht="21" x14ac:dyDescent="0.2">
      <c r="A14" s="20" t="s">
        <v>62</v>
      </c>
      <c r="C14" s="44">
        <v>79358935</v>
      </c>
      <c r="E14" s="44">
        <v>277892835736</v>
      </c>
      <c r="G14" s="44">
        <v>311438414660</v>
      </c>
      <c r="I14" s="44">
        <f t="shared" si="0"/>
        <v>-33545578924</v>
      </c>
      <c r="K14" s="45">
        <v>79358935</v>
      </c>
      <c r="L14" s="45"/>
      <c r="M14" s="45">
        <v>277892835736</v>
      </c>
      <c r="N14" s="45"/>
      <c r="O14" s="45">
        <v>311438414660</v>
      </c>
      <c r="Q14" s="44">
        <f t="shared" si="1"/>
        <v>-33545578924</v>
      </c>
    </row>
    <row r="15" spans="1:17" s="44" customFormat="1" ht="21" x14ac:dyDescent="0.2">
      <c r="A15" s="20" t="s">
        <v>68</v>
      </c>
      <c r="C15" s="44">
        <v>100000</v>
      </c>
      <c r="E15" s="44">
        <v>15102349400</v>
      </c>
      <c r="G15" s="44">
        <v>13931470800</v>
      </c>
      <c r="I15" s="44">
        <f t="shared" si="0"/>
        <v>1170878600</v>
      </c>
      <c r="K15" s="45">
        <v>100000</v>
      </c>
      <c r="L15" s="45"/>
      <c r="M15" s="45">
        <v>15102349400</v>
      </c>
      <c r="N15" s="45"/>
      <c r="O15" s="45">
        <v>13931470800</v>
      </c>
      <c r="Q15" s="44">
        <f t="shared" si="1"/>
        <v>1170878600</v>
      </c>
    </row>
    <row r="16" spans="1:17" s="44" customFormat="1" ht="21" x14ac:dyDescent="0.2">
      <c r="A16" s="20" t="s">
        <v>83</v>
      </c>
      <c r="C16" s="44">
        <v>200000</v>
      </c>
      <c r="E16" s="44">
        <v>12589921760</v>
      </c>
      <c r="G16" s="44">
        <v>8336148496</v>
      </c>
      <c r="I16" s="44">
        <f t="shared" si="0"/>
        <v>4253773264</v>
      </c>
      <c r="K16" s="45">
        <v>200000</v>
      </c>
      <c r="L16" s="45"/>
      <c r="M16" s="45">
        <v>12589921760</v>
      </c>
      <c r="N16" s="45"/>
      <c r="O16" s="45">
        <v>8336148496</v>
      </c>
      <c r="Q16" s="44">
        <f t="shared" si="1"/>
        <v>4253773264</v>
      </c>
    </row>
    <row r="17" spans="1:17" s="44" customFormat="1" ht="21" x14ac:dyDescent="0.2">
      <c r="A17" s="20" t="s">
        <v>74</v>
      </c>
      <c r="C17" s="44">
        <v>3400000</v>
      </c>
      <c r="E17" s="44">
        <v>34411923600</v>
      </c>
      <c r="G17" s="44">
        <v>28345187981</v>
      </c>
      <c r="I17" s="44">
        <f t="shared" si="0"/>
        <v>6066735619</v>
      </c>
      <c r="K17" s="45">
        <v>3400000</v>
      </c>
      <c r="L17" s="45"/>
      <c r="M17" s="45">
        <v>34411923600</v>
      </c>
      <c r="N17" s="45"/>
      <c r="O17" s="45">
        <v>28345187981</v>
      </c>
      <c r="Q17" s="44">
        <f t="shared" si="1"/>
        <v>6066735619</v>
      </c>
    </row>
    <row r="18" spans="1:17" s="43" customFormat="1" ht="21" x14ac:dyDescent="0.2">
      <c r="A18" s="20" t="s">
        <v>73</v>
      </c>
      <c r="C18" s="43">
        <v>3400000</v>
      </c>
      <c r="E18" s="43">
        <v>15137872666</v>
      </c>
      <c r="G18" s="43">
        <v>13869354698</v>
      </c>
      <c r="I18" s="44">
        <f t="shared" si="0"/>
        <v>1268517968</v>
      </c>
      <c r="K18" s="45">
        <v>3400000</v>
      </c>
      <c r="L18" s="45"/>
      <c r="M18" s="45">
        <v>15137872666</v>
      </c>
      <c r="N18" s="45"/>
      <c r="O18" s="45">
        <v>13869354698</v>
      </c>
      <c r="Q18" s="44">
        <f t="shared" si="1"/>
        <v>1268517968</v>
      </c>
    </row>
    <row r="19" spans="1:17" s="43" customFormat="1" ht="21" x14ac:dyDescent="0.2">
      <c r="A19" s="20" t="s">
        <v>63</v>
      </c>
      <c r="C19" s="43">
        <v>48211099</v>
      </c>
      <c r="E19" s="43">
        <v>91084365398</v>
      </c>
      <c r="G19" s="43">
        <v>83845475244</v>
      </c>
      <c r="I19" s="44">
        <f t="shared" si="0"/>
        <v>7238890154</v>
      </c>
      <c r="K19" s="45">
        <v>48211099</v>
      </c>
      <c r="L19" s="45"/>
      <c r="M19" s="45">
        <v>91084365398</v>
      </c>
      <c r="N19" s="45"/>
      <c r="O19" s="45">
        <v>83845475244</v>
      </c>
      <c r="Q19" s="44">
        <f t="shared" si="1"/>
        <v>7238890154</v>
      </c>
    </row>
    <row r="20" spans="1:17" s="43" customFormat="1" ht="21" x14ac:dyDescent="0.2">
      <c r="A20" s="20" t="s">
        <v>53</v>
      </c>
      <c r="C20" s="43">
        <v>200000000</v>
      </c>
      <c r="E20" s="43">
        <v>601315620000</v>
      </c>
      <c r="G20" s="43">
        <v>611705479175</v>
      </c>
      <c r="I20" s="44">
        <f t="shared" si="0"/>
        <v>-10389859175</v>
      </c>
      <c r="K20" s="45">
        <v>200000000</v>
      </c>
      <c r="L20" s="45"/>
      <c r="M20" s="45">
        <v>601315620000</v>
      </c>
      <c r="N20" s="45"/>
      <c r="O20" s="45">
        <v>611705479175</v>
      </c>
      <c r="Q20" s="44">
        <f t="shared" si="1"/>
        <v>-10389859175</v>
      </c>
    </row>
    <row r="21" spans="1:17" s="43" customFormat="1" ht="21" x14ac:dyDescent="0.2">
      <c r="A21" s="20" t="s">
        <v>64</v>
      </c>
      <c r="C21" s="43">
        <v>4500000</v>
      </c>
      <c r="E21" s="43">
        <v>80507826450</v>
      </c>
      <c r="G21" s="43">
        <v>84571172100</v>
      </c>
      <c r="I21" s="44">
        <f t="shared" si="0"/>
        <v>-4063345650</v>
      </c>
      <c r="K21" s="45">
        <v>4500000</v>
      </c>
      <c r="L21" s="45"/>
      <c r="M21" s="45">
        <v>80507826450</v>
      </c>
      <c r="N21" s="45"/>
      <c r="O21" s="45">
        <v>84571172100</v>
      </c>
      <c r="Q21" s="44">
        <f t="shared" si="1"/>
        <v>-4063345650</v>
      </c>
    </row>
    <row r="22" spans="1:17" ht="21" x14ac:dyDescent="0.2">
      <c r="A22" s="20" t="s">
        <v>49</v>
      </c>
      <c r="C22" s="3">
        <v>540000000</v>
      </c>
      <c r="E22" s="3">
        <v>1602654967800</v>
      </c>
      <c r="G22" s="3">
        <v>1428734830343</v>
      </c>
      <c r="I22" s="44">
        <f t="shared" si="0"/>
        <v>173920137457</v>
      </c>
      <c r="K22" s="45">
        <v>540000000</v>
      </c>
      <c r="L22" s="45"/>
      <c r="M22" s="45">
        <v>1602654967800</v>
      </c>
      <c r="N22" s="45"/>
      <c r="O22" s="45">
        <v>1428734830343</v>
      </c>
      <c r="Q22" s="44">
        <f t="shared" si="1"/>
        <v>173920137457</v>
      </c>
    </row>
    <row r="23" spans="1:17" ht="21" x14ac:dyDescent="0.2">
      <c r="A23" s="20" t="s">
        <v>84</v>
      </c>
      <c r="C23" s="3">
        <v>4000000</v>
      </c>
      <c r="E23" s="3">
        <v>15197607320</v>
      </c>
      <c r="G23" s="3">
        <v>13311366894</v>
      </c>
      <c r="I23" s="44">
        <f t="shared" si="0"/>
        <v>1886240426</v>
      </c>
      <c r="K23" s="45">
        <v>4000000</v>
      </c>
      <c r="L23" s="45"/>
      <c r="M23" s="45">
        <v>15197607320</v>
      </c>
      <c r="N23" s="45"/>
      <c r="O23" s="45">
        <v>13311366894</v>
      </c>
      <c r="Q23" s="44">
        <f t="shared" si="1"/>
        <v>1886240426</v>
      </c>
    </row>
    <row r="24" spans="1:17" ht="21" x14ac:dyDescent="0.2">
      <c r="A24" s="20" t="s">
        <v>50</v>
      </c>
      <c r="C24" s="3">
        <v>108293293</v>
      </c>
      <c r="E24" s="3">
        <v>390280866989</v>
      </c>
      <c r="G24" s="3">
        <v>357506730306</v>
      </c>
      <c r="I24" s="44">
        <f t="shared" si="0"/>
        <v>32774136683</v>
      </c>
      <c r="K24" s="45">
        <v>108293293</v>
      </c>
      <c r="L24" s="45"/>
      <c r="M24" s="45">
        <v>390280866989</v>
      </c>
      <c r="N24" s="45"/>
      <c r="O24" s="45">
        <v>357506730306</v>
      </c>
      <c r="Q24" s="44">
        <f t="shared" si="1"/>
        <v>32774136683</v>
      </c>
    </row>
    <row r="25" spans="1:17" ht="21" x14ac:dyDescent="0.2">
      <c r="A25" s="20" t="s">
        <v>46</v>
      </c>
      <c r="C25" s="3">
        <v>51000000</v>
      </c>
      <c r="E25" s="3">
        <v>828922512600</v>
      </c>
      <c r="G25" s="3">
        <v>685708183500</v>
      </c>
      <c r="I25" s="44">
        <f t="shared" si="0"/>
        <v>143214329100</v>
      </c>
      <c r="K25" s="45">
        <v>51000000</v>
      </c>
      <c r="L25" s="45"/>
      <c r="M25" s="45">
        <v>828922512600</v>
      </c>
      <c r="N25" s="45"/>
      <c r="O25" s="45">
        <v>685708183500</v>
      </c>
      <c r="Q25" s="44">
        <f t="shared" si="1"/>
        <v>143214329100</v>
      </c>
    </row>
    <row r="26" spans="1:17" s="45" customFormat="1" ht="21" x14ac:dyDescent="0.2">
      <c r="A26" s="20" t="s">
        <v>52</v>
      </c>
      <c r="C26" s="45">
        <v>270000000</v>
      </c>
      <c r="E26" s="45">
        <v>715595355900</v>
      </c>
      <c r="G26" s="45">
        <v>684249546627</v>
      </c>
      <c r="I26" s="45">
        <f t="shared" ref="I26" si="2">+E26-G26</f>
        <v>31345809273</v>
      </c>
      <c r="K26" s="45">
        <v>270000000</v>
      </c>
      <c r="M26" s="45">
        <v>715595355900</v>
      </c>
      <c r="O26" s="45">
        <v>684249546627</v>
      </c>
      <c r="Q26" s="45">
        <f t="shared" ref="Q26" si="3">+M26-O26</f>
        <v>31345809273</v>
      </c>
    </row>
    <row r="27" spans="1:17" ht="21" x14ac:dyDescent="0.2">
      <c r="A27" s="20" t="s">
        <v>69</v>
      </c>
      <c r="C27" s="3">
        <v>1000000</v>
      </c>
      <c r="E27" s="3">
        <v>68377325700</v>
      </c>
      <c r="G27" s="3">
        <v>44671995400</v>
      </c>
      <c r="I27" s="44">
        <f t="shared" si="0"/>
        <v>23705330300</v>
      </c>
      <c r="K27" s="45">
        <v>1000000</v>
      </c>
      <c r="L27" s="45"/>
      <c r="M27" s="45">
        <v>68377325700</v>
      </c>
      <c r="N27" s="45"/>
      <c r="O27" s="45">
        <v>44671995400</v>
      </c>
      <c r="Q27" s="44">
        <f t="shared" si="1"/>
        <v>23705330300</v>
      </c>
    </row>
    <row r="28" spans="1:17" ht="21.75" thickBot="1" x14ac:dyDescent="0.25">
      <c r="A28" s="20" t="s">
        <v>71</v>
      </c>
      <c r="C28" s="3">
        <v>2500000</v>
      </c>
      <c r="E28" s="3">
        <v>109075279750</v>
      </c>
      <c r="G28" s="3">
        <v>72311676250</v>
      </c>
      <c r="I28" s="44">
        <f t="shared" si="0"/>
        <v>36763603500</v>
      </c>
      <c r="K28" s="45">
        <v>2500000</v>
      </c>
      <c r="L28" s="45"/>
      <c r="M28" s="45">
        <v>109075279750</v>
      </c>
      <c r="N28" s="45"/>
      <c r="O28" s="45">
        <v>72311676250</v>
      </c>
      <c r="Q28" s="44">
        <f t="shared" si="1"/>
        <v>36763603500</v>
      </c>
    </row>
    <row r="29" spans="1:17" s="22" customFormat="1" ht="21.75" thickBot="1" x14ac:dyDescent="0.25">
      <c r="E29" s="23">
        <f>SUM(E8:E28)</f>
        <v>5635851538151</v>
      </c>
      <c r="G29" s="23">
        <f>SUM(G8:G28)</f>
        <v>5146974301897</v>
      </c>
      <c r="I29" s="23">
        <f>SUM(I8:I28)</f>
        <v>488877236254</v>
      </c>
      <c r="K29" s="22" t="s">
        <v>15</v>
      </c>
      <c r="M29" s="23">
        <f>SUM(M8:M28)</f>
        <v>5635851538151</v>
      </c>
      <c r="O29" s="23">
        <f>SUM(O8:O28)</f>
        <v>5146974301897</v>
      </c>
      <c r="Q29" s="23">
        <f>SUM(Q8:Q28)</f>
        <v>488877236254</v>
      </c>
    </row>
    <row r="30" spans="1:17" ht="19.5" thickTop="1" x14ac:dyDescent="0.2"/>
    <row r="31" spans="1:17" x14ac:dyDescent="0.2">
      <c r="I31" s="43"/>
    </row>
    <row r="35" spans="9:9" x14ac:dyDescent="0.2">
      <c r="I35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opLeftCell="A2" zoomScaleNormal="100" workbookViewId="0">
      <selection activeCell="B25" sqref="B25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0" t="str">
        <f>+سهام!A2</f>
        <v>صندوق سرمایه‌گذاری بخشی صنایع مفید - معدن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1404/10/30</v>
      </c>
      <c r="B4" s="50" t="s">
        <v>16</v>
      </c>
      <c r="C4" s="50" t="s">
        <v>16</v>
      </c>
      <c r="D4" s="50" t="s">
        <v>16</v>
      </c>
      <c r="E4" s="50" t="s">
        <v>16</v>
      </c>
      <c r="F4" s="50" t="s">
        <v>16</v>
      </c>
      <c r="G4" s="50" t="s">
        <v>16</v>
      </c>
      <c r="H4" s="50" t="s">
        <v>16</v>
      </c>
      <c r="I4" s="50" t="s">
        <v>16</v>
      </c>
      <c r="J4" s="50" t="s">
        <v>16</v>
      </c>
      <c r="K4" s="50" t="s">
        <v>16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17</v>
      </c>
      <c r="C6" s="38" t="str">
        <f>+سهام!C6</f>
        <v>1404/09/30</v>
      </c>
      <c r="E6" s="52" t="s">
        <v>5</v>
      </c>
      <c r="F6" s="52" t="s">
        <v>5</v>
      </c>
      <c r="G6" s="52" t="s">
        <v>5</v>
      </c>
      <c r="I6" s="52" t="str">
        <f>+سهام!Q6</f>
        <v>1404/10/30</v>
      </c>
      <c r="J6" s="52" t="s">
        <v>4</v>
      </c>
      <c r="K6" s="52" t="s">
        <v>4</v>
      </c>
    </row>
    <row r="7" spans="1:20" ht="24.75" thickBot="1" x14ac:dyDescent="0.25">
      <c r="A7" s="52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614622639</v>
      </c>
      <c r="E8" s="30">
        <v>250167979262</v>
      </c>
      <c r="G8" s="30">
        <v>246894334868</v>
      </c>
      <c r="I8" s="30">
        <f>+C8+E8-G8</f>
        <v>3888267033</v>
      </c>
      <c r="K8" s="41">
        <v>6.8587574753252488E-4</v>
      </c>
    </row>
    <row r="9" spans="1:20" ht="24.75" thickBot="1" x14ac:dyDescent="0.25">
      <c r="A9" s="27" t="s">
        <v>47</v>
      </c>
      <c r="C9" s="30">
        <v>15044810</v>
      </c>
      <c r="E9" s="30">
        <v>61574</v>
      </c>
      <c r="G9" s="30">
        <v>0</v>
      </c>
      <c r="I9" s="30">
        <f t="shared" ref="I9" si="0">+C9+E9-G9</f>
        <v>15106384</v>
      </c>
      <c r="K9" s="41">
        <v>2.6647095815637038E-6</v>
      </c>
    </row>
    <row r="10" spans="1:20" s="27" customFormat="1" ht="24.75" thickBot="1" x14ac:dyDescent="0.25">
      <c r="A10" s="27" t="s">
        <v>15</v>
      </c>
      <c r="C10" s="26">
        <f>SUM(C8:C9)</f>
        <v>629667449</v>
      </c>
      <c r="E10" s="26">
        <f>SUM(E8:E9)</f>
        <v>250168040836</v>
      </c>
      <c r="G10" s="26">
        <f>SUM(G8:G9)</f>
        <v>246894334868</v>
      </c>
      <c r="I10" s="26">
        <f>SUM(I8:I9)</f>
        <v>3903373417</v>
      </c>
      <c r="K10" s="42">
        <f>SUM(K8:K9)</f>
        <v>6.8854045711408862E-4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I19" sqref="I19:T37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</row>
    <row r="4" spans="1:7" ht="26.25" x14ac:dyDescent="0.45">
      <c r="A4" s="53" t="str">
        <f>+سهام!A4</f>
        <v>برای ماه منتهی به 1404/10/30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سهام'!I33</f>
        <v>518755290759</v>
      </c>
      <c r="D7" s="8"/>
      <c r="E7" s="1">
        <f>+C7/$C$10</f>
        <v>0.99774044573941068</v>
      </c>
      <c r="F7" s="8"/>
      <c r="G7" s="1">
        <v>9.1506491147873126E-2</v>
      </c>
    </row>
    <row r="8" spans="1:7" ht="21" x14ac:dyDescent="0.55000000000000004">
      <c r="A8" s="29" t="s">
        <v>42</v>
      </c>
      <c r="C8" s="8">
        <f>+'درآمد سپرده بانکی'!C10</f>
        <v>84703936</v>
      </c>
      <c r="D8" s="8"/>
      <c r="E8" s="1">
        <f t="shared" ref="E8:E9" si="0">+C8/$C$10</f>
        <v>1.629140837038418E-4</v>
      </c>
      <c r="F8" s="8"/>
      <c r="G8" s="1">
        <v>1.4941457191566077E-5</v>
      </c>
    </row>
    <row r="9" spans="1:7" ht="21.75" thickBot="1" x14ac:dyDescent="0.6">
      <c r="A9" s="29" t="s">
        <v>80</v>
      </c>
      <c r="C9" s="8">
        <f>+'سایر درآمدها'!C9</f>
        <v>1090106339</v>
      </c>
      <c r="D9" s="8"/>
      <c r="E9" s="1">
        <f t="shared" si="0"/>
        <v>2.0966401768854584E-3</v>
      </c>
      <c r="F9" s="8"/>
      <c r="G9" s="1">
        <v>1.9229067700494247E-4</v>
      </c>
    </row>
    <row r="10" spans="1:7" s="29" customFormat="1" ht="21.75" thickBot="1" x14ac:dyDescent="0.6">
      <c r="A10" s="29" t="s">
        <v>15</v>
      </c>
      <c r="C10" s="6">
        <f>SUM(C7:C9)</f>
        <v>519930101034</v>
      </c>
      <c r="D10" s="5"/>
      <c r="E10" s="7">
        <f>SUM(E7:E9)</f>
        <v>1</v>
      </c>
      <c r="F10" s="5"/>
      <c r="G10" s="13">
        <f>SUM(G7:G9)</f>
        <v>9.1713723282069629E-2</v>
      </c>
    </row>
    <row r="11" spans="1:7" ht="19.5" thickTop="1" x14ac:dyDescent="0.45"/>
    <row r="12" spans="1:7" x14ac:dyDescent="0.45">
      <c r="C12" s="19"/>
      <c r="G12" s="19"/>
    </row>
    <row r="13" spans="1:7" x14ac:dyDescent="0.45">
      <c r="C13" s="47"/>
      <c r="E13" s="35"/>
      <c r="G13" s="19"/>
    </row>
    <row r="14" spans="1:7" x14ac:dyDescent="0.45">
      <c r="C14" s="19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61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I19" sqref="I19:T37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4" t="str">
        <f>+سهام!A2</f>
        <v>صندوق سرمایه‌گذاری بخشی صنایع مفید - معدن</v>
      </c>
      <c r="B2" s="54" t="s">
        <v>0</v>
      </c>
      <c r="C2" s="54" t="s">
        <v>0</v>
      </c>
      <c r="D2" s="54" t="s">
        <v>0</v>
      </c>
      <c r="E2" s="54" t="s">
        <v>0</v>
      </c>
    </row>
    <row r="3" spans="1:5" ht="26.25" x14ac:dyDescent="0.2">
      <c r="A3" s="54" t="s">
        <v>22</v>
      </c>
      <c r="B3" s="54" t="s">
        <v>22</v>
      </c>
      <c r="C3" s="54" t="s">
        <v>22</v>
      </c>
      <c r="D3" s="54" t="s">
        <v>22</v>
      </c>
      <c r="E3" s="54" t="s">
        <v>22</v>
      </c>
    </row>
    <row r="4" spans="1:5" ht="26.25" x14ac:dyDescent="0.2">
      <c r="A4" s="54" t="str">
        <f>+'جمع درآمدها'!A4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</row>
    <row r="5" spans="1:5" ht="26.25" x14ac:dyDescent="0.2">
      <c r="E5" s="46" t="s">
        <v>79</v>
      </c>
    </row>
    <row r="6" spans="1:5" ht="27" thickBot="1" x14ac:dyDescent="0.25">
      <c r="A6" s="55" t="s">
        <v>44</v>
      </c>
      <c r="C6" s="14" t="s">
        <v>24</v>
      </c>
      <c r="E6" s="14" t="s">
        <v>78</v>
      </c>
    </row>
    <row r="7" spans="1:5" ht="27" thickBot="1" x14ac:dyDescent="0.25">
      <c r="A7" s="55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1090106339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1090106339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4"/>
  <sheetViews>
    <sheetView rightToLeft="1" zoomScale="85" zoomScaleNormal="85" workbookViewId="0">
      <selection activeCell="G45" sqref="G45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  <c r="H3" s="53" t="s">
        <v>22</v>
      </c>
      <c r="I3" s="53" t="s">
        <v>22</v>
      </c>
      <c r="J3" s="53" t="s">
        <v>22</v>
      </c>
      <c r="K3" s="53" t="s">
        <v>22</v>
      </c>
      <c r="L3" s="53" t="s">
        <v>22</v>
      </c>
      <c r="M3" s="53" t="s">
        <v>22</v>
      </c>
      <c r="N3" s="53" t="s">
        <v>22</v>
      </c>
      <c r="O3" s="53" t="s">
        <v>22</v>
      </c>
      <c r="P3" s="53" t="s">
        <v>22</v>
      </c>
      <c r="Q3" s="53" t="s">
        <v>22</v>
      </c>
      <c r="R3" s="53" t="s">
        <v>22</v>
      </c>
      <c r="S3" s="53" t="s">
        <v>22</v>
      </c>
      <c r="T3" s="53" t="s">
        <v>22</v>
      </c>
      <c r="U3" s="53" t="s">
        <v>22</v>
      </c>
    </row>
    <row r="4" spans="1:21" ht="26.25" x14ac:dyDescent="0.45">
      <c r="A4" s="53" t="str">
        <f>+سهام!A4</f>
        <v>برای ماه منتهی به 1404/10/30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6" t="s">
        <v>3</v>
      </c>
      <c r="C6" s="56" t="s">
        <v>24</v>
      </c>
      <c r="D6" s="56" t="s">
        <v>24</v>
      </c>
      <c r="E6" s="56" t="s">
        <v>24</v>
      </c>
      <c r="F6" s="56" t="s">
        <v>24</v>
      </c>
      <c r="G6" s="56" t="s">
        <v>24</v>
      </c>
      <c r="H6" s="56" t="s">
        <v>24</v>
      </c>
      <c r="I6" s="56" t="s">
        <v>24</v>
      </c>
      <c r="J6" s="56" t="s">
        <v>24</v>
      </c>
      <c r="K6" s="56" t="s">
        <v>24</v>
      </c>
      <c r="M6" s="56" t="s">
        <v>25</v>
      </c>
      <c r="N6" s="56" t="s">
        <v>25</v>
      </c>
      <c r="O6" s="56" t="s">
        <v>25</v>
      </c>
      <c r="P6" s="56" t="s">
        <v>25</v>
      </c>
      <c r="Q6" s="56" t="s">
        <v>25</v>
      </c>
      <c r="R6" s="56" t="s">
        <v>25</v>
      </c>
      <c r="S6" s="56" t="s">
        <v>25</v>
      </c>
      <c r="T6" s="56" t="s">
        <v>25</v>
      </c>
      <c r="U6" s="56" t="s">
        <v>25</v>
      </c>
    </row>
    <row r="7" spans="1:21" ht="27" thickBot="1" x14ac:dyDescent="0.5">
      <c r="A7" s="56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31331213256</v>
      </c>
      <c r="F8" s="8"/>
      <c r="G8" s="8">
        <f>IFERROR(VLOOKUP(A8,'درآمد ناشی از فروش'!A:Q,9,0),0)</f>
        <v>1048083038</v>
      </c>
      <c r="H8" s="8"/>
      <c r="I8" s="8">
        <f>+G8+E8+C8</f>
        <v>32379296294</v>
      </c>
      <c r="J8" s="8"/>
      <c r="K8" s="1">
        <f t="shared" ref="K8:K14" si="0">+I8/$I$33</f>
        <v>6.2417283969528836E-2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31331213256</v>
      </c>
      <c r="P8" s="8"/>
      <c r="Q8" s="8">
        <f>IFERROR(VLOOKUP(A8,'درآمد ناشی از فروش'!A:Q,17,0),0)</f>
        <v>1048083038</v>
      </c>
      <c r="R8" s="8"/>
      <c r="S8" s="8">
        <f>+Q8+O8+M8</f>
        <v>32379296294</v>
      </c>
      <c r="T8" s="8"/>
      <c r="U8" s="1">
        <f t="shared" ref="U8:U14" si="1">+S8/$S$33</f>
        <v>6.2417283969528836E-2</v>
      </c>
    </row>
    <row r="9" spans="1:21" ht="21" x14ac:dyDescent="0.55000000000000004">
      <c r="A9" s="25" t="s">
        <v>51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32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0</v>
      </c>
      <c r="R9" s="8"/>
      <c r="S9" s="8">
        <f t="shared" ref="S9:S32" si="3">+Q9+O9+M9</f>
        <v>0</v>
      </c>
      <c r="T9" s="8"/>
      <c r="U9" s="1">
        <f t="shared" si="1"/>
        <v>0</v>
      </c>
    </row>
    <row r="10" spans="1:21" ht="21" x14ac:dyDescent="0.55000000000000004">
      <c r="A10" s="25" t="s">
        <v>70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-44652070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-44652070</v>
      </c>
      <c r="J10" s="8"/>
      <c r="K10" s="1">
        <f t="shared" si="0"/>
        <v>-8.6075401630446543E-5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-44652070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-44652070</v>
      </c>
      <c r="T10" s="8"/>
      <c r="U10" s="1">
        <f t="shared" si="1"/>
        <v>-8.6075401630446543E-5</v>
      </c>
    </row>
    <row r="11" spans="1:21" ht="21" x14ac:dyDescent="0.55000000000000004">
      <c r="A11" s="25" t="s">
        <v>68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1170878600</v>
      </c>
      <c r="F11" s="8"/>
      <c r="G11" s="8">
        <f>IFERROR(VLOOKUP(A11,'درآمد ناشی از فروش'!A:Q,9,0),0)</f>
        <v>0</v>
      </c>
      <c r="H11" s="8"/>
      <c r="I11" s="8">
        <f t="shared" si="4"/>
        <v>1170878600</v>
      </c>
      <c r="J11" s="8"/>
      <c r="K11" s="1">
        <f t="shared" si="0"/>
        <v>2.257092353288324E-3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1170878600</v>
      </c>
      <c r="P11" s="8"/>
      <c r="Q11" s="8">
        <f>IFERROR(VLOOKUP(A11,'درآمد ناشی از فروش'!A:Q,17,0),0)</f>
        <v>0</v>
      </c>
      <c r="R11" s="8"/>
      <c r="S11" s="8">
        <f t="shared" si="5"/>
        <v>1170878600</v>
      </c>
      <c r="T11" s="8"/>
      <c r="U11" s="1">
        <f t="shared" si="1"/>
        <v>2.257092353288324E-3</v>
      </c>
    </row>
    <row r="12" spans="1:21" ht="21" x14ac:dyDescent="0.55000000000000004">
      <c r="A12" s="25" t="s">
        <v>67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0</v>
      </c>
      <c r="H12" s="8"/>
      <c r="I12" s="8">
        <f t="shared" si="4"/>
        <v>0</v>
      </c>
      <c r="J12" s="8"/>
      <c r="K12" s="1">
        <f t="shared" si="0"/>
        <v>0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0</v>
      </c>
      <c r="R12" s="8"/>
      <c r="S12" s="8">
        <f t="shared" si="5"/>
        <v>0</v>
      </c>
      <c r="T12" s="8"/>
      <c r="U12" s="1">
        <f t="shared" si="1"/>
        <v>0</v>
      </c>
    </row>
    <row r="13" spans="1:21" ht="21" x14ac:dyDescent="0.55000000000000004">
      <c r="A13" s="25" t="s">
        <v>69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23705330300</v>
      </c>
      <c r="F13" s="8"/>
      <c r="G13" s="8">
        <f>IFERROR(VLOOKUP(A13,'درآمد ناشی از فروش'!A:Q,9,0),0)</f>
        <v>0</v>
      </c>
      <c r="H13" s="8"/>
      <c r="I13" s="8">
        <f t="shared" si="4"/>
        <v>23705330300</v>
      </c>
      <c r="J13" s="8"/>
      <c r="K13" s="1">
        <f t="shared" si="0"/>
        <v>4.5696556203439029E-2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23705330300</v>
      </c>
      <c r="P13" s="8"/>
      <c r="Q13" s="8">
        <f>IFERROR(VLOOKUP(A13,'درآمد ناشی از فروش'!A:Q,17,0),0)</f>
        <v>0</v>
      </c>
      <c r="R13" s="8"/>
      <c r="S13" s="8">
        <f t="shared" si="5"/>
        <v>23705330300</v>
      </c>
      <c r="T13" s="8"/>
      <c r="U13" s="1">
        <f t="shared" si="1"/>
        <v>4.5696556203439029E-2</v>
      </c>
    </row>
    <row r="14" spans="1:21" ht="21" x14ac:dyDescent="0.55000000000000004">
      <c r="A14" s="25" t="s">
        <v>71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36763603500</v>
      </c>
      <c r="F14" s="8"/>
      <c r="G14" s="8">
        <f>IFERROR(VLOOKUP(A14,'درآمد ناشی از فروش'!A:Q,9,0),0)</f>
        <v>0</v>
      </c>
      <c r="H14" s="8"/>
      <c r="I14" s="8">
        <f t="shared" si="4"/>
        <v>36763603500</v>
      </c>
      <c r="J14" s="8"/>
      <c r="K14" s="1">
        <f t="shared" si="0"/>
        <v>7.086887431299356E-2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36763603500</v>
      </c>
      <c r="P14" s="8"/>
      <c r="Q14" s="8">
        <f>IFERROR(VLOOKUP(A14,'درآمد ناشی از فروش'!A:Q,17,0),0)</f>
        <v>0</v>
      </c>
      <c r="R14" s="8"/>
      <c r="S14" s="8">
        <f t="shared" si="5"/>
        <v>36763603500</v>
      </c>
      <c r="T14" s="8"/>
      <c r="U14" s="1">
        <f t="shared" si="1"/>
        <v>7.086887431299356E-2</v>
      </c>
    </row>
    <row r="15" spans="1:21" ht="21" x14ac:dyDescent="0.55000000000000004">
      <c r="A15" s="25" t="s">
        <v>76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-1974785985</v>
      </c>
      <c r="F15" s="8"/>
      <c r="G15" s="8">
        <f>IFERROR(VLOOKUP(A15,'درآمد ناشی از فروش'!A:Q,9,0),0)</f>
        <v>0</v>
      </c>
      <c r="H15" s="8"/>
      <c r="I15" s="8">
        <f t="shared" ref="I15:I20" si="6">+G15+E15+C15</f>
        <v>-1974785985</v>
      </c>
      <c r="J15" s="8"/>
      <c r="K15" s="1">
        <f t="shared" ref="K15:K20" si="7">+I15/$I$33</f>
        <v>-3.8067775310988267E-3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-1974785985</v>
      </c>
      <c r="P15" s="8"/>
      <c r="Q15" s="8">
        <f>IFERROR(VLOOKUP(A15,'درآمد ناشی از فروش'!A:Q,17,0),0)</f>
        <v>0</v>
      </c>
      <c r="R15" s="8"/>
      <c r="S15" s="8">
        <f t="shared" ref="S15:S20" si="8">+Q15+O15+M15</f>
        <v>-1974785985</v>
      </c>
      <c r="T15" s="8"/>
      <c r="U15" s="1">
        <f t="shared" ref="U15:U20" si="9">+S15/$S$33</f>
        <v>-3.8067775310988267E-3</v>
      </c>
    </row>
    <row r="16" spans="1:21" ht="21" x14ac:dyDescent="0.55000000000000004">
      <c r="A16" s="25" t="s">
        <v>77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98234736</v>
      </c>
      <c r="H16" s="8"/>
      <c r="I16" s="8">
        <f t="shared" si="6"/>
        <v>98234736</v>
      </c>
      <c r="J16" s="8"/>
      <c r="K16" s="1">
        <f t="shared" si="7"/>
        <v>1.8936623442677766E-4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1.8936623442677766E-4</v>
      </c>
    </row>
    <row r="17" spans="1:21" ht="21" x14ac:dyDescent="0.55000000000000004">
      <c r="A17" s="25" t="s">
        <v>74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6066735619</v>
      </c>
      <c r="F17" s="8"/>
      <c r="G17" s="8">
        <f>IFERROR(VLOOKUP(A17,'درآمد ناشی از فروش'!A:Q,9,0),0)</f>
        <v>0</v>
      </c>
      <c r="H17" s="8"/>
      <c r="I17" s="8">
        <f t="shared" si="6"/>
        <v>6066735619</v>
      </c>
      <c r="J17" s="8"/>
      <c r="K17" s="1">
        <f t="shared" si="7"/>
        <v>1.1694792760809538E-2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6066735619</v>
      </c>
      <c r="P17" s="8"/>
      <c r="Q17" s="8">
        <f>IFERROR(VLOOKUP(A17,'درآمد ناشی از فروش'!A:Q,17,0),0)</f>
        <v>0</v>
      </c>
      <c r="R17" s="8"/>
      <c r="S17" s="8">
        <f t="shared" si="8"/>
        <v>6066735619</v>
      </c>
      <c r="T17" s="8"/>
      <c r="U17" s="1">
        <f t="shared" si="9"/>
        <v>1.1694792760809538E-2</v>
      </c>
    </row>
    <row r="18" spans="1:21" ht="21" x14ac:dyDescent="0.55000000000000004">
      <c r="A18" s="25" t="s">
        <v>73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1268517968</v>
      </c>
      <c r="F18" s="8"/>
      <c r="G18" s="8">
        <f>IFERROR(VLOOKUP(A18,'درآمد ناشی از فروش'!A:Q,9,0),0)</f>
        <v>0</v>
      </c>
      <c r="H18" s="8"/>
      <c r="I18" s="8">
        <f t="shared" si="6"/>
        <v>1268517968</v>
      </c>
      <c r="J18" s="8"/>
      <c r="K18" s="1">
        <f t="shared" si="7"/>
        <v>2.4453109020710112E-3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1268517968</v>
      </c>
      <c r="P18" s="8"/>
      <c r="Q18" s="8">
        <f>IFERROR(VLOOKUP(A18,'درآمد ناشی از فروش'!A:Q,17,0),0)</f>
        <v>0</v>
      </c>
      <c r="R18" s="8"/>
      <c r="S18" s="8">
        <f t="shared" si="8"/>
        <v>1268517968</v>
      </c>
      <c r="T18" s="8"/>
      <c r="U18" s="1">
        <f t="shared" si="9"/>
        <v>2.4453109020710112E-3</v>
      </c>
    </row>
    <row r="19" spans="1:21" ht="21" x14ac:dyDescent="0.55000000000000004">
      <c r="A19" s="25" t="s">
        <v>75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45047935</v>
      </c>
      <c r="H19" s="8"/>
      <c r="I19" s="8">
        <f t="shared" si="6"/>
        <v>45047935</v>
      </c>
      <c r="J19" s="8"/>
      <c r="K19" s="1">
        <f t="shared" si="7"/>
        <v>8.6838507100505085E-5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8.6838507100505085E-5</v>
      </c>
    </row>
    <row r="20" spans="1:21" ht="21" x14ac:dyDescent="0.55000000000000004">
      <c r="A20" s="25" t="s">
        <v>53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-10389859175</v>
      </c>
      <c r="F20" s="8"/>
      <c r="G20" s="8">
        <f>IFERROR(VLOOKUP(A20,'درآمد ناشی از فروش'!A:Q,9,0),0)</f>
        <v>48127875</v>
      </c>
      <c r="H20" s="8"/>
      <c r="I20" s="8">
        <f t="shared" si="6"/>
        <v>-10341731300</v>
      </c>
      <c r="J20" s="8"/>
      <c r="K20" s="1">
        <f t="shared" si="7"/>
        <v>-1.9935664241359025E-2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-10389859175</v>
      </c>
      <c r="P20" s="8"/>
      <c r="Q20" s="8">
        <f>IFERROR(VLOOKUP(A20,'درآمد ناشی از فروش'!A:Q,17,0),0)</f>
        <v>48127875</v>
      </c>
      <c r="R20" s="8"/>
      <c r="S20" s="8">
        <f t="shared" si="8"/>
        <v>-10341731300</v>
      </c>
      <c r="T20" s="8"/>
      <c r="U20" s="1">
        <f t="shared" si="9"/>
        <v>-1.9935664241359025E-2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32774136683</v>
      </c>
      <c r="F21" s="8"/>
      <c r="G21" s="8">
        <f>IFERROR(VLOOKUP(A21,'درآمد ناشی از فروش'!A:Q,9,0),0)</f>
        <v>0</v>
      </c>
      <c r="H21" s="8"/>
      <c r="I21" s="8">
        <f t="shared" si="2"/>
        <v>32774136683</v>
      </c>
      <c r="J21" s="8"/>
      <c r="K21" s="1">
        <f>+I21/$I$33</f>
        <v>6.3178414305996924E-2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32774136683</v>
      </c>
      <c r="P21" s="8"/>
      <c r="Q21" s="8">
        <f>IFERROR(VLOOKUP(A21,'درآمد ناشی از فروش'!A:Q,17,0),0)</f>
        <v>0</v>
      </c>
      <c r="R21" s="8"/>
      <c r="S21" s="8">
        <f t="shared" si="3"/>
        <v>32774136683</v>
      </c>
      <c r="T21" s="8"/>
      <c r="U21" s="1">
        <f>+S21/$S$33</f>
        <v>6.3178414305996924E-2</v>
      </c>
    </row>
    <row r="22" spans="1:21" ht="21" x14ac:dyDescent="0.55000000000000004">
      <c r="A22" s="25" t="s">
        <v>65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31395422800</v>
      </c>
      <c r="F22" s="8"/>
      <c r="G22" s="8">
        <f>IFERROR(VLOOKUP(A22,'درآمد ناشی از فروش'!A:Q,9,0),0)</f>
        <v>0</v>
      </c>
      <c r="H22" s="8"/>
      <c r="I22" s="8">
        <f t="shared" si="2"/>
        <v>31395422800</v>
      </c>
      <c r="J22" s="8"/>
      <c r="K22" s="1">
        <f>+I22/$I$33</f>
        <v>6.0520679710205569E-2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31395422800</v>
      </c>
      <c r="P22" s="8"/>
      <c r="Q22" s="8">
        <f>IFERROR(VLOOKUP(A22,'درآمد ناشی از فروش'!A:Q,17,0),0)</f>
        <v>0</v>
      </c>
      <c r="R22" s="8"/>
      <c r="S22" s="8">
        <f t="shared" ref="S22:S28" si="10">+Q22+O22+M22</f>
        <v>31395422800</v>
      </c>
      <c r="T22" s="8"/>
      <c r="U22" s="1">
        <f>+S22/$S$33</f>
        <v>6.0520679710205569E-2</v>
      </c>
    </row>
    <row r="23" spans="1:21" ht="21" x14ac:dyDescent="0.55000000000000004">
      <c r="A23" s="25" t="s">
        <v>62</v>
      </c>
      <c r="C23" s="8">
        <f>IFERROR(VLOOKUP(A23,'درآمد سود سهام'!A:S,13,0),0)</f>
        <v>26192669770</v>
      </c>
      <c r="D23" s="8"/>
      <c r="E23" s="8">
        <f>IFERROR(VLOOKUP(A23,'درآمد ناشی از تغییر قیمت اوراق'!A:Q,9,0),0)</f>
        <v>-33545578924</v>
      </c>
      <c r="F23" s="8"/>
      <c r="G23" s="8">
        <f>IFERROR(VLOOKUP(A23,'درآمد ناشی از فروش'!A:Q,9,0),0)</f>
        <v>0</v>
      </c>
      <c r="H23" s="8"/>
      <c r="I23" s="8">
        <f t="shared" si="2"/>
        <v>-7352909154</v>
      </c>
      <c r="J23" s="8"/>
      <c r="K23" s="1">
        <f>+I23/$I$33</f>
        <v>-1.4174138143712866E-2</v>
      </c>
      <c r="L23" s="8"/>
      <c r="M23" s="8">
        <f>IFERROR(VLOOKUP(A23,'درآمد سود سهام'!A:S,19,0),0)</f>
        <v>26192669770</v>
      </c>
      <c r="N23" s="8"/>
      <c r="O23" s="8">
        <f>IFERROR(VLOOKUP(A23,'درآمد ناشی از تغییر قیمت اوراق'!A:Q,17,0),0)</f>
        <v>-33545578924</v>
      </c>
      <c r="P23" s="8"/>
      <c r="Q23" s="8">
        <f>IFERROR(VLOOKUP(A23,'درآمد ناشی از فروش'!A:Q,17,0),0)</f>
        <v>0</v>
      </c>
      <c r="R23" s="8"/>
      <c r="S23" s="8">
        <f t="shared" si="10"/>
        <v>-7352909154</v>
      </c>
      <c r="T23" s="8"/>
      <c r="U23" s="1">
        <f>+S23/$S$33</f>
        <v>-1.4174138143712866E-2</v>
      </c>
    </row>
    <row r="24" spans="1:21" ht="21" x14ac:dyDescent="0.55000000000000004">
      <c r="A24" s="25" t="s">
        <v>85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2274091445</v>
      </c>
      <c r="F24" s="8"/>
      <c r="G24" s="8">
        <f>IFERROR(VLOOKUP(A24,'درآمد ناشی از فروش'!A:Q,9,0),0)</f>
        <v>0</v>
      </c>
      <c r="H24" s="8"/>
      <c r="I24" s="8">
        <f t="shared" ref="I24:I25" si="11">+G24+E24+C24</f>
        <v>2274091445</v>
      </c>
      <c r="J24" s="8"/>
      <c r="K24" s="1">
        <f t="shared" ref="K24:K25" si="12">+I24/$I$33</f>
        <v>4.3837460272891614E-3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2274091445</v>
      </c>
      <c r="P24" s="8"/>
      <c r="Q24" s="8">
        <f>IFERROR(VLOOKUP(A24,'درآمد ناشی از فروش'!A:Q,17,0),0)</f>
        <v>0</v>
      </c>
      <c r="R24" s="8"/>
      <c r="S24" s="8">
        <f t="shared" ref="S24:S25" si="13">+Q24+O24+M24</f>
        <v>2274091445</v>
      </c>
      <c r="T24" s="8"/>
      <c r="U24" s="1">
        <f t="shared" ref="U24:U25" si="14">+S24/$S$33</f>
        <v>4.3837460272891614E-3</v>
      </c>
    </row>
    <row r="25" spans="1:21" ht="21" x14ac:dyDescent="0.55000000000000004">
      <c r="A25" s="25" t="s">
        <v>83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4253773264</v>
      </c>
      <c r="F25" s="8"/>
      <c r="G25" s="8">
        <f>IFERROR(VLOOKUP(A25,'درآمد ناشی از فروش'!A:Q,9,0),0)</f>
        <v>0</v>
      </c>
      <c r="H25" s="8"/>
      <c r="I25" s="8">
        <f t="shared" si="11"/>
        <v>4253773264</v>
      </c>
      <c r="J25" s="8"/>
      <c r="K25" s="1">
        <f t="shared" si="12"/>
        <v>8.1999612144219858E-3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4253773264</v>
      </c>
      <c r="P25" s="8"/>
      <c r="Q25" s="8">
        <f>IFERROR(VLOOKUP(A25,'درآمد ناشی از فروش'!A:Q,17,0),0)</f>
        <v>0</v>
      </c>
      <c r="R25" s="8"/>
      <c r="S25" s="8">
        <f t="shared" si="13"/>
        <v>4253773264</v>
      </c>
      <c r="T25" s="8"/>
      <c r="U25" s="1">
        <f t="shared" si="14"/>
        <v>8.1999612144219858E-3</v>
      </c>
    </row>
    <row r="26" spans="1:21" ht="21" x14ac:dyDescent="0.55000000000000004">
      <c r="A26" s="25" t="s">
        <v>84</v>
      </c>
      <c r="C26" s="8">
        <f>IFERROR(VLOOKUP(A26,'درآمد سود سهام'!A:S,13,0),0)</f>
        <v>2365968940</v>
      </c>
      <c r="D26" s="8"/>
      <c r="E26" s="8">
        <f>IFERROR(VLOOKUP(A26,'درآمد ناشی از تغییر قیمت اوراق'!A:Q,9,0),0)</f>
        <v>1886240426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4252209366</v>
      </c>
      <c r="J26" s="8"/>
      <c r="K26" s="1">
        <f>+I26/$I$33</f>
        <v>8.1969465020366693E-3</v>
      </c>
      <c r="L26" s="8"/>
      <c r="M26" s="8">
        <f>IFERROR(VLOOKUP(A26,'درآمد سود سهام'!A:S,19,0),0)</f>
        <v>2365968940</v>
      </c>
      <c r="N26" s="8"/>
      <c r="O26" s="8">
        <f>IFERROR(VLOOKUP(A26,'درآمد ناشی از تغییر قیمت اوراق'!A:Q,17,0),0)</f>
        <v>1886240426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4252209366</v>
      </c>
      <c r="T26" s="8"/>
      <c r="U26" s="1">
        <f>+S26/$S$33</f>
        <v>8.1969465020366693E-3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173920137457</v>
      </c>
      <c r="F27" s="8"/>
      <c r="G27" s="8">
        <f>IFERROR(VLOOKUP(A27,'درآمد ناشی از فروش'!A:Q,9,0),0)</f>
        <v>0</v>
      </c>
      <c r="H27" s="8"/>
      <c r="I27" s="8">
        <f t="shared" si="2"/>
        <v>173920137457</v>
      </c>
      <c r="J27" s="8"/>
      <c r="K27" s="1">
        <f t="shared" ref="K27" si="17">+I27/$I$33</f>
        <v>0.33526431547817931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173920137457</v>
      </c>
      <c r="P27" s="8"/>
      <c r="Q27" s="8">
        <f>IFERROR(VLOOKUP(A27,'درآمد ناشی از فروش'!A:Q,17,0),0)</f>
        <v>0</v>
      </c>
      <c r="R27" s="8"/>
      <c r="S27" s="8">
        <f t="shared" ref="S27" si="18">+Q27+O27+M27</f>
        <v>173920137457</v>
      </c>
      <c r="T27" s="8"/>
      <c r="U27" s="1">
        <f t="shared" ref="U27" si="19">+S27/$S$33</f>
        <v>0.33526431547817931</v>
      </c>
    </row>
    <row r="28" spans="1:21" ht="21" x14ac:dyDescent="0.55000000000000004">
      <c r="A28" s="25" t="s">
        <v>63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7238890154</v>
      </c>
      <c r="F28" s="8"/>
      <c r="G28" s="8">
        <f>IFERROR(VLOOKUP(A28,'درآمد ناشی از فروش'!A:Q,9,0),0)</f>
        <v>0</v>
      </c>
      <c r="H28" s="8"/>
      <c r="I28" s="8">
        <f t="shared" si="2"/>
        <v>7238890154</v>
      </c>
      <c r="J28" s="8"/>
      <c r="K28" s="1">
        <f>+I28/$I$33</f>
        <v>1.3954344722747121E-2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7238890154</v>
      </c>
      <c r="P28" s="8"/>
      <c r="Q28" s="8">
        <f>IFERROR(VLOOKUP(A28,'درآمد ناشی از فروش'!A:Q,17,0),0)</f>
        <v>0</v>
      </c>
      <c r="R28" s="8"/>
      <c r="S28" s="8">
        <f t="shared" si="10"/>
        <v>7238890154</v>
      </c>
      <c r="T28" s="8"/>
      <c r="U28" s="1">
        <f>+S28/$S$33</f>
        <v>1.3954344722747121E-2</v>
      </c>
    </row>
    <row r="29" spans="1:21" ht="21" x14ac:dyDescent="0.55000000000000004">
      <c r="A29" s="25" t="s">
        <v>64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-4063345650</v>
      </c>
      <c r="F29" s="8"/>
      <c r="G29" s="8">
        <f>IFERROR(VLOOKUP(A29,'درآمد ناشی از فروش'!A:Q,9,0),0)</f>
        <v>0</v>
      </c>
      <c r="H29" s="8"/>
      <c r="I29" s="8">
        <f t="shared" si="2"/>
        <v>-4063345650</v>
      </c>
      <c r="J29" s="8"/>
      <c r="K29" s="1">
        <f>+I29/$I$33</f>
        <v>-7.8328755819624465E-3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-4063345650</v>
      </c>
      <c r="P29" s="8"/>
      <c r="Q29" s="8">
        <f>IFERROR(VLOOKUP(A29,'درآمد ناشی از فروش'!A:Q,17,0),0)</f>
        <v>0</v>
      </c>
      <c r="R29" s="8"/>
      <c r="S29" s="8">
        <f t="shared" si="3"/>
        <v>-4063345650</v>
      </c>
      <c r="T29" s="8"/>
      <c r="U29" s="1">
        <f>+S29/$S$33</f>
        <v>-7.8328755819624465E-3</v>
      </c>
    </row>
    <row r="30" spans="1:21" ht="21" x14ac:dyDescent="0.55000000000000004">
      <c r="A30" s="25" t="s">
        <v>66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10286348213</v>
      </c>
      <c r="F30" s="8"/>
      <c r="G30" s="8">
        <f>IFERROR(VLOOKUP(A30,'درآمد ناشی از فروش'!A:Q,9,0),0)</f>
        <v>0</v>
      </c>
      <c r="H30" s="8"/>
      <c r="I30" s="8">
        <f t="shared" si="2"/>
        <v>10286348213</v>
      </c>
      <c r="J30" s="8"/>
      <c r="K30" s="1">
        <f>+I30/$I$33</f>
        <v>1.9828902752875761E-2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10286348213</v>
      </c>
      <c r="P30" s="8"/>
      <c r="Q30" s="8">
        <f>IFERROR(VLOOKUP(A30,'درآمد ناشی از فروش'!A:Q,17,0),0)</f>
        <v>0</v>
      </c>
      <c r="R30" s="8"/>
      <c r="S30" s="8">
        <f t="shared" si="3"/>
        <v>10286348213</v>
      </c>
      <c r="T30" s="8"/>
      <c r="U30" s="1">
        <f>+S30/$S$33</f>
        <v>1.9828902752875761E-2</v>
      </c>
    </row>
    <row r="31" spans="1:21" ht="21" x14ac:dyDescent="0.55000000000000004">
      <c r="A31" s="25" t="s">
        <v>52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31345809273</v>
      </c>
      <c r="F31" s="8"/>
      <c r="G31" s="8">
        <f>IFERROR(VLOOKUP(A31,'درآمد ناشی از فروش'!A:Q,9,0),0)</f>
        <v>79922211</v>
      </c>
      <c r="H31" s="8"/>
      <c r="I31" s="8">
        <f t="shared" si="2"/>
        <v>31425731484</v>
      </c>
      <c r="J31" s="8"/>
      <c r="K31" s="1">
        <f>+I31/$I$33</f>
        <v>6.0579105493113058E-2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31345809273</v>
      </c>
      <c r="P31" s="8"/>
      <c r="Q31" s="8">
        <f>IFERROR(VLOOKUP(A31,'درآمد ناشی از فروش'!A:Q,17,0),0)</f>
        <v>79922211</v>
      </c>
      <c r="R31" s="8"/>
      <c r="S31" s="8">
        <f t="shared" si="3"/>
        <v>31425731484</v>
      </c>
      <c r="T31" s="8"/>
      <c r="U31" s="1">
        <f>+S31/$S$33</f>
        <v>6.0579105493113058E-2</v>
      </c>
    </row>
    <row r="32" spans="1:21" ht="21.75" thickBot="1" x14ac:dyDescent="0.6">
      <c r="A32" s="25" t="s">
        <v>46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143214329100</v>
      </c>
      <c r="F32" s="8"/>
      <c r="G32" s="8">
        <f>IFERROR(VLOOKUP(A32,'درآمد ناشی از فروش'!A:Q,9,0),0)</f>
        <v>0</v>
      </c>
      <c r="H32" s="8"/>
      <c r="I32" s="8">
        <f t="shared" si="2"/>
        <v>143214329100</v>
      </c>
      <c r="J32" s="8"/>
      <c r="K32" s="1">
        <f>+I32/$I$33</f>
        <v>0.27607299944924052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143214329100</v>
      </c>
      <c r="P32" s="8"/>
      <c r="Q32" s="8">
        <f>IFERROR(VLOOKUP(A32,'درآمد ناشی از فروش'!A:Q,17,0),0)</f>
        <v>0</v>
      </c>
      <c r="R32" s="8"/>
      <c r="S32" s="8">
        <f t="shared" si="3"/>
        <v>143214329100</v>
      </c>
      <c r="T32" s="8"/>
      <c r="U32" s="1">
        <f>+S32/$S$33</f>
        <v>0.27607299944924052</v>
      </c>
    </row>
    <row r="33" spans="1:21" s="5" customFormat="1" ht="26.25" customHeight="1" thickBot="1" x14ac:dyDescent="0.25">
      <c r="A33" s="5" t="s">
        <v>15</v>
      </c>
      <c r="C33" s="6">
        <f>SUM(C8:C32)</f>
        <v>28558638710</v>
      </c>
      <c r="E33" s="6">
        <f>SUM(E8:E32)</f>
        <v>488877236254</v>
      </c>
      <c r="G33" s="6">
        <f>SUM(G8:G32)</f>
        <v>1319415795</v>
      </c>
      <c r="I33" s="6">
        <f>SUM(I8:I32)</f>
        <v>518755290759</v>
      </c>
      <c r="K33" s="7">
        <f>SUM(K8:K32)</f>
        <v>1</v>
      </c>
      <c r="M33" s="6">
        <f>SUM(M8:M32)</f>
        <v>28558638710</v>
      </c>
      <c r="O33" s="6">
        <f>SUM(O8:O32)</f>
        <v>488877236254</v>
      </c>
      <c r="Q33" s="6">
        <f>SUM(Q8:Q32)</f>
        <v>1319415795</v>
      </c>
      <c r="S33" s="6">
        <f>SUM(S8:S32)</f>
        <v>518755290759</v>
      </c>
      <c r="U33" s="7">
        <f>SUM(U8:U32)</f>
        <v>1</v>
      </c>
    </row>
    <row r="3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1"/>
  <sheetViews>
    <sheetView rightToLeft="1" zoomScaleNormal="100" workbookViewId="0">
      <selection activeCell="E20" sqref="E20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  <c r="H3" s="53" t="s">
        <v>22</v>
      </c>
      <c r="I3" s="53" t="s">
        <v>22</v>
      </c>
      <c r="J3" s="53" t="s">
        <v>22</v>
      </c>
      <c r="K3" s="53" t="s">
        <v>22</v>
      </c>
      <c r="L3" s="53" t="s">
        <v>22</v>
      </c>
      <c r="M3" s="53" t="s">
        <v>22</v>
      </c>
      <c r="N3" s="53" t="s">
        <v>22</v>
      </c>
      <c r="O3" s="53" t="s">
        <v>22</v>
      </c>
      <c r="P3" s="53" t="s">
        <v>22</v>
      </c>
      <c r="Q3" s="53" t="s">
        <v>22</v>
      </c>
      <c r="R3" s="53" t="s">
        <v>22</v>
      </c>
      <c r="S3" s="53" t="s">
        <v>22</v>
      </c>
    </row>
    <row r="4" spans="1:19" ht="26.25" x14ac:dyDescent="0.2">
      <c r="A4" s="53" t="str">
        <f>+سهام!A4</f>
        <v>برای ماه منتهی به 1404/10/30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6" t="s">
        <v>3</v>
      </c>
      <c r="C6" s="56" t="s">
        <v>54</v>
      </c>
      <c r="D6" s="56" t="s">
        <v>54</v>
      </c>
      <c r="E6" s="56" t="s">
        <v>54</v>
      </c>
      <c r="F6" s="56" t="s">
        <v>54</v>
      </c>
      <c r="G6" s="56" t="s">
        <v>54</v>
      </c>
      <c r="I6" s="56" t="s">
        <v>24</v>
      </c>
      <c r="J6" s="56" t="s">
        <v>24</v>
      </c>
      <c r="K6" s="56" t="s">
        <v>24</v>
      </c>
      <c r="L6" s="56" t="s">
        <v>24</v>
      </c>
      <c r="M6" s="56" t="s">
        <v>24</v>
      </c>
      <c r="O6" s="56" t="s">
        <v>25</v>
      </c>
      <c r="P6" s="56" t="s">
        <v>25</v>
      </c>
      <c r="Q6" s="56" t="s">
        <v>25</v>
      </c>
      <c r="R6" s="56" t="s">
        <v>25</v>
      </c>
      <c r="S6" s="56" t="s">
        <v>25</v>
      </c>
    </row>
    <row r="7" spans="1:19" ht="27" thickBot="1" x14ac:dyDescent="0.25">
      <c r="A7" s="56" t="s">
        <v>3</v>
      </c>
      <c r="C7" s="36" t="s">
        <v>55</v>
      </c>
      <c r="E7" s="36" t="s">
        <v>56</v>
      </c>
      <c r="G7" s="36" t="s">
        <v>57</v>
      </c>
      <c r="I7" s="36" t="s">
        <v>58</v>
      </c>
      <c r="K7" s="36" t="s">
        <v>28</v>
      </c>
      <c r="M7" s="36" t="s">
        <v>59</v>
      </c>
      <c r="O7" s="36" t="s">
        <v>58</v>
      </c>
      <c r="Q7" s="36" t="s">
        <v>28</v>
      </c>
      <c r="S7" s="36" t="s">
        <v>59</v>
      </c>
    </row>
    <row r="8" spans="1:19" ht="21" x14ac:dyDescent="0.2">
      <c r="A8" s="5" t="s">
        <v>62</v>
      </c>
      <c r="C8" s="8" t="s">
        <v>86</v>
      </c>
      <c r="E8" s="8">
        <v>79358935</v>
      </c>
      <c r="G8" s="8">
        <v>340</v>
      </c>
      <c r="I8" s="8">
        <v>26982037900</v>
      </c>
      <c r="K8" s="8">
        <v>-789368130</v>
      </c>
      <c r="M8" s="8">
        <f>+I8+K8</f>
        <v>26192669770</v>
      </c>
      <c r="O8" s="8">
        <v>26982037900</v>
      </c>
      <c r="Q8" s="8">
        <v>-789368130</v>
      </c>
      <c r="S8" s="8">
        <f>+O8+Q8</f>
        <v>26192669770</v>
      </c>
    </row>
    <row r="9" spans="1:19" ht="21.75" thickBot="1" x14ac:dyDescent="0.25">
      <c r="A9" s="5" t="s">
        <v>84</v>
      </c>
      <c r="C9" s="8" t="s">
        <v>87</v>
      </c>
      <c r="E9" s="8">
        <v>4000000</v>
      </c>
      <c r="G9" s="8">
        <v>600</v>
      </c>
      <c r="I9" s="8">
        <v>2400000000</v>
      </c>
      <c r="K9" s="8">
        <v>-34031060</v>
      </c>
      <c r="M9" s="8">
        <f>+I9+K9</f>
        <v>2365968940</v>
      </c>
      <c r="O9" s="8">
        <v>2400000000</v>
      </c>
      <c r="Q9" s="8">
        <v>-34031060</v>
      </c>
      <c r="S9" s="8">
        <f>+O9+Q9</f>
        <v>2365968940</v>
      </c>
    </row>
    <row r="10" spans="1:19" s="5" customFormat="1" ht="21.75" thickBot="1" x14ac:dyDescent="0.25">
      <c r="G10" s="8"/>
      <c r="I10" s="6">
        <f>SUM(I8:I9)</f>
        <v>29382037900</v>
      </c>
      <c r="K10" s="6">
        <f>SUM(K8:K9)</f>
        <v>-823399190</v>
      </c>
      <c r="M10" s="6">
        <f>SUM(M8:M9)</f>
        <v>28558638710</v>
      </c>
      <c r="O10" s="6">
        <f>SUM(O8:O9)</f>
        <v>29382037900</v>
      </c>
      <c r="Q10" s="6">
        <f>SUM(Q8:Q9)</f>
        <v>-823399190</v>
      </c>
      <c r="S10" s="6">
        <f>SUM(S8:S9)</f>
        <v>28558638710</v>
      </c>
    </row>
    <row r="1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C19" sqref="C19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  <c r="H3" s="53" t="s">
        <v>22</v>
      </c>
      <c r="I3" s="53" t="s">
        <v>22</v>
      </c>
    </row>
    <row r="4" spans="1:9" ht="26.25" x14ac:dyDescent="0.45">
      <c r="A4" s="53" t="str">
        <f>+سهام!A4</f>
        <v>برای ماه منتهی به 1404/10/30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36" t="s">
        <v>37</v>
      </c>
      <c r="C6" s="56" t="s">
        <v>24</v>
      </c>
      <c r="D6" s="56" t="s">
        <v>24</v>
      </c>
      <c r="E6" s="56" t="s">
        <v>24</v>
      </c>
      <c r="G6" s="56" t="s">
        <v>25</v>
      </c>
      <c r="H6" s="56" t="s">
        <v>25</v>
      </c>
      <c r="I6" s="56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84642362</v>
      </c>
      <c r="D8" s="8"/>
      <c r="E8" s="39">
        <f>+C8/$C$10</f>
        <v>0.99927306801894067</v>
      </c>
      <c r="F8" s="8"/>
      <c r="G8" s="8">
        <f>+'سود سپرده بانکی'!M8</f>
        <v>84642362</v>
      </c>
      <c r="H8" s="8"/>
      <c r="I8" s="39">
        <f>+G8/$G$10</f>
        <v>0.99927306801894067</v>
      </c>
    </row>
    <row r="9" spans="1:9" ht="21.75" thickBot="1" x14ac:dyDescent="0.6">
      <c r="A9" s="25" t="s">
        <v>47</v>
      </c>
      <c r="B9" s="8"/>
      <c r="C9" s="8">
        <f>+'سود سپرده بانکی'!G9</f>
        <v>61574</v>
      </c>
      <c r="D9" s="8"/>
      <c r="E9" s="39">
        <f>+C9/$C$10</f>
        <v>7.2693198105929814E-4</v>
      </c>
      <c r="F9" s="8"/>
      <c r="G9" s="8">
        <f>+'سود سپرده بانکی'!M9</f>
        <v>61574</v>
      </c>
      <c r="H9" s="8"/>
      <c r="I9" s="39">
        <f>+G9/$G$10</f>
        <v>7.2693198105929814E-4</v>
      </c>
    </row>
    <row r="10" spans="1:9" ht="24.75" thickBot="1" x14ac:dyDescent="0.6">
      <c r="A10" s="18" t="s">
        <v>15</v>
      </c>
      <c r="B10" s="25"/>
      <c r="C10" s="26">
        <f>SUM(C8:C9)</f>
        <v>84703936</v>
      </c>
      <c r="D10" s="27"/>
      <c r="E10" s="40">
        <f>SUM(E8:E9)</f>
        <v>1</v>
      </c>
      <c r="F10" s="27"/>
      <c r="G10" s="26">
        <f>SUM(G8:G9)</f>
        <v>84703936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E17" sqref="E17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22</v>
      </c>
      <c r="B3" s="53" t="s">
        <v>22</v>
      </c>
      <c r="C3" s="53" t="s">
        <v>22</v>
      </c>
      <c r="D3" s="53" t="s">
        <v>22</v>
      </c>
      <c r="E3" s="53" t="s">
        <v>22</v>
      </c>
      <c r="F3" s="53" t="s">
        <v>22</v>
      </c>
      <c r="G3" s="53" t="s">
        <v>22</v>
      </c>
      <c r="H3" s="53" t="s">
        <v>22</v>
      </c>
      <c r="I3" s="53" t="s">
        <v>22</v>
      </c>
      <c r="J3" s="53" t="s">
        <v>22</v>
      </c>
      <c r="K3" s="53" t="s">
        <v>22</v>
      </c>
      <c r="L3" s="53" t="s">
        <v>22</v>
      </c>
      <c r="M3" s="53" t="s">
        <v>22</v>
      </c>
    </row>
    <row r="4" spans="1:13" ht="26.25" x14ac:dyDescent="0.2">
      <c r="A4" s="53" t="str">
        <f>+سهام!A4</f>
        <v>برای ماه منتهی به 1404/10/30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6" t="s">
        <v>23</v>
      </c>
      <c r="B6" s="56" t="s">
        <v>23</v>
      </c>
      <c r="C6" s="56" t="s">
        <v>24</v>
      </c>
      <c r="D6" s="56" t="s">
        <v>24</v>
      </c>
      <c r="E6" s="56" t="s">
        <v>24</v>
      </c>
      <c r="F6" s="56" t="s">
        <v>24</v>
      </c>
      <c r="G6" s="56" t="s">
        <v>24</v>
      </c>
      <c r="I6" s="56" t="s">
        <v>25</v>
      </c>
      <c r="J6" s="56" t="s">
        <v>25</v>
      </c>
      <c r="K6" s="56" t="s">
        <v>25</v>
      </c>
      <c r="L6" s="56" t="s">
        <v>25</v>
      </c>
      <c r="M6" s="56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84642362</v>
      </c>
      <c r="E8" s="8">
        <v>0</v>
      </c>
      <c r="G8" s="8">
        <f>+C8-E8</f>
        <v>84642362</v>
      </c>
      <c r="I8" s="8">
        <v>84642362</v>
      </c>
      <c r="K8" s="8">
        <v>0</v>
      </c>
      <c r="M8" s="8">
        <f>+I8-K8</f>
        <v>84642362</v>
      </c>
    </row>
    <row r="9" spans="1:13" ht="19.5" customHeight="1" thickBot="1" x14ac:dyDescent="0.25">
      <c r="A9" s="5" t="s">
        <v>47</v>
      </c>
      <c r="C9" s="8">
        <v>61574</v>
      </c>
      <c r="E9" s="8">
        <v>0</v>
      </c>
      <c r="G9" s="8">
        <f t="shared" ref="G9" si="0">+C9-E9</f>
        <v>61574</v>
      </c>
      <c r="I9" s="8">
        <v>61574</v>
      </c>
      <c r="K9" s="8">
        <v>0</v>
      </c>
      <c r="M9" s="8">
        <f t="shared" ref="M9" si="1">+I9-K9</f>
        <v>61574</v>
      </c>
    </row>
    <row r="10" spans="1:13" s="5" customFormat="1" ht="21.75" thickBot="1" x14ac:dyDescent="0.25">
      <c r="A10" s="5" t="s">
        <v>15</v>
      </c>
      <c r="C10" s="6">
        <f>SUM(C8:C9)</f>
        <v>84703936</v>
      </c>
      <c r="E10" s="6">
        <f>SUM(E8:E9)</f>
        <v>0</v>
      </c>
      <c r="G10" s="6">
        <f>SUM(G8:G9)</f>
        <v>84703936</v>
      </c>
      <c r="I10" s="6">
        <f>SUM(I8:I9)</f>
        <v>84703936</v>
      </c>
      <c r="K10" s="6">
        <f>SUM(K8:K9)</f>
        <v>0</v>
      </c>
      <c r="M10" s="6">
        <f>SUM(M8:M9)</f>
        <v>84703936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16"/>
  <sheetViews>
    <sheetView rightToLeft="1" zoomScale="80" zoomScaleNormal="80" workbookViewId="0">
      <selection activeCell="E20" sqref="E20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9" ht="24" x14ac:dyDescent="0.2">
      <c r="A3" s="57" t="s">
        <v>22</v>
      </c>
      <c r="B3" s="57" t="s">
        <v>22</v>
      </c>
      <c r="C3" s="57" t="s">
        <v>22</v>
      </c>
      <c r="D3" s="57" t="s">
        <v>22</v>
      </c>
      <c r="E3" s="57" t="s">
        <v>22</v>
      </c>
      <c r="F3" s="57" t="s">
        <v>22</v>
      </c>
      <c r="G3" s="57" t="s">
        <v>22</v>
      </c>
      <c r="H3" s="57" t="s">
        <v>22</v>
      </c>
      <c r="I3" s="57" t="s">
        <v>22</v>
      </c>
      <c r="J3" s="57" t="s">
        <v>22</v>
      </c>
      <c r="K3" s="57" t="s">
        <v>22</v>
      </c>
      <c r="L3" s="57" t="s">
        <v>22</v>
      </c>
      <c r="M3" s="57" t="s">
        <v>22</v>
      </c>
      <c r="N3" s="57" t="s">
        <v>22</v>
      </c>
      <c r="O3" s="57" t="s">
        <v>22</v>
      </c>
      <c r="P3" s="57" t="s">
        <v>22</v>
      </c>
      <c r="Q3" s="57" t="s">
        <v>22</v>
      </c>
    </row>
    <row r="4" spans="1:19" ht="24" x14ac:dyDescent="0.2">
      <c r="A4" s="57" t="str">
        <f>+سهام!A4</f>
        <v>برای ماه منتهی به 1404/10/30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9" ht="24.75" thickBot="1" x14ac:dyDescent="0.25">
      <c r="A6" s="57" t="s">
        <v>3</v>
      </c>
      <c r="C6" s="58" t="s">
        <v>24</v>
      </c>
      <c r="D6" s="58" t="s">
        <v>24</v>
      </c>
      <c r="E6" s="58" t="s">
        <v>24</v>
      </c>
      <c r="F6" s="58" t="s">
        <v>24</v>
      </c>
      <c r="G6" s="58" t="s">
        <v>24</v>
      </c>
      <c r="H6" s="58" t="s">
        <v>24</v>
      </c>
      <c r="I6" s="58" t="s">
        <v>24</v>
      </c>
      <c r="K6" s="58" t="s">
        <v>25</v>
      </c>
      <c r="L6" s="58" t="s">
        <v>25</v>
      </c>
      <c r="M6" s="58" t="s">
        <v>25</v>
      </c>
      <c r="N6" s="58" t="s">
        <v>25</v>
      </c>
      <c r="O6" s="58" t="s">
        <v>25</v>
      </c>
      <c r="P6" s="58" t="s">
        <v>25</v>
      </c>
      <c r="Q6" s="58" t="s">
        <v>25</v>
      </c>
    </row>
    <row r="7" spans="1:19" ht="24.75" thickBot="1" x14ac:dyDescent="0.25">
      <c r="A7" s="58" t="s">
        <v>3</v>
      </c>
      <c r="C7" s="33" t="s">
        <v>7</v>
      </c>
      <c r="E7" s="33" t="s">
        <v>30</v>
      </c>
      <c r="G7" s="33" t="s">
        <v>31</v>
      </c>
      <c r="I7" s="33" t="s">
        <v>60</v>
      </c>
      <c r="K7" s="33" t="s">
        <v>7</v>
      </c>
      <c r="M7" s="33" t="s">
        <v>30</v>
      </c>
      <c r="O7" s="33" t="s">
        <v>31</v>
      </c>
      <c r="Q7" s="33" t="s">
        <v>60</v>
      </c>
    </row>
    <row r="8" spans="1:19" ht="24" x14ac:dyDescent="0.45">
      <c r="A8" s="24" t="s">
        <v>48</v>
      </c>
      <c r="C8" s="15">
        <v>1048075</v>
      </c>
      <c r="E8" s="15">
        <v>9191074605</v>
      </c>
      <c r="G8" s="15">
        <v>8142991567</v>
      </c>
      <c r="I8" s="15">
        <f>+E8-G8</f>
        <v>1048083038</v>
      </c>
      <c r="K8" s="15">
        <v>1048075</v>
      </c>
      <c r="M8" s="15">
        <v>9191074605</v>
      </c>
      <c r="O8" s="15">
        <v>8142991567</v>
      </c>
      <c r="Q8" s="15">
        <f t="shared" ref="Q8:Q12" si="0">+M8-O8</f>
        <v>1048083038</v>
      </c>
      <c r="S8" s="34"/>
    </row>
    <row r="9" spans="1:19" ht="24" x14ac:dyDescent="0.45">
      <c r="A9" s="24" t="s">
        <v>52</v>
      </c>
      <c r="C9" s="15">
        <v>4474706</v>
      </c>
      <c r="E9" s="15">
        <v>11419979782</v>
      </c>
      <c r="G9" s="15">
        <v>11340057571</v>
      </c>
      <c r="I9" s="15">
        <f t="shared" ref="I9:I12" si="1">+E9-G9</f>
        <v>79922211</v>
      </c>
      <c r="K9" s="15">
        <v>4474706</v>
      </c>
      <c r="M9" s="15">
        <v>11419979782</v>
      </c>
      <c r="O9" s="15">
        <v>11340057571</v>
      </c>
      <c r="Q9" s="15">
        <f t="shared" si="0"/>
        <v>79922211</v>
      </c>
      <c r="S9" s="34"/>
    </row>
    <row r="10" spans="1:19" ht="24" x14ac:dyDescent="0.45">
      <c r="A10" s="24" t="s">
        <v>77</v>
      </c>
      <c r="C10" s="15">
        <v>15000</v>
      </c>
      <c r="E10" s="15">
        <v>540291021</v>
      </c>
      <c r="G10" s="15">
        <v>442056285</v>
      </c>
      <c r="I10" s="15">
        <f t="shared" si="1"/>
        <v>98234736</v>
      </c>
      <c r="K10" s="15">
        <v>15000</v>
      </c>
      <c r="M10" s="15">
        <v>540291021</v>
      </c>
      <c r="O10" s="15">
        <v>442056285</v>
      </c>
      <c r="Q10" s="15">
        <f t="shared" si="0"/>
        <v>98234736</v>
      </c>
      <c r="S10" s="34"/>
    </row>
    <row r="11" spans="1:19" ht="24" x14ac:dyDescent="0.45">
      <c r="A11" s="24" t="s">
        <v>75</v>
      </c>
      <c r="C11" s="15">
        <v>30000</v>
      </c>
      <c r="E11" s="15">
        <v>648149641</v>
      </c>
      <c r="G11" s="15">
        <v>603101706</v>
      </c>
      <c r="I11" s="15">
        <f t="shared" si="1"/>
        <v>45047935</v>
      </c>
      <c r="K11" s="15">
        <v>30000</v>
      </c>
      <c r="M11" s="15">
        <v>648149641</v>
      </c>
      <c r="O11" s="15">
        <v>603101706</v>
      </c>
      <c r="Q11" s="15">
        <f t="shared" si="0"/>
        <v>45047935</v>
      </c>
      <c r="S11" s="34"/>
    </row>
    <row r="12" spans="1:19" ht="24.75" thickBot="1" x14ac:dyDescent="0.5">
      <c r="A12" s="24" t="s">
        <v>53</v>
      </c>
      <c r="C12" s="15">
        <v>3100000</v>
      </c>
      <c r="E12" s="15">
        <v>9529562766</v>
      </c>
      <c r="G12" s="15">
        <v>9481434891</v>
      </c>
      <c r="I12" s="15">
        <f t="shared" si="1"/>
        <v>48127875</v>
      </c>
      <c r="K12" s="15">
        <v>3100000</v>
      </c>
      <c r="M12" s="15">
        <v>9529562766</v>
      </c>
      <c r="O12" s="15">
        <v>9481434891</v>
      </c>
      <c r="Q12" s="15">
        <f t="shared" si="0"/>
        <v>48127875</v>
      </c>
      <c r="S12" s="34"/>
    </row>
    <row r="13" spans="1:19" ht="24.75" thickBot="1" x14ac:dyDescent="0.25">
      <c r="E13" s="16">
        <f>SUM(E8:E12)</f>
        <v>31329057815</v>
      </c>
      <c r="F13" s="17"/>
      <c r="G13" s="16">
        <f>SUM(G8:G12)</f>
        <v>30009642020</v>
      </c>
      <c r="H13" s="17"/>
      <c r="I13" s="16">
        <f>SUM(I8:I12)</f>
        <v>1319415795</v>
      </c>
      <c r="J13" s="17"/>
      <c r="K13" s="17" t="s">
        <v>15</v>
      </c>
      <c r="L13" s="17"/>
      <c r="M13" s="16">
        <f>SUM(M8:M12)</f>
        <v>31329057815</v>
      </c>
      <c r="N13" s="17"/>
      <c r="O13" s="16">
        <f>SUM(O8:O12)</f>
        <v>30009642020</v>
      </c>
      <c r="P13" s="17"/>
      <c r="Q13" s="16">
        <f>SUM(Q8:Q12)</f>
        <v>1319415795</v>
      </c>
    </row>
    <row r="14" spans="1:19" ht="23.25" thickTop="1" x14ac:dyDescent="0.2"/>
    <row r="16" spans="1:19" x14ac:dyDescent="0.45">
      <c r="I16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2026-01-26T19:51:39Z</dcterms:modified>
</cp:coreProperties>
</file>