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1\بخشی\"/>
    </mc:Choice>
  </mc:AlternateContent>
  <xr:revisionPtr revIDLastSave="0" documentId="13_ncr:1_{708A376F-F3E8-46A9-8229-2087DC14AD6D}" xr6:coauthVersionLast="47" xr6:coauthVersionMax="47" xr10:uidLastSave="{00000000-0000-0000-0000-000000000000}"/>
  <bookViews>
    <workbookView xWindow="-120" yWindow="-120" windowWidth="29040" windowHeight="15720" tabRatio="872" xr2:uid="{00000000-000D-0000-FFFF-FFFF00000000}"/>
  </bookViews>
  <sheets>
    <sheet name="سهام" sheetId="1" r:id="rId1"/>
    <sheet name="سپرده" sheetId="6" r:id="rId2"/>
    <sheet name="جمع درآمدها" sheetId="15" r:id="rId3"/>
    <sheet name="سایر درآمدها" sheetId="19" r:id="rId4"/>
    <sheet name="سرمایه‌گذاری در سهام" sheetId="11" r:id="rId5"/>
    <sheet name="درآمد سود سهام" sheetId="18" r:id="rId6"/>
    <sheet name="درآمد سپرده بانکی" sheetId="13" r:id="rId7"/>
    <sheet name="سود سپرده بانکی" sheetId="7" r:id="rId8"/>
    <sheet name="درآمد ناشی از فروش" sheetId="9" r:id="rId9"/>
    <sheet name="درآمد ناشی از تغییر قیمت اوراق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11" l="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8" i="11"/>
  <c r="K54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8" i="11"/>
  <c r="C49" i="11"/>
  <c r="E49" i="11"/>
  <c r="G49" i="11"/>
  <c r="M49" i="11"/>
  <c r="O49" i="11"/>
  <c r="Q49" i="11"/>
  <c r="C52" i="11"/>
  <c r="E52" i="11"/>
  <c r="G52" i="11"/>
  <c r="M52" i="11"/>
  <c r="O52" i="11"/>
  <c r="Q52" i="1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8" i="10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C6" i="6"/>
  <c r="I9" i="6"/>
  <c r="Q8" i="9"/>
  <c r="G8" i="13"/>
  <c r="C8" i="13"/>
  <c r="G9" i="7"/>
  <c r="C9" i="13" s="1"/>
  <c r="M9" i="7"/>
  <c r="K10" i="7"/>
  <c r="I10" i="7"/>
  <c r="E10" i="7"/>
  <c r="C10" i="7"/>
  <c r="S9" i="18"/>
  <c r="S8" i="18"/>
  <c r="A4" i="19"/>
  <c r="A2" i="19"/>
  <c r="E9" i="19"/>
  <c r="C9" i="19"/>
  <c r="C9" i="15" s="1"/>
  <c r="G9" i="13" l="1"/>
  <c r="G10" i="15"/>
  <c r="F10" i="15"/>
  <c r="G46" i="10"/>
  <c r="E46" i="10"/>
  <c r="Q46" i="10"/>
  <c r="Q41" i="9"/>
  <c r="O46" i="10"/>
  <c r="M46" i="10"/>
  <c r="K53" i="1" l="1"/>
  <c r="I46" i="10"/>
  <c r="I6" i="6" l="1"/>
  <c r="A4" i="6"/>
  <c r="A4" i="10" s="1"/>
  <c r="O53" i="1"/>
  <c r="I41" i="9"/>
  <c r="O10" i="18" l="1"/>
  <c r="M10" i="18"/>
  <c r="Q10" i="18"/>
  <c r="K10" i="18"/>
  <c r="Y53" i="1"/>
  <c r="I10" i="18" l="1"/>
  <c r="S10" i="18"/>
  <c r="K11" i="6"/>
  <c r="I10" i="6"/>
  <c r="G53" i="1"/>
  <c r="E53" i="1"/>
  <c r="M41" i="9"/>
  <c r="O41" i="9"/>
  <c r="W53" i="1" l="1"/>
  <c r="U53" i="1"/>
  <c r="E41" i="9"/>
  <c r="G41" i="9"/>
  <c r="I8" i="6" l="1"/>
  <c r="I11" i="6" s="1"/>
  <c r="A4" i="9"/>
  <c r="A4" i="7"/>
  <c r="A4" i="13"/>
  <c r="A4" i="18"/>
  <c r="A4" i="11"/>
  <c r="A4" i="15"/>
  <c r="O31" i="11"/>
  <c r="O36" i="11"/>
  <c r="M8" i="7"/>
  <c r="M10" i="7" s="1"/>
  <c r="G8" i="7"/>
  <c r="G10" i="7" s="1"/>
  <c r="O48" i="11" l="1"/>
  <c r="O47" i="11"/>
  <c r="E46" i="11"/>
  <c r="E45" i="11"/>
  <c r="O46" i="11"/>
  <c r="E48" i="11"/>
  <c r="O45" i="11"/>
  <c r="E47" i="11"/>
  <c r="C46" i="11"/>
  <c r="M47" i="11"/>
  <c r="C45" i="11"/>
  <c r="M46" i="11"/>
  <c r="C48" i="11"/>
  <c r="M45" i="11"/>
  <c r="C47" i="11"/>
  <c r="M48" i="11"/>
  <c r="G47" i="11"/>
  <c r="Q48" i="11"/>
  <c r="G46" i="11"/>
  <c r="Q47" i="11"/>
  <c r="G48" i="11"/>
  <c r="G45" i="11"/>
  <c r="Q46" i="11"/>
  <c r="Q45" i="11"/>
  <c r="C42" i="11"/>
  <c r="C51" i="11"/>
  <c r="M42" i="11"/>
  <c r="M51" i="11"/>
  <c r="C43" i="11"/>
  <c r="C44" i="11"/>
  <c r="C50" i="11"/>
  <c r="C53" i="11"/>
  <c r="M43" i="11"/>
  <c r="M44" i="11"/>
  <c r="M50" i="11"/>
  <c r="M53" i="11"/>
  <c r="E42" i="11"/>
  <c r="E51" i="11"/>
  <c r="O42" i="11"/>
  <c r="O51" i="11"/>
  <c r="E53" i="11"/>
  <c r="E43" i="11"/>
  <c r="E44" i="11"/>
  <c r="E50" i="11"/>
  <c r="O43" i="11"/>
  <c r="O44" i="11"/>
  <c r="O50" i="11"/>
  <c r="O53" i="11"/>
  <c r="G43" i="11"/>
  <c r="G44" i="11"/>
  <c r="G42" i="11"/>
  <c r="Q43" i="11"/>
  <c r="Q44" i="11"/>
  <c r="Q42" i="11"/>
  <c r="G53" i="11"/>
  <c r="G51" i="11"/>
  <c r="Q53" i="11"/>
  <c r="G50" i="11"/>
  <c r="Q51" i="11"/>
  <c r="Q50" i="11"/>
  <c r="C12" i="11"/>
  <c r="M13" i="11"/>
  <c r="C14" i="11"/>
  <c r="M12" i="11"/>
  <c r="M14" i="11"/>
  <c r="C13" i="11"/>
  <c r="G13" i="11"/>
  <c r="G12" i="11"/>
  <c r="Q14" i="11"/>
  <c r="Q13" i="11"/>
  <c r="G14" i="11"/>
  <c r="Q12" i="11"/>
  <c r="E12" i="11"/>
  <c r="O13" i="11"/>
  <c r="E14" i="11"/>
  <c r="O12" i="11"/>
  <c r="O14" i="11"/>
  <c r="E13" i="11"/>
  <c r="M41" i="11"/>
  <c r="C39" i="11"/>
  <c r="C40" i="11"/>
  <c r="M39" i="11"/>
  <c r="M40" i="11"/>
  <c r="C41" i="11"/>
  <c r="O41" i="11"/>
  <c r="E40" i="11"/>
  <c r="E39" i="11"/>
  <c r="O40" i="11"/>
  <c r="E41" i="11"/>
  <c r="O39" i="11"/>
  <c r="Q40" i="11"/>
  <c r="G39" i="11"/>
  <c r="G41" i="11"/>
  <c r="Q39" i="11"/>
  <c r="G40" i="11"/>
  <c r="Q41" i="11"/>
  <c r="O19" i="11"/>
  <c r="O23" i="11"/>
  <c r="O30" i="11"/>
  <c r="O29" i="11"/>
  <c r="Q9" i="11"/>
  <c r="Q17" i="11"/>
  <c r="Q30" i="11"/>
  <c r="Q36" i="11"/>
  <c r="Q10" i="11"/>
  <c r="Q25" i="11"/>
  <c r="Q15" i="11"/>
  <c r="Q20" i="11"/>
  <c r="Q26" i="11"/>
  <c r="Q33" i="11"/>
  <c r="Q16" i="11"/>
  <c r="Q22" i="11"/>
  <c r="Q37" i="11"/>
  <c r="Q19" i="11"/>
  <c r="Q23" i="11"/>
  <c r="Q27" i="11"/>
  <c r="Q31" i="11"/>
  <c r="Q34" i="11"/>
  <c r="Q54" i="11"/>
  <c r="Q32" i="11"/>
  <c r="Q21" i="11"/>
  <c r="Q28" i="11"/>
  <c r="Q35" i="11"/>
  <c r="Q38" i="11"/>
  <c r="Q8" i="11"/>
  <c r="Q18" i="11"/>
  <c r="Q24" i="11"/>
  <c r="Q29" i="11"/>
  <c r="Q11" i="11"/>
  <c r="E24" i="11"/>
  <c r="E29" i="11"/>
  <c r="E17" i="11"/>
  <c r="E36" i="11"/>
  <c r="E11" i="11"/>
  <c r="E19" i="11"/>
  <c r="E32" i="11"/>
  <c r="E15" i="11"/>
  <c r="E20" i="11"/>
  <c r="E26" i="11"/>
  <c r="E33" i="11"/>
  <c r="E9" i="11"/>
  <c r="E25" i="11"/>
  <c r="E16" i="11"/>
  <c r="E22" i="11"/>
  <c r="E37" i="11"/>
  <c r="E23" i="11"/>
  <c r="E27" i="11"/>
  <c r="E31" i="11"/>
  <c r="E34" i="11"/>
  <c r="E30" i="11"/>
  <c r="E10" i="11"/>
  <c r="E8" i="11"/>
  <c r="E21" i="11"/>
  <c r="E28" i="11"/>
  <c r="E35" i="11"/>
  <c r="E38" i="11"/>
  <c r="E18" i="11"/>
  <c r="O37" i="11"/>
  <c r="O16" i="11"/>
  <c r="O27" i="11"/>
  <c r="M15" i="11"/>
  <c r="M20" i="11"/>
  <c r="M26" i="11"/>
  <c r="M33" i="11"/>
  <c r="C15" i="11"/>
  <c r="C20" i="11"/>
  <c r="C26" i="11"/>
  <c r="M16" i="11"/>
  <c r="M22" i="11"/>
  <c r="M37" i="11"/>
  <c r="C32" i="11"/>
  <c r="C16" i="11"/>
  <c r="C22" i="11"/>
  <c r="C8" i="11"/>
  <c r="C19" i="11"/>
  <c r="C54" i="11"/>
  <c r="M23" i="11"/>
  <c r="M27" i="11"/>
  <c r="M31" i="11"/>
  <c r="M34" i="11"/>
  <c r="M8" i="11"/>
  <c r="C33" i="11"/>
  <c r="C23" i="11"/>
  <c r="C11" i="11"/>
  <c r="M21" i="11"/>
  <c r="M28" i="11"/>
  <c r="M35" i="11"/>
  <c r="M38" i="11"/>
  <c r="C37" i="11"/>
  <c r="C21" i="11"/>
  <c r="M19" i="11"/>
  <c r="M32" i="11"/>
  <c r="M24" i="11"/>
  <c r="M29" i="11"/>
  <c r="C27" i="11"/>
  <c r="C31" i="11"/>
  <c r="C34" i="11"/>
  <c r="C24" i="11"/>
  <c r="M11" i="11"/>
  <c r="C36" i="11"/>
  <c r="M9" i="11"/>
  <c r="M17" i="11"/>
  <c r="M30" i="11"/>
  <c r="M36" i="11"/>
  <c r="C28" i="11"/>
  <c r="C35" i="11"/>
  <c r="C38" i="11"/>
  <c r="C9" i="11"/>
  <c r="C17" i="11"/>
  <c r="M54" i="11"/>
  <c r="C30" i="11"/>
  <c r="M10" i="11"/>
  <c r="M18" i="11"/>
  <c r="M25" i="11"/>
  <c r="C29" i="11"/>
  <c r="C10" i="11"/>
  <c r="C18" i="11"/>
  <c r="C25" i="11"/>
  <c r="O24" i="11"/>
  <c r="G19" i="11"/>
  <c r="G28" i="11"/>
  <c r="G32" i="11"/>
  <c r="G23" i="11"/>
  <c r="G31" i="11"/>
  <c r="G15" i="11"/>
  <c r="G38" i="11"/>
  <c r="G26" i="11"/>
  <c r="G54" i="11"/>
  <c r="G33" i="11"/>
  <c r="G30" i="11"/>
  <c r="G35" i="11"/>
  <c r="G22" i="11"/>
  <c r="G34" i="11"/>
  <c r="G16" i="11"/>
  <c r="G9" i="11"/>
  <c r="G10" i="11"/>
  <c r="G18" i="11"/>
  <c r="G37" i="11"/>
  <c r="G17" i="11"/>
  <c r="G21" i="11"/>
  <c r="G25" i="11"/>
  <c r="G27" i="11"/>
  <c r="G36" i="11"/>
  <c r="G20" i="11"/>
  <c r="G11" i="11"/>
  <c r="G29" i="11"/>
  <c r="G8" i="11"/>
  <c r="G24" i="11"/>
  <c r="O54" i="11"/>
  <c r="E54" i="11"/>
  <c r="O22" i="11"/>
  <c r="O11" i="11"/>
  <c r="O33" i="11"/>
  <c r="O34" i="11"/>
  <c r="O35" i="11"/>
  <c r="O32" i="11"/>
  <c r="O28" i="11"/>
  <c r="O8" i="11"/>
  <c r="O38" i="11"/>
  <c r="O26" i="11"/>
  <c r="O20" i="11"/>
  <c r="O15" i="11"/>
  <c r="O25" i="11"/>
  <c r="O18" i="11"/>
  <c r="O10" i="11"/>
  <c r="O17" i="11"/>
  <c r="O9" i="11"/>
  <c r="O21" i="11"/>
  <c r="Q55" i="11" l="1"/>
  <c r="E55" i="11"/>
  <c r="O55" i="11"/>
  <c r="C55" i="11"/>
  <c r="M55" i="11"/>
  <c r="G55" i="11"/>
  <c r="C11" i="6"/>
  <c r="E11" i="6"/>
  <c r="G11" i="6"/>
  <c r="G10" i="13" l="1"/>
  <c r="I9" i="13" s="1"/>
  <c r="C10" i="13"/>
  <c r="E9" i="13" s="1"/>
  <c r="I55" i="11"/>
  <c r="S55" i="11"/>
  <c r="U11" i="11" l="1"/>
  <c r="U23" i="11"/>
  <c r="U35" i="11"/>
  <c r="U47" i="11"/>
  <c r="U9" i="11"/>
  <c r="U25" i="11"/>
  <c r="U33" i="11"/>
  <c r="U41" i="11"/>
  <c r="U15" i="11"/>
  <c r="U31" i="11"/>
  <c r="U51" i="11"/>
  <c r="U17" i="11"/>
  <c r="U8" i="11"/>
  <c r="U19" i="11"/>
  <c r="U27" i="11"/>
  <c r="U39" i="11"/>
  <c r="U43" i="11"/>
  <c r="U12" i="11"/>
  <c r="U16" i="11"/>
  <c r="U20" i="11"/>
  <c r="U24" i="11"/>
  <c r="U28" i="11"/>
  <c r="U32" i="11"/>
  <c r="U36" i="11"/>
  <c r="U40" i="11"/>
  <c r="U44" i="11"/>
  <c r="U48" i="11"/>
  <c r="U52" i="11"/>
  <c r="U13" i="11"/>
  <c r="U21" i="11"/>
  <c r="U29" i="11"/>
  <c r="U37" i="11"/>
  <c r="U45" i="11"/>
  <c r="U53" i="11"/>
  <c r="U34" i="11"/>
  <c r="U38" i="11"/>
  <c r="U26" i="11"/>
  <c r="U30" i="11"/>
  <c r="U18" i="11"/>
  <c r="U14" i="11"/>
  <c r="U10" i="11"/>
  <c r="U49" i="11"/>
  <c r="U46" i="11"/>
  <c r="U50" i="11"/>
  <c r="U22" i="11"/>
  <c r="U42" i="11"/>
  <c r="U54" i="11"/>
  <c r="K52" i="11"/>
  <c r="K49" i="11"/>
  <c r="K48" i="11"/>
  <c r="K47" i="11"/>
  <c r="K45" i="11"/>
  <c r="K46" i="11"/>
  <c r="K33" i="11"/>
  <c r="K20" i="11"/>
  <c r="K36" i="11"/>
  <c r="K28" i="11"/>
  <c r="K29" i="11"/>
  <c r="K13" i="11"/>
  <c r="K15" i="11"/>
  <c r="K43" i="11"/>
  <c r="K37" i="11"/>
  <c r="K38" i="11"/>
  <c r="K19" i="11"/>
  <c r="K30" i="11"/>
  <c r="K40" i="11"/>
  <c r="K25" i="11"/>
  <c r="K53" i="11"/>
  <c r="K26" i="11"/>
  <c r="K22" i="11"/>
  <c r="K31" i="11"/>
  <c r="K42" i="11"/>
  <c r="K21" i="11"/>
  <c r="K35" i="11"/>
  <c r="K39" i="11"/>
  <c r="K51" i="11"/>
  <c r="K41" i="11"/>
  <c r="K10" i="11"/>
  <c r="K12" i="11"/>
  <c r="K8" i="11"/>
  <c r="K16" i="11"/>
  <c r="K27" i="11"/>
  <c r="K17" i="11"/>
  <c r="K14" i="11"/>
  <c r="K9" i="11"/>
  <c r="K44" i="11"/>
  <c r="K24" i="11"/>
  <c r="K18" i="11"/>
  <c r="K50" i="11"/>
  <c r="K11" i="11"/>
  <c r="K32" i="11"/>
  <c r="K34" i="11"/>
  <c r="K23" i="11"/>
  <c r="I8" i="13"/>
  <c r="I10" i="13" s="1"/>
  <c r="C8" i="15"/>
  <c r="E8" i="13"/>
  <c r="E10" i="13" s="1"/>
  <c r="C7" i="15"/>
  <c r="C10" i="15" l="1"/>
  <c r="E9" i="15" s="1"/>
  <c r="U55" i="11"/>
  <c r="K55" i="11"/>
  <c r="E8" i="15" l="1"/>
  <c r="E7" i="15"/>
  <c r="E10" i="15" l="1"/>
</calcChain>
</file>

<file path=xl/sharedStrings.xml><?xml version="1.0" encoding="utf-8"?>
<sst xmlns="http://schemas.openxmlformats.org/spreadsheetml/2006/main" count="826" uniqueCount="117">
  <si>
    <t>صندوق سرمایه‌گذاری بخشی صنایع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</si>
  <si>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</si>
  <si>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</si>
  <si>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</si>
  <si>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</si>
  <si>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</si>
  <si>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</si>
  <si>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</si>
  <si>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</si>
  <si>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</si>
  <si>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</si>
  <si>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</si>
  <si>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</si>
  <si>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</si>
  <si>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</si>
  <si>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</si>
  <si>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توسعه معدنی و صنعتی صبانور</t>
  </si>
  <si>
    <t>سرمایه‌گذاری‌توکافولاد(هلدینگ</t>
  </si>
  <si>
    <t>شرکت آهن و فولاد ارفع</t>
  </si>
  <si>
    <t>فولاد  خوزستان</t>
  </si>
  <si>
    <t>فولاد آلیاژی ایران</t>
  </si>
  <si>
    <t>فولاد افزا سپاهان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</si>
  <si>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</si>
  <si>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</si>
  <si>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</si>
  <si>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</si>
  <si>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</si>
  <si>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ملی‌ صنایع‌ مس‌ ایران‌</t>
  </si>
  <si>
    <t>نوردوقطعات‌ فولادی‌</t>
  </si>
  <si>
    <t>فولاد خراسان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</si>
  <si>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</si>
  <si>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</si>
  <si>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</si>
  <si>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</si>
  <si>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</si>
  <si>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</si>
  <si>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</si>
  <si>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</si>
  <si>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</si>
  <si>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</si>
  <si>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</si>
  <si>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</si>
  <si>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</si>
  <si>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</si>
  <si>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</si>
  <si>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</si>
  <si>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</si>
  <si>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</si>
  <si>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</si>
  <si>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</si>
  <si>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</si>
  <si>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</si>
  <si>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</si>
  <si>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</si>
  <si>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</si>
  <si>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</si>
  <si>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</si>
  <si>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</si>
  <si>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</si>
  <si>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</si>
  <si>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صندوق سرمایه‌گذاری بخشی صنایع مفید - استیل</t>
  </si>
  <si>
    <t>فولاد خوزستان</t>
  </si>
  <si>
    <t>برای ماه منتهی به 1403/12/30</t>
  </si>
  <si>
    <t>حمل ونقل توکا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</si>
  <si>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</si>
  <si>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</si>
  <si>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</si>
  <si>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</si>
  <si>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</si>
  <si>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</si>
  <si>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توسعه معادن وفلزات</t>
  </si>
  <si>
    <t>ملی  صنایع  مس  ایران</t>
  </si>
  <si>
    <t>ملی صنایع مس ایران</t>
  </si>
  <si>
    <t>بانک اقتصادنوین</t>
  </si>
  <si>
    <t>سرمایه گذاری تامین اجتماعی</t>
  </si>
  <si>
    <t>گروه مالی صبا تامین</t>
  </si>
  <si>
    <t>گروه‌صنعتی‌سپاهان‌</t>
  </si>
  <si>
    <t>-</t>
  </si>
  <si>
    <t>طلوع فولاد پارس</t>
  </si>
  <si>
    <t>سرمایه گذاری سیمان تامین</t>
  </si>
  <si>
    <t>سرمایه‌گذاری‌غدیر(هلدینگ‌</t>
  </si>
  <si>
    <t>صنایع مس افق کرمان</t>
  </si>
  <si>
    <t>بین المللی توسعه ص. معادن غدیر</t>
  </si>
  <si>
    <t>صنایع فروآلیاژ ایران</t>
  </si>
  <si>
    <t>فروسیلیس  ایران</t>
  </si>
  <si>
    <t>فولاد سیرجان ایرانیان</t>
  </si>
  <si>
    <t>فروسیلیس ایران</t>
  </si>
  <si>
    <t>اختیارخ فملی-8000-1404/11/01</t>
  </si>
  <si>
    <t>اختیارخ فملی-9000-1404/11/01</t>
  </si>
  <si>
    <t>اختیارخ فولاد-2400-1404/11/08</t>
  </si>
  <si>
    <t>پتروشیمی زاگرس</t>
  </si>
  <si>
    <t>پتروشیمی شیراز</t>
  </si>
  <si>
    <t>تولیدی چدن سازان</t>
  </si>
  <si>
    <t>س. و توسعه صنایع لاستیک</t>
  </si>
  <si>
    <t>صنایع پتروشیمی کرمانشاه</t>
  </si>
  <si>
    <t>برای ماه منتهی به 1404/09/30</t>
  </si>
  <si>
    <t>ح.فولاد سیرجان ایرانیان</t>
  </si>
  <si>
    <t>زغال سنگ پروده طبس</t>
  </si>
  <si>
    <t>گروه مالی مهرگان تامین پارس</t>
  </si>
  <si>
    <t>هامون نایزه</t>
  </si>
  <si>
    <t>سایر درآمد ها</t>
  </si>
  <si>
    <t>صندوق سرمایه‌گذاری تضمین اصل سرمایه مفید</t>
  </si>
  <si>
    <t>از ابتدای سال مالی</t>
  </si>
  <si>
    <t>سایر درآمدها</t>
  </si>
  <si>
    <t>تا پایان ماه</t>
  </si>
  <si>
    <t>1404/10/30</t>
  </si>
  <si>
    <t>پتروشیمی اروند</t>
  </si>
  <si>
    <t>گروه مالی نماد غدیر(سهامی عام)</t>
  </si>
  <si>
    <t>مجتمع کاشی و سنگ پرسپولیس یزد</t>
  </si>
  <si>
    <t>1404/10/24</t>
  </si>
  <si>
    <t>1404/10/23</t>
  </si>
  <si>
    <t>کیمیا کالای رازی</t>
  </si>
  <si>
    <t>برای ماه منتهی به 1404/11/30</t>
  </si>
  <si>
    <t>اختیارخ فملی-14000-1405/01/11</t>
  </si>
  <si>
    <t>تکادو</t>
  </si>
  <si>
    <t>بانک ملت مستقل مرکزی</t>
  </si>
  <si>
    <t>1404/11/30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</si>
</sst>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2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6"/>
      <color theme="1"/>
      <name val="B Nazanin"/>
      <charset val="178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164" fontId="4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/>
    <xf numFmtId="164" fontId="9" fillId="0" borderId="0" xfId="0" applyNumberFormat="1" applyFont="1" applyFill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9" fontId="4" fillId="0" borderId="0" xfId="1" applyFont="1" applyFill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3" fontId="0" fillId="0" borderId="0" xfId="0" applyNumberFormat="1" applyFill="1"/>
    <xf numFmtId="164" fontId="3" fillId="0" borderId="3" xfId="0" applyNumberFormat="1" applyFont="1" applyFill="1" applyBorder="1" applyAlignment="1">
      <alignment horizontal="center" vertical="center"/>
    </xf>
    <xf numFmtId="10" fontId="3" fillId="0" borderId="3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3" fontId="6" fillId="0" borderId="0" xfId="0" applyNumberFormat="1" applyFont="1"/>
    <xf numFmtId="164" fontId="10" fillId="0" borderId="0" xfId="0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164" fontId="9" fillId="0" borderId="2" xfId="2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1F4A5D59-8BCE-432C-8EAB-441C78F54A4F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4"/>
  <sheetViews>
    <sheetView rightToLeft="1" tabSelected="1" zoomScale="70" zoomScaleNormal="70" workbookViewId="0">
      <selection activeCell="I44" sqref="I44"/>
    </sheetView>
  </sheetViews>
  <sheetFormatPr defaultRowHeight="18.75" x14ac:dyDescent="0.25"/>
  <cols>
    <col min="1" max="1" width="34.42578125" style="7" bestFit="1" customWidth="1"/>
    <col min="2" max="2" width="1" style="7" customWidth="1"/>
    <col min="3" max="3" width="19" style="7" customWidth="1"/>
    <col min="4" max="4" width="1" style="7" customWidth="1"/>
    <col min="5" max="5" width="24" style="7" bestFit="1" customWidth="1"/>
    <col min="6" max="6" width="1" style="7" customWidth="1"/>
    <col min="7" max="7" width="26" style="7" customWidth="1"/>
    <col min="8" max="8" width="1" style="7" customWidth="1"/>
    <col min="9" max="9" width="18" style="7" customWidth="1"/>
    <col min="10" max="10" width="1" style="7" customWidth="1"/>
    <col min="11" max="11" width="23" style="7" customWidth="1"/>
    <col min="12" max="12" width="1" style="7" customWidth="1"/>
    <col min="13" max="13" width="19" style="7" customWidth="1"/>
    <col min="14" max="14" width="1" style="7" customWidth="1"/>
    <col min="15" max="15" width="23" style="7" customWidth="1"/>
    <col min="16" max="16" width="1" style="7" customWidth="1"/>
    <col min="17" max="17" width="19" style="7" customWidth="1"/>
    <col min="18" max="18" width="1" style="7" customWidth="1"/>
    <col min="19" max="19" width="22" style="7" bestFit="1" customWidth="1"/>
    <col min="20" max="20" width="1" style="7" customWidth="1"/>
    <col min="21" max="21" width="24.28515625" style="7" bestFit="1" customWidth="1"/>
    <col min="22" max="22" width="1" style="7" customWidth="1"/>
    <col min="23" max="23" width="26" style="7" customWidth="1"/>
    <col min="24" max="24" width="1" style="7" customWidth="1"/>
    <col min="25" max="25" width="30.7109375" style="7" bestFit="1" customWidth="1"/>
    <col min="26" max="26" width="1" style="7" customWidth="1"/>
    <col min="27" max="27" width="14.7109375" style="7" bestFit="1" customWidth="1"/>
    <col min="28" max="16384" width="9.140625" style="7"/>
  </cols>
  <sheetData>
    <row r="1" spans="1:25" s="1" customFormat="1" ht="22.5" x14ac:dyDescent="0.25"/>
    <row r="2" spans="1:25" s="1" customFormat="1" ht="24" x14ac:dyDescent="0.25">
      <c r="A2" s="28" t="s">
        <v>60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  <c r="V2" s="28" t="s">
        <v>0</v>
      </c>
      <c r="W2" s="28" t="s">
        <v>0</v>
      </c>
      <c r="X2" s="28" t="s">
        <v>0</v>
      </c>
      <c r="Y2" s="28" t="s">
        <v>0</v>
      </c>
    </row>
    <row r="3" spans="1:25" s="1" customFormat="1" ht="24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</row>
    <row r="4" spans="1:25" s="1" customFormat="1" ht="24" x14ac:dyDescent="0.25">
      <c r="A4" s="28" t="s">
        <v>112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  <c r="V4" s="28" t="s">
        <v>2</v>
      </c>
      <c r="W4" s="28" t="s">
        <v>2</v>
      </c>
      <c r="X4" s="28" t="s">
        <v>2</v>
      </c>
      <c r="Y4" s="28" t="s">
        <v>2</v>
      </c>
    </row>
    <row r="5" spans="1:25" s="1" customFormat="1" ht="22.5" x14ac:dyDescent="0.25"/>
    <row r="6" spans="1:25" s="1" customFormat="1" ht="24.75" thickBot="1" x14ac:dyDescent="0.3">
      <c r="A6" s="27" t="s">
        <v>3</v>
      </c>
      <c r="C6" s="27" t="s">
        <v>105</v>
      </c>
      <c r="D6" s="27" t="s">
        <v>4</v>
      </c>
      <c r="E6" s="27" t="s">
        <v>4</v>
      </c>
      <c r="F6" s="27" t="s">
        <v>4</v>
      </c>
      <c r="G6" s="27" t="s">
        <v>4</v>
      </c>
      <c r="I6" s="27" t="s">
        <v>5</v>
      </c>
      <c r="J6" s="27" t="s">
        <v>5</v>
      </c>
      <c r="K6" s="27" t="s">
        <v>5</v>
      </c>
      <c r="L6" s="27" t="s">
        <v>5</v>
      </c>
      <c r="M6" s="27" t="s">
        <v>5</v>
      </c>
      <c r="N6" s="27" t="s">
        <v>5</v>
      </c>
      <c r="O6" s="27" t="s">
        <v>5</v>
      </c>
      <c r="Q6" s="27" t="s">
        <v>116</v>
      </c>
      <c r="R6" s="27" t="s">
        <v>6</v>
      </c>
      <c r="S6" s="27" t="s">
        <v>6</v>
      </c>
      <c r="T6" s="27" t="s">
        <v>6</v>
      </c>
      <c r="U6" s="27" t="s">
        <v>6</v>
      </c>
      <c r="V6" s="27" t="s">
        <v>6</v>
      </c>
      <c r="W6" s="27" t="s">
        <v>6</v>
      </c>
      <c r="X6" s="27" t="s">
        <v>6</v>
      </c>
      <c r="Y6" s="27" t="s">
        <v>6</v>
      </c>
    </row>
    <row r="7" spans="1:25" s="1" customFormat="1" ht="24.75" thickBot="1" x14ac:dyDescent="0.3">
      <c r="A7" s="27" t="s">
        <v>3</v>
      </c>
      <c r="C7" s="27" t="s">
        <v>7</v>
      </c>
      <c r="E7" s="27" t="s">
        <v>8</v>
      </c>
      <c r="G7" s="27" t="s">
        <v>9</v>
      </c>
      <c r="I7" s="27" t="s">
        <v>10</v>
      </c>
      <c r="J7" s="27" t="s">
        <v>10</v>
      </c>
      <c r="K7" s="27" t="s">
        <v>10</v>
      </c>
      <c r="M7" s="27" t="s">
        <v>11</v>
      </c>
      <c r="N7" s="27" t="s">
        <v>11</v>
      </c>
      <c r="O7" s="27" t="s">
        <v>11</v>
      </c>
      <c r="Q7" s="27" t="s">
        <v>7</v>
      </c>
      <c r="S7" s="27" t="s">
        <v>12</v>
      </c>
      <c r="U7" s="27" t="s">
        <v>8</v>
      </c>
      <c r="W7" s="27" t="s">
        <v>9</v>
      </c>
      <c r="Y7" s="27" t="s">
        <v>13</v>
      </c>
    </row>
    <row r="8" spans="1:25" s="1" customFormat="1" ht="24.75" thickBot="1" x14ac:dyDescent="0.3">
      <c r="A8" s="27" t="s">
        <v>3</v>
      </c>
      <c r="C8" s="27" t="s">
        <v>7</v>
      </c>
      <c r="E8" s="27" t="s">
        <v>8</v>
      </c>
      <c r="G8" s="27" t="s">
        <v>9</v>
      </c>
      <c r="I8" s="27" t="s">
        <v>7</v>
      </c>
      <c r="K8" s="27" t="s">
        <v>8</v>
      </c>
      <c r="M8" s="27" t="s">
        <v>7</v>
      </c>
      <c r="O8" s="27" t="s">
        <v>14</v>
      </c>
      <c r="Q8" s="27" t="s">
        <v>7</v>
      </c>
      <c r="S8" s="27" t="s">
        <v>12</v>
      </c>
      <c r="U8" s="27" t="s">
        <v>8</v>
      </c>
      <c r="W8" s="27" t="s">
        <v>9</v>
      </c>
      <c r="Y8" s="27" t="s">
        <v>13</v>
      </c>
    </row>
    <row r="9" spans="1:25" s="1" customFormat="1" ht="24" x14ac:dyDescent="0.25">
      <c r="A9" s="3" t="s">
        <v>15</v>
      </c>
      <c r="C9" s="1">
        <v>30000000</v>
      </c>
      <c r="E9" s="1">
        <v>184824464943</v>
      </c>
      <c r="G9" s="1">
        <v>139790997600</v>
      </c>
      <c r="H9" s="1">
        <v>0</v>
      </c>
      <c r="I9" s="1">
        <v>0</v>
      </c>
      <c r="K9" s="1">
        <v>0</v>
      </c>
      <c r="M9" s="1">
        <v>-1500000</v>
      </c>
      <c r="O9" s="1">
        <v>6352512962</v>
      </c>
      <c r="Q9" s="1">
        <v>28500000</v>
      </c>
      <c r="S9" s="1">
        <v>4461</v>
      </c>
      <c r="U9" s="1">
        <v>175583241697</v>
      </c>
      <c r="W9" s="1">
        <v>126155719395</v>
      </c>
      <c r="Y9" s="5">
        <v>1.3255513701585352E-2</v>
      </c>
    </row>
    <row r="10" spans="1:25" s="1" customFormat="1" ht="24" x14ac:dyDescent="0.25">
      <c r="A10" s="3" t="s">
        <v>91</v>
      </c>
      <c r="C10" s="1">
        <v>1000000</v>
      </c>
      <c r="E10" s="1">
        <v>39720159411</v>
      </c>
      <c r="G10" s="1">
        <v>68377325700</v>
      </c>
      <c r="H10" s="1">
        <v>0</v>
      </c>
      <c r="I10" s="1">
        <v>0</v>
      </c>
      <c r="K10" s="1">
        <v>0</v>
      </c>
      <c r="M10" s="1">
        <v>-145000</v>
      </c>
      <c r="O10" s="1">
        <v>9684604831</v>
      </c>
      <c r="Q10" s="1">
        <v>855000</v>
      </c>
      <c r="S10" s="1">
        <v>60340</v>
      </c>
      <c r="U10" s="1">
        <v>33960736297</v>
      </c>
      <c r="W10" s="1">
        <v>51191903889</v>
      </c>
      <c r="Y10" s="5">
        <v>5.3788681691570956E-3</v>
      </c>
    </row>
    <row r="11" spans="1:25" s="1" customFormat="1" ht="24" x14ac:dyDescent="0.25">
      <c r="A11" s="3" t="s">
        <v>16</v>
      </c>
      <c r="C11" s="1">
        <v>13000000</v>
      </c>
      <c r="E11" s="1">
        <v>53077602511</v>
      </c>
      <c r="G11" s="1">
        <v>46851020320</v>
      </c>
      <c r="H11" s="1">
        <v>0</v>
      </c>
      <c r="I11" s="1">
        <v>0</v>
      </c>
      <c r="K11" s="1">
        <v>0</v>
      </c>
      <c r="M11" s="1">
        <v>0</v>
      </c>
      <c r="O11" s="1">
        <v>0</v>
      </c>
      <c r="Q11" s="1">
        <v>13000000</v>
      </c>
      <c r="S11" s="1">
        <v>3057</v>
      </c>
      <c r="U11" s="1">
        <v>53077602511</v>
      </c>
      <c r="W11" s="1">
        <v>39433802070</v>
      </c>
      <c r="Y11" s="5">
        <v>4.143413442935881E-3</v>
      </c>
    </row>
    <row r="12" spans="1:25" s="1" customFormat="1" ht="24" x14ac:dyDescent="0.25">
      <c r="A12" s="3" t="s">
        <v>106</v>
      </c>
      <c r="C12" s="1">
        <v>100000</v>
      </c>
      <c r="E12" s="1">
        <v>4106910945</v>
      </c>
      <c r="G12" s="1">
        <v>6294960880</v>
      </c>
      <c r="H12" s="1">
        <v>0</v>
      </c>
      <c r="I12" s="1">
        <v>0</v>
      </c>
      <c r="K12" s="1">
        <v>0</v>
      </c>
      <c r="M12" s="1">
        <v>-100000</v>
      </c>
      <c r="O12" s="1">
        <v>5743258767</v>
      </c>
      <c r="Q12" s="1">
        <v>0</v>
      </c>
      <c r="S12" s="1">
        <v>0</v>
      </c>
      <c r="U12" s="1">
        <v>0</v>
      </c>
      <c r="W12" s="1">
        <v>0</v>
      </c>
      <c r="Y12" s="5">
        <v>0</v>
      </c>
    </row>
    <row r="13" spans="1:25" s="1" customFormat="1" ht="24" x14ac:dyDescent="0.25">
      <c r="A13" s="3" t="s">
        <v>17</v>
      </c>
      <c r="C13" s="1">
        <v>56420463</v>
      </c>
      <c r="E13" s="1">
        <v>150002435271</v>
      </c>
      <c r="G13" s="1">
        <v>165321734820.44299</v>
      </c>
      <c r="H13" s="1">
        <v>0</v>
      </c>
      <c r="I13" s="1">
        <v>0</v>
      </c>
      <c r="K13" s="1">
        <v>0</v>
      </c>
      <c r="M13" s="1">
        <v>0</v>
      </c>
      <c r="O13" s="1">
        <v>0</v>
      </c>
      <c r="Q13" s="1">
        <v>56420463</v>
      </c>
      <c r="S13" s="1">
        <v>2409</v>
      </c>
      <c r="U13" s="1">
        <v>150002435271</v>
      </c>
      <c r="W13" s="1">
        <v>134866257765.813</v>
      </c>
      <c r="Y13" s="5">
        <v>1.4170752909733951E-2</v>
      </c>
    </row>
    <row r="14" spans="1:25" s="1" customFormat="1" ht="24" x14ac:dyDescent="0.25">
      <c r="A14" s="3" t="s">
        <v>18</v>
      </c>
      <c r="C14" s="1">
        <v>14229489</v>
      </c>
      <c r="E14" s="1">
        <v>221793554210</v>
      </c>
      <c r="G14" s="1">
        <v>269823550406.073</v>
      </c>
      <c r="H14" s="1">
        <v>0</v>
      </c>
      <c r="I14" s="1">
        <v>0</v>
      </c>
      <c r="K14" s="1">
        <v>0</v>
      </c>
      <c r="M14" s="1">
        <v>-2611475</v>
      </c>
      <c r="O14" s="1">
        <v>44474087761</v>
      </c>
      <c r="Q14" s="1">
        <v>11618014</v>
      </c>
      <c r="S14" s="1">
        <v>18000</v>
      </c>
      <c r="U14" s="1">
        <v>181088766987</v>
      </c>
      <c r="W14" s="1">
        <v>207507721532.04001</v>
      </c>
      <c r="Y14" s="5">
        <v>2.1803382828331216E-2</v>
      </c>
    </row>
    <row r="15" spans="1:25" s="1" customFormat="1" ht="24" x14ac:dyDescent="0.25">
      <c r="A15" s="3" t="s">
        <v>114</v>
      </c>
      <c r="C15" s="1">
        <v>0</v>
      </c>
      <c r="E15" s="1">
        <v>0</v>
      </c>
      <c r="G15" s="1">
        <v>0</v>
      </c>
      <c r="H15" s="1">
        <v>0</v>
      </c>
      <c r="I15" s="1">
        <v>1000000</v>
      </c>
      <c r="K15" s="1">
        <v>2278002161</v>
      </c>
      <c r="M15" s="1">
        <v>0</v>
      </c>
      <c r="O15" s="1">
        <v>0</v>
      </c>
      <c r="Q15" s="1">
        <v>1000000</v>
      </c>
      <c r="S15" s="1">
        <v>2150</v>
      </c>
      <c r="U15" s="1">
        <v>2278002161</v>
      </c>
      <c r="W15" s="1">
        <v>2133380500</v>
      </c>
      <c r="Y15" s="5">
        <v>2.2415990796185661E-4</v>
      </c>
    </row>
    <row r="16" spans="1:25" s="1" customFormat="1" ht="24" x14ac:dyDescent="0.25">
      <c r="A16" s="3" t="s">
        <v>19</v>
      </c>
      <c r="C16" s="1">
        <v>119000000</v>
      </c>
      <c r="E16" s="1">
        <v>234992953117</v>
      </c>
      <c r="G16" s="1">
        <v>279495667710</v>
      </c>
      <c r="H16" s="1">
        <v>0</v>
      </c>
      <c r="I16" s="1">
        <v>0</v>
      </c>
      <c r="K16" s="1">
        <v>0</v>
      </c>
      <c r="M16" s="1">
        <v>-400000</v>
      </c>
      <c r="O16" s="1">
        <v>780718043</v>
      </c>
      <c r="Q16" s="1">
        <v>118600000</v>
      </c>
      <c r="S16" s="1">
        <v>2001</v>
      </c>
      <c r="U16" s="1">
        <v>234203060838</v>
      </c>
      <c r="W16" s="1">
        <v>235484127222</v>
      </c>
      <c r="Y16" s="5">
        <v>2.4742937457505425E-2</v>
      </c>
    </row>
    <row r="17" spans="1:25" s="1" customFormat="1" ht="24" x14ac:dyDescent="0.25">
      <c r="A17" s="3" t="s">
        <v>20</v>
      </c>
      <c r="C17" s="1">
        <v>2532968</v>
      </c>
      <c r="E17" s="1">
        <v>12601704596</v>
      </c>
      <c r="G17" s="1">
        <v>9241728254.6127205</v>
      </c>
      <c r="H17" s="1">
        <v>0</v>
      </c>
      <c r="I17" s="1">
        <v>0</v>
      </c>
      <c r="K17" s="1">
        <v>0</v>
      </c>
      <c r="M17" s="1">
        <v>-2532968</v>
      </c>
      <c r="O17" s="1">
        <v>8339288698</v>
      </c>
      <c r="Q17" s="1">
        <v>0</v>
      </c>
      <c r="S17" s="1">
        <v>0</v>
      </c>
      <c r="U17" s="1">
        <v>0</v>
      </c>
      <c r="W17" s="1">
        <v>0</v>
      </c>
      <c r="Y17" s="5">
        <v>0</v>
      </c>
    </row>
    <row r="18" spans="1:25" s="1" customFormat="1" ht="24" x14ac:dyDescent="0.25">
      <c r="A18" s="3" t="s">
        <v>21</v>
      </c>
      <c r="C18" s="1">
        <v>3880647</v>
      </c>
      <c r="E18" s="1">
        <v>55801822349</v>
      </c>
      <c r="G18" s="1">
        <v>47131951087.965599</v>
      </c>
      <c r="H18" s="1">
        <v>0</v>
      </c>
      <c r="I18" s="1">
        <v>0</v>
      </c>
      <c r="K18" s="1">
        <v>0</v>
      </c>
      <c r="M18" s="1">
        <v>-3880647</v>
      </c>
      <c r="O18" s="1">
        <v>39928618254</v>
      </c>
      <c r="Q18" s="1">
        <v>0</v>
      </c>
      <c r="S18" s="1">
        <v>0</v>
      </c>
      <c r="U18" s="1">
        <v>0</v>
      </c>
      <c r="W18" s="1">
        <v>0</v>
      </c>
      <c r="Y18" s="5">
        <v>0</v>
      </c>
    </row>
    <row r="19" spans="1:25" s="1" customFormat="1" ht="24" x14ac:dyDescent="0.25">
      <c r="A19" s="3" t="s">
        <v>22</v>
      </c>
      <c r="C19" s="1">
        <v>10606252</v>
      </c>
      <c r="E19" s="1">
        <v>27060350186</v>
      </c>
      <c r="G19" s="1">
        <v>32267398550.474602</v>
      </c>
      <c r="H19" s="1">
        <v>0</v>
      </c>
      <c r="I19" s="1">
        <v>0</v>
      </c>
      <c r="K19" s="1">
        <v>0</v>
      </c>
      <c r="M19" s="1">
        <v>-530313</v>
      </c>
      <c r="O19" s="1">
        <v>1470767258</v>
      </c>
      <c r="Q19" s="1">
        <v>10075939</v>
      </c>
      <c r="S19" s="1">
        <v>2870</v>
      </c>
      <c r="U19" s="1">
        <v>25707331656</v>
      </c>
      <c r="W19" s="1">
        <v>28694409215.691101</v>
      </c>
      <c r="Y19" s="5">
        <v>3.0149971506766692E-3</v>
      </c>
    </row>
    <row r="20" spans="1:25" s="1" customFormat="1" ht="24" x14ac:dyDescent="0.25">
      <c r="A20" s="3" t="s">
        <v>23</v>
      </c>
      <c r="C20" s="1">
        <v>37500000</v>
      </c>
      <c r="E20" s="1">
        <v>129021159397</v>
      </c>
      <c r="G20" s="1">
        <v>151296368250</v>
      </c>
      <c r="H20" s="1">
        <v>0</v>
      </c>
      <c r="I20" s="1">
        <v>0</v>
      </c>
      <c r="K20" s="1">
        <v>0</v>
      </c>
      <c r="M20" s="1">
        <v>-26500000</v>
      </c>
      <c r="O20" s="1">
        <v>112096773796</v>
      </c>
      <c r="Q20" s="1">
        <v>11000000</v>
      </c>
      <c r="S20" s="1">
        <v>4354</v>
      </c>
      <c r="U20" s="1">
        <v>37846206750</v>
      </c>
      <c r="W20" s="1">
        <v>47523779380</v>
      </c>
      <c r="Y20" s="5">
        <v>4.9934486660117025E-3</v>
      </c>
    </row>
    <row r="21" spans="1:25" s="1" customFormat="1" ht="24" x14ac:dyDescent="0.25">
      <c r="A21" s="3" t="s">
        <v>24</v>
      </c>
      <c r="C21" s="1">
        <v>478485000</v>
      </c>
      <c r="E21" s="1">
        <v>1632432491052</v>
      </c>
      <c r="G21" s="1">
        <v>1883952081849.6001</v>
      </c>
      <c r="H21" s="1">
        <v>0</v>
      </c>
      <c r="I21" s="1">
        <v>0</v>
      </c>
      <c r="K21" s="1">
        <v>0</v>
      </c>
      <c r="M21" s="1">
        <v>-25444250</v>
      </c>
      <c r="O21" s="1">
        <v>85171245202</v>
      </c>
      <c r="Q21" s="1">
        <v>453040750</v>
      </c>
      <c r="S21" s="1">
        <v>3370</v>
      </c>
      <c r="U21" s="1">
        <v>1545625129465</v>
      </c>
      <c r="W21" s="1">
        <v>1514945570658.4299</v>
      </c>
      <c r="Y21" s="5">
        <v>0.15917932112251706</v>
      </c>
    </row>
    <row r="22" spans="1:25" s="1" customFormat="1" ht="24" x14ac:dyDescent="0.25">
      <c r="A22" s="3" t="s">
        <v>25</v>
      </c>
      <c r="C22" s="1">
        <v>52214285</v>
      </c>
      <c r="E22" s="1">
        <v>105974317754</v>
      </c>
      <c r="G22" s="1">
        <v>123257580544.564</v>
      </c>
      <c r="H22" s="1">
        <v>0</v>
      </c>
      <c r="I22" s="1">
        <v>0</v>
      </c>
      <c r="K22" s="1">
        <v>0</v>
      </c>
      <c r="M22" s="1">
        <v>0</v>
      </c>
      <c r="O22" s="1">
        <v>0</v>
      </c>
      <c r="Q22" s="1">
        <v>52214285</v>
      </c>
      <c r="S22" s="1">
        <v>1772</v>
      </c>
      <c r="U22" s="1">
        <v>105974317754</v>
      </c>
      <c r="W22" s="1">
        <v>91808504718.355392</v>
      </c>
      <c r="Y22" s="5">
        <v>9.6465613929546199E-3</v>
      </c>
    </row>
    <row r="23" spans="1:25" s="1" customFormat="1" ht="24" x14ac:dyDescent="0.25">
      <c r="A23" s="3" t="s">
        <v>26</v>
      </c>
      <c r="C23" s="1">
        <v>42036375</v>
      </c>
      <c r="E23" s="1">
        <v>164018848657</v>
      </c>
      <c r="G23" s="1">
        <v>226910199987.60001</v>
      </c>
      <c r="H23" s="1">
        <v>0</v>
      </c>
      <c r="I23" s="1">
        <v>0</v>
      </c>
      <c r="K23" s="1">
        <v>0</v>
      </c>
      <c r="M23" s="1">
        <v>-2101819</v>
      </c>
      <c r="O23" s="1">
        <v>9885611058</v>
      </c>
      <c r="Q23" s="1">
        <v>39934556</v>
      </c>
      <c r="S23" s="1">
        <v>4635</v>
      </c>
      <c r="U23" s="1">
        <v>155817905247</v>
      </c>
      <c r="W23" s="1">
        <v>183665869823.62601</v>
      </c>
      <c r="Y23" s="5">
        <v>1.929825667544929E-2</v>
      </c>
    </row>
    <row r="24" spans="1:25" s="1" customFormat="1" ht="24" x14ac:dyDescent="0.25">
      <c r="A24" s="3" t="s">
        <v>76</v>
      </c>
      <c r="C24" s="1">
        <v>75000000</v>
      </c>
      <c r="E24" s="1">
        <v>287622641251</v>
      </c>
      <c r="G24" s="1">
        <v>242237913750</v>
      </c>
      <c r="H24" s="1">
        <v>0</v>
      </c>
      <c r="I24" s="1">
        <v>0</v>
      </c>
      <c r="K24" s="1">
        <v>0</v>
      </c>
      <c r="M24" s="1">
        <v>-8719147</v>
      </c>
      <c r="O24" s="1">
        <v>25598588952</v>
      </c>
      <c r="Q24" s="1">
        <v>66280853</v>
      </c>
      <c r="S24" s="1">
        <v>2898</v>
      </c>
      <c r="U24" s="1">
        <v>254184986721</v>
      </c>
      <c r="W24" s="1">
        <v>190597118814.28601</v>
      </c>
      <c r="Y24" s="5">
        <v>2.0026541262191815E-2</v>
      </c>
    </row>
    <row r="25" spans="1:25" s="1" customFormat="1" ht="24" x14ac:dyDescent="0.25">
      <c r="A25" s="3" t="s">
        <v>71</v>
      </c>
      <c r="C25" s="1">
        <v>320000000</v>
      </c>
      <c r="E25" s="1">
        <v>1931626000308</v>
      </c>
      <c r="G25" s="1">
        <v>5039143968000</v>
      </c>
      <c r="H25" s="1">
        <v>0</v>
      </c>
      <c r="I25" s="1">
        <v>0</v>
      </c>
      <c r="K25" s="1">
        <v>0</v>
      </c>
      <c r="M25" s="1">
        <v>-18900000</v>
      </c>
      <c r="O25" s="1">
        <v>257761979455</v>
      </c>
      <c r="Q25" s="1">
        <v>301100000</v>
      </c>
      <c r="S25" s="1">
        <v>13540</v>
      </c>
      <c r="U25" s="1">
        <v>1817539339638</v>
      </c>
      <c r="W25" s="1">
        <v>4045379609380</v>
      </c>
      <c r="Y25" s="5">
        <v>0.4250586901443002</v>
      </c>
    </row>
    <row r="26" spans="1:25" s="1" customFormat="1" ht="24" x14ac:dyDescent="0.25">
      <c r="A26" s="3" t="s">
        <v>28</v>
      </c>
      <c r="C26" s="1">
        <v>2012019</v>
      </c>
      <c r="E26" s="1">
        <v>16982447215</v>
      </c>
      <c r="G26" s="1">
        <v>19405650425.223598</v>
      </c>
      <c r="H26" s="1">
        <v>0</v>
      </c>
      <c r="I26" s="1">
        <v>0</v>
      </c>
      <c r="K26" s="1">
        <v>0</v>
      </c>
      <c r="M26" s="1">
        <v>0</v>
      </c>
      <c r="O26" s="1">
        <v>0</v>
      </c>
      <c r="Q26" s="1">
        <v>2012019</v>
      </c>
      <c r="S26" s="1">
        <v>7910</v>
      </c>
      <c r="U26" s="1">
        <v>16982447215</v>
      </c>
      <c r="W26" s="1">
        <v>15792046796.6583</v>
      </c>
      <c r="Y26" s="5">
        <v>1.6593119494943622E-3</v>
      </c>
    </row>
    <row r="27" spans="1:25" s="1" customFormat="1" ht="24" x14ac:dyDescent="0.25">
      <c r="A27" s="3" t="s">
        <v>63</v>
      </c>
      <c r="C27" s="1">
        <v>32333977</v>
      </c>
      <c r="E27" s="1">
        <v>73874337062</v>
      </c>
      <c r="G27" s="1">
        <v>75782491515.100006</v>
      </c>
      <c r="H27" s="1">
        <v>0</v>
      </c>
      <c r="I27" s="1">
        <v>0</v>
      </c>
      <c r="K27" s="1">
        <v>0</v>
      </c>
      <c r="M27" s="1">
        <v>-1616699</v>
      </c>
      <c r="O27" s="1">
        <v>3636725825</v>
      </c>
      <c r="Q27" s="1">
        <v>30717278</v>
      </c>
      <c r="S27" s="1">
        <v>2330</v>
      </c>
      <c r="U27" s="1">
        <v>70180619868</v>
      </c>
      <c r="W27" s="1">
        <v>71018011917.6698</v>
      </c>
      <c r="Y27" s="5">
        <v>7.4620495570756826E-3</v>
      </c>
    </row>
    <row r="28" spans="1:25" s="1" customFormat="1" ht="24" x14ac:dyDescent="0.25">
      <c r="A28" s="3" t="s">
        <v>70</v>
      </c>
      <c r="C28" s="1">
        <v>200000000</v>
      </c>
      <c r="E28" s="1">
        <v>483438989800</v>
      </c>
      <c r="G28" s="1">
        <v>593575914000</v>
      </c>
      <c r="H28" s="1">
        <v>0</v>
      </c>
      <c r="I28" s="1">
        <v>35000000</v>
      </c>
      <c r="K28" s="1">
        <v>89016451278</v>
      </c>
      <c r="M28" s="1">
        <v>0</v>
      </c>
      <c r="O28" s="1">
        <v>0</v>
      </c>
      <c r="Q28" s="1">
        <v>235000000</v>
      </c>
      <c r="S28" s="1">
        <v>2151</v>
      </c>
      <c r="U28" s="1">
        <v>572455441078</v>
      </c>
      <c r="W28" s="1">
        <v>501577600950</v>
      </c>
      <c r="Y28" s="5">
        <v>5.270207957027865E-2</v>
      </c>
    </row>
    <row r="29" spans="1:25" s="1" customFormat="1" ht="24" x14ac:dyDescent="0.25">
      <c r="A29" s="3" t="s">
        <v>73</v>
      </c>
      <c r="C29" s="1">
        <v>30612806</v>
      </c>
      <c r="E29" s="1">
        <v>47402948972</v>
      </c>
      <c r="G29" s="1">
        <v>67860361567.491096</v>
      </c>
      <c r="H29" s="1">
        <v>0</v>
      </c>
      <c r="I29" s="1">
        <v>0</v>
      </c>
      <c r="K29" s="1">
        <v>0</v>
      </c>
      <c r="M29" s="1">
        <v>-650000</v>
      </c>
      <c r="O29" s="1">
        <v>1267376858</v>
      </c>
      <c r="Q29" s="1">
        <v>29962806</v>
      </c>
      <c r="S29" s="1">
        <v>1962</v>
      </c>
      <c r="U29" s="1">
        <v>46396444804</v>
      </c>
      <c r="W29" s="1">
        <v>58332601665.874397</v>
      </c>
      <c r="Y29" s="5">
        <v>6.1291600915064377E-3</v>
      </c>
    </row>
    <row r="30" spans="1:25" s="1" customFormat="1" ht="24" x14ac:dyDescent="0.25">
      <c r="A30" s="3" t="s">
        <v>79</v>
      </c>
      <c r="C30" s="1">
        <v>8000000</v>
      </c>
      <c r="E30" s="1">
        <v>118009411200</v>
      </c>
      <c r="G30" s="1">
        <v>143125024800</v>
      </c>
      <c r="H30" s="1">
        <v>0</v>
      </c>
      <c r="I30" s="1">
        <v>0</v>
      </c>
      <c r="K30" s="1">
        <v>0</v>
      </c>
      <c r="M30" s="1">
        <v>0</v>
      </c>
      <c r="O30" s="1">
        <v>0</v>
      </c>
      <c r="Q30" s="1">
        <v>8000000</v>
      </c>
      <c r="S30" s="1">
        <v>16700</v>
      </c>
      <c r="U30" s="1">
        <v>118009411200</v>
      </c>
      <c r="W30" s="1">
        <v>132567272000</v>
      </c>
      <c r="Y30" s="5">
        <v>1.3929192420327462E-2</v>
      </c>
    </row>
    <row r="31" spans="1:25" s="1" customFormat="1" ht="24" x14ac:dyDescent="0.25">
      <c r="A31" s="3" t="s">
        <v>74</v>
      </c>
      <c r="C31" s="1">
        <v>90000000</v>
      </c>
      <c r="E31" s="1">
        <v>135129414174</v>
      </c>
      <c r="G31" s="1">
        <v>170035387200</v>
      </c>
      <c r="H31" s="1">
        <v>0</v>
      </c>
      <c r="I31" s="1">
        <v>0</v>
      </c>
      <c r="K31" s="1">
        <v>0</v>
      </c>
      <c r="M31" s="1">
        <v>-4500000</v>
      </c>
      <c r="O31" s="1">
        <v>7447978709</v>
      </c>
      <c r="Q31" s="1">
        <v>85500000</v>
      </c>
      <c r="S31" s="1">
        <v>1647</v>
      </c>
      <c r="U31" s="1">
        <v>128372943462</v>
      </c>
      <c r="W31" s="1">
        <v>139729972995</v>
      </c>
      <c r="Y31" s="5">
        <v>1.4681796278756609E-2</v>
      </c>
    </row>
    <row r="32" spans="1:25" s="1" customFormat="1" ht="24" x14ac:dyDescent="0.25">
      <c r="A32" s="3" t="s">
        <v>90</v>
      </c>
      <c r="C32" s="1">
        <v>125000</v>
      </c>
      <c r="E32" s="1">
        <v>14889757620</v>
      </c>
      <c r="G32" s="1">
        <v>18877936750</v>
      </c>
      <c r="H32" s="1">
        <v>0</v>
      </c>
      <c r="I32" s="1">
        <v>0</v>
      </c>
      <c r="K32" s="1">
        <v>0</v>
      </c>
      <c r="M32" s="1">
        <v>0</v>
      </c>
      <c r="O32" s="1">
        <v>0</v>
      </c>
      <c r="Q32" s="1">
        <v>125000</v>
      </c>
      <c r="S32" s="1">
        <v>111850</v>
      </c>
      <c r="U32" s="1">
        <v>14889757620</v>
      </c>
      <c r="W32" s="1">
        <v>13873174937.5</v>
      </c>
      <c r="Y32" s="5">
        <v>1.457691029391492E-3</v>
      </c>
    </row>
    <row r="33" spans="1:25" s="1" customFormat="1" ht="24" x14ac:dyDescent="0.25">
      <c r="A33" s="3" t="s">
        <v>75</v>
      </c>
      <c r="C33" s="1">
        <v>73000000</v>
      </c>
      <c r="E33" s="1">
        <v>238652359491</v>
      </c>
      <c r="G33" s="1">
        <v>320890195300</v>
      </c>
      <c r="H33" s="1">
        <v>0</v>
      </c>
      <c r="I33" s="1">
        <v>27000000</v>
      </c>
      <c r="K33" s="1">
        <v>104321063900</v>
      </c>
      <c r="M33" s="1">
        <v>0</v>
      </c>
      <c r="O33" s="1">
        <v>0</v>
      </c>
      <c r="Q33" s="1">
        <v>100000000</v>
      </c>
      <c r="S33" s="1">
        <v>3678</v>
      </c>
      <c r="U33" s="1">
        <v>342973423391</v>
      </c>
      <c r="W33" s="1">
        <v>364956906000</v>
      </c>
      <c r="Y33" s="5">
        <v>3.8346983324823655E-2</v>
      </c>
    </row>
    <row r="34" spans="1:25" s="1" customFormat="1" ht="24" x14ac:dyDescent="0.25">
      <c r="A34" s="3" t="s">
        <v>29</v>
      </c>
      <c r="C34" s="1">
        <v>78452934</v>
      </c>
      <c r="E34" s="1">
        <v>234076332382</v>
      </c>
      <c r="G34" s="1">
        <v>196873780342.23499</v>
      </c>
      <c r="H34" s="1">
        <v>0</v>
      </c>
      <c r="I34" s="1">
        <v>0</v>
      </c>
      <c r="K34" s="1">
        <v>0</v>
      </c>
      <c r="M34" s="1">
        <v>-800000</v>
      </c>
      <c r="O34" s="1">
        <v>1765446788</v>
      </c>
      <c r="Q34" s="1">
        <v>77652934</v>
      </c>
      <c r="S34" s="1">
        <v>2193</v>
      </c>
      <c r="U34" s="1">
        <v>231689409976</v>
      </c>
      <c r="W34" s="1">
        <v>168976520266.655</v>
      </c>
      <c r="Y34" s="5">
        <v>1.7754808029176318E-2</v>
      </c>
    </row>
    <row r="35" spans="1:25" s="1" customFormat="1" ht="24" x14ac:dyDescent="0.25">
      <c r="A35" s="3" t="s">
        <v>97</v>
      </c>
      <c r="C35" s="1">
        <v>3000000</v>
      </c>
      <c r="E35" s="1">
        <v>12155551790</v>
      </c>
      <c r="G35" s="1">
        <v>13356946470</v>
      </c>
      <c r="I35" s="1">
        <v>2150000</v>
      </c>
      <c r="K35" s="1">
        <v>8895564808</v>
      </c>
      <c r="M35" s="1">
        <v>-150000</v>
      </c>
      <c r="O35" s="1">
        <v>579733748</v>
      </c>
      <c r="Q35" s="1">
        <v>5000000</v>
      </c>
      <c r="S35" s="1">
        <v>3680</v>
      </c>
      <c r="U35" s="1">
        <v>20443339008</v>
      </c>
      <c r="W35" s="1">
        <v>18257768000</v>
      </c>
      <c r="Y35" s="5">
        <v>1.9183917704642614E-3</v>
      </c>
    </row>
    <row r="36" spans="1:25" s="1" customFormat="1" ht="24" x14ac:dyDescent="0.25">
      <c r="A36" s="3" t="s">
        <v>107</v>
      </c>
      <c r="C36" s="1">
        <v>4000000</v>
      </c>
      <c r="E36" s="1">
        <v>13311366989</v>
      </c>
      <c r="G36" s="1">
        <v>15197607320</v>
      </c>
      <c r="H36" s="1">
        <v>0</v>
      </c>
      <c r="I36" s="1">
        <v>11000000</v>
      </c>
      <c r="K36" s="1">
        <v>32887378646</v>
      </c>
      <c r="M36" s="1">
        <v>0</v>
      </c>
      <c r="O36" s="1">
        <v>0</v>
      </c>
      <c r="Q36" s="1">
        <v>15000000</v>
      </c>
      <c r="S36" s="1">
        <v>2910</v>
      </c>
      <c r="U36" s="1">
        <v>46198745635</v>
      </c>
      <c r="W36" s="1">
        <v>43312585500</v>
      </c>
      <c r="Y36" s="5">
        <v>4.5509674337372288E-3</v>
      </c>
    </row>
    <row r="37" spans="1:25" s="1" customFormat="1" ht="24" x14ac:dyDescent="0.25">
      <c r="A37" s="3" t="s">
        <v>78</v>
      </c>
      <c r="C37" s="1">
        <v>0</v>
      </c>
      <c r="E37" s="1">
        <v>0</v>
      </c>
      <c r="G37" s="1">
        <v>0</v>
      </c>
      <c r="I37" s="1">
        <v>0</v>
      </c>
      <c r="K37" s="1">
        <v>0</v>
      </c>
      <c r="M37" s="1">
        <v>0</v>
      </c>
      <c r="O37" s="1">
        <v>0</v>
      </c>
      <c r="Q37" s="1">
        <v>0</v>
      </c>
      <c r="S37" s="1">
        <v>0</v>
      </c>
      <c r="U37" s="1">
        <v>0</v>
      </c>
      <c r="W37" s="1">
        <v>0</v>
      </c>
      <c r="Y37" s="5">
        <v>0</v>
      </c>
    </row>
    <row r="38" spans="1:25" s="1" customFormat="1" ht="24" x14ac:dyDescent="0.25">
      <c r="A38" s="3" t="s">
        <v>108</v>
      </c>
      <c r="C38" s="1">
        <v>2513000</v>
      </c>
      <c r="E38" s="1">
        <v>16024938200</v>
      </c>
      <c r="G38" s="1">
        <v>18302836903.400002</v>
      </c>
      <c r="I38" s="1">
        <v>50000</v>
      </c>
      <c r="K38" s="1">
        <v>378999432</v>
      </c>
      <c r="M38" s="1">
        <v>-1306501</v>
      </c>
      <c r="O38" s="1">
        <v>10086005800</v>
      </c>
      <c r="Q38" s="1">
        <v>1256499</v>
      </c>
      <c r="S38" s="1">
        <v>6550</v>
      </c>
      <c r="U38" s="1">
        <v>8041955219</v>
      </c>
      <c r="W38" s="1">
        <v>8166450020.8815002</v>
      </c>
      <c r="Y38" s="5">
        <v>8.5807041221943258E-4</v>
      </c>
    </row>
    <row r="39" spans="1:25" s="1" customFormat="1" ht="24" x14ac:dyDescent="0.25">
      <c r="A39" s="3" t="s">
        <v>80</v>
      </c>
      <c r="C39" s="1">
        <v>30000000</v>
      </c>
      <c r="E39" s="1">
        <v>297472798134</v>
      </c>
      <c r="G39" s="1">
        <v>489982926000</v>
      </c>
      <c r="I39" s="1">
        <v>0</v>
      </c>
      <c r="K39" s="1">
        <v>0</v>
      </c>
      <c r="M39" s="1">
        <v>-1500000</v>
      </c>
      <c r="O39" s="1">
        <v>21552104503</v>
      </c>
      <c r="Q39" s="1">
        <v>28500000</v>
      </c>
      <c r="S39" s="1">
        <v>15000</v>
      </c>
      <c r="U39" s="1">
        <v>282599158226</v>
      </c>
      <c r="W39" s="1">
        <v>424195425000</v>
      </c>
      <c r="Y39" s="5">
        <v>4.4571330536601721E-2</v>
      </c>
    </row>
    <row r="40" spans="1:25" s="1" customFormat="1" ht="24" x14ac:dyDescent="0.25">
      <c r="A40" s="3" t="s">
        <v>81</v>
      </c>
      <c r="C40" s="1">
        <v>6121915</v>
      </c>
      <c r="E40" s="1">
        <v>37395531233</v>
      </c>
      <c r="G40" s="1">
        <v>56493711152.565002</v>
      </c>
      <c r="I40" s="1">
        <v>0</v>
      </c>
      <c r="K40" s="1">
        <v>0</v>
      </c>
      <c r="M40" s="1">
        <v>0</v>
      </c>
      <c r="O40" s="1">
        <v>0</v>
      </c>
      <c r="Q40" s="1">
        <v>6121915</v>
      </c>
      <c r="S40" s="1">
        <v>7710</v>
      </c>
      <c r="U40" s="1">
        <v>37395531233</v>
      </c>
      <c r="W40" s="1">
        <v>46835108923.255501</v>
      </c>
      <c r="Y40" s="5">
        <v>4.9210882473241331E-3</v>
      </c>
    </row>
    <row r="41" spans="1:25" s="1" customFormat="1" ht="24" x14ac:dyDescent="0.25">
      <c r="A41" s="3" t="s">
        <v>82</v>
      </c>
      <c r="C41" s="1">
        <v>40102934</v>
      </c>
      <c r="E41" s="1">
        <v>123244438496</v>
      </c>
      <c r="G41" s="1">
        <v>140429279331.91501</v>
      </c>
      <c r="I41" s="1">
        <v>0</v>
      </c>
      <c r="K41" s="1">
        <v>0</v>
      </c>
      <c r="M41" s="1">
        <v>-2005147</v>
      </c>
      <c r="O41" s="1">
        <v>5889773710</v>
      </c>
      <c r="Q41" s="1">
        <v>38097787</v>
      </c>
      <c r="S41" s="1">
        <v>2830</v>
      </c>
      <c r="U41" s="1">
        <v>117082215649</v>
      </c>
      <c r="W41" s="1">
        <v>106983313831.367</v>
      </c>
      <c r="Y41" s="5">
        <v>1.124101855336807E-2</v>
      </c>
    </row>
    <row r="42" spans="1:25" s="1" customFormat="1" ht="24" x14ac:dyDescent="0.25">
      <c r="A42" s="3" t="s">
        <v>83</v>
      </c>
      <c r="C42" s="1">
        <v>4388143</v>
      </c>
      <c r="E42" s="1">
        <v>3821150817</v>
      </c>
      <c r="G42" s="1">
        <v>4898500486.4362497</v>
      </c>
      <c r="I42" s="1">
        <v>0</v>
      </c>
      <c r="K42" s="1">
        <v>0</v>
      </c>
      <c r="M42" s="1">
        <v>-219408</v>
      </c>
      <c r="O42" s="1">
        <v>214664018</v>
      </c>
      <c r="Q42" s="1">
        <v>4168735</v>
      </c>
      <c r="S42" s="1">
        <v>889</v>
      </c>
      <c r="U42" s="1">
        <v>3630092537</v>
      </c>
      <c r="W42" s="1">
        <v>3677357993.1420498</v>
      </c>
      <c r="Y42" s="5">
        <v>3.8638968964304287E-4</v>
      </c>
    </row>
    <row r="43" spans="1:25" s="1" customFormat="1" ht="24" x14ac:dyDescent="0.25">
      <c r="A43" s="3" t="s">
        <v>84</v>
      </c>
      <c r="C43" s="1">
        <v>500000</v>
      </c>
      <c r="E43" s="1">
        <v>1161076480</v>
      </c>
      <c r="G43" s="1">
        <v>1570763410</v>
      </c>
      <c r="I43" s="1">
        <v>0</v>
      </c>
      <c r="K43" s="1">
        <v>0</v>
      </c>
      <c r="M43" s="1">
        <v>-25000</v>
      </c>
      <c r="O43" s="1">
        <v>68937963</v>
      </c>
      <c r="Q43" s="1">
        <v>475000</v>
      </c>
      <c r="S43" s="1">
        <v>2310</v>
      </c>
      <c r="U43" s="1">
        <v>1103022656</v>
      </c>
      <c r="W43" s="1">
        <v>1088768257.5</v>
      </c>
      <c r="Y43" s="5">
        <v>1.1439974837727775E-4</v>
      </c>
    </row>
    <row r="44" spans="1:25" s="1" customFormat="1" ht="24" x14ac:dyDescent="0.25">
      <c r="A44" s="3" t="s">
        <v>85</v>
      </c>
      <c r="C44" s="1">
        <v>67647058</v>
      </c>
      <c r="E44" s="1">
        <v>138763631748</v>
      </c>
      <c r="G44" s="1">
        <v>159486971470.18399</v>
      </c>
      <c r="I44" s="1">
        <v>0</v>
      </c>
      <c r="K44" s="1">
        <v>0</v>
      </c>
      <c r="M44" s="1">
        <v>0</v>
      </c>
      <c r="O44" s="1">
        <v>0</v>
      </c>
      <c r="Q44" s="1">
        <v>67647058</v>
      </c>
      <c r="S44" s="1">
        <v>2230</v>
      </c>
      <c r="U44" s="1">
        <v>138763631748</v>
      </c>
      <c r="W44" s="1">
        <v>149686846118.90201</v>
      </c>
      <c r="Y44" s="5">
        <v>1.5727991161967436E-2</v>
      </c>
    </row>
    <row r="45" spans="1:25" s="1" customFormat="1" ht="24" x14ac:dyDescent="0.25">
      <c r="A45" s="3" t="s">
        <v>92</v>
      </c>
      <c r="C45" s="1">
        <v>10000000</v>
      </c>
      <c r="E45" s="1">
        <v>16145156246</v>
      </c>
      <c r="G45" s="1">
        <v>20837670000</v>
      </c>
      <c r="I45" s="1">
        <v>0</v>
      </c>
      <c r="K45" s="1">
        <v>0</v>
      </c>
      <c r="M45" s="1">
        <v>0</v>
      </c>
      <c r="O45" s="1">
        <v>0</v>
      </c>
      <c r="Q45" s="1">
        <v>10000000</v>
      </c>
      <c r="S45" s="1">
        <v>1801</v>
      </c>
      <c r="U45" s="1">
        <v>16145156246</v>
      </c>
      <c r="W45" s="1">
        <v>17870782700</v>
      </c>
      <c r="Y45" s="5">
        <v>1.8777302057642036E-3</v>
      </c>
    </row>
    <row r="46" spans="1:25" s="1" customFormat="1" ht="24" x14ac:dyDescent="0.25">
      <c r="A46" s="3" t="s">
        <v>93</v>
      </c>
      <c r="C46" s="1">
        <v>562499</v>
      </c>
      <c r="E46" s="1">
        <v>5038937253</v>
      </c>
      <c r="G46" s="1">
        <v>5497786194.8905001</v>
      </c>
      <c r="I46" s="1">
        <v>0</v>
      </c>
      <c r="K46" s="1">
        <v>0</v>
      </c>
      <c r="M46" s="1">
        <v>0</v>
      </c>
      <c r="O46" s="1">
        <v>0</v>
      </c>
      <c r="Q46" s="1">
        <v>562499</v>
      </c>
      <c r="S46" s="1">
        <v>8790</v>
      </c>
      <c r="U46" s="1">
        <v>5038937253</v>
      </c>
      <c r="W46" s="1">
        <v>4906146259.1967001</v>
      </c>
      <c r="Y46" s="5">
        <v>5.1550170909921578E-4</v>
      </c>
    </row>
    <row r="47" spans="1:25" s="1" customFormat="1" ht="24" x14ac:dyDescent="0.25">
      <c r="A47" s="3" t="s">
        <v>94</v>
      </c>
      <c r="C47" s="1">
        <v>3000000</v>
      </c>
      <c r="E47" s="1">
        <v>77483838266</v>
      </c>
      <c r="G47" s="1">
        <v>130890335700</v>
      </c>
      <c r="I47" s="1">
        <v>0</v>
      </c>
      <c r="K47" s="1">
        <v>0</v>
      </c>
      <c r="M47" s="1">
        <v>-150000</v>
      </c>
      <c r="O47" s="1">
        <v>5959573636</v>
      </c>
      <c r="Q47" s="1">
        <v>2850000</v>
      </c>
      <c r="S47" s="1">
        <v>35460</v>
      </c>
      <c r="U47" s="1">
        <v>73609646354</v>
      </c>
      <c r="W47" s="1">
        <v>100279798470</v>
      </c>
      <c r="Y47" s="5">
        <v>1.0536662538852647E-2</v>
      </c>
    </row>
    <row r="48" spans="1:25" s="1" customFormat="1" ht="24" x14ac:dyDescent="0.25">
      <c r="A48" s="3" t="s">
        <v>98</v>
      </c>
      <c r="C48" s="1">
        <v>3200000</v>
      </c>
      <c r="E48" s="1">
        <v>26153487663</v>
      </c>
      <c r="G48" s="1">
        <v>32387692800</v>
      </c>
      <c r="I48" s="1">
        <v>0</v>
      </c>
      <c r="K48" s="1">
        <v>0</v>
      </c>
      <c r="M48" s="1">
        <v>0</v>
      </c>
      <c r="O48" s="1">
        <v>0</v>
      </c>
      <c r="Q48" s="1">
        <v>3200000</v>
      </c>
      <c r="S48" s="1">
        <v>8430</v>
      </c>
      <c r="U48" s="1">
        <v>26153487663</v>
      </c>
      <c r="W48" s="1">
        <v>26767475520</v>
      </c>
      <c r="Y48" s="5">
        <v>2.8125291521762996E-3</v>
      </c>
    </row>
    <row r="49" spans="1:25" s="1" customFormat="1" ht="24" x14ac:dyDescent="0.25">
      <c r="A49" s="3" t="s">
        <v>99</v>
      </c>
      <c r="C49" s="1">
        <v>2457000</v>
      </c>
      <c r="E49" s="1">
        <v>21210703207</v>
      </c>
      <c r="G49" s="1">
        <v>23161070205</v>
      </c>
      <c r="I49" s="1">
        <v>0</v>
      </c>
      <c r="K49" s="1">
        <v>0</v>
      </c>
      <c r="M49" s="1">
        <v>-61425</v>
      </c>
      <c r="O49" s="1">
        <v>521124082</v>
      </c>
      <c r="Q49" s="1">
        <v>2395575</v>
      </c>
      <c r="S49" s="1">
        <v>7710</v>
      </c>
      <c r="U49" s="1">
        <v>20680435627</v>
      </c>
      <c r="W49" s="1">
        <v>18327111052.477501</v>
      </c>
      <c r="Y49" s="5">
        <v>1.9256778276215058E-3</v>
      </c>
    </row>
    <row r="50" spans="1:25" s="1" customFormat="1" ht="24" x14ac:dyDescent="0.25">
      <c r="A50" s="3" t="s">
        <v>113</v>
      </c>
      <c r="C50" s="1">
        <v>0</v>
      </c>
      <c r="E50" s="1">
        <v>0</v>
      </c>
      <c r="G50" s="1">
        <v>0</v>
      </c>
      <c r="I50" s="1">
        <v>1000000</v>
      </c>
      <c r="K50" s="1">
        <v>2732061146</v>
      </c>
      <c r="M50" s="1">
        <v>0</v>
      </c>
      <c r="O50" s="1">
        <v>0</v>
      </c>
      <c r="Q50" s="1">
        <v>1000000</v>
      </c>
      <c r="S50" s="1">
        <v>1124</v>
      </c>
      <c r="U50" s="1">
        <v>2732061146</v>
      </c>
      <c r="W50" s="1">
        <v>1123148570</v>
      </c>
      <c r="Y50" s="5">
        <v>1.1801217836138039E-4</v>
      </c>
    </row>
    <row r="51" spans="1:25" s="1" customFormat="1" ht="24" x14ac:dyDescent="0.25">
      <c r="A51" s="3" t="s">
        <v>88</v>
      </c>
      <c r="C51" s="1">
        <v>0</v>
      </c>
      <c r="E51" s="1">
        <v>0</v>
      </c>
      <c r="G51" s="1">
        <v>0</v>
      </c>
      <c r="I51" s="1">
        <v>0</v>
      </c>
      <c r="K51" s="1">
        <v>0</v>
      </c>
      <c r="M51" s="1">
        <v>0</v>
      </c>
      <c r="O51" s="1">
        <v>0</v>
      </c>
      <c r="Q51" s="1">
        <v>0</v>
      </c>
      <c r="S51" s="1">
        <v>0</v>
      </c>
      <c r="U51" s="1">
        <v>0</v>
      </c>
      <c r="W51" s="1">
        <v>0</v>
      </c>
      <c r="Y51" s="5">
        <v>0</v>
      </c>
    </row>
    <row r="52" spans="1:25" s="1" customFormat="1" ht="24" x14ac:dyDescent="0.25">
      <c r="A52" s="3" t="s">
        <v>89</v>
      </c>
      <c r="C52" s="1">
        <v>0</v>
      </c>
      <c r="E52" s="1">
        <v>0</v>
      </c>
      <c r="G52" s="1">
        <v>0</v>
      </c>
      <c r="I52" s="1">
        <v>0</v>
      </c>
      <c r="K52" s="1">
        <v>0</v>
      </c>
      <c r="M52" s="1">
        <v>0</v>
      </c>
      <c r="O52" s="1">
        <v>0</v>
      </c>
      <c r="Q52" s="1">
        <v>0</v>
      </c>
      <c r="S52" s="1">
        <v>0</v>
      </c>
      <c r="U52" s="1">
        <v>0</v>
      </c>
      <c r="W52" s="1">
        <v>0</v>
      </c>
      <c r="Y52" s="5">
        <v>0</v>
      </c>
    </row>
    <row r="53" spans="1:25" s="3" customFormat="1" ht="24.75" thickBot="1" x14ac:dyDescent="0.3">
      <c r="A53" s="3" t="s">
        <v>30</v>
      </c>
      <c r="C53" s="3" t="s">
        <v>30</v>
      </c>
      <c r="E53" s="15">
        <f>SUM(E9:E52)</f>
        <v>7386516020396</v>
      </c>
      <c r="G53" s="15">
        <f>SUM(G9:G52)</f>
        <v>11450315287055.77</v>
      </c>
      <c r="K53" s="15">
        <f>SUM(K9:K52)</f>
        <v>240509521371</v>
      </c>
      <c r="O53" s="15">
        <f>SUM(O9:O52)</f>
        <v>666277500677</v>
      </c>
      <c r="S53" s="3" t="s">
        <v>30</v>
      </c>
      <c r="U53" s="15">
        <f>SUM(U9:U52)</f>
        <v>7114456377807</v>
      </c>
      <c r="W53" s="15">
        <f>SUM(W9:W52)</f>
        <v>9337689968110.3223</v>
      </c>
      <c r="Y53" s="16">
        <f>SUM(Y9:Y52)</f>
        <v>0.98113567824772052</v>
      </c>
    </row>
    <row r="54" spans="1:25" ht="19.5" thickTop="1" x14ac:dyDescent="0.25"/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7"/>
  <sheetViews>
    <sheetView rightToLeft="1" zoomScale="85" zoomScaleNormal="85" workbookViewId="0">
      <selection activeCell="Q43" sqref="Q43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8" style="1" customWidth="1"/>
    <col min="4" max="4" width="1" style="1" customWidth="1"/>
    <col min="5" max="5" width="24.2851562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31.7109375" style="1" customWidth="1"/>
    <col min="10" max="10" width="1" style="1" customWidth="1"/>
    <col min="11" max="11" width="19" style="1" customWidth="1"/>
    <col min="12" max="12" width="1" style="1" customWidth="1"/>
    <col min="13" max="13" width="25.5703125" style="1" customWidth="1"/>
    <col min="14" max="14" width="1" style="1" customWidth="1"/>
    <col min="15" max="15" width="25.5703125" style="1" customWidth="1"/>
    <col min="16" max="16" width="1" style="1" customWidth="1"/>
    <col min="17" max="17" width="31.7109375" style="1" customWidth="1"/>
    <col min="18" max="18" width="1" style="1" customWidth="1"/>
    <col min="19" max="19" width="9.140625" style="1"/>
    <col min="20" max="20" width="18.7109375" style="1" bestFit="1" customWidth="1"/>
    <col min="21" max="16384" width="9.140625" style="1"/>
  </cols>
  <sheetData>
    <row r="2" spans="1:17" ht="24" x14ac:dyDescent="0.25">
      <c r="A2" s="28" t="s">
        <v>60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4" x14ac:dyDescent="0.25">
      <c r="A3" s="28" t="s">
        <v>38</v>
      </c>
      <c r="B3" s="28" t="s">
        <v>38</v>
      </c>
      <c r="C3" s="28" t="s">
        <v>38</v>
      </c>
      <c r="D3" s="28" t="s">
        <v>38</v>
      </c>
      <c r="E3" s="28" t="s">
        <v>38</v>
      </c>
      <c r="F3" s="28" t="s">
        <v>38</v>
      </c>
      <c r="G3" s="28" t="s">
        <v>38</v>
      </c>
      <c r="H3" s="28" t="s">
        <v>38</v>
      </c>
      <c r="I3" s="28" t="s">
        <v>38</v>
      </c>
      <c r="J3" s="28" t="s">
        <v>38</v>
      </c>
      <c r="K3" s="28" t="s">
        <v>38</v>
      </c>
      <c r="L3" s="28" t="s">
        <v>38</v>
      </c>
      <c r="M3" s="28" t="s">
        <v>38</v>
      </c>
      <c r="N3" s="28" t="s">
        <v>38</v>
      </c>
      <c r="O3" s="28" t="s">
        <v>38</v>
      </c>
      <c r="P3" s="28" t="s">
        <v>38</v>
      </c>
      <c r="Q3" s="28" t="s">
        <v>38</v>
      </c>
    </row>
    <row r="4" spans="1:17" ht="24" x14ac:dyDescent="0.25">
      <c r="A4" s="28" t="str">
        <f>+سپرده!A4</f>
        <v>برای ماه منتهی به 1404/11/30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4.75" thickBot="1" x14ac:dyDescent="0.3">
      <c r="A6" s="27" t="s">
        <v>3</v>
      </c>
      <c r="C6" s="27" t="s">
        <v>40</v>
      </c>
      <c r="D6" s="27" t="s">
        <v>40</v>
      </c>
      <c r="E6" s="27" t="s">
        <v>40</v>
      </c>
      <c r="F6" s="27" t="s">
        <v>40</v>
      </c>
      <c r="G6" s="27" t="s">
        <v>40</v>
      </c>
      <c r="H6" s="27" t="s">
        <v>40</v>
      </c>
      <c r="I6" s="27" t="s">
        <v>40</v>
      </c>
      <c r="K6" s="27" t="s">
        <v>41</v>
      </c>
      <c r="L6" s="27" t="s">
        <v>41</v>
      </c>
      <c r="M6" s="27" t="s">
        <v>41</v>
      </c>
      <c r="N6" s="27" t="s">
        <v>41</v>
      </c>
      <c r="O6" s="27" t="s">
        <v>41</v>
      </c>
      <c r="P6" s="27" t="s">
        <v>41</v>
      </c>
      <c r="Q6" s="27" t="s">
        <v>41</v>
      </c>
    </row>
    <row r="7" spans="1:17" ht="24.75" thickBot="1" x14ac:dyDescent="0.3">
      <c r="A7" s="27" t="s">
        <v>3</v>
      </c>
      <c r="C7" s="27" t="s">
        <v>7</v>
      </c>
      <c r="E7" s="27" t="s">
        <v>46</v>
      </c>
      <c r="G7" s="27" t="s">
        <v>47</v>
      </c>
      <c r="I7" s="27" t="s">
        <v>48</v>
      </c>
      <c r="K7" s="27" t="s">
        <v>7</v>
      </c>
      <c r="M7" s="27" t="s">
        <v>46</v>
      </c>
      <c r="O7" s="27" t="s">
        <v>47</v>
      </c>
      <c r="Q7" s="17" t="s">
        <v>48</v>
      </c>
    </row>
    <row r="8" spans="1:17" ht="24" x14ac:dyDescent="0.25">
      <c r="A8" s="3" t="s">
        <v>29</v>
      </c>
      <c r="C8" s="1">
        <v>77652934</v>
      </c>
      <c r="E8" s="1">
        <v>168976520267</v>
      </c>
      <c r="G8" s="1">
        <v>194726508060</v>
      </c>
      <c r="I8" s="1">
        <f>+E8-G8</f>
        <v>-25749987793</v>
      </c>
      <c r="K8" s="1">
        <v>77652934</v>
      </c>
      <c r="M8" s="1">
        <v>168976520267</v>
      </c>
      <c r="O8" s="1">
        <v>208427490796</v>
      </c>
      <c r="Q8" s="1">
        <f>+M8-O8</f>
        <v>-39450970529</v>
      </c>
    </row>
    <row r="9" spans="1:17" ht="24" x14ac:dyDescent="0.25">
      <c r="A9" s="3" t="s">
        <v>99</v>
      </c>
      <c r="C9" s="1">
        <v>2395575</v>
      </c>
      <c r="E9" s="1">
        <v>18327111053</v>
      </c>
      <c r="G9" s="1">
        <v>22532673801</v>
      </c>
      <c r="I9" s="1">
        <f t="shared" ref="I9:I45" si="0">+E9-G9</f>
        <v>-4205562748</v>
      </c>
      <c r="K9" s="1">
        <v>2395575</v>
      </c>
      <c r="M9" s="1">
        <v>18327111053</v>
      </c>
      <c r="O9" s="1">
        <v>24507459786</v>
      </c>
      <c r="Q9" s="1">
        <f t="shared" ref="Q9:Q45" si="1">+M9-O9</f>
        <v>-6180348733</v>
      </c>
    </row>
    <row r="10" spans="1:17" ht="24" x14ac:dyDescent="0.25">
      <c r="A10" s="3" t="s">
        <v>93</v>
      </c>
      <c r="C10" s="1">
        <v>562499</v>
      </c>
      <c r="E10" s="1">
        <v>4906146259</v>
      </c>
      <c r="G10" s="1">
        <v>5497786194</v>
      </c>
      <c r="I10" s="1">
        <f t="shared" si="0"/>
        <v>-591639935</v>
      </c>
      <c r="K10" s="1">
        <v>562499</v>
      </c>
      <c r="M10" s="1">
        <v>4906146259</v>
      </c>
      <c r="O10" s="1">
        <v>5542438265</v>
      </c>
      <c r="Q10" s="1">
        <f t="shared" si="1"/>
        <v>-636292006</v>
      </c>
    </row>
    <row r="11" spans="1:17" ht="24" x14ac:dyDescent="0.25">
      <c r="A11" s="3" t="s">
        <v>63</v>
      </c>
      <c r="C11" s="1">
        <v>30717278</v>
      </c>
      <c r="E11" s="1">
        <v>71018011917</v>
      </c>
      <c r="G11" s="1">
        <v>71789632970</v>
      </c>
      <c r="I11" s="1">
        <f t="shared" si="0"/>
        <v>-771621053</v>
      </c>
      <c r="K11" s="1">
        <v>30717278</v>
      </c>
      <c r="M11" s="1">
        <v>71018011917</v>
      </c>
      <c r="O11" s="1">
        <v>75864305460</v>
      </c>
      <c r="Q11" s="1">
        <f t="shared" si="1"/>
        <v>-4846293543</v>
      </c>
    </row>
    <row r="12" spans="1:17" ht="24" x14ac:dyDescent="0.25">
      <c r="A12" s="3" t="s">
        <v>114</v>
      </c>
      <c r="C12" s="1">
        <v>1000000</v>
      </c>
      <c r="E12" s="1">
        <v>2133380500</v>
      </c>
      <c r="G12" s="1">
        <v>2278002161</v>
      </c>
      <c r="I12" s="1">
        <f t="shared" si="0"/>
        <v>-144621661</v>
      </c>
      <c r="K12" s="1">
        <v>1000000</v>
      </c>
      <c r="M12" s="1">
        <v>2133380500</v>
      </c>
      <c r="O12" s="1">
        <v>2278002161</v>
      </c>
      <c r="Q12" s="1">
        <f t="shared" si="1"/>
        <v>-144621661</v>
      </c>
    </row>
    <row r="13" spans="1:17" ht="24" x14ac:dyDescent="0.25">
      <c r="A13" s="3" t="s">
        <v>22</v>
      </c>
      <c r="C13" s="1">
        <v>10075939</v>
      </c>
      <c r="E13" s="1">
        <v>28694409215</v>
      </c>
      <c r="G13" s="1">
        <v>30805576946</v>
      </c>
      <c r="I13" s="1">
        <f t="shared" si="0"/>
        <v>-2111167731</v>
      </c>
      <c r="K13" s="1">
        <v>10075939</v>
      </c>
      <c r="M13" s="1">
        <v>28694409215</v>
      </c>
      <c r="O13" s="1">
        <v>27774588432</v>
      </c>
      <c r="Q13" s="1">
        <f t="shared" si="1"/>
        <v>919820783</v>
      </c>
    </row>
    <row r="14" spans="1:17" ht="24" x14ac:dyDescent="0.25">
      <c r="A14" s="3" t="s">
        <v>18</v>
      </c>
      <c r="C14" s="1">
        <v>11618014</v>
      </c>
      <c r="E14" s="1">
        <v>207507721532</v>
      </c>
      <c r="G14" s="1">
        <v>228337024749</v>
      </c>
      <c r="I14" s="1">
        <f t="shared" si="0"/>
        <v>-20829303217</v>
      </c>
      <c r="K14" s="1">
        <v>11618014</v>
      </c>
      <c r="M14" s="1">
        <v>207507721532</v>
      </c>
      <c r="O14" s="1">
        <v>184566590093</v>
      </c>
      <c r="Q14" s="1">
        <f t="shared" si="1"/>
        <v>22941131439</v>
      </c>
    </row>
    <row r="15" spans="1:17" ht="24" x14ac:dyDescent="0.25">
      <c r="A15" s="3" t="s">
        <v>86</v>
      </c>
      <c r="C15" s="1">
        <v>475000</v>
      </c>
      <c r="E15" s="1">
        <v>1088768257</v>
      </c>
      <c r="G15" s="1">
        <v>1503958833</v>
      </c>
      <c r="I15" s="1">
        <f t="shared" si="0"/>
        <v>-415190576</v>
      </c>
      <c r="K15" s="1">
        <v>475000</v>
      </c>
      <c r="M15" s="1">
        <v>1088768257</v>
      </c>
      <c r="O15" s="1">
        <v>1269286978</v>
      </c>
      <c r="Q15" s="1">
        <f t="shared" si="1"/>
        <v>-180518721</v>
      </c>
    </row>
    <row r="16" spans="1:17" ht="24" x14ac:dyDescent="0.25">
      <c r="A16" s="3" t="s">
        <v>17</v>
      </c>
      <c r="C16" s="1">
        <v>56420463</v>
      </c>
      <c r="E16" s="1">
        <v>134866257766</v>
      </c>
      <c r="G16" s="1">
        <v>165321734820</v>
      </c>
      <c r="I16" s="1">
        <f t="shared" si="0"/>
        <v>-30455477054</v>
      </c>
      <c r="K16" s="1">
        <v>56420463</v>
      </c>
      <c r="M16" s="1">
        <v>134866257766</v>
      </c>
      <c r="O16" s="1">
        <v>190122794260</v>
      </c>
      <c r="Q16" s="1">
        <f t="shared" si="1"/>
        <v>-55256536494</v>
      </c>
    </row>
    <row r="17" spans="1:17" ht="24" x14ac:dyDescent="0.25">
      <c r="A17" s="3" t="s">
        <v>76</v>
      </c>
      <c r="C17" s="1">
        <v>66280853</v>
      </c>
      <c r="E17" s="1">
        <v>190597118814</v>
      </c>
      <c r="G17" s="1">
        <v>215547271142</v>
      </c>
      <c r="I17" s="1">
        <f t="shared" si="0"/>
        <v>-24950152328</v>
      </c>
      <c r="K17" s="1">
        <v>66280853</v>
      </c>
      <c r="M17" s="1">
        <v>190597118814</v>
      </c>
      <c r="O17" s="1">
        <v>202895828620</v>
      </c>
      <c r="Q17" s="1">
        <f t="shared" si="1"/>
        <v>-12298709806</v>
      </c>
    </row>
    <row r="18" spans="1:17" ht="24" x14ac:dyDescent="0.25">
      <c r="A18" s="3" t="s">
        <v>15</v>
      </c>
      <c r="C18" s="1">
        <v>28500000</v>
      </c>
      <c r="E18" s="1">
        <v>126155719395</v>
      </c>
      <c r="G18" s="1">
        <v>132215016158</v>
      </c>
      <c r="I18" s="1">
        <f t="shared" si="0"/>
        <v>-6059296763</v>
      </c>
      <c r="K18" s="1">
        <v>28500000</v>
      </c>
      <c r="M18" s="1">
        <v>126155719395</v>
      </c>
      <c r="O18" s="1">
        <v>143943647558</v>
      </c>
      <c r="Q18" s="1">
        <f t="shared" si="1"/>
        <v>-17787928163</v>
      </c>
    </row>
    <row r="19" spans="1:17" ht="24" x14ac:dyDescent="0.25">
      <c r="A19" s="3" t="s">
        <v>85</v>
      </c>
      <c r="C19" s="1">
        <v>67647058</v>
      </c>
      <c r="E19" s="1">
        <v>149686846119</v>
      </c>
      <c r="G19" s="1">
        <v>159486971470</v>
      </c>
      <c r="I19" s="1">
        <f t="shared" si="0"/>
        <v>-9800125351</v>
      </c>
      <c r="K19" s="1">
        <v>67647058</v>
      </c>
      <c r="M19" s="1">
        <v>149686846119</v>
      </c>
      <c r="O19" s="1">
        <v>138763631748</v>
      </c>
      <c r="Q19" s="1">
        <f t="shared" si="1"/>
        <v>10923214371</v>
      </c>
    </row>
    <row r="20" spans="1:17" ht="24" x14ac:dyDescent="0.25">
      <c r="A20" s="3" t="s">
        <v>108</v>
      </c>
      <c r="C20" s="1">
        <v>1256499</v>
      </c>
      <c r="E20" s="1">
        <v>8166450021</v>
      </c>
      <c r="G20" s="1">
        <v>10319853922</v>
      </c>
      <c r="I20" s="1">
        <f t="shared" si="0"/>
        <v>-2153403901</v>
      </c>
      <c r="K20" s="1">
        <v>1256499</v>
      </c>
      <c r="M20" s="1">
        <v>8166450021</v>
      </c>
      <c r="O20" s="1">
        <v>8041955219</v>
      </c>
      <c r="Q20" s="1">
        <f t="shared" si="1"/>
        <v>124494802</v>
      </c>
    </row>
    <row r="21" spans="1:17" ht="24" x14ac:dyDescent="0.25">
      <c r="A21" s="3" t="s">
        <v>75</v>
      </c>
      <c r="C21" s="1">
        <v>100000000</v>
      </c>
      <c r="E21" s="1">
        <v>364956906000</v>
      </c>
      <c r="G21" s="1">
        <v>425211259200</v>
      </c>
      <c r="I21" s="1">
        <f t="shared" si="0"/>
        <v>-60254353200</v>
      </c>
      <c r="K21" s="1">
        <v>100000000</v>
      </c>
      <c r="M21" s="1">
        <v>364956906000</v>
      </c>
      <c r="O21" s="1">
        <v>408544830071</v>
      </c>
      <c r="Q21" s="1">
        <f t="shared" si="1"/>
        <v>-43587924071</v>
      </c>
    </row>
    <row r="22" spans="1:17" ht="24" x14ac:dyDescent="0.25">
      <c r="A22" s="3" t="s">
        <v>72</v>
      </c>
      <c r="C22" s="1">
        <v>301100000</v>
      </c>
      <c r="E22" s="1">
        <v>4045379609380</v>
      </c>
      <c r="G22" s="1">
        <v>4820393242819</v>
      </c>
      <c r="I22" s="1">
        <f t="shared" si="0"/>
        <v>-775013633439</v>
      </c>
      <c r="K22" s="1">
        <v>301100000</v>
      </c>
      <c r="M22" s="1">
        <v>4045379609380</v>
      </c>
      <c r="O22" s="1">
        <v>3484965256579</v>
      </c>
      <c r="Q22" s="1">
        <f t="shared" si="1"/>
        <v>560414352801</v>
      </c>
    </row>
    <row r="23" spans="1:17" ht="24" x14ac:dyDescent="0.25">
      <c r="A23" s="3" t="s">
        <v>80</v>
      </c>
      <c r="C23" s="1">
        <v>28500000</v>
      </c>
      <c r="E23" s="1">
        <v>424195425000</v>
      </c>
      <c r="G23" s="1">
        <v>468847574996</v>
      </c>
      <c r="I23" s="1">
        <f t="shared" si="0"/>
        <v>-44652149996</v>
      </c>
      <c r="K23" s="1">
        <v>28500000</v>
      </c>
      <c r="M23" s="1">
        <v>424195425000</v>
      </c>
      <c r="O23" s="1">
        <v>401571668996</v>
      </c>
      <c r="Q23" s="1">
        <f t="shared" si="1"/>
        <v>22623756004</v>
      </c>
    </row>
    <row r="24" spans="1:17" ht="24" x14ac:dyDescent="0.25">
      <c r="A24" s="3" t="s">
        <v>82</v>
      </c>
      <c r="C24" s="1">
        <v>38097787</v>
      </c>
      <c r="E24" s="1">
        <v>106983313831</v>
      </c>
      <c r="G24" s="1">
        <v>132560224607</v>
      </c>
      <c r="I24" s="1">
        <f t="shared" si="0"/>
        <v>-25576910776</v>
      </c>
      <c r="K24" s="1">
        <v>38097787</v>
      </c>
      <c r="M24" s="1">
        <v>106983313831</v>
      </c>
      <c r="O24" s="1">
        <v>149512016332</v>
      </c>
      <c r="Q24" s="1">
        <f t="shared" si="1"/>
        <v>-42528702501</v>
      </c>
    </row>
    <row r="25" spans="1:17" ht="24" x14ac:dyDescent="0.25">
      <c r="A25" s="3" t="s">
        <v>90</v>
      </c>
      <c r="C25" s="1">
        <v>125000</v>
      </c>
      <c r="E25" s="1">
        <v>13873174937</v>
      </c>
      <c r="G25" s="1">
        <v>18877936750</v>
      </c>
      <c r="I25" s="1">
        <f t="shared" si="0"/>
        <v>-5004761813</v>
      </c>
      <c r="K25" s="1">
        <v>125000</v>
      </c>
      <c r="M25" s="1">
        <v>13873174937</v>
      </c>
      <c r="O25" s="1">
        <v>17414338500</v>
      </c>
      <c r="Q25" s="1">
        <f t="shared" si="1"/>
        <v>-3541163563</v>
      </c>
    </row>
    <row r="26" spans="1:17" ht="24" x14ac:dyDescent="0.25">
      <c r="A26" s="3" t="s">
        <v>92</v>
      </c>
      <c r="C26" s="1">
        <v>10000000</v>
      </c>
      <c r="E26" s="1">
        <v>17870782700</v>
      </c>
      <c r="G26" s="1">
        <v>20837670000</v>
      </c>
      <c r="I26" s="1">
        <f t="shared" si="0"/>
        <v>-2966887300</v>
      </c>
      <c r="K26" s="1">
        <v>10000000</v>
      </c>
      <c r="M26" s="1">
        <v>17870782700</v>
      </c>
      <c r="O26" s="1">
        <v>18495912800</v>
      </c>
      <c r="Q26" s="1">
        <f t="shared" si="1"/>
        <v>-625130100</v>
      </c>
    </row>
    <row r="27" spans="1:17" ht="24" x14ac:dyDescent="0.25">
      <c r="A27" s="3" t="s">
        <v>61</v>
      </c>
      <c r="C27" s="1">
        <v>118600000</v>
      </c>
      <c r="E27" s="1">
        <v>235484127222</v>
      </c>
      <c r="G27" s="1">
        <v>278748289946</v>
      </c>
      <c r="I27" s="1">
        <f t="shared" si="0"/>
        <v>-43264162724</v>
      </c>
      <c r="K27" s="1">
        <v>118600000</v>
      </c>
      <c r="M27" s="1">
        <v>235484127222</v>
      </c>
      <c r="O27" s="1">
        <v>221597507026</v>
      </c>
      <c r="Q27" s="1">
        <f t="shared" si="1"/>
        <v>13886620196</v>
      </c>
    </row>
    <row r="28" spans="1:17" ht="24" x14ac:dyDescent="0.25">
      <c r="A28" s="3" t="s">
        <v>73</v>
      </c>
      <c r="C28" s="1">
        <v>29962806</v>
      </c>
      <c r="E28" s="1">
        <v>58332601666</v>
      </c>
      <c r="G28" s="1">
        <v>66507596262</v>
      </c>
      <c r="I28" s="1">
        <f t="shared" si="0"/>
        <v>-8174994596</v>
      </c>
      <c r="K28" s="1">
        <v>29962806</v>
      </c>
      <c r="M28" s="1">
        <v>58332601666</v>
      </c>
      <c r="O28" s="1">
        <v>62357914585</v>
      </c>
      <c r="Q28" s="1">
        <f t="shared" si="1"/>
        <v>-4025312919</v>
      </c>
    </row>
    <row r="29" spans="1:17" ht="24" x14ac:dyDescent="0.25">
      <c r="A29" s="3" t="s">
        <v>98</v>
      </c>
      <c r="C29" s="1">
        <v>3200000</v>
      </c>
      <c r="E29" s="1">
        <v>26767475520</v>
      </c>
      <c r="G29" s="1">
        <v>32387692800</v>
      </c>
      <c r="I29" s="1">
        <f t="shared" si="0"/>
        <v>-5620217280</v>
      </c>
      <c r="K29" s="1">
        <v>3200000</v>
      </c>
      <c r="M29" s="1">
        <v>26767475520</v>
      </c>
      <c r="O29" s="1">
        <v>26526355486</v>
      </c>
      <c r="Q29" s="1">
        <f t="shared" si="1"/>
        <v>241120034</v>
      </c>
    </row>
    <row r="30" spans="1:17" ht="24" x14ac:dyDescent="0.25">
      <c r="A30" s="3" t="s">
        <v>97</v>
      </c>
      <c r="C30" s="1">
        <v>5000000</v>
      </c>
      <c r="E30" s="1">
        <v>18257768000</v>
      </c>
      <c r="G30" s="1">
        <v>21640627982</v>
      </c>
      <c r="I30" s="1">
        <f t="shared" si="0"/>
        <v>-3382859982</v>
      </c>
      <c r="K30" s="1">
        <v>5000000</v>
      </c>
      <c r="M30" s="1">
        <v>18257768000</v>
      </c>
      <c r="O30" s="1">
        <v>20521347422</v>
      </c>
      <c r="Q30" s="1">
        <f t="shared" si="1"/>
        <v>-2263579422</v>
      </c>
    </row>
    <row r="31" spans="1:17" ht="24" x14ac:dyDescent="0.25">
      <c r="A31" s="3" t="s">
        <v>24</v>
      </c>
      <c r="C31" s="1">
        <v>453040750</v>
      </c>
      <c r="E31" s="1">
        <v>1514945570658</v>
      </c>
      <c r="G31" s="1">
        <v>1786143011561</v>
      </c>
      <c r="I31" s="1">
        <f t="shared" si="0"/>
        <v>-271197440903</v>
      </c>
      <c r="K31" s="1">
        <v>453040750</v>
      </c>
      <c r="M31" s="1">
        <v>1514945570658</v>
      </c>
      <c r="O31" s="1">
        <v>1741513098332</v>
      </c>
      <c r="Q31" s="1">
        <f t="shared" si="1"/>
        <v>-226567527674</v>
      </c>
    </row>
    <row r="32" spans="1:17" ht="24" x14ac:dyDescent="0.25">
      <c r="A32" s="3" t="s">
        <v>74</v>
      </c>
      <c r="C32" s="1">
        <v>85500000</v>
      </c>
      <c r="E32" s="1">
        <v>139729972995</v>
      </c>
      <c r="G32" s="1">
        <v>162287414868</v>
      </c>
      <c r="I32" s="1">
        <f t="shared" si="0"/>
        <v>-22557441873</v>
      </c>
      <c r="K32" s="1">
        <v>85500000</v>
      </c>
      <c r="M32" s="1">
        <v>139729972995</v>
      </c>
      <c r="O32" s="1">
        <v>147211474790</v>
      </c>
      <c r="Q32" s="1">
        <f t="shared" si="1"/>
        <v>-7481501795</v>
      </c>
    </row>
    <row r="33" spans="1:17" ht="24" x14ac:dyDescent="0.25">
      <c r="A33" s="3" t="s">
        <v>79</v>
      </c>
      <c r="C33" s="1">
        <v>8000000</v>
      </c>
      <c r="E33" s="1">
        <v>132567272000</v>
      </c>
      <c r="G33" s="1">
        <v>143125024800</v>
      </c>
      <c r="I33" s="1">
        <f t="shared" si="0"/>
        <v>-10557752800</v>
      </c>
      <c r="K33" s="1">
        <v>8000000</v>
      </c>
      <c r="M33" s="1">
        <v>132567272000</v>
      </c>
      <c r="O33" s="1">
        <v>150348750400</v>
      </c>
      <c r="Q33" s="1">
        <f t="shared" si="1"/>
        <v>-17781478400</v>
      </c>
    </row>
    <row r="34" spans="1:17" ht="24" x14ac:dyDescent="0.25">
      <c r="A34" s="3" t="s">
        <v>23</v>
      </c>
      <c r="C34" s="1">
        <v>11000000</v>
      </c>
      <c r="E34" s="1">
        <v>47523779380</v>
      </c>
      <c r="G34" s="1">
        <v>54874055972</v>
      </c>
      <c r="I34" s="1">
        <f t="shared" si="0"/>
        <v>-7350276592</v>
      </c>
      <c r="K34" s="1">
        <v>11000000</v>
      </c>
      <c r="M34" s="1">
        <v>47523779380</v>
      </c>
      <c r="O34" s="1">
        <v>40024356033</v>
      </c>
      <c r="Q34" s="1">
        <f t="shared" si="1"/>
        <v>7499423347</v>
      </c>
    </row>
    <row r="35" spans="1:17" ht="24" x14ac:dyDescent="0.25">
      <c r="A35" s="3" t="s">
        <v>70</v>
      </c>
      <c r="C35" s="1">
        <v>235000000</v>
      </c>
      <c r="E35" s="1">
        <v>501577600950</v>
      </c>
      <c r="G35" s="1">
        <v>682592365278</v>
      </c>
      <c r="I35" s="1">
        <f t="shared" si="0"/>
        <v>-181014764328</v>
      </c>
      <c r="K35" s="1">
        <v>235000000</v>
      </c>
      <c r="M35" s="1">
        <v>501577600950</v>
      </c>
      <c r="O35" s="1">
        <v>626261580054</v>
      </c>
      <c r="Q35" s="1">
        <f t="shared" si="1"/>
        <v>-124683979104</v>
      </c>
    </row>
    <row r="36" spans="1:17" ht="24" x14ac:dyDescent="0.25">
      <c r="A36" s="3" t="s">
        <v>107</v>
      </c>
      <c r="C36" s="1">
        <v>15000000</v>
      </c>
      <c r="E36" s="1">
        <v>43312585500</v>
      </c>
      <c r="G36" s="1">
        <v>48084985966</v>
      </c>
      <c r="I36" s="1">
        <f t="shared" si="0"/>
        <v>-4772400466</v>
      </c>
      <c r="K36" s="1">
        <v>15000000</v>
      </c>
      <c r="M36" s="1">
        <v>43312585500</v>
      </c>
      <c r="O36" s="1">
        <v>46198745635</v>
      </c>
      <c r="Q36" s="1">
        <f t="shared" si="1"/>
        <v>-2886160135</v>
      </c>
    </row>
    <row r="37" spans="1:17" ht="24" x14ac:dyDescent="0.25">
      <c r="A37" s="3" t="s">
        <v>81</v>
      </c>
      <c r="C37" s="1">
        <v>6121915</v>
      </c>
      <c r="E37" s="1">
        <v>46835108924</v>
      </c>
      <c r="G37" s="1">
        <v>56493711152</v>
      </c>
      <c r="I37" s="1">
        <f t="shared" si="0"/>
        <v>-9658602228</v>
      </c>
      <c r="K37" s="1">
        <v>6121915</v>
      </c>
      <c r="M37" s="1">
        <v>46835108924</v>
      </c>
      <c r="O37" s="1">
        <v>45680936329</v>
      </c>
      <c r="Q37" s="1">
        <f t="shared" si="1"/>
        <v>1154172595</v>
      </c>
    </row>
    <row r="38" spans="1:17" ht="24" x14ac:dyDescent="0.25">
      <c r="A38" s="3" t="s">
        <v>16</v>
      </c>
      <c r="C38" s="1">
        <v>13000000</v>
      </c>
      <c r="E38" s="1">
        <v>39433802070</v>
      </c>
      <c r="G38" s="1">
        <v>46851020320</v>
      </c>
      <c r="I38" s="1">
        <f t="shared" si="0"/>
        <v>-7417218250</v>
      </c>
      <c r="K38" s="1">
        <v>13000000</v>
      </c>
      <c r="M38" s="1">
        <v>39433802070</v>
      </c>
      <c r="O38" s="1">
        <v>42916669769</v>
      </c>
      <c r="Q38" s="1">
        <f t="shared" si="1"/>
        <v>-3482867699</v>
      </c>
    </row>
    <row r="39" spans="1:17" ht="24" x14ac:dyDescent="0.25">
      <c r="A39" s="3" t="s">
        <v>113</v>
      </c>
      <c r="C39" s="1">
        <v>1000000</v>
      </c>
      <c r="E39" s="1">
        <v>1123148570</v>
      </c>
      <c r="G39" s="1">
        <v>2732061146</v>
      </c>
      <c r="I39" s="1">
        <f t="shared" si="0"/>
        <v>-1608912576</v>
      </c>
      <c r="K39" s="1">
        <v>1000000</v>
      </c>
      <c r="M39" s="1">
        <v>1123148570</v>
      </c>
      <c r="O39" s="1">
        <v>2732061146</v>
      </c>
      <c r="Q39" s="1">
        <f t="shared" si="1"/>
        <v>-1608912576</v>
      </c>
    </row>
    <row r="40" spans="1:17" ht="24" x14ac:dyDescent="0.25">
      <c r="A40" s="3" t="s">
        <v>26</v>
      </c>
      <c r="C40" s="1">
        <v>39934556</v>
      </c>
      <c r="E40" s="1">
        <v>183665869824</v>
      </c>
      <c r="G40" s="1">
        <v>216838973090</v>
      </c>
      <c r="I40" s="1">
        <f t="shared" si="0"/>
        <v>-33173103266</v>
      </c>
      <c r="K40" s="1">
        <v>39934556</v>
      </c>
      <c r="M40" s="1">
        <v>183665869824</v>
      </c>
      <c r="O40" s="1">
        <v>191353287025</v>
      </c>
      <c r="Q40" s="1">
        <f t="shared" si="1"/>
        <v>-7687417201</v>
      </c>
    </row>
    <row r="41" spans="1:17" ht="24" x14ac:dyDescent="0.25">
      <c r="A41" s="3" t="s">
        <v>25</v>
      </c>
      <c r="C41" s="1">
        <v>52214285</v>
      </c>
      <c r="E41" s="1">
        <v>91808504718</v>
      </c>
      <c r="G41" s="1">
        <v>123257580544</v>
      </c>
      <c r="I41" s="1">
        <f t="shared" si="0"/>
        <v>-31449075826</v>
      </c>
      <c r="K41" s="1">
        <v>52214285</v>
      </c>
      <c r="M41" s="1">
        <v>91808504718</v>
      </c>
      <c r="O41" s="1">
        <v>106729977268</v>
      </c>
      <c r="Q41" s="1">
        <f t="shared" si="1"/>
        <v>-14921472550</v>
      </c>
    </row>
    <row r="42" spans="1:17" ht="24" x14ac:dyDescent="0.25">
      <c r="A42" s="3" t="s">
        <v>91</v>
      </c>
      <c r="C42" s="1">
        <v>855000</v>
      </c>
      <c r="E42" s="1">
        <v>51191903889</v>
      </c>
      <c r="G42" s="1">
        <v>61899886366</v>
      </c>
      <c r="I42" s="1">
        <f t="shared" si="0"/>
        <v>-10707982477</v>
      </c>
      <c r="K42" s="1">
        <v>855000</v>
      </c>
      <c r="M42" s="1">
        <v>51191903889</v>
      </c>
      <c r="O42" s="1">
        <v>38194556075</v>
      </c>
      <c r="Q42" s="1">
        <f t="shared" si="1"/>
        <v>12997347814</v>
      </c>
    </row>
    <row r="43" spans="1:17" ht="24" x14ac:dyDescent="0.25">
      <c r="A43" s="3" t="s">
        <v>94</v>
      </c>
      <c r="C43" s="1">
        <v>2850000</v>
      </c>
      <c r="E43" s="1">
        <v>100279798470</v>
      </c>
      <c r="G43" s="1">
        <v>126551635128</v>
      </c>
      <c r="I43" s="1">
        <f t="shared" si="0"/>
        <v>-26271836658</v>
      </c>
      <c r="K43" s="1">
        <v>2850000</v>
      </c>
      <c r="M43" s="1">
        <v>100279798470</v>
      </c>
      <c r="O43" s="1">
        <v>82435310928</v>
      </c>
      <c r="Q43" s="1">
        <f t="shared" si="1"/>
        <v>17844487542</v>
      </c>
    </row>
    <row r="44" spans="1:17" ht="24" x14ac:dyDescent="0.25">
      <c r="A44" s="3" t="s">
        <v>28</v>
      </c>
      <c r="C44" s="1">
        <v>2012019</v>
      </c>
      <c r="E44" s="1">
        <v>15792046797</v>
      </c>
      <c r="G44" s="1">
        <v>19405650425</v>
      </c>
      <c r="I44" s="1">
        <f t="shared" si="0"/>
        <v>-3613603628</v>
      </c>
      <c r="K44" s="1">
        <v>2012019</v>
      </c>
      <c r="M44" s="1">
        <v>15792046797</v>
      </c>
      <c r="O44" s="1">
        <v>16949997130</v>
      </c>
      <c r="Q44" s="1">
        <f t="shared" si="1"/>
        <v>-1157950333</v>
      </c>
    </row>
    <row r="45" spans="1:17" ht="24.75" thickBot="1" x14ac:dyDescent="0.3">
      <c r="A45" s="3" t="s">
        <v>83</v>
      </c>
      <c r="C45" s="1">
        <v>4168735</v>
      </c>
      <c r="E45" s="1">
        <v>3677357993</v>
      </c>
      <c r="G45" s="1">
        <v>4669032069</v>
      </c>
      <c r="I45" s="1">
        <f t="shared" si="0"/>
        <v>-991674076</v>
      </c>
      <c r="K45" s="1">
        <v>4168735</v>
      </c>
      <c r="M45" s="1">
        <v>3677357993</v>
      </c>
      <c r="O45" s="1">
        <v>4359882260</v>
      </c>
      <c r="Q45" s="1">
        <f t="shared" si="1"/>
        <v>-682524267</v>
      </c>
    </row>
    <row r="46" spans="1:17" ht="24.75" thickBot="1" x14ac:dyDescent="0.3">
      <c r="E46" s="2">
        <f>SUM(E8:E45)</f>
        <v>9337689968109</v>
      </c>
      <c r="F46" s="3"/>
      <c r="G46" s="2">
        <f>SUM(G8:G45)</f>
        <v>11062180535273</v>
      </c>
      <c r="H46" s="3"/>
      <c r="I46" s="2">
        <f>SUM(I8:I45)</f>
        <v>-1724490567164</v>
      </c>
      <c r="J46" s="3"/>
      <c r="K46" s="3" t="s">
        <v>30</v>
      </c>
      <c r="L46" s="3"/>
      <c r="M46" s="2">
        <f>SUM(M8:M45)</f>
        <v>9337689968109</v>
      </c>
      <c r="N46" s="3"/>
      <c r="O46" s="2">
        <f>SUM(O8:O45)</f>
        <v>9308415850347</v>
      </c>
      <c r="P46" s="3"/>
      <c r="Q46" s="2">
        <f>SUM(Q8:Q45)</f>
        <v>29274117762</v>
      </c>
    </row>
    <row r="47" spans="1:17" ht="23.25" thickTop="1" x14ac:dyDescent="0.25"/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4"/>
  <sheetViews>
    <sheetView rightToLeft="1" workbookViewId="0">
      <selection activeCell="Q43" sqref="Q43"/>
    </sheetView>
  </sheetViews>
  <sheetFormatPr defaultRowHeight="22.5" x14ac:dyDescent="0.25"/>
  <cols>
    <col min="1" max="1" width="24.5703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4" style="1" bestFit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4" width="9.140625" style="1"/>
    <col min="15" max="15" width="20.42578125" style="1" bestFit="1" customWidth="1"/>
    <col min="16" max="16384" width="9.140625" style="1"/>
  </cols>
  <sheetData>
    <row r="2" spans="1:11" ht="24" x14ac:dyDescent="0.25">
      <c r="A2" s="28" t="s">
        <v>60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</row>
    <row r="3" spans="1:11" ht="24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</row>
    <row r="4" spans="1:11" ht="24" x14ac:dyDescent="0.25">
      <c r="A4" s="28" t="str">
        <f>+سهام!A4</f>
        <v>برای ماه منتهی به 1404/11/30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</row>
    <row r="6" spans="1:11" ht="24.75" thickBot="1" x14ac:dyDescent="0.3">
      <c r="A6" s="27" t="s">
        <v>32</v>
      </c>
      <c r="C6" s="17" t="str">
        <f>+سهام!C6</f>
        <v>1404/10/30</v>
      </c>
      <c r="E6" s="27" t="s">
        <v>5</v>
      </c>
      <c r="F6" s="27" t="s">
        <v>5</v>
      </c>
      <c r="G6" s="27" t="s">
        <v>5</v>
      </c>
      <c r="I6" s="27" t="str">
        <f>+سهام!Q6</f>
        <v>1404/11/30</v>
      </c>
      <c r="J6" s="27" t="s">
        <v>6</v>
      </c>
      <c r="K6" s="27" t="s">
        <v>6</v>
      </c>
    </row>
    <row r="7" spans="1:11" ht="24.75" thickBot="1" x14ac:dyDescent="0.3">
      <c r="A7" s="27" t="s">
        <v>32</v>
      </c>
      <c r="C7" s="27" t="s">
        <v>33</v>
      </c>
      <c r="E7" s="27" t="s">
        <v>34</v>
      </c>
      <c r="G7" s="27" t="s">
        <v>35</v>
      </c>
      <c r="I7" s="27" t="s">
        <v>33</v>
      </c>
      <c r="K7" s="27" t="s">
        <v>31</v>
      </c>
    </row>
    <row r="8" spans="1:11" ht="24" x14ac:dyDescent="0.25">
      <c r="A8" s="3" t="s">
        <v>36</v>
      </c>
      <c r="C8" s="1">
        <v>81011574081</v>
      </c>
      <c r="E8" s="1">
        <v>761805261147</v>
      </c>
      <c r="G8" s="1">
        <v>677161183480</v>
      </c>
      <c r="I8" s="1">
        <f>+C8+E8-G8</f>
        <v>165655651748</v>
      </c>
      <c r="K8" s="5">
        <v>1.7405875627527791E-2</v>
      </c>
    </row>
    <row r="9" spans="1:11" ht="24" x14ac:dyDescent="0.25">
      <c r="A9" s="3" t="s">
        <v>115</v>
      </c>
      <c r="C9" s="1">
        <v>0</v>
      </c>
      <c r="E9" s="1">
        <v>825000</v>
      </c>
      <c r="G9" s="1">
        <v>0</v>
      </c>
      <c r="I9" s="1">
        <f>+C9+E9-G9</f>
        <v>825000</v>
      </c>
      <c r="K9" s="5">
        <v>8.6684922857657937E-8</v>
      </c>
    </row>
    <row r="10" spans="1:11" ht="24.75" thickBot="1" x14ac:dyDescent="0.3">
      <c r="A10" s="3" t="s">
        <v>37</v>
      </c>
      <c r="C10" s="1">
        <v>900067</v>
      </c>
      <c r="E10" s="1">
        <v>3683</v>
      </c>
      <c r="G10" s="1">
        <v>0</v>
      </c>
      <c r="I10" s="1">
        <f>+C10+E10-G10</f>
        <v>903750</v>
      </c>
      <c r="K10" s="5">
        <v>9.4959392766798005E-8</v>
      </c>
    </row>
    <row r="11" spans="1:11" ht="24.75" thickBot="1" x14ac:dyDescent="0.3">
      <c r="A11" s="3" t="s">
        <v>30</v>
      </c>
      <c r="C11" s="2">
        <f>SUM(C8:C10)</f>
        <v>81012474148</v>
      </c>
      <c r="D11" s="3"/>
      <c r="E11" s="2">
        <f>SUM(E8:E10)</f>
        <v>761806089830</v>
      </c>
      <c r="F11" s="3"/>
      <c r="G11" s="2">
        <f>SUM(G8:G10)</f>
        <v>677161183480</v>
      </c>
      <c r="H11" s="3"/>
      <c r="I11" s="2">
        <f>SUM(I8:I10)</f>
        <v>165657380498</v>
      </c>
      <c r="J11" s="3"/>
      <c r="K11" s="4">
        <f>SUM(K8:K10)</f>
        <v>1.7406057271843415E-2</v>
      </c>
    </row>
    <row r="12" spans="1:11" ht="23.25" thickTop="1" x14ac:dyDescent="0.25"/>
    <row r="14" spans="1:11" x14ac:dyDescent="0.45">
      <c r="K14" s="11"/>
    </row>
  </sheetData>
  <mergeCells count="11">
    <mergeCell ref="I7"/>
    <mergeCell ref="K7"/>
    <mergeCell ref="I6:K6"/>
    <mergeCell ref="A2:K2"/>
    <mergeCell ref="A3:K3"/>
    <mergeCell ref="A4:K4"/>
    <mergeCell ref="C7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9"/>
  <sheetViews>
    <sheetView rightToLeft="1" zoomScale="90" zoomScaleNormal="90" workbookViewId="0">
      <selection activeCell="Q43" sqref="Q43"/>
    </sheetView>
  </sheetViews>
  <sheetFormatPr defaultRowHeight="22.5" x14ac:dyDescent="0.25"/>
  <cols>
    <col min="1" max="1" width="22.425781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9" ht="24" x14ac:dyDescent="0.25">
      <c r="A2" s="28" t="s">
        <v>60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</row>
    <row r="3" spans="1:9" ht="24" x14ac:dyDescent="0.25">
      <c r="A3" s="28" t="s">
        <v>38</v>
      </c>
      <c r="B3" s="28" t="s">
        <v>38</v>
      </c>
      <c r="C3" s="28" t="s">
        <v>38</v>
      </c>
      <c r="D3" s="28" t="s">
        <v>38</v>
      </c>
      <c r="E3" s="28" t="s">
        <v>38</v>
      </c>
      <c r="F3" s="28" t="s">
        <v>38</v>
      </c>
      <c r="G3" s="28" t="s">
        <v>38</v>
      </c>
    </row>
    <row r="4" spans="1:9" ht="24" x14ac:dyDescent="0.25">
      <c r="A4" s="28" t="str">
        <f>+سپرده!A4</f>
        <v>برای ماه منتهی به 1404/11/30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</row>
    <row r="6" spans="1:9" ht="24" x14ac:dyDescent="0.25">
      <c r="A6" s="27" t="s">
        <v>42</v>
      </c>
      <c r="C6" s="27" t="s">
        <v>33</v>
      </c>
      <c r="E6" s="27" t="s">
        <v>53</v>
      </c>
      <c r="G6" s="27" t="s">
        <v>13</v>
      </c>
    </row>
    <row r="7" spans="1:9" ht="24" x14ac:dyDescent="0.25">
      <c r="A7" s="3" t="s">
        <v>58</v>
      </c>
      <c r="C7" s="1">
        <f>+'سرمایه‌گذاری در سهام'!I55</f>
        <v>-1688006043824</v>
      </c>
      <c r="E7" s="5">
        <f>+C7/$C$10</f>
        <v>1.0008815211747542</v>
      </c>
      <c r="G7" s="5">
        <v>-0.17736324083896218</v>
      </c>
    </row>
    <row r="8" spans="1:9" ht="24" x14ac:dyDescent="0.25">
      <c r="A8" s="3" t="s">
        <v>59</v>
      </c>
      <c r="C8" s="1">
        <f>+'درآمد سپرده بانکی'!C10</f>
        <v>1485877511</v>
      </c>
      <c r="E8" s="5">
        <f>+C8/$C$10</f>
        <v>-8.8103200159163602E-4</v>
      </c>
      <c r="G8" s="5">
        <v>1.5612506353571368E-4</v>
      </c>
    </row>
    <row r="9" spans="1:9" ht="24.75" thickBot="1" x14ac:dyDescent="0.3">
      <c r="A9" s="3" t="s">
        <v>100</v>
      </c>
      <c r="C9" s="1">
        <f>+'سایر درآمدها'!C9</f>
        <v>825000</v>
      </c>
      <c r="E9" s="5">
        <f>+C9/$C$10</f>
        <v>-4.8917316261414215E-7</v>
      </c>
      <c r="G9" s="5">
        <v>8.6684922857657937E-8</v>
      </c>
    </row>
    <row r="10" spans="1:9" ht="24.75" thickBot="1" x14ac:dyDescent="0.3">
      <c r="A10" s="3" t="s">
        <v>30</v>
      </c>
      <c r="C10" s="2">
        <f>SUM(C7:C9)</f>
        <v>-1686519341313</v>
      </c>
      <c r="D10" s="3"/>
      <c r="E10" s="13">
        <f t="shared" ref="E10:G10" si="0">SUM(E7:E9)</f>
        <v>0.99999999999999978</v>
      </c>
      <c r="F10" s="3">
        <f t="shared" si="0"/>
        <v>0</v>
      </c>
      <c r="G10" s="4">
        <f t="shared" si="0"/>
        <v>-0.17720702909050362</v>
      </c>
      <c r="H10" s="3"/>
      <c r="I10" s="3"/>
    </row>
    <row r="11" spans="1:9" ht="23.25" thickTop="1" x14ac:dyDescent="0.25"/>
    <row r="12" spans="1:9" x14ac:dyDescent="0.45">
      <c r="C12" s="19"/>
      <c r="G12" s="19"/>
    </row>
    <row r="13" spans="1:9" x14ac:dyDescent="0.45">
      <c r="C13" s="20"/>
      <c r="G13" s="19"/>
    </row>
    <row r="14" spans="1:9" x14ac:dyDescent="0.45">
      <c r="C14" s="20"/>
    </row>
    <row r="15" spans="1:9" x14ac:dyDescent="0.25">
      <c r="C15" s="6"/>
    </row>
    <row r="16" spans="1:9" ht="24.75" x14ac:dyDescent="0.25">
      <c r="C16" s="21"/>
    </row>
    <row r="17" spans="3:3" x14ac:dyDescent="0.25">
      <c r="C17" s="6"/>
    </row>
    <row r="18" spans="3:3" x14ac:dyDescent="0.25">
      <c r="C18" s="6"/>
    </row>
    <row r="19" spans="3:3" x14ac:dyDescent="0.25">
      <c r="C19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316A-5B37-450C-B3F1-D845B5C06938}">
  <dimension ref="A2:E9"/>
  <sheetViews>
    <sheetView rightToLeft="1" workbookViewId="0">
      <selection activeCell="Q43" sqref="Q43"/>
    </sheetView>
  </sheetViews>
  <sheetFormatPr defaultRowHeight="18.75" x14ac:dyDescent="0.25"/>
  <cols>
    <col min="1" max="1" width="24" style="22" customWidth="1"/>
    <col min="2" max="2" width="1" style="22" customWidth="1"/>
    <col min="3" max="3" width="22" style="22" customWidth="1"/>
    <col min="4" max="4" width="1" style="22" customWidth="1"/>
    <col min="5" max="5" width="22" style="22" customWidth="1"/>
    <col min="6" max="6" width="1" style="22" customWidth="1"/>
    <col min="7" max="7" width="9.140625" style="22" customWidth="1"/>
    <col min="8" max="16384" width="9.140625" style="22"/>
  </cols>
  <sheetData>
    <row r="2" spans="1:5" ht="26.25" x14ac:dyDescent="0.25">
      <c r="A2" s="29" t="str">
        <f>+سهام!A2</f>
        <v>صندوق سرمایه‌گذاری بخشی صنایع مفید - استیل</v>
      </c>
      <c r="B2" s="29" t="s">
        <v>101</v>
      </c>
      <c r="C2" s="29" t="s">
        <v>101</v>
      </c>
      <c r="D2" s="29" t="s">
        <v>101</v>
      </c>
      <c r="E2" s="29" t="s">
        <v>101</v>
      </c>
    </row>
    <row r="3" spans="1:5" ht="26.25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</row>
    <row r="4" spans="1:5" ht="26.25" x14ac:dyDescent="0.25">
      <c r="A4" s="29" t="str">
        <f>+سهام!A4</f>
        <v>برای ماه منتهی به 1404/11/30</v>
      </c>
      <c r="B4" s="29" t="s">
        <v>95</v>
      </c>
      <c r="C4" s="29" t="s">
        <v>95</v>
      </c>
      <c r="D4" s="29" t="s">
        <v>95</v>
      </c>
      <c r="E4" s="29" t="s">
        <v>95</v>
      </c>
    </row>
    <row r="5" spans="1:5" ht="26.25" x14ac:dyDescent="0.25">
      <c r="E5" s="23" t="s">
        <v>102</v>
      </c>
    </row>
    <row r="6" spans="1:5" ht="27" thickBot="1" x14ac:dyDescent="0.3">
      <c r="A6" s="30" t="s">
        <v>103</v>
      </c>
      <c r="C6" s="24" t="s">
        <v>40</v>
      </c>
      <c r="E6" s="24" t="s">
        <v>104</v>
      </c>
    </row>
    <row r="7" spans="1:5" ht="27" thickBot="1" x14ac:dyDescent="0.3">
      <c r="A7" s="30" t="s">
        <v>103</v>
      </c>
      <c r="C7" s="24" t="s">
        <v>33</v>
      </c>
      <c r="E7" s="24" t="s">
        <v>33</v>
      </c>
    </row>
    <row r="8" spans="1:5" ht="21.75" thickBot="1" x14ac:dyDescent="0.3">
      <c r="A8" s="25" t="s">
        <v>103</v>
      </c>
      <c r="C8" s="22">
        <v>825000</v>
      </c>
      <c r="E8" s="22">
        <v>637514149</v>
      </c>
    </row>
    <row r="9" spans="1:5" ht="21.75" thickBot="1" x14ac:dyDescent="0.3">
      <c r="A9" s="25" t="s">
        <v>30</v>
      </c>
      <c r="C9" s="26">
        <f>SUM(C8:C8)</f>
        <v>825000</v>
      </c>
      <c r="D9" s="25"/>
      <c r="E9" s="26">
        <f>SUM(E8:E8)</f>
        <v>637514149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6"/>
  <sheetViews>
    <sheetView rightToLeft="1" topLeftCell="A31" zoomScale="70" zoomScaleNormal="70" workbookViewId="0">
      <selection activeCell="Q43" sqref="Q43"/>
    </sheetView>
  </sheetViews>
  <sheetFormatPr defaultRowHeight="22.5" x14ac:dyDescent="0.25"/>
  <cols>
    <col min="1" max="1" width="47.7109375" style="1" bestFit="1" customWidth="1"/>
    <col min="2" max="2" width="1" style="1" customWidth="1"/>
    <col min="3" max="3" width="23" style="1" customWidth="1"/>
    <col min="4" max="4" width="1" style="1" customWidth="1"/>
    <col min="5" max="5" width="24" style="1" bestFit="1" customWidth="1"/>
    <col min="6" max="6" width="1" style="1" customWidth="1"/>
    <col min="7" max="7" width="23" style="1" customWidth="1"/>
    <col min="8" max="8" width="1" style="1" customWidth="1"/>
    <col min="9" max="9" width="24.140625" style="1" bestFit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4.140625" style="1" bestFit="1" customWidth="1"/>
    <col min="16" max="16" width="1" style="1" customWidth="1"/>
    <col min="17" max="17" width="23" style="1" customWidth="1"/>
    <col min="18" max="18" width="1" style="1" customWidth="1"/>
    <col min="19" max="19" width="24.2851562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28" t="s">
        <v>60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</row>
    <row r="3" spans="1:21" ht="24" x14ac:dyDescent="0.25">
      <c r="A3" s="28" t="s">
        <v>38</v>
      </c>
      <c r="B3" s="28" t="s">
        <v>38</v>
      </c>
      <c r="C3" s="28" t="s">
        <v>38</v>
      </c>
      <c r="D3" s="28" t="s">
        <v>38</v>
      </c>
      <c r="E3" s="28" t="s">
        <v>38</v>
      </c>
      <c r="F3" s="28" t="s">
        <v>38</v>
      </c>
      <c r="G3" s="28" t="s">
        <v>38</v>
      </c>
      <c r="H3" s="28" t="s">
        <v>38</v>
      </c>
      <c r="I3" s="28" t="s">
        <v>38</v>
      </c>
      <c r="J3" s="28" t="s">
        <v>38</v>
      </c>
      <c r="K3" s="28" t="s">
        <v>38</v>
      </c>
      <c r="L3" s="28" t="s">
        <v>38</v>
      </c>
      <c r="M3" s="28" t="s">
        <v>38</v>
      </c>
      <c r="N3" s="28" t="s">
        <v>38</v>
      </c>
      <c r="O3" s="28" t="s">
        <v>38</v>
      </c>
      <c r="P3" s="28" t="s">
        <v>38</v>
      </c>
      <c r="Q3" s="28" t="s">
        <v>38</v>
      </c>
      <c r="R3" s="28" t="s">
        <v>38</v>
      </c>
      <c r="S3" s="28" t="s">
        <v>38</v>
      </c>
      <c r="T3" s="28" t="s">
        <v>38</v>
      </c>
      <c r="U3" s="28" t="s">
        <v>38</v>
      </c>
    </row>
    <row r="4" spans="1:21" ht="24" x14ac:dyDescent="0.25">
      <c r="A4" s="28" t="str">
        <f>+سپرده!A4</f>
        <v>برای ماه منتهی به 1404/11/30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</row>
    <row r="6" spans="1:21" ht="24" x14ac:dyDescent="0.25">
      <c r="A6" s="27" t="s">
        <v>3</v>
      </c>
      <c r="C6" s="27" t="s">
        <v>40</v>
      </c>
      <c r="D6" s="27" t="s">
        <v>40</v>
      </c>
      <c r="E6" s="27" t="s">
        <v>40</v>
      </c>
      <c r="F6" s="27" t="s">
        <v>40</v>
      </c>
      <c r="G6" s="27" t="s">
        <v>40</v>
      </c>
      <c r="H6" s="27" t="s">
        <v>40</v>
      </c>
      <c r="I6" s="27" t="s">
        <v>40</v>
      </c>
      <c r="J6" s="27" t="s">
        <v>40</v>
      </c>
      <c r="K6" s="27" t="s">
        <v>40</v>
      </c>
      <c r="M6" s="27" t="s">
        <v>41</v>
      </c>
      <c r="N6" s="27" t="s">
        <v>41</v>
      </c>
      <c r="O6" s="27" t="s">
        <v>41</v>
      </c>
      <c r="P6" s="27" t="s">
        <v>41</v>
      </c>
      <c r="Q6" s="27" t="s">
        <v>41</v>
      </c>
      <c r="R6" s="27" t="s">
        <v>41</v>
      </c>
      <c r="S6" s="27" t="s">
        <v>41</v>
      </c>
      <c r="T6" s="27" t="s">
        <v>41</v>
      </c>
      <c r="U6" s="27" t="s">
        <v>41</v>
      </c>
    </row>
    <row r="7" spans="1:21" ht="24.75" thickBot="1" x14ac:dyDescent="0.3">
      <c r="A7" s="27" t="s">
        <v>3</v>
      </c>
      <c r="C7" s="27" t="s">
        <v>50</v>
      </c>
      <c r="E7" s="27" t="s">
        <v>51</v>
      </c>
      <c r="G7" s="27" t="s">
        <v>52</v>
      </c>
      <c r="I7" s="27" t="s">
        <v>33</v>
      </c>
      <c r="K7" s="27" t="s">
        <v>53</v>
      </c>
      <c r="M7" s="27" t="s">
        <v>50</v>
      </c>
      <c r="O7" s="27" t="s">
        <v>51</v>
      </c>
      <c r="Q7" s="27" t="s">
        <v>52</v>
      </c>
      <c r="S7" s="27" t="s">
        <v>33</v>
      </c>
      <c r="U7" s="27" t="s">
        <v>53</v>
      </c>
    </row>
    <row r="8" spans="1:21" ht="24" x14ac:dyDescent="0.25">
      <c r="A8" s="3" t="s">
        <v>86</v>
      </c>
      <c r="C8" s="1">
        <f>IFERROR(VLOOKUP(A8,'درآمد سود سهام'!A:S,13,0),0)</f>
        <v>0</v>
      </c>
      <c r="E8" s="1">
        <f>IFERROR(VLOOKUP(A8,'درآمد ناشی از تغییر قیمت اوراق'!A:Q,9,0),0)</f>
        <v>-415190576</v>
      </c>
      <c r="G8" s="1">
        <f>IFERROR(VLOOKUP(A8,'درآمد ناشی از فروش'!A:Q,9,0),0)</f>
        <v>2133386</v>
      </c>
      <c r="I8" s="1">
        <f>+G8+E8+C8</f>
        <v>-413057190</v>
      </c>
      <c r="K8" s="5">
        <f t="shared" ref="K8:K54" si="0">+I8/$I$55</f>
        <v>2.4470125063312119E-4</v>
      </c>
      <c r="M8" s="1">
        <f>IFERROR(VLOOKUP(A8,'درآمد سود سهام'!A:S,19,0),0)</f>
        <v>0</v>
      </c>
      <c r="O8" s="1">
        <f>IFERROR(VLOOKUP(A8,'درآمد ناشی از تغییر قیمت اوراق'!A:Q,17,0),0)</f>
        <v>-180518721</v>
      </c>
      <c r="Q8" s="1">
        <f>IFERROR(VLOOKUP(A8,'درآمد ناشی از فروش'!A:Q,17,0),0)</f>
        <v>2133386</v>
      </c>
      <c r="S8" s="1">
        <f>+M8+O8+Q8</f>
        <v>-178385335</v>
      </c>
      <c r="U8" s="5">
        <f>+S8/$S$55</f>
        <v>-1.9467102323120656E-3</v>
      </c>
    </row>
    <row r="9" spans="1:21" ht="24" x14ac:dyDescent="0.25">
      <c r="A9" s="3" t="s">
        <v>85</v>
      </c>
      <c r="C9" s="1">
        <f>IFERROR(VLOOKUP(A9,'درآمد سود سهام'!A:S,13,0),0)</f>
        <v>0</v>
      </c>
      <c r="E9" s="1">
        <f>IFERROR(VLOOKUP(A9,'درآمد ناشی از تغییر قیمت اوراق'!A:Q,9,0),0)</f>
        <v>-9800125351</v>
      </c>
      <c r="G9" s="1">
        <f>IFERROR(VLOOKUP(A9,'درآمد ناشی از فروش'!A:Q,9,0),0)</f>
        <v>0</v>
      </c>
      <c r="I9" s="1">
        <f t="shared" ref="I9:I54" si="1">+G9+E9+C9</f>
        <v>-9800125351</v>
      </c>
      <c r="K9" s="5">
        <f t="shared" si="0"/>
        <v>5.8057406766144322E-3</v>
      </c>
      <c r="M9" s="1">
        <f>IFERROR(VLOOKUP(A9,'درآمد سود سهام'!A:S,19,0),0)</f>
        <v>0</v>
      </c>
      <c r="O9" s="1">
        <f>IFERROR(VLOOKUP(A9,'درآمد ناشی از تغییر قیمت اوراق'!A:Q,17,0),0)</f>
        <v>10923214371</v>
      </c>
      <c r="Q9" s="1">
        <f>IFERROR(VLOOKUP(A9,'درآمد ناشی از فروش'!A:Q,17,0),0)</f>
        <v>4794909</v>
      </c>
      <c r="S9" s="1">
        <f t="shared" ref="S9:S54" si="2">+M9+O9+Q9</f>
        <v>10928009280</v>
      </c>
      <c r="U9" s="5">
        <f t="shared" ref="U9:U54" si="3">+S9/$S$55</f>
        <v>0.11925681830391051</v>
      </c>
    </row>
    <row r="10" spans="1:21" ht="24" x14ac:dyDescent="0.25">
      <c r="A10" s="3" t="s">
        <v>82</v>
      </c>
      <c r="C10" s="1">
        <f>IFERROR(VLOOKUP(A10,'درآمد سود سهام'!A:S,13,0),0)</f>
        <v>0</v>
      </c>
      <c r="E10" s="1">
        <f>IFERROR(VLOOKUP(A10,'درآمد ناشی از تغییر قیمت اوراق'!A:Q,9,0),0)</f>
        <v>-25576910776</v>
      </c>
      <c r="G10" s="1">
        <f>IFERROR(VLOOKUP(A10,'درآمد ناشی از فروش'!A:Q,9,0),0)</f>
        <v>-1979281014</v>
      </c>
      <c r="I10" s="1">
        <f t="shared" si="1"/>
        <v>-27556191790</v>
      </c>
      <c r="K10" s="5">
        <f t="shared" si="0"/>
        <v>1.6324699719424195E-2</v>
      </c>
      <c r="M10" s="1">
        <f>IFERROR(VLOOKUP(A10,'درآمد سود سهام'!A:S,19,0),0)</f>
        <v>13505492834</v>
      </c>
      <c r="O10" s="1">
        <f>IFERROR(VLOOKUP(A10,'درآمد ناشی از تغییر قیمت اوراق'!A:Q,17,0),0)</f>
        <v>-42528702501</v>
      </c>
      <c r="Q10" s="1">
        <f>IFERROR(VLOOKUP(A10,'درآمد ناشی از فروش'!A:Q,17,0),0)</f>
        <v>-1979281014</v>
      </c>
      <c r="S10" s="1">
        <f t="shared" si="2"/>
        <v>-31002490681</v>
      </c>
      <c r="U10" s="5">
        <f t="shared" si="3"/>
        <v>-0.33832862906506389</v>
      </c>
    </row>
    <row r="11" spans="1:21" ht="24" x14ac:dyDescent="0.25">
      <c r="A11" s="3" t="s">
        <v>83</v>
      </c>
      <c r="C11" s="1">
        <f>IFERROR(VLOOKUP(A11,'درآمد سود سهام'!A:S,13,0),0)</f>
        <v>0</v>
      </c>
      <c r="E11" s="1">
        <f>IFERROR(VLOOKUP(A11,'درآمد ناشی از تغییر قیمت اوراق'!A:Q,9,0),0)</f>
        <v>-991674076</v>
      </c>
      <c r="G11" s="1">
        <f>IFERROR(VLOOKUP(A11,'درآمد ناشی از فروش'!A:Q,9,0),0)</f>
        <v>-14804399</v>
      </c>
      <c r="I11" s="1">
        <f t="shared" si="1"/>
        <v>-1006478475</v>
      </c>
      <c r="K11" s="5">
        <f t="shared" si="0"/>
        <v>5.9625288587233309E-4</v>
      </c>
      <c r="M11" s="1">
        <f>IFERROR(VLOOKUP(A11,'درآمد سود سهام'!A:S,19,0),0)</f>
        <v>0</v>
      </c>
      <c r="O11" s="1">
        <f>IFERROR(VLOOKUP(A11,'درآمد ناشی از تغییر قیمت اوراق'!A:Q,17,0),0)</f>
        <v>-682524267</v>
      </c>
      <c r="Q11" s="1">
        <f>IFERROR(VLOOKUP(A11,'درآمد ناشی از فروش'!A:Q,17,0),0)</f>
        <v>-14804399</v>
      </c>
      <c r="S11" s="1">
        <f t="shared" si="2"/>
        <v>-697328666</v>
      </c>
      <c r="U11" s="5">
        <f t="shared" si="3"/>
        <v>-7.6099128293630339E-3</v>
      </c>
    </row>
    <row r="12" spans="1:21" ht="24" x14ac:dyDescent="0.25">
      <c r="A12" s="3" t="s">
        <v>93</v>
      </c>
      <c r="C12" s="1">
        <f>IFERROR(VLOOKUP(A12,'درآمد سود سهام'!A:S,13,0),0)</f>
        <v>0</v>
      </c>
      <c r="E12" s="1">
        <f>IFERROR(VLOOKUP(A12,'درآمد ناشی از تغییر قیمت اوراق'!A:Q,9,0),0)</f>
        <v>-591639935</v>
      </c>
      <c r="G12" s="1">
        <f>IFERROR(VLOOKUP(A12,'درآمد ناشی از فروش'!A:Q,9,0),0)</f>
        <v>0</v>
      </c>
      <c r="I12" s="1">
        <f t="shared" si="1"/>
        <v>-591639935</v>
      </c>
      <c r="K12" s="5">
        <f t="shared" si="0"/>
        <v>3.5049633688496876E-4</v>
      </c>
      <c r="M12" s="1">
        <f>IFERROR(VLOOKUP(A12,'درآمد سود سهام'!A:S,19,0),0)</f>
        <v>0</v>
      </c>
      <c r="O12" s="1">
        <f>IFERROR(VLOOKUP(A12,'درآمد ناشی از تغییر قیمت اوراق'!A:Q,17,0),0)</f>
        <v>-636292006</v>
      </c>
      <c r="Q12" s="1">
        <f>IFERROR(VLOOKUP(A12,'درآمد ناشی از فروش'!A:Q,17,0),0)</f>
        <v>0</v>
      </c>
      <c r="S12" s="1">
        <f t="shared" si="2"/>
        <v>-636292006</v>
      </c>
      <c r="U12" s="5">
        <f t="shared" si="3"/>
        <v>-6.9438228137899908E-3</v>
      </c>
    </row>
    <row r="13" spans="1:21" ht="24" x14ac:dyDescent="0.25">
      <c r="A13" s="3" t="s">
        <v>90</v>
      </c>
      <c r="C13" s="1">
        <f>IFERROR(VLOOKUP(A13,'درآمد سود سهام'!A:S,13,0),0)</f>
        <v>0</v>
      </c>
      <c r="E13" s="1">
        <f>IFERROR(VLOOKUP(A13,'درآمد ناشی از تغییر قیمت اوراق'!A:Q,9,0),0)</f>
        <v>-5004761813</v>
      </c>
      <c r="G13" s="1">
        <f>IFERROR(VLOOKUP(A13,'درآمد ناشی از فروش'!A:Q,9,0),0)</f>
        <v>0</v>
      </c>
      <c r="I13" s="1">
        <f t="shared" si="1"/>
        <v>-5004761813</v>
      </c>
      <c r="K13" s="5">
        <f t="shared" si="0"/>
        <v>2.9648956716187098E-3</v>
      </c>
      <c r="M13" s="1">
        <f>IFERROR(VLOOKUP(A13,'درآمد سود سهام'!A:S,19,0),0)</f>
        <v>0</v>
      </c>
      <c r="O13" s="1">
        <f>IFERROR(VLOOKUP(A13,'درآمد ناشی از تغییر قیمت اوراق'!A:Q,17,0),0)</f>
        <v>-3541163563</v>
      </c>
      <c r="Q13" s="1">
        <f>IFERROR(VLOOKUP(A13,'درآمد ناشی از فروش'!A:Q,17,0),0)</f>
        <v>0</v>
      </c>
      <c r="S13" s="1">
        <f t="shared" si="2"/>
        <v>-3541163563</v>
      </c>
      <c r="U13" s="5">
        <f t="shared" si="3"/>
        <v>-3.8644540720697423E-2</v>
      </c>
    </row>
    <row r="14" spans="1:21" ht="24" x14ac:dyDescent="0.25">
      <c r="A14" s="3" t="s">
        <v>92</v>
      </c>
      <c r="C14" s="1">
        <f>IFERROR(VLOOKUP(A14,'درآمد سود سهام'!A:S,13,0),0)</f>
        <v>0</v>
      </c>
      <c r="E14" s="1">
        <f>IFERROR(VLOOKUP(A14,'درآمد ناشی از تغییر قیمت اوراق'!A:Q,9,0),0)</f>
        <v>-2966887300</v>
      </c>
      <c r="G14" s="1">
        <f>IFERROR(VLOOKUP(A14,'درآمد ناشی از فروش'!A:Q,9,0),0)</f>
        <v>0</v>
      </c>
      <c r="I14" s="1">
        <f t="shared" si="1"/>
        <v>-2966887300</v>
      </c>
      <c r="K14" s="5">
        <f t="shared" si="0"/>
        <v>1.7576283632722246E-3</v>
      </c>
      <c r="M14" s="1">
        <f>IFERROR(VLOOKUP(A14,'درآمد سود سهام'!A:S,19,0),0)</f>
        <v>0</v>
      </c>
      <c r="O14" s="1">
        <f>IFERROR(VLOOKUP(A14,'درآمد ناشی از تغییر قیمت اوراق'!A:Q,17,0),0)</f>
        <v>-625130100</v>
      </c>
      <c r="Q14" s="1">
        <f>IFERROR(VLOOKUP(A14,'درآمد ناشی از فروش'!A:Q,17,0),0)</f>
        <v>0</v>
      </c>
      <c r="S14" s="1">
        <f t="shared" si="2"/>
        <v>-625130100</v>
      </c>
      <c r="U14" s="5">
        <f t="shared" si="3"/>
        <v>-6.8220134922877193E-3</v>
      </c>
    </row>
    <row r="15" spans="1:21" ht="24" x14ac:dyDescent="0.25">
      <c r="A15" s="3" t="s">
        <v>91</v>
      </c>
      <c r="C15" s="1">
        <f>IFERROR(VLOOKUP(A15,'درآمد سود سهام'!A:S,13,0),0)</f>
        <v>0</v>
      </c>
      <c r="E15" s="1">
        <f>IFERROR(VLOOKUP(A15,'درآمد ناشی از تغییر قیمت اوراق'!A:Q,9,0),0)</f>
        <v>-10707982477</v>
      </c>
      <c r="G15" s="1">
        <f>IFERROR(VLOOKUP(A15,'درآمد ناشی از فروش'!A:Q,9,0),0)</f>
        <v>3207165497</v>
      </c>
      <c r="I15" s="1">
        <f t="shared" si="1"/>
        <v>-7500816980</v>
      </c>
      <c r="K15" s="5">
        <f t="shared" si="0"/>
        <v>4.4435960448386122E-3</v>
      </c>
      <c r="M15" s="1">
        <f>IFERROR(VLOOKUP(A15,'درآمد سود سهام'!A:S,19,0),0)</f>
        <v>0</v>
      </c>
      <c r="O15" s="1">
        <f>IFERROR(VLOOKUP(A15,'درآمد ناشی از تغییر قیمت اوراق'!A:Q,17,0),0)</f>
        <v>12997347814</v>
      </c>
      <c r="Q15" s="1">
        <f>IFERROR(VLOOKUP(A15,'درآمد ناشی از فروش'!A:Q,17,0),0)</f>
        <v>5598536309</v>
      </c>
      <c r="S15" s="1">
        <f t="shared" si="2"/>
        <v>18595884123</v>
      </c>
      <c r="U15" s="5">
        <f t="shared" si="3"/>
        <v>0.20293595267309153</v>
      </c>
    </row>
    <row r="16" spans="1:21" ht="24" x14ac:dyDescent="0.25">
      <c r="A16" s="3" t="s">
        <v>94</v>
      </c>
      <c r="C16" s="1">
        <f>IFERROR(VLOOKUP(A16,'درآمد سود سهام'!A:S,13,0),0)</f>
        <v>0</v>
      </c>
      <c r="E16" s="1">
        <f>IFERROR(VLOOKUP(A16,'درآمد ناشی از تغییر قیمت اوراق'!A:Q,9,0),0)</f>
        <v>-26271836658</v>
      </c>
      <c r="G16" s="1">
        <f>IFERROR(VLOOKUP(A16,'درآمد ناشی از فروش'!A:Q,9,0),0)</f>
        <v>1620873064</v>
      </c>
      <c r="I16" s="1">
        <f t="shared" si="1"/>
        <v>-24650963594</v>
      </c>
      <c r="K16" s="5">
        <f t="shared" si="0"/>
        <v>1.4603599130578843E-2</v>
      </c>
      <c r="M16" s="1">
        <f>IFERROR(VLOOKUP(A16,'درآمد سود سهام'!A:S,19,0),0)</f>
        <v>0</v>
      </c>
      <c r="O16" s="1">
        <f>IFERROR(VLOOKUP(A16,'درآمد ناشی از تغییر قیمت اوراق'!A:Q,17,0),0)</f>
        <v>17844487542</v>
      </c>
      <c r="Q16" s="1">
        <f>IFERROR(VLOOKUP(A16,'درآمد ناشی از فروش'!A:Q,17,0),0)</f>
        <v>1620873064</v>
      </c>
      <c r="S16" s="1">
        <f t="shared" si="2"/>
        <v>19465360606</v>
      </c>
      <c r="U16" s="5">
        <f t="shared" si="3"/>
        <v>0.21242450601303289</v>
      </c>
    </row>
    <row r="17" spans="1:21" ht="24" x14ac:dyDescent="0.25">
      <c r="A17" s="3" t="s">
        <v>22</v>
      </c>
      <c r="C17" s="1">
        <f>IFERROR(VLOOKUP(A17,'درآمد سود سهام'!A:S,13,0),0)</f>
        <v>0</v>
      </c>
      <c r="E17" s="1">
        <f>IFERROR(VLOOKUP(A17,'درآمد ناشی از تغییر قیمت اوراق'!A:Q,9,0),0)</f>
        <v>-2111167731</v>
      </c>
      <c r="G17" s="1">
        <f>IFERROR(VLOOKUP(A17,'درآمد ناشی از فروش'!A:Q,9,0),0)</f>
        <v>8945654</v>
      </c>
      <c r="I17" s="1">
        <f t="shared" si="1"/>
        <v>-2102222077</v>
      </c>
      <c r="K17" s="5">
        <f t="shared" si="0"/>
        <v>1.2453877666442693E-3</v>
      </c>
      <c r="M17" s="1">
        <f>IFERROR(VLOOKUP(A17,'درآمد سود سهام'!A:S,19,0),0)</f>
        <v>0</v>
      </c>
      <c r="O17" s="1">
        <f>IFERROR(VLOOKUP(A17,'درآمد ناشی از تغییر قیمت اوراق'!A:Q,17,0),0)</f>
        <v>919820783</v>
      </c>
      <c r="Q17" s="1">
        <f>IFERROR(VLOOKUP(A17,'درآمد ناشی از فروش'!A:Q,17,0),0)</f>
        <v>8945654</v>
      </c>
      <c r="S17" s="1">
        <f t="shared" si="2"/>
        <v>928766437</v>
      </c>
      <c r="U17" s="5">
        <f t="shared" si="3"/>
        <v>1.013558164036253E-2</v>
      </c>
    </row>
    <row r="18" spans="1:21" ht="24" x14ac:dyDescent="0.25">
      <c r="A18" s="3" t="s">
        <v>18</v>
      </c>
      <c r="C18" s="1">
        <f>IFERROR(VLOOKUP(A18,'درآمد سود سهام'!A:S,13,0),0)</f>
        <v>0</v>
      </c>
      <c r="E18" s="1">
        <f>IFERROR(VLOOKUP(A18,'درآمد ناشی از تغییر قیمت اوراق'!A:Q,9,0),0)</f>
        <v>-20829303217</v>
      </c>
      <c r="G18" s="1">
        <f>IFERROR(VLOOKUP(A18,'درآمد ناشی از فروش'!A:Q,9,0),0)</f>
        <v>2987562104</v>
      </c>
      <c r="I18" s="1">
        <f t="shared" si="1"/>
        <v>-17841741113</v>
      </c>
      <c r="K18" s="5">
        <f t="shared" si="0"/>
        <v>1.0569713999709037E-2</v>
      </c>
      <c r="M18" s="1">
        <f>IFERROR(VLOOKUP(A18,'درآمد سود سهام'!A:S,19,0),0)</f>
        <v>0</v>
      </c>
      <c r="O18" s="1">
        <f>IFERROR(VLOOKUP(A18,'درآمد ناشی از تغییر قیمت اوراق'!A:Q,17,0),0)</f>
        <v>22941131439</v>
      </c>
      <c r="Q18" s="1">
        <f>IFERROR(VLOOKUP(A18,'درآمد ناشی از فروش'!A:Q,17,0),0)</f>
        <v>2987562104</v>
      </c>
      <c r="S18" s="1">
        <f t="shared" si="2"/>
        <v>25928693543</v>
      </c>
      <c r="U18" s="5">
        <f t="shared" si="3"/>
        <v>0.28295853485176842</v>
      </c>
    </row>
    <row r="19" spans="1:21" ht="24" x14ac:dyDescent="0.25">
      <c r="A19" s="3" t="s">
        <v>16</v>
      </c>
      <c r="C19" s="1">
        <f>IFERROR(VLOOKUP(A19,'درآمد سود سهام'!A:S,13,0),0)</f>
        <v>0</v>
      </c>
      <c r="E19" s="1">
        <f>IFERROR(VLOOKUP(A19,'درآمد ناشی از تغییر قیمت اوراق'!A:Q,9,0),0)</f>
        <v>-7417218250</v>
      </c>
      <c r="G19" s="1">
        <f>IFERROR(VLOOKUP(A19,'درآمد ناشی از فروش'!A:Q,9,0),0)</f>
        <v>0</v>
      </c>
      <c r="I19" s="1">
        <f t="shared" si="1"/>
        <v>-7417218250</v>
      </c>
      <c r="K19" s="5">
        <f t="shared" si="0"/>
        <v>4.3940709081805611E-3</v>
      </c>
      <c r="M19" s="1">
        <f>IFERROR(VLOOKUP(A19,'درآمد سود سهام'!A:S,19,0),0)</f>
        <v>0</v>
      </c>
      <c r="O19" s="1">
        <f>IFERROR(VLOOKUP(A19,'درآمد ناشی از تغییر قیمت اوراق'!A:Q,17,0),0)</f>
        <v>-3482867699</v>
      </c>
      <c r="Q19" s="1">
        <f>IFERROR(VLOOKUP(A19,'درآمد ناشی از فروش'!A:Q,17,0),0)</f>
        <v>29921170</v>
      </c>
      <c r="S19" s="1">
        <f t="shared" si="2"/>
        <v>-3452946529</v>
      </c>
      <c r="U19" s="5">
        <f t="shared" si="3"/>
        <v>-3.7681832644094485E-2</v>
      </c>
    </row>
    <row r="20" spans="1:21" ht="24" x14ac:dyDescent="0.25">
      <c r="A20" s="3" t="s">
        <v>26</v>
      </c>
      <c r="C20" s="1">
        <f>IFERROR(VLOOKUP(A20,'درآمد سود سهام'!A:S,13,0),0)</f>
        <v>0</v>
      </c>
      <c r="E20" s="1">
        <f>IFERROR(VLOOKUP(A20,'درآمد ناشی از تغییر قیمت اوراق'!A:Q,9,0),0)</f>
        <v>-33173103266</v>
      </c>
      <c r="G20" s="1">
        <f>IFERROR(VLOOKUP(A20,'درآمد ناشی از فروش'!A:Q,9,0),0)</f>
        <v>-185615839</v>
      </c>
      <c r="I20" s="1">
        <f t="shared" si="1"/>
        <v>-33358719105</v>
      </c>
      <c r="K20" s="5">
        <f t="shared" si="0"/>
        <v>1.97622035934358E-2</v>
      </c>
      <c r="M20" s="1">
        <f>IFERROR(VLOOKUP(A20,'درآمد سود سهام'!A:S,19,0),0)</f>
        <v>0</v>
      </c>
      <c r="O20" s="1">
        <f>IFERROR(VLOOKUP(A20,'درآمد ناشی از تغییر قیمت اوراق'!A:Q,17,0),0)</f>
        <v>-7687417201</v>
      </c>
      <c r="Q20" s="1">
        <f>IFERROR(VLOOKUP(A20,'درآمد ناشی از فروش'!A:Q,17,0),0)</f>
        <v>-185615839</v>
      </c>
      <c r="S20" s="1">
        <f t="shared" si="2"/>
        <v>-7873033040</v>
      </c>
      <c r="U20" s="5">
        <f t="shared" si="3"/>
        <v>-8.5918015504463791E-2</v>
      </c>
    </row>
    <row r="21" spans="1:21" ht="24" x14ac:dyDescent="0.25">
      <c r="A21" s="3" t="s">
        <v>15</v>
      </c>
      <c r="C21" s="1">
        <f>IFERROR(VLOOKUP(A21,'درآمد سود سهام'!A:S,13,0),0)</f>
        <v>0</v>
      </c>
      <c r="E21" s="1">
        <f>IFERROR(VLOOKUP(A21,'درآمد ناشی از تغییر قیمت اوراق'!A:Q,9,0),0)</f>
        <v>-6059296763</v>
      </c>
      <c r="G21" s="1">
        <f>IFERROR(VLOOKUP(A21,'درآمد ناشی از فروش'!A:Q,9,0),0)</f>
        <v>-1223468480</v>
      </c>
      <c r="I21" s="1">
        <f t="shared" si="1"/>
        <v>-7282765243</v>
      </c>
      <c r="K21" s="5">
        <f t="shared" si="0"/>
        <v>4.3144189380398554E-3</v>
      </c>
      <c r="M21" s="1">
        <f>IFERROR(VLOOKUP(A21,'درآمد سود سهام'!A:S,19,0),0)</f>
        <v>0</v>
      </c>
      <c r="O21" s="1">
        <f>IFERROR(VLOOKUP(A21,'درآمد ناشی از تغییر قیمت اوراق'!A:Q,17,0),0)</f>
        <v>-17787928163</v>
      </c>
      <c r="Q21" s="1">
        <f>IFERROR(VLOOKUP(A21,'درآمد ناشی از فروش'!A:Q,17,0),0)</f>
        <v>-1223468480</v>
      </c>
      <c r="S21" s="1">
        <f t="shared" si="2"/>
        <v>-19011396643</v>
      </c>
      <c r="U21" s="5">
        <f t="shared" si="3"/>
        <v>-0.20747042000661856</v>
      </c>
    </row>
    <row r="22" spans="1:21" ht="24" x14ac:dyDescent="0.25">
      <c r="A22" s="3" t="s">
        <v>23</v>
      </c>
      <c r="C22" s="1">
        <f>IFERROR(VLOOKUP(A22,'درآمد سود سهام'!A:S,13,0),0)</f>
        <v>0</v>
      </c>
      <c r="E22" s="1">
        <f>IFERROR(VLOOKUP(A22,'درآمد ناشی از تغییر قیمت اوراق'!A:Q,9,0),0)</f>
        <v>-7350276592</v>
      </c>
      <c r="G22" s="1">
        <f>IFERROR(VLOOKUP(A22,'درآمد ناشی از فروش'!A:Q,9,0),0)</f>
        <v>15674461518</v>
      </c>
      <c r="I22" s="1">
        <f t="shared" si="1"/>
        <v>8324184926</v>
      </c>
      <c r="K22" s="5">
        <f t="shared" si="0"/>
        <v>-4.9313715175701833E-3</v>
      </c>
      <c r="M22" s="1">
        <f>IFERROR(VLOOKUP(A22,'درآمد سود سهام'!A:S,19,0),0)</f>
        <v>0</v>
      </c>
      <c r="O22" s="1">
        <f>IFERROR(VLOOKUP(A22,'درآمد ناشی از تغییر قیمت اوراق'!A:Q,17,0),0)</f>
        <v>7499423347</v>
      </c>
      <c r="Q22" s="1">
        <f>IFERROR(VLOOKUP(A22,'درآمد ناشی از فروش'!A:Q,17,0),0)</f>
        <v>15674461518</v>
      </c>
      <c r="S22" s="1">
        <f t="shared" si="2"/>
        <v>23173884865</v>
      </c>
      <c r="U22" s="5">
        <f t="shared" si="3"/>
        <v>0.25289544563244065</v>
      </c>
    </row>
    <row r="23" spans="1:21" ht="24" x14ac:dyDescent="0.25">
      <c r="A23" s="3" t="s">
        <v>27</v>
      </c>
      <c r="C23" s="1">
        <f>IFERROR(VLOOKUP(A23,'درآمد سود سهام'!A:S,13,0),0)</f>
        <v>0</v>
      </c>
      <c r="E23" s="1">
        <f>IFERROR(VLOOKUP(A23,'درآمد ناشی از تغییر قیمت اوراق'!A:Q,9,0),0)</f>
        <v>-775013633439</v>
      </c>
      <c r="G23" s="1">
        <f>IFERROR(VLOOKUP(A23,'درآمد ناشی از فروش'!A:Q,9,0),0)</f>
        <v>39011254274</v>
      </c>
      <c r="I23" s="1">
        <f t="shared" si="1"/>
        <v>-736002379165</v>
      </c>
      <c r="K23" s="5">
        <f t="shared" si="0"/>
        <v>0.43601880565407458</v>
      </c>
      <c r="M23" s="1">
        <f>IFERROR(VLOOKUP(A23,'درآمد سود سهام'!A:S,19,0),0)</f>
        <v>0</v>
      </c>
      <c r="O23" s="1">
        <f>IFERROR(VLOOKUP(A23,'درآمد ناشی از تغییر قیمت اوراق'!A:Q,17,0),0)</f>
        <v>560414352801</v>
      </c>
      <c r="Q23" s="1">
        <f>IFERROR(VLOOKUP(A23,'درآمد ناشی از فروش'!A:Q,17,0),0)</f>
        <v>39011254274</v>
      </c>
      <c r="S23" s="1">
        <f t="shared" si="2"/>
        <v>599425607075</v>
      </c>
      <c r="U23" s="5">
        <f t="shared" si="3"/>
        <v>6.5415016475584951</v>
      </c>
    </row>
    <row r="24" spans="1:21" ht="24" x14ac:dyDescent="0.25">
      <c r="A24" s="3" t="s">
        <v>24</v>
      </c>
      <c r="C24" s="1">
        <f>IFERROR(VLOOKUP(A24,'درآمد سود سهام'!A:S,13,0),0)</f>
        <v>0</v>
      </c>
      <c r="E24" s="1">
        <f>IFERROR(VLOOKUP(A24,'درآمد ناشی از تغییر قیمت اوراق'!A:Q,9,0),0)</f>
        <v>-271197440903</v>
      </c>
      <c r="G24" s="1">
        <f>IFERROR(VLOOKUP(A24,'درآمد ناشی از فروش'!A:Q,9,0),0)</f>
        <v>-12637825086</v>
      </c>
      <c r="I24" s="1">
        <f t="shared" si="1"/>
        <v>-283835265989</v>
      </c>
      <c r="K24" s="5">
        <f t="shared" si="0"/>
        <v>0.16814825221004606</v>
      </c>
      <c r="M24" s="1">
        <f>IFERROR(VLOOKUP(A24,'درآمد سود سهام'!A:S,19,0),0)</f>
        <v>0</v>
      </c>
      <c r="O24" s="1">
        <f>IFERROR(VLOOKUP(A24,'درآمد ناشی از تغییر قیمت اوراق'!A:Q,17,0),0)</f>
        <v>-226567527674</v>
      </c>
      <c r="Q24" s="1">
        <f>IFERROR(VLOOKUP(A24,'درآمد ناشی از فروش'!A:Q,17,0),0)</f>
        <v>-12637825086</v>
      </c>
      <c r="S24" s="1">
        <f t="shared" si="2"/>
        <v>-239205352760</v>
      </c>
      <c r="U24" s="5">
        <f t="shared" si="3"/>
        <v>-2.6104360419633665</v>
      </c>
    </row>
    <row r="25" spans="1:21" ht="24" x14ac:dyDescent="0.25">
      <c r="A25" s="3" t="s">
        <v>28</v>
      </c>
      <c r="C25" s="1">
        <f>IFERROR(VLOOKUP(A25,'درآمد سود سهام'!A:S,13,0),0)</f>
        <v>0</v>
      </c>
      <c r="E25" s="1">
        <f>IFERROR(VLOOKUP(A25,'درآمد ناشی از تغییر قیمت اوراق'!A:Q,9,0),0)</f>
        <v>-3613603628</v>
      </c>
      <c r="G25" s="1">
        <f>IFERROR(VLOOKUP(A25,'درآمد ناشی از فروش'!A:Q,9,0),0)</f>
        <v>0</v>
      </c>
      <c r="I25" s="1">
        <f t="shared" si="1"/>
        <v>-3613603628</v>
      </c>
      <c r="K25" s="5">
        <f t="shared" si="0"/>
        <v>2.1407527782387327E-3</v>
      </c>
      <c r="M25" s="1">
        <f>IFERROR(VLOOKUP(A25,'درآمد سود سهام'!A:S,19,0),0)</f>
        <v>0</v>
      </c>
      <c r="O25" s="1">
        <f>IFERROR(VLOOKUP(A25,'درآمد ناشی از تغییر قیمت اوراق'!A:Q,17,0),0)</f>
        <v>-1157950333</v>
      </c>
      <c r="Q25" s="1">
        <f>IFERROR(VLOOKUP(A25,'درآمد ناشی از فروش'!A:Q,17,0),0)</f>
        <v>0</v>
      </c>
      <c r="S25" s="1">
        <f t="shared" si="2"/>
        <v>-1157950333</v>
      </c>
      <c r="U25" s="5">
        <f t="shared" si="3"/>
        <v>-1.2636654026297978E-2</v>
      </c>
    </row>
    <row r="26" spans="1:21" ht="24" x14ac:dyDescent="0.25">
      <c r="A26" s="3" t="s">
        <v>29</v>
      </c>
      <c r="C26" s="1">
        <f>IFERROR(VLOOKUP(A26,'درآمد سود سهام'!A:S,13,0),0)</f>
        <v>0</v>
      </c>
      <c r="E26" s="1">
        <f>IFERROR(VLOOKUP(A26,'درآمد ناشی از تغییر قیمت اوراق'!A:Q,9,0),0)</f>
        <v>-25749987793</v>
      </c>
      <c r="G26" s="1">
        <f>IFERROR(VLOOKUP(A26,'درآمد ناشی از فروش'!A:Q,9,0),0)</f>
        <v>-381825494</v>
      </c>
      <c r="I26" s="1">
        <f t="shared" si="1"/>
        <v>-26131813287</v>
      </c>
      <c r="K26" s="5">
        <f t="shared" si="0"/>
        <v>1.5480876613333165E-2</v>
      </c>
      <c r="M26" s="1">
        <f>IFERROR(VLOOKUP(A26,'درآمد سود سهام'!A:S,19,0),0)</f>
        <v>0</v>
      </c>
      <c r="O26" s="1">
        <f>IFERROR(VLOOKUP(A26,'درآمد ناشی از تغییر قیمت اوراق'!A:Q,17,0),0)</f>
        <v>-39450970529</v>
      </c>
      <c r="Q26" s="1">
        <f>IFERROR(VLOOKUP(A26,'درآمد ناشی از فروش'!A:Q,17,0),0)</f>
        <v>-381825494</v>
      </c>
      <c r="S26" s="1">
        <f t="shared" si="2"/>
        <v>-39832796023</v>
      </c>
      <c r="U26" s="5">
        <f t="shared" si="3"/>
        <v>-0.4346933092878596</v>
      </c>
    </row>
    <row r="27" spans="1:21" ht="24" x14ac:dyDescent="0.25">
      <c r="A27" s="3" t="s">
        <v>21</v>
      </c>
      <c r="C27" s="1">
        <f>IFERROR(VLOOKUP(A27,'درآمد سود سهام'!A:S,13,0),0)</f>
        <v>0</v>
      </c>
      <c r="E27" s="1">
        <f>IFERROR(VLOOKUP(A27,'درآمد ناشی از تغییر قیمت اوراق'!A:Q,9,0),0)</f>
        <v>0</v>
      </c>
      <c r="G27" s="1">
        <f>IFERROR(VLOOKUP(A27,'درآمد ناشی از فروش'!A:Q,9,0),0)</f>
        <v>-9436709559</v>
      </c>
      <c r="I27" s="1">
        <f t="shared" si="1"/>
        <v>-9436709559</v>
      </c>
      <c r="K27" s="5">
        <f t="shared" si="0"/>
        <v>5.5904477318233572E-3</v>
      </c>
      <c r="M27" s="1">
        <f>IFERROR(VLOOKUP(A27,'درآمد سود سهام'!A:S,19,0),0)</f>
        <v>0</v>
      </c>
      <c r="O27" s="1">
        <f>IFERROR(VLOOKUP(A27,'درآمد ناشی از تغییر قیمت اوراق'!A:Q,17,0),0)</f>
        <v>0</v>
      </c>
      <c r="Q27" s="1">
        <f>IFERROR(VLOOKUP(A27,'درآمد ناشی از فروش'!A:Q,17,0),0)</f>
        <v>-8101346048</v>
      </c>
      <c r="S27" s="1">
        <f t="shared" si="2"/>
        <v>-8101346048</v>
      </c>
      <c r="U27" s="5">
        <f t="shared" si="3"/>
        <v>-8.8409583933244926E-2</v>
      </c>
    </row>
    <row r="28" spans="1:21" ht="24" x14ac:dyDescent="0.25">
      <c r="A28" s="3" t="s">
        <v>63</v>
      </c>
      <c r="C28" s="1">
        <f>IFERROR(VLOOKUP(A28,'درآمد سود سهام'!A:S,13,0),0)</f>
        <v>0</v>
      </c>
      <c r="E28" s="1">
        <f>IFERROR(VLOOKUP(A28,'درآمد ناشی از تغییر قیمت اوراق'!A:Q,9,0),0)</f>
        <v>-771621053</v>
      </c>
      <c r="G28" s="1">
        <f>IFERROR(VLOOKUP(A28,'درآمد ناشی از فروش'!A:Q,9,0),0)</f>
        <v>-356132720</v>
      </c>
      <c r="I28" s="1">
        <f t="shared" si="1"/>
        <v>-1127753773</v>
      </c>
      <c r="K28" s="5">
        <f t="shared" si="0"/>
        <v>6.6809818431999958E-4</v>
      </c>
      <c r="M28" s="1">
        <f>IFERROR(VLOOKUP(A28,'درآمد سود سهام'!A:S,19,0),0)</f>
        <v>0</v>
      </c>
      <c r="O28" s="1">
        <f>IFERROR(VLOOKUP(A28,'درآمد ناشی از تغییر قیمت اوراق'!A:Q,17,0),0)</f>
        <v>-4846293543</v>
      </c>
      <c r="Q28" s="1">
        <f>IFERROR(VLOOKUP(A28,'درآمد ناشی از فروش'!A:Q,17,0),0)</f>
        <v>-356132720</v>
      </c>
      <c r="S28" s="1">
        <f t="shared" si="2"/>
        <v>-5202426263</v>
      </c>
      <c r="U28" s="5">
        <f t="shared" si="3"/>
        <v>-5.6773817416275393E-2</v>
      </c>
    </row>
    <row r="29" spans="1:21" ht="24" x14ac:dyDescent="0.25">
      <c r="A29" s="3" t="s">
        <v>17</v>
      </c>
      <c r="C29" s="1">
        <f>IFERROR(VLOOKUP(A29,'درآمد سود سهام'!A:S,13,0),0)</f>
        <v>0</v>
      </c>
      <c r="E29" s="1">
        <f>IFERROR(VLOOKUP(A29,'درآمد ناشی از تغییر قیمت اوراق'!A:Q,9,0),0)</f>
        <v>-30455477054</v>
      </c>
      <c r="G29" s="1">
        <f>IFERROR(VLOOKUP(A29,'درآمد ناشی از فروش'!A:Q,9,0),0)</f>
        <v>0</v>
      </c>
      <c r="I29" s="1">
        <f t="shared" si="1"/>
        <v>-30455477054</v>
      </c>
      <c r="K29" s="5">
        <f t="shared" si="0"/>
        <v>1.8042279626562428E-2</v>
      </c>
      <c r="M29" s="1">
        <f>IFERROR(VLOOKUP(A29,'درآمد سود سهام'!A:S,19,0),0)</f>
        <v>0</v>
      </c>
      <c r="O29" s="1">
        <f>IFERROR(VLOOKUP(A29,'درآمد ناشی از تغییر قیمت اوراق'!A:Q,17,0),0)</f>
        <v>-55256536494</v>
      </c>
      <c r="Q29" s="1">
        <f>IFERROR(VLOOKUP(A29,'درآمد ناشی از فروش'!A:Q,17,0),0)</f>
        <v>0</v>
      </c>
      <c r="S29" s="1">
        <f t="shared" si="2"/>
        <v>-55256536494</v>
      </c>
      <c r="U29" s="5">
        <f t="shared" si="3"/>
        <v>-0.60301181705881179</v>
      </c>
    </row>
    <row r="30" spans="1:21" ht="24" x14ac:dyDescent="0.25">
      <c r="A30" s="3" t="s">
        <v>76</v>
      </c>
      <c r="C30" s="1">
        <f>IFERROR(VLOOKUP(A30,'درآمد سود سهام'!A:S,13,0),0)</f>
        <v>0</v>
      </c>
      <c r="E30" s="1">
        <f>IFERROR(VLOOKUP(A30,'درآمد ناشی از تغییر قیمت اوراق'!A:Q,9,0),0)</f>
        <v>-24950152328</v>
      </c>
      <c r="G30" s="1">
        <f>IFERROR(VLOOKUP(A30,'درآمد ناشی از فروش'!A:Q,9,0),0)</f>
        <v>-1092053656</v>
      </c>
      <c r="I30" s="1">
        <f t="shared" si="1"/>
        <v>-26042205984</v>
      </c>
      <c r="K30" s="5">
        <f t="shared" si="0"/>
        <v>1.5427791908258884E-2</v>
      </c>
      <c r="M30" s="1">
        <f>IFERROR(VLOOKUP(A30,'درآمد سود سهام'!A:S,19,0),0)</f>
        <v>0</v>
      </c>
      <c r="O30" s="1">
        <f>IFERROR(VLOOKUP(A30,'درآمد ناشی از تغییر قیمت اوراق'!A:Q,17,0),0)</f>
        <v>-12298709806</v>
      </c>
      <c r="Q30" s="1">
        <f>IFERROR(VLOOKUP(A30,'درآمد ناشی از فروش'!A:Q,17,0),0)</f>
        <v>-86173701</v>
      </c>
      <c r="S30" s="1">
        <f t="shared" si="2"/>
        <v>-12384883507</v>
      </c>
      <c r="U30" s="5">
        <f t="shared" si="3"/>
        <v>-0.13515561382369148</v>
      </c>
    </row>
    <row r="31" spans="1:21" ht="24" x14ac:dyDescent="0.25">
      <c r="A31" s="3" t="s">
        <v>20</v>
      </c>
      <c r="C31" s="1">
        <f>IFERROR(VLOOKUP(A31,'درآمد سود سهام'!A:S,13,0),0)</f>
        <v>0</v>
      </c>
      <c r="E31" s="1">
        <f>IFERROR(VLOOKUP(A31,'درآمد ناشی از تغییر قیمت اوراق'!A:Q,9,0),0)</f>
        <v>0</v>
      </c>
      <c r="G31" s="1">
        <f>IFERROR(VLOOKUP(A31,'درآمد ناشی از فروش'!A:Q,9,0),0)</f>
        <v>-2005816957</v>
      </c>
      <c r="I31" s="1">
        <f t="shared" si="1"/>
        <v>-2005816957</v>
      </c>
      <c r="K31" s="5">
        <f t="shared" si="0"/>
        <v>1.1882759332164669E-3</v>
      </c>
      <c r="M31" s="1">
        <f>IFERROR(VLOOKUP(A31,'درآمد سود سهام'!A:S,19,0),0)</f>
        <v>0</v>
      </c>
      <c r="O31" s="1">
        <f>IFERROR(VLOOKUP(A31,'درآمد ناشی از تغییر قیمت اوراق'!A:Q,17,0),0)</f>
        <v>0</v>
      </c>
      <c r="Q31" s="1">
        <f>IFERROR(VLOOKUP(A31,'درآمد ناشی از فروش'!A:Q,17,0),0)</f>
        <v>-2005816957</v>
      </c>
      <c r="S31" s="1">
        <f t="shared" si="2"/>
        <v>-2005816957</v>
      </c>
      <c r="U31" s="5">
        <f t="shared" si="3"/>
        <v>-2.1889380056589015E-2</v>
      </c>
    </row>
    <row r="32" spans="1:21" ht="24" x14ac:dyDescent="0.25">
      <c r="A32" s="3" t="s">
        <v>75</v>
      </c>
      <c r="C32" s="1">
        <f>IFERROR(VLOOKUP(A32,'درآمد سود سهام'!A:S,13,0),0)</f>
        <v>0</v>
      </c>
      <c r="E32" s="1">
        <f>IFERROR(VLOOKUP(A32,'درآمد ناشی از تغییر قیمت اوراق'!A:Q,9,0),0)</f>
        <v>-60254353200</v>
      </c>
      <c r="G32" s="1">
        <f>IFERROR(VLOOKUP(A32,'درآمد ناشی از فروش'!A:Q,9,0),0)</f>
        <v>0</v>
      </c>
      <c r="I32" s="1">
        <f t="shared" si="1"/>
        <v>-60254353200</v>
      </c>
      <c r="K32" s="5">
        <f t="shared" si="0"/>
        <v>3.5695579065285872E-2</v>
      </c>
      <c r="M32" s="1">
        <f>IFERROR(VLOOKUP(A32,'درآمد سود سهام'!A:S,19,0),0)</f>
        <v>0</v>
      </c>
      <c r="O32" s="1">
        <f>IFERROR(VLOOKUP(A32,'درآمد ناشی از تغییر قیمت اوراق'!A:Q,17,0),0)</f>
        <v>-43587924071</v>
      </c>
      <c r="Q32" s="1">
        <f>IFERROR(VLOOKUP(A32,'درآمد ناشی از فروش'!A:Q,17,0),0)</f>
        <v>0</v>
      </c>
      <c r="S32" s="1">
        <f t="shared" si="2"/>
        <v>-43587924071</v>
      </c>
      <c r="U32" s="5">
        <f t="shared" si="3"/>
        <v>-0.47567283372401142</v>
      </c>
    </row>
    <row r="33" spans="1:21" ht="24" x14ac:dyDescent="0.25">
      <c r="A33" s="3" t="s">
        <v>73</v>
      </c>
      <c r="C33" s="1">
        <f>IFERROR(VLOOKUP(A33,'درآمد سود سهام'!A:S,13,0),0)</f>
        <v>0</v>
      </c>
      <c r="E33" s="1">
        <f>IFERROR(VLOOKUP(A33,'درآمد ناشی از تغییر قیمت اوراق'!A:Q,9,0),0)</f>
        <v>-8174994596</v>
      </c>
      <c r="G33" s="1">
        <f>IFERROR(VLOOKUP(A33,'درآمد ناشی از فروش'!A:Q,9,0),0)</f>
        <v>-85388447</v>
      </c>
      <c r="I33" s="1">
        <f t="shared" si="1"/>
        <v>-8260383043</v>
      </c>
      <c r="K33" s="5">
        <f t="shared" si="0"/>
        <v>4.8935743288495408E-3</v>
      </c>
      <c r="M33" s="1">
        <f>IFERROR(VLOOKUP(A33,'درآمد سود سهام'!A:S,19,0),0)</f>
        <v>0</v>
      </c>
      <c r="O33" s="1">
        <f>IFERROR(VLOOKUP(A33,'درآمد ناشی از تغییر قیمت اوراق'!A:Q,17,0),0)</f>
        <v>-4025312919</v>
      </c>
      <c r="Q33" s="1">
        <f>IFERROR(VLOOKUP(A33,'درآمد ناشی از فروش'!A:Q,17,0),0)</f>
        <v>-85388447</v>
      </c>
      <c r="S33" s="1">
        <f t="shared" si="2"/>
        <v>-4110701366</v>
      </c>
      <c r="U33" s="5">
        <f t="shared" si="3"/>
        <v>-4.4859878258329836E-2</v>
      </c>
    </row>
    <row r="34" spans="1:21" ht="24" x14ac:dyDescent="0.25">
      <c r="A34" s="3" t="s">
        <v>78</v>
      </c>
      <c r="C34" s="1">
        <f>IFERROR(VLOOKUP(A34,'درآمد سود سهام'!A:S,13,0),0)</f>
        <v>0</v>
      </c>
      <c r="E34" s="1">
        <f>IFERROR(VLOOKUP(A34,'درآمد ناشی از تغییر قیمت اوراق'!A:Q,9,0),0)</f>
        <v>0</v>
      </c>
      <c r="G34" s="1">
        <f>IFERROR(VLOOKUP(A34,'درآمد ناشی از فروش'!A:Q,9,0),0)</f>
        <v>0</v>
      </c>
      <c r="I34" s="1">
        <f t="shared" si="1"/>
        <v>0</v>
      </c>
      <c r="K34" s="5">
        <f t="shared" si="0"/>
        <v>0</v>
      </c>
      <c r="M34" s="1">
        <f>IFERROR(VLOOKUP(A34,'درآمد سود سهام'!A:S,19,0),0)</f>
        <v>0</v>
      </c>
      <c r="O34" s="1">
        <f>IFERROR(VLOOKUP(A34,'درآمد ناشی از تغییر قیمت اوراق'!A:Q,17,0),0)</f>
        <v>0</v>
      </c>
      <c r="Q34" s="1">
        <f>IFERROR(VLOOKUP(A34,'درآمد ناشی از فروش'!A:Q,17,0),0)</f>
        <v>734279895</v>
      </c>
      <c r="S34" s="1">
        <f t="shared" si="2"/>
        <v>734279895</v>
      </c>
      <c r="U34" s="5">
        <f t="shared" si="3"/>
        <v>8.0131597419570901E-3</v>
      </c>
    </row>
    <row r="35" spans="1:21" ht="24" x14ac:dyDescent="0.25">
      <c r="A35" s="3" t="s">
        <v>74</v>
      </c>
      <c r="C35" s="1">
        <f>IFERROR(VLOOKUP(A35,'درآمد سود سهام'!A:S,13,0),0)</f>
        <v>0</v>
      </c>
      <c r="E35" s="1">
        <f>IFERROR(VLOOKUP(A35,'درآمد ناشی از تغییر قیمت اوراق'!A:Q,9,0),0)</f>
        <v>-22557441873</v>
      </c>
      <c r="G35" s="1">
        <f>IFERROR(VLOOKUP(A35,'درآمد ناشی از فروش'!A:Q,9,0),0)</f>
        <v>-299993623</v>
      </c>
      <c r="I35" s="1">
        <f t="shared" si="1"/>
        <v>-22857435496</v>
      </c>
      <c r="K35" s="5">
        <f t="shared" si="0"/>
        <v>1.3541086289133709E-2</v>
      </c>
      <c r="M35" s="1">
        <f>IFERROR(VLOOKUP(A35,'درآمد سود سهام'!A:S,19,0),0)</f>
        <v>0</v>
      </c>
      <c r="O35" s="1">
        <f>IFERROR(VLOOKUP(A35,'درآمد ناشی از تغییر قیمت اوراق'!A:Q,17,0),0)</f>
        <v>-7481501795</v>
      </c>
      <c r="Q35" s="1">
        <f>IFERROR(VLOOKUP(A35,'درآمد ناشی از فروش'!A:Q,17,0),0)</f>
        <v>-299993623</v>
      </c>
      <c r="S35" s="1">
        <f t="shared" si="2"/>
        <v>-7781495418</v>
      </c>
      <c r="U35" s="5">
        <f t="shared" si="3"/>
        <v>-8.491907001721892E-2</v>
      </c>
    </row>
    <row r="36" spans="1:21" ht="24" x14ac:dyDescent="0.25">
      <c r="A36" s="3" t="s">
        <v>25</v>
      </c>
      <c r="C36" s="1">
        <f>IFERROR(VLOOKUP(A36,'درآمد سود سهام'!A:S,13,0),0)</f>
        <v>0</v>
      </c>
      <c r="E36" s="1">
        <f>IFERROR(VLOOKUP(A36,'درآمد ناشی از تغییر قیمت اوراق'!A:Q,9,0),0)</f>
        <v>-31449075826</v>
      </c>
      <c r="G36" s="1">
        <f>IFERROR(VLOOKUP(A36,'درآمد ناشی از فروش'!A:Q,9,0),0)</f>
        <v>0</v>
      </c>
      <c r="I36" s="1">
        <f t="shared" si="1"/>
        <v>-31449075826</v>
      </c>
      <c r="K36" s="5">
        <f t="shared" si="0"/>
        <v>1.8630902383948478E-2</v>
      </c>
      <c r="M36" s="1">
        <f>IFERROR(VLOOKUP(A36,'درآمد سود سهام'!A:S,19,0),0)</f>
        <v>0</v>
      </c>
      <c r="O36" s="1">
        <f>IFERROR(VLOOKUP(A36,'درآمد ناشی از تغییر قیمت اوراق'!A:Q,17,0),0)</f>
        <v>-14921472550</v>
      </c>
      <c r="Q36" s="1">
        <f>IFERROR(VLOOKUP(A36,'درآمد ناشی از فروش'!A:Q,17,0),0)</f>
        <v>0</v>
      </c>
      <c r="S36" s="1">
        <f t="shared" si="2"/>
        <v>-14921472550</v>
      </c>
      <c r="U36" s="5">
        <f t="shared" si="3"/>
        <v>-0.16283728308859363</v>
      </c>
    </row>
    <row r="37" spans="1:21" ht="24" x14ac:dyDescent="0.25">
      <c r="A37" s="3" t="s">
        <v>61</v>
      </c>
      <c r="C37" s="1">
        <f>IFERROR(VLOOKUP(A37,'درآمد سود سهام'!A:S,13,0),0)</f>
        <v>0</v>
      </c>
      <c r="E37" s="1">
        <f>IFERROR(VLOOKUP(A37,'درآمد ناشی از تغییر قیمت اوراق'!A:Q,9,0),0)</f>
        <v>-43264162724</v>
      </c>
      <c r="G37" s="1">
        <f>IFERROR(VLOOKUP(A37,'درآمد ناشی از فروش'!A:Q,9,0),0)</f>
        <v>33340279</v>
      </c>
      <c r="I37" s="1">
        <f t="shared" si="1"/>
        <v>-43230822445</v>
      </c>
      <c r="K37" s="5">
        <f t="shared" si="0"/>
        <v>2.5610585106120309E-2</v>
      </c>
      <c r="M37" s="1">
        <f>IFERROR(VLOOKUP(A37,'درآمد سود سهام'!A:S,19,0),0)</f>
        <v>0</v>
      </c>
      <c r="O37" s="1">
        <f>IFERROR(VLOOKUP(A37,'درآمد ناشی از تغییر قیمت اوراق'!A:Q,17,0),0)</f>
        <v>13886620196</v>
      </c>
      <c r="Q37" s="1">
        <f>IFERROR(VLOOKUP(A37,'درآمد ناشی از فروش'!A:Q,17,0),0)</f>
        <v>33340279</v>
      </c>
      <c r="S37" s="1">
        <f t="shared" si="2"/>
        <v>13919960475</v>
      </c>
      <c r="U37" s="5">
        <f t="shared" si="3"/>
        <v>0.15190783194180182</v>
      </c>
    </row>
    <row r="38" spans="1:21" ht="24" x14ac:dyDescent="0.25">
      <c r="A38" s="3" t="s">
        <v>70</v>
      </c>
      <c r="C38" s="1">
        <f>IFERROR(VLOOKUP(A38,'درآمد سود سهام'!A:S,13,0),0)</f>
        <v>0</v>
      </c>
      <c r="E38" s="1">
        <f>IFERROR(VLOOKUP(A38,'درآمد ناشی از تغییر قیمت اوراق'!A:Q,9,0),0)</f>
        <v>-181014764328</v>
      </c>
      <c r="G38" s="1">
        <f>IFERROR(VLOOKUP(A38,'درآمد ناشی از فروش'!A:Q,9,0),0)</f>
        <v>0</v>
      </c>
      <c r="I38" s="1">
        <f t="shared" si="1"/>
        <v>-181014764328</v>
      </c>
      <c r="K38" s="5">
        <f t="shared" si="0"/>
        <v>0.10723585083731697</v>
      </c>
      <c r="M38" s="1">
        <f>IFERROR(VLOOKUP(A38,'درآمد سود سهام'!A:S,19,0),0)</f>
        <v>0</v>
      </c>
      <c r="O38" s="1">
        <f>IFERROR(VLOOKUP(A38,'درآمد ناشی از تغییر قیمت اوراق'!A:Q,17,0),0)</f>
        <v>-124683979104</v>
      </c>
      <c r="Q38" s="1">
        <f>IFERROR(VLOOKUP(A38,'درآمد ناشی از فروش'!A:Q,17,0),0)</f>
        <v>0</v>
      </c>
      <c r="S38" s="1">
        <f t="shared" si="2"/>
        <v>-124683979104</v>
      </c>
      <c r="U38" s="5">
        <f t="shared" si="3"/>
        <v>-1.360670023279327</v>
      </c>
    </row>
    <row r="39" spans="1:21" ht="24" x14ac:dyDescent="0.25">
      <c r="A39" s="3" t="s">
        <v>80</v>
      </c>
      <c r="C39" s="1">
        <f>IFERROR(VLOOKUP(A39,'درآمد سود سهام'!A:S,13,0),0)</f>
        <v>0</v>
      </c>
      <c r="E39" s="1">
        <f>IFERROR(VLOOKUP(A39,'درآمد ناشی از تغییر قیمت اوراق'!A:Q,9,0),0)</f>
        <v>-44652149996</v>
      </c>
      <c r="G39" s="1">
        <f>IFERROR(VLOOKUP(A39,'درآمد ناشی از فروش'!A:Q,9,0),0)</f>
        <v>416753499</v>
      </c>
      <c r="I39" s="1">
        <f t="shared" si="1"/>
        <v>-44235396497</v>
      </c>
      <c r="K39" s="5">
        <f t="shared" si="0"/>
        <v>2.6205709783354427E-2</v>
      </c>
      <c r="M39" s="1">
        <f>IFERROR(VLOOKUP(A39,'درآمد سود سهام'!A:S,19,0),0)</f>
        <v>0</v>
      </c>
      <c r="O39" s="1">
        <f>IFERROR(VLOOKUP(A39,'درآمد ناشی از تغییر قیمت اوراق'!A:Q,17,0),0)</f>
        <v>22623756004</v>
      </c>
      <c r="Q39" s="1">
        <f>IFERROR(VLOOKUP(A39,'درآمد ناشی از فروش'!A:Q,17,0),0)</f>
        <v>416753499</v>
      </c>
      <c r="S39" s="1">
        <f t="shared" si="2"/>
        <v>23040509503</v>
      </c>
      <c r="U39" s="5">
        <f t="shared" si="3"/>
        <v>0.25143992698263834</v>
      </c>
    </row>
    <row r="40" spans="1:21" ht="24" x14ac:dyDescent="0.25">
      <c r="A40" s="3" t="s">
        <v>79</v>
      </c>
      <c r="C40" s="1">
        <f>IFERROR(VLOOKUP(A40,'درآمد سود سهام'!A:S,13,0),0)</f>
        <v>0</v>
      </c>
      <c r="E40" s="1">
        <f>IFERROR(VLOOKUP(A40,'درآمد ناشی از تغییر قیمت اوراق'!A:Q,9,0),0)</f>
        <v>-10557752800</v>
      </c>
      <c r="G40" s="1">
        <f>IFERROR(VLOOKUP(A40,'درآمد ناشی از فروش'!A:Q,9,0),0)</f>
        <v>0</v>
      </c>
      <c r="I40" s="1">
        <f t="shared" si="1"/>
        <v>-10557752800</v>
      </c>
      <c r="K40" s="5">
        <f t="shared" si="0"/>
        <v>6.2545704967279158E-3</v>
      </c>
      <c r="M40" s="1">
        <f>IFERROR(VLOOKUP(A40,'درآمد سود سهام'!A:S,19,0),0)</f>
        <v>0</v>
      </c>
      <c r="O40" s="1">
        <f>IFERROR(VLOOKUP(A40,'درآمد ناشی از تغییر قیمت اوراق'!A:Q,17,0),0)</f>
        <v>-17781478400</v>
      </c>
      <c r="Q40" s="1">
        <f>IFERROR(VLOOKUP(A40,'درآمد ناشی از فروش'!A:Q,17,0),0)</f>
        <v>0</v>
      </c>
      <c r="S40" s="1">
        <f t="shared" si="2"/>
        <v>-17781478400</v>
      </c>
      <c r="U40" s="5">
        <f t="shared" si="3"/>
        <v>-0.19404838378062847</v>
      </c>
    </row>
    <row r="41" spans="1:21" ht="24" x14ac:dyDescent="0.25">
      <c r="A41" s="3" t="s">
        <v>81</v>
      </c>
      <c r="C41" s="1">
        <f>IFERROR(VLOOKUP(A41,'درآمد سود سهام'!A:S,13,0),0)</f>
        <v>0</v>
      </c>
      <c r="E41" s="1">
        <f>IFERROR(VLOOKUP(A41,'درآمد ناشی از تغییر قیمت اوراق'!A:Q,9,0),0)</f>
        <v>-9658602228</v>
      </c>
      <c r="G41" s="1">
        <f>IFERROR(VLOOKUP(A41,'درآمد ناشی از فروش'!A:Q,9,0),0)</f>
        <v>0</v>
      </c>
      <c r="I41" s="1">
        <f t="shared" si="1"/>
        <v>-9658602228</v>
      </c>
      <c r="K41" s="5">
        <f t="shared" si="0"/>
        <v>5.7219002641243234E-3</v>
      </c>
      <c r="M41" s="1">
        <f>IFERROR(VLOOKUP(A41,'درآمد سود سهام'!A:S,19,0),0)</f>
        <v>0</v>
      </c>
      <c r="O41" s="1">
        <f>IFERROR(VLOOKUP(A41,'درآمد ناشی از تغییر قیمت اوراق'!A:Q,17,0),0)</f>
        <v>1154172595</v>
      </c>
      <c r="Q41" s="1">
        <f>IFERROR(VLOOKUP(A41,'درآمد ناشی از فروش'!A:Q,17,0),0)</f>
        <v>0</v>
      </c>
      <c r="S41" s="1">
        <f t="shared" si="2"/>
        <v>1154172595</v>
      </c>
      <c r="U41" s="5">
        <f t="shared" si="3"/>
        <v>1.2595427760587323E-2</v>
      </c>
    </row>
    <row r="42" spans="1:21" ht="24" x14ac:dyDescent="0.25">
      <c r="A42" s="3" t="s">
        <v>108</v>
      </c>
      <c r="C42" s="1">
        <f>IFERROR(VLOOKUP(A42,'درآمد سود سهام'!A:S,13,0),0)</f>
        <v>0</v>
      </c>
      <c r="E42" s="1">
        <f>IFERROR(VLOOKUP(A42,'درآمد ناشی از تغییر قیمت اوراق'!A:Q,9,0),0)</f>
        <v>-2153403901</v>
      </c>
      <c r="G42" s="1">
        <f>IFERROR(VLOOKUP(A42,'درآمد ناشی از فروش'!A:Q,9,0),0)</f>
        <v>1724023387</v>
      </c>
      <c r="I42" s="1">
        <f t="shared" si="1"/>
        <v>-429380514</v>
      </c>
      <c r="K42" s="5">
        <f t="shared" si="0"/>
        <v>2.5437143164919223E-4</v>
      </c>
      <c r="M42" s="1">
        <f>IFERROR(VLOOKUP(A42,'درآمد سود سهام'!A:S,19,0),0)</f>
        <v>0</v>
      </c>
      <c r="O42" s="1">
        <f>IFERROR(VLOOKUP(A42,'درآمد ناشی از تغییر قیمت اوراق'!A:Q,17,0),0)</f>
        <v>124494802</v>
      </c>
      <c r="Q42" s="1">
        <f>IFERROR(VLOOKUP(A42,'درآمد ناشی از فروش'!A:Q,17,0),0)</f>
        <v>1724023387</v>
      </c>
      <c r="S42" s="1">
        <f t="shared" si="2"/>
        <v>1848518189</v>
      </c>
      <c r="U42" s="5">
        <f t="shared" si="3"/>
        <v>2.0172786474523079E-2</v>
      </c>
    </row>
    <row r="43" spans="1:21" ht="24" x14ac:dyDescent="0.25">
      <c r="A43" s="3" t="s">
        <v>106</v>
      </c>
      <c r="C43" s="1">
        <f>IFERROR(VLOOKUP(A43,'درآمد سود سهام'!A:S,13,0),0)</f>
        <v>0</v>
      </c>
      <c r="E43" s="1">
        <f>IFERROR(VLOOKUP(A43,'درآمد ناشی از تغییر قیمت اوراق'!A:Q,9,0),0)</f>
        <v>0</v>
      </c>
      <c r="G43" s="1">
        <f>IFERROR(VLOOKUP(A43,'درآمد ناشی از فروش'!A:Q,9,0),0)</f>
        <v>1636347822</v>
      </c>
      <c r="I43" s="1">
        <f t="shared" si="1"/>
        <v>1636347822</v>
      </c>
      <c r="K43" s="5">
        <f t="shared" si="0"/>
        <v>-9.6939689759227771E-4</v>
      </c>
      <c r="M43" s="1">
        <f>IFERROR(VLOOKUP(A43,'درآمد سود سهام'!A:S,19,0),0)</f>
        <v>0</v>
      </c>
      <c r="O43" s="1">
        <f>IFERROR(VLOOKUP(A43,'درآمد ناشی از تغییر قیمت اوراق'!A:Q,17,0),0)</f>
        <v>0</v>
      </c>
      <c r="Q43" s="1">
        <f>IFERROR(VLOOKUP(A43,'درآمد ناشی از فروش'!A:Q,17,0),0)</f>
        <v>1636347822</v>
      </c>
      <c r="S43" s="1">
        <f t="shared" si="2"/>
        <v>1636347822</v>
      </c>
      <c r="U43" s="5">
        <f t="shared" si="3"/>
        <v>1.7857381879003462E-2</v>
      </c>
    </row>
    <row r="44" spans="1:21" ht="24" x14ac:dyDescent="0.25">
      <c r="A44" s="3" t="s">
        <v>111</v>
      </c>
      <c r="C44" s="1">
        <f>IFERROR(VLOOKUP(A44,'درآمد سود سهام'!A:S,13,0),0)</f>
        <v>0</v>
      </c>
      <c r="E44" s="1">
        <f>IFERROR(VLOOKUP(A44,'درآمد ناشی از تغییر قیمت اوراق'!A:Q,9,0),0)</f>
        <v>0</v>
      </c>
      <c r="G44" s="1">
        <f>IFERROR(VLOOKUP(A44,'درآمد ناشی از فروش'!A:Q,9,0),0)</f>
        <v>0</v>
      </c>
      <c r="I44" s="1">
        <f t="shared" si="1"/>
        <v>0</v>
      </c>
      <c r="K44" s="5">
        <f t="shared" si="0"/>
        <v>0</v>
      </c>
      <c r="M44" s="1">
        <f>IFERROR(VLOOKUP(A44,'درآمد سود سهام'!A:S,19,0),0)</f>
        <v>0</v>
      </c>
      <c r="O44" s="1">
        <f>IFERROR(VLOOKUP(A44,'درآمد ناشی از تغییر قیمت اوراق'!A:Q,17,0),0)</f>
        <v>0</v>
      </c>
      <c r="Q44" s="1">
        <f>IFERROR(VLOOKUP(A44,'درآمد ناشی از فروش'!A:Q,17,0),0)</f>
        <v>80830791</v>
      </c>
      <c r="S44" s="1">
        <f t="shared" si="2"/>
        <v>80830791</v>
      </c>
      <c r="U44" s="5">
        <f t="shared" si="3"/>
        <v>8.8210237644018225E-4</v>
      </c>
    </row>
    <row r="45" spans="1:21" ht="24" x14ac:dyDescent="0.25">
      <c r="A45" s="3" t="s">
        <v>99</v>
      </c>
      <c r="C45" s="1">
        <f>IFERROR(VLOOKUP(A45,'درآمد سود سهام'!A:S,13,0),0)</f>
        <v>0</v>
      </c>
      <c r="E45" s="1">
        <f>IFERROR(VLOOKUP(A45,'درآمد ناشی از تغییر قیمت اوراق'!A:Q,9,0),0)</f>
        <v>-4205562748</v>
      </c>
      <c r="G45" s="1">
        <f>IFERROR(VLOOKUP(A45,'درآمد ناشی از فروش'!A:Q,9,0),0)</f>
        <v>-107272322</v>
      </c>
      <c r="I45" s="1">
        <f t="shared" si="1"/>
        <v>-4312835070</v>
      </c>
      <c r="K45" s="5">
        <f t="shared" si="0"/>
        <v>2.5549879313404153E-3</v>
      </c>
      <c r="M45" s="1">
        <f>IFERROR(VLOOKUP(A45,'درآمد سود سهام'!A:S,19,0),0)</f>
        <v>0</v>
      </c>
      <c r="O45" s="1">
        <f>IFERROR(VLOOKUP(A45,'درآمد ناشی از تغییر قیمت اوراق'!A:Q,17,0),0)</f>
        <v>-6180348733</v>
      </c>
      <c r="Q45" s="1">
        <f>IFERROR(VLOOKUP(A45,'درآمد ناشی از فروش'!A:Q,17,0),0)</f>
        <v>-107272322</v>
      </c>
      <c r="S45" s="1">
        <f t="shared" si="2"/>
        <v>-6287621055</v>
      </c>
      <c r="U45" s="5">
        <f t="shared" si="3"/>
        <v>-6.8616493865200773E-2</v>
      </c>
    </row>
    <row r="46" spans="1:21" ht="24" x14ac:dyDescent="0.25">
      <c r="A46" s="3" t="s">
        <v>98</v>
      </c>
      <c r="C46" s="1">
        <f>IFERROR(VLOOKUP(A46,'درآمد سود سهام'!A:S,13,0),0)</f>
        <v>0</v>
      </c>
      <c r="E46" s="1">
        <f>IFERROR(VLOOKUP(A46,'درآمد ناشی از تغییر قیمت اوراق'!A:Q,9,0),0)</f>
        <v>-5620217280</v>
      </c>
      <c r="G46" s="1">
        <f>IFERROR(VLOOKUP(A46,'درآمد ناشی از فروش'!A:Q,9,0),0)</f>
        <v>0</v>
      </c>
      <c r="I46" s="1">
        <f t="shared" si="1"/>
        <v>-5620217280</v>
      </c>
      <c r="K46" s="5">
        <f t="shared" si="0"/>
        <v>3.329500685476214E-3</v>
      </c>
      <c r="M46" s="1">
        <f>IFERROR(VLOOKUP(A46,'درآمد سود سهام'!A:S,19,0),0)</f>
        <v>0</v>
      </c>
      <c r="O46" s="1">
        <f>IFERROR(VLOOKUP(A46,'درآمد ناشی از تغییر قیمت اوراق'!A:Q,17,0),0)</f>
        <v>241120034</v>
      </c>
      <c r="Q46" s="1">
        <f>IFERROR(VLOOKUP(A46,'درآمد ناشی از فروش'!A:Q,17,0),0)</f>
        <v>0</v>
      </c>
      <c r="S46" s="1">
        <f t="shared" si="2"/>
        <v>241120034</v>
      </c>
      <c r="U46" s="5">
        <f t="shared" si="3"/>
        <v>2.6313308625018593E-3</v>
      </c>
    </row>
    <row r="47" spans="1:21" ht="24" x14ac:dyDescent="0.25">
      <c r="A47" s="3" t="s">
        <v>97</v>
      </c>
      <c r="C47" s="1">
        <f>IFERROR(VLOOKUP(A47,'درآمد سود سهام'!A:S,13,0),0)</f>
        <v>0</v>
      </c>
      <c r="E47" s="1">
        <f>IFERROR(VLOOKUP(A47,'درآمد ناشی از تغییر قیمت اوراق'!A:Q,9,0),0)</f>
        <v>-3382859982</v>
      </c>
      <c r="G47" s="1">
        <f>IFERROR(VLOOKUP(A47,'درآمد ناشی از فروش'!A:Q,9,0),0)</f>
        <v>-32149548</v>
      </c>
      <c r="I47" s="1">
        <f t="shared" si="1"/>
        <v>-3415009530</v>
      </c>
      <c r="K47" s="5">
        <f t="shared" si="0"/>
        <v>2.0231026674902512E-3</v>
      </c>
      <c r="M47" s="1">
        <f>IFERROR(VLOOKUP(A47,'درآمد سود سهام'!A:S,19,0),0)</f>
        <v>0</v>
      </c>
      <c r="O47" s="1">
        <f>IFERROR(VLOOKUP(A47,'درآمد ناشی از تغییر قیمت اوراق'!A:Q,17,0),0)</f>
        <v>-2263579422</v>
      </c>
      <c r="Q47" s="1">
        <f>IFERROR(VLOOKUP(A47,'درآمد ناشی از فروش'!A:Q,17,0),0)</f>
        <v>-32149548</v>
      </c>
      <c r="S47" s="1">
        <f t="shared" si="2"/>
        <v>-2295728970</v>
      </c>
      <c r="U47" s="5">
        <f t="shared" si="3"/>
        <v>-2.5053175343781701E-2</v>
      </c>
    </row>
    <row r="48" spans="1:21" ht="24" x14ac:dyDescent="0.25">
      <c r="A48" s="3" t="s">
        <v>96</v>
      </c>
      <c r="C48" s="1">
        <f>IFERROR(VLOOKUP(A48,'درآمد سود سهام'!A:S,13,0),0)</f>
        <v>0</v>
      </c>
      <c r="E48" s="1">
        <f>IFERROR(VLOOKUP(A48,'درآمد ناشی از تغییر قیمت اوراق'!A:Q,9,0),0)</f>
        <v>0</v>
      </c>
      <c r="G48" s="1">
        <f>IFERROR(VLOOKUP(A48,'درآمد ناشی از فروش'!A:Q,9,0),0)</f>
        <v>0</v>
      </c>
      <c r="I48" s="1">
        <f t="shared" si="1"/>
        <v>0</v>
      </c>
      <c r="K48" s="5">
        <f t="shared" si="0"/>
        <v>0</v>
      </c>
      <c r="M48" s="1">
        <f>IFERROR(VLOOKUP(A48,'درآمد سود سهام'!A:S,19,0),0)</f>
        <v>0</v>
      </c>
      <c r="O48" s="1">
        <f>IFERROR(VLOOKUP(A48,'درآمد ناشی از تغییر قیمت اوراق'!A:Q,17,0),0)</f>
        <v>0</v>
      </c>
      <c r="Q48" s="1">
        <f>IFERROR(VLOOKUP(A48,'درآمد ناشی از فروش'!A:Q,17,0),0)</f>
        <v>-3241660181</v>
      </c>
      <c r="S48" s="1">
        <f t="shared" si="2"/>
        <v>-3241660181</v>
      </c>
      <c r="U48" s="5">
        <f t="shared" si="3"/>
        <v>-3.5376075303674946E-2</v>
      </c>
    </row>
    <row r="49" spans="1:21" ht="24" x14ac:dyDescent="0.25">
      <c r="A49" s="3" t="s">
        <v>114</v>
      </c>
      <c r="C49" s="1">
        <f>IFERROR(VLOOKUP(A49,'درآمد سود سهام'!A:S,13,0),0)</f>
        <v>0</v>
      </c>
      <c r="E49" s="1">
        <f>IFERROR(VLOOKUP(A49,'درآمد ناشی از تغییر قیمت اوراق'!A:Q,9,0),0)</f>
        <v>-144621661</v>
      </c>
      <c r="G49" s="1">
        <f>IFERROR(VLOOKUP(A49,'درآمد ناشی از فروش'!A:Q,9,0),0)</f>
        <v>0</v>
      </c>
      <c r="I49" s="1">
        <f t="shared" si="1"/>
        <v>-144621661</v>
      </c>
      <c r="K49" s="5">
        <f t="shared" ref="K49" si="4">+I49/$I$55</f>
        <v>8.5676032694986595E-5</v>
      </c>
      <c r="M49" s="1">
        <f>IFERROR(VLOOKUP(A49,'درآمد سود سهام'!A:S,19,0),0)</f>
        <v>0</v>
      </c>
      <c r="O49" s="1">
        <f>IFERROR(VLOOKUP(A49,'درآمد ناشی از تغییر قیمت اوراق'!A:Q,17,0),0)</f>
        <v>-144621661</v>
      </c>
      <c r="Q49" s="1">
        <f>IFERROR(VLOOKUP(A49,'درآمد ناشی از فروش'!A:Q,17,0),0)</f>
        <v>0</v>
      </c>
      <c r="S49" s="1">
        <f t="shared" si="2"/>
        <v>-144621661</v>
      </c>
      <c r="U49" s="5">
        <f t="shared" si="3"/>
        <v>-1.5782489478895043E-3</v>
      </c>
    </row>
    <row r="50" spans="1:21" s="3" customFormat="1" ht="24" x14ac:dyDescent="0.25">
      <c r="A50" s="3" t="s">
        <v>87</v>
      </c>
      <c r="C50" s="1">
        <f>IFERROR(VLOOKUP(A50,'درآمد سود سهام'!A:S,13,0),0)</f>
        <v>0</v>
      </c>
      <c r="D50" s="1"/>
      <c r="E50" s="1">
        <f>IFERROR(VLOOKUP(A50,'درآمد ناشی از تغییر قیمت اوراق'!A:Q,9,0),0)</f>
        <v>0</v>
      </c>
      <c r="F50" s="1"/>
      <c r="G50" s="1">
        <f>IFERROR(VLOOKUP(A50,'درآمد ناشی از فروش'!A:Q,9,0),0)</f>
        <v>0</v>
      </c>
      <c r="H50" s="1"/>
      <c r="I50" s="1">
        <f t="shared" si="1"/>
        <v>0</v>
      </c>
      <c r="J50" s="1"/>
      <c r="K50" s="5">
        <f t="shared" si="0"/>
        <v>0</v>
      </c>
      <c r="L50" s="1"/>
      <c r="M50" s="1">
        <f>IFERROR(VLOOKUP(A50,'درآمد سود سهام'!A:S,19,0),0)</f>
        <v>0</v>
      </c>
      <c r="N50" s="1"/>
      <c r="O50" s="1">
        <f>IFERROR(VLOOKUP(A50,'درآمد ناشی از تغییر قیمت اوراق'!A:Q,17,0),0)</f>
        <v>0</v>
      </c>
      <c r="P50" s="1"/>
      <c r="Q50" s="1">
        <f>IFERROR(VLOOKUP(A50,'درآمد ناشی از فروش'!A:Q,17,0),0)</f>
        <v>4126420920</v>
      </c>
      <c r="R50" s="1"/>
      <c r="S50" s="1">
        <f t="shared" si="2"/>
        <v>4126420920</v>
      </c>
      <c r="T50" s="1"/>
      <c r="U50" s="5">
        <f t="shared" si="3"/>
        <v>4.5031424964336708E-2</v>
      </c>
    </row>
    <row r="51" spans="1:21" s="3" customFormat="1" ht="24" x14ac:dyDescent="0.25">
      <c r="A51" s="3" t="s">
        <v>88</v>
      </c>
      <c r="C51" s="1">
        <f>IFERROR(VLOOKUP(A51,'درآمد سود سهام'!A:S,13,0),0)</f>
        <v>0</v>
      </c>
      <c r="D51" s="1"/>
      <c r="E51" s="1">
        <f>IFERROR(VLOOKUP(A51,'درآمد ناشی از تغییر قیمت اوراق'!A:Q,9,0),0)</f>
        <v>0</v>
      </c>
      <c r="F51" s="1"/>
      <c r="G51" s="1">
        <f>IFERROR(VLOOKUP(A51,'درآمد ناشی از فروش'!A:Q,9,0),0)</f>
        <v>0</v>
      </c>
      <c r="H51" s="1"/>
      <c r="I51" s="1">
        <f t="shared" si="1"/>
        <v>0</v>
      </c>
      <c r="J51" s="1"/>
      <c r="K51" s="5">
        <f t="shared" si="0"/>
        <v>0</v>
      </c>
      <c r="L51" s="1"/>
      <c r="M51" s="1">
        <f>IFERROR(VLOOKUP(A51,'درآمد سود سهام'!A:S,19,0),0)</f>
        <v>0</v>
      </c>
      <c r="N51" s="1"/>
      <c r="O51" s="1">
        <f>IFERROR(VLOOKUP(A51,'درآمد ناشی از تغییر قیمت اوراق'!A:Q,17,0),0)</f>
        <v>0</v>
      </c>
      <c r="P51" s="1"/>
      <c r="Q51" s="1">
        <f>IFERROR(VLOOKUP(A51,'درآمد ناشی از فروش'!A:Q,17,0),0)</f>
        <v>3502814610</v>
      </c>
      <c r="R51" s="1"/>
      <c r="S51" s="1">
        <f t="shared" si="2"/>
        <v>3502814610</v>
      </c>
      <c r="T51" s="1"/>
      <c r="U51" s="5">
        <f t="shared" si="3"/>
        <v>3.8226040516050254E-2</v>
      </c>
    </row>
    <row r="52" spans="1:21" s="3" customFormat="1" ht="24" x14ac:dyDescent="0.25">
      <c r="A52" s="3" t="s">
        <v>113</v>
      </c>
      <c r="C52" s="1">
        <f>IFERROR(VLOOKUP(A52,'درآمد سود سهام'!A:S,13,0),0)</f>
        <v>0</v>
      </c>
      <c r="D52" s="1"/>
      <c r="E52" s="1">
        <f>IFERROR(VLOOKUP(A52,'درآمد ناشی از تغییر قیمت اوراق'!A:Q,9,0),0)</f>
        <v>-1608912576</v>
      </c>
      <c r="F52" s="1"/>
      <c r="G52" s="1">
        <f>IFERROR(VLOOKUP(A52,'درآمد ناشی از فروش'!A:Q,9,0),0)</f>
        <v>0</v>
      </c>
      <c r="H52" s="1"/>
      <c r="I52" s="1">
        <f t="shared" si="1"/>
        <v>-1608912576</v>
      </c>
      <c r="J52" s="1"/>
      <c r="K52" s="5">
        <f t="shared" ref="K52" si="5">+I52/$I$55</f>
        <v>9.5314384796583898E-4</v>
      </c>
      <c r="L52" s="1"/>
      <c r="M52" s="1">
        <f>IFERROR(VLOOKUP(A52,'درآمد سود سهام'!A:S,19,0),0)</f>
        <v>0</v>
      </c>
      <c r="N52" s="1"/>
      <c r="O52" s="1">
        <f>IFERROR(VLOOKUP(A52,'درآمد ناشی از تغییر قیمت اوراق'!A:Q,17,0),0)</f>
        <v>-1608912576</v>
      </c>
      <c r="P52" s="1"/>
      <c r="Q52" s="1">
        <f>IFERROR(VLOOKUP(A52,'درآمد ناشی از فروش'!A:Q,17,0),0)</f>
        <v>0</v>
      </c>
      <c r="R52" s="1"/>
      <c r="S52" s="1">
        <f t="shared" si="2"/>
        <v>-1608912576</v>
      </c>
      <c r="T52" s="1"/>
      <c r="U52" s="5">
        <f t="shared" si="3"/>
        <v>-1.755798241259442E-2</v>
      </c>
    </row>
    <row r="53" spans="1:21" s="3" customFormat="1" ht="24" x14ac:dyDescent="0.25">
      <c r="A53" s="3" t="s">
        <v>89</v>
      </c>
      <c r="C53" s="1">
        <f>IFERROR(VLOOKUP(A53,'درآمد سود سهام'!A:S,13,0),0)</f>
        <v>0</v>
      </c>
      <c r="D53" s="1"/>
      <c r="E53" s="1">
        <f>IFERROR(VLOOKUP(A53,'درآمد ناشی از تغییر قیمت اوراق'!A:Q,9,0),0)</f>
        <v>0</v>
      </c>
      <c r="F53" s="1"/>
      <c r="G53" s="1">
        <f>IFERROR(VLOOKUP(A53,'درآمد ناشی از فروش'!A:Q,9,0),0)</f>
        <v>0</v>
      </c>
      <c r="H53" s="1"/>
      <c r="I53" s="1">
        <f t="shared" si="1"/>
        <v>0</v>
      </c>
      <c r="J53" s="1"/>
      <c r="K53" s="5">
        <f t="shared" si="0"/>
        <v>0</v>
      </c>
      <c r="L53" s="1"/>
      <c r="M53" s="1">
        <f>IFERROR(VLOOKUP(A53,'درآمد سود سهام'!A:S,19,0),0)</f>
        <v>0</v>
      </c>
      <c r="N53" s="1"/>
      <c r="O53" s="1">
        <f>IFERROR(VLOOKUP(A53,'درآمد ناشی از تغییر قیمت اوراق'!A:Q,17,0),0)</f>
        <v>0</v>
      </c>
      <c r="P53" s="1"/>
      <c r="Q53" s="1">
        <f>IFERROR(VLOOKUP(A53,'درآمد ناشی از فروش'!A:Q,17,0),0)</f>
        <v>101159</v>
      </c>
      <c r="R53" s="1"/>
      <c r="S53" s="1">
        <f t="shared" si="2"/>
        <v>101159</v>
      </c>
      <c r="T53" s="1"/>
      <c r="U53" s="5">
        <f t="shared" si="3"/>
        <v>1.1039431037896485E-6</v>
      </c>
    </row>
    <row r="54" spans="1:21" ht="24.75" thickBot="1" x14ac:dyDescent="0.3">
      <c r="A54" s="3" t="s">
        <v>107</v>
      </c>
      <c r="C54" s="1">
        <f>IFERROR(VLOOKUP(A54,'درآمد سود سهام'!A:S,13,0),0)</f>
        <v>0</v>
      </c>
      <c r="E54" s="1">
        <f>IFERROR(VLOOKUP(A54,'درآمد ناشی از تغییر قیمت اوراق'!A:Q,9,0),0)</f>
        <v>-4772400466</v>
      </c>
      <c r="G54" s="1">
        <f>IFERROR(VLOOKUP(A54,'درآمد ناشی از فروش'!A:Q,9,0),0)</f>
        <v>0</v>
      </c>
      <c r="I54" s="1">
        <f t="shared" si="1"/>
        <v>-4772400466</v>
      </c>
      <c r="K54" s="5">
        <f>+I54/$I$55</f>
        <v>2.8272413380633576E-3</v>
      </c>
      <c r="M54" s="1">
        <f>IFERROR(VLOOKUP(A54,'درآمد سود سهام'!A:S,19,0),0)</f>
        <v>2400000000</v>
      </c>
      <c r="O54" s="1">
        <f>IFERROR(VLOOKUP(A54,'درآمد ناشی از تغییر قیمت اوراق'!A:Q,17,0),0)</f>
        <v>-2886160135</v>
      </c>
      <c r="Q54" s="1">
        <f>IFERROR(VLOOKUP(A54,'درآمد ناشی از فروش'!A:Q,17,0),0)</f>
        <v>0</v>
      </c>
      <c r="S54" s="1">
        <f t="shared" si="2"/>
        <v>-486160135</v>
      </c>
      <c r="U54" s="5">
        <f t="shared" si="3"/>
        <v>-5.3054412199675218E-3</v>
      </c>
    </row>
    <row r="55" spans="1:21" s="3" customFormat="1" ht="24.75" thickBot="1" x14ac:dyDescent="0.3">
      <c r="C55" s="2">
        <f>SUM(C8:C54)</f>
        <v>0</v>
      </c>
      <c r="E55" s="2">
        <f>SUM(E8:E54)</f>
        <v>-1724490567164</v>
      </c>
      <c r="G55" s="2">
        <f>SUM(G8:G54)</f>
        <v>36484523340</v>
      </c>
      <c r="I55" s="2">
        <f>SUM(I8:I54)</f>
        <v>-1688006043824</v>
      </c>
      <c r="K55" s="13">
        <f>SUM(K8:K54)</f>
        <v>1.0000000000000004</v>
      </c>
      <c r="M55" s="2">
        <f>SUM(M8:M54)</f>
        <v>15905492834</v>
      </c>
      <c r="O55" s="2">
        <f>SUM(O8:O54)</f>
        <v>29274117762</v>
      </c>
      <c r="Q55" s="2">
        <f>SUM(Q8:Q54)</f>
        <v>46454640891</v>
      </c>
      <c r="S55" s="2">
        <f>SUM(S8:S54)</f>
        <v>91634251487</v>
      </c>
      <c r="U55" s="13">
        <f>SUM(U8:U54)</f>
        <v>1.0000000000000011</v>
      </c>
    </row>
    <row r="56" spans="1:21" ht="23.25" thickTop="1" x14ac:dyDescent="0.25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99A2-9400-4A38-A1FD-CB4D944E9225}">
  <dimension ref="A2:S10"/>
  <sheetViews>
    <sheetView rightToLeft="1" workbookViewId="0">
      <selection activeCell="Q43" sqref="Q43"/>
    </sheetView>
  </sheetViews>
  <sheetFormatPr defaultRowHeight="18.75" x14ac:dyDescent="0.25"/>
  <cols>
    <col min="1" max="1" width="26.140625" style="7" customWidth="1"/>
    <col min="2" max="2" width="1" style="7" customWidth="1"/>
    <col min="3" max="3" width="20" style="7" customWidth="1"/>
    <col min="4" max="4" width="1" style="7" customWidth="1"/>
    <col min="5" max="5" width="35" style="7" customWidth="1"/>
    <col min="6" max="6" width="1" style="7" customWidth="1"/>
    <col min="7" max="7" width="24" style="7" customWidth="1"/>
    <col min="8" max="8" width="1" style="7" customWidth="1"/>
    <col min="9" max="9" width="23" style="7" customWidth="1"/>
    <col min="10" max="10" width="1" style="7" customWidth="1"/>
    <col min="11" max="11" width="22" style="7" customWidth="1"/>
    <col min="12" max="12" width="1" style="7" customWidth="1"/>
    <col min="13" max="13" width="24" style="7" customWidth="1"/>
    <col min="14" max="14" width="1" style="7" customWidth="1"/>
    <col min="15" max="15" width="23" style="7" customWidth="1"/>
    <col min="16" max="16" width="1" style="7" customWidth="1"/>
    <col min="17" max="17" width="22" style="7" customWidth="1"/>
    <col min="18" max="18" width="1" style="7" customWidth="1"/>
    <col min="19" max="19" width="24" style="7" customWidth="1"/>
    <col min="20" max="20" width="1" style="7" customWidth="1"/>
    <col min="21" max="21" width="9.140625" style="7" customWidth="1"/>
    <col min="22" max="16384" width="9.140625" style="7"/>
  </cols>
  <sheetData>
    <row r="2" spans="1:19" ht="26.25" x14ac:dyDescent="0.25">
      <c r="A2" s="31" t="s">
        <v>60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</row>
    <row r="3" spans="1:19" ht="26.25" x14ac:dyDescent="0.25">
      <c r="A3" s="31" t="s">
        <v>38</v>
      </c>
      <c r="B3" s="31" t="s">
        <v>38</v>
      </c>
      <c r="C3" s="31" t="s">
        <v>38</v>
      </c>
      <c r="D3" s="31" t="s">
        <v>38</v>
      </c>
      <c r="E3" s="31" t="s">
        <v>38</v>
      </c>
      <c r="F3" s="31" t="s">
        <v>38</v>
      </c>
      <c r="G3" s="31" t="s">
        <v>38</v>
      </c>
      <c r="H3" s="31" t="s">
        <v>38</v>
      </c>
      <c r="I3" s="31" t="s">
        <v>38</v>
      </c>
      <c r="J3" s="31" t="s">
        <v>38</v>
      </c>
      <c r="K3" s="31" t="s">
        <v>38</v>
      </c>
      <c r="L3" s="31" t="s">
        <v>38</v>
      </c>
      <c r="M3" s="31" t="s">
        <v>38</v>
      </c>
      <c r="N3" s="31" t="s">
        <v>38</v>
      </c>
      <c r="O3" s="31" t="s">
        <v>38</v>
      </c>
      <c r="P3" s="31" t="s">
        <v>38</v>
      </c>
      <c r="Q3" s="31" t="s">
        <v>38</v>
      </c>
      <c r="R3" s="31" t="s">
        <v>38</v>
      </c>
      <c r="S3" s="31" t="s">
        <v>38</v>
      </c>
    </row>
    <row r="4" spans="1:19" ht="26.25" x14ac:dyDescent="0.25">
      <c r="A4" s="31" t="str">
        <f>+سپرده!A4</f>
        <v>برای ماه منتهی به 1404/11/30</v>
      </c>
      <c r="B4" s="31" t="s">
        <v>62</v>
      </c>
      <c r="C4" s="31" t="s">
        <v>62</v>
      </c>
      <c r="D4" s="31" t="s">
        <v>62</v>
      </c>
      <c r="E4" s="31" t="s">
        <v>62</v>
      </c>
      <c r="F4" s="31" t="s">
        <v>62</v>
      </c>
      <c r="G4" s="31" t="s">
        <v>62</v>
      </c>
      <c r="H4" s="31" t="s">
        <v>62</v>
      </c>
      <c r="I4" s="31" t="s">
        <v>62</v>
      </c>
      <c r="J4" s="31" t="s">
        <v>62</v>
      </c>
      <c r="K4" s="31" t="s">
        <v>62</v>
      </c>
      <c r="L4" s="31" t="s">
        <v>62</v>
      </c>
      <c r="M4" s="31" t="s">
        <v>62</v>
      </c>
      <c r="N4" s="31" t="s">
        <v>62</v>
      </c>
      <c r="O4" s="31" t="s">
        <v>62</v>
      </c>
      <c r="P4" s="31" t="s">
        <v>62</v>
      </c>
      <c r="Q4" s="31" t="s">
        <v>62</v>
      </c>
      <c r="R4" s="31" t="s">
        <v>62</v>
      </c>
      <c r="S4" s="31" t="s">
        <v>62</v>
      </c>
    </row>
    <row r="6" spans="1:19" ht="27" thickBot="1" x14ac:dyDescent="0.3">
      <c r="A6" s="32" t="s">
        <v>3</v>
      </c>
      <c r="C6" s="32" t="s">
        <v>64</v>
      </c>
      <c r="D6" s="32" t="s">
        <v>64</v>
      </c>
      <c r="E6" s="32" t="s">
        <v>64</v>
      </c>
      <c r="F6" s="32" t="s">
        <v>64</v>
      </c>
      <c r="G6" s="32" t="s">
        <v>64</v>
      </c>
      <c r="I6" s="32" t="s">
        <v>40</v>
      </c>
      <c r="J6" s="32" t="s">
        <v>40</v>
      </c>
      <c r="K6" s="32" t="s">
        <v>40</v>
      </c>
      <c r="L6" s="32" t="s">
        <v>40</v>
      </c>
      <c r="M6" s="32" t="s">
        <v>40</v>
      </c>
      <c r="O6" s="32" t="s">
        <v>41</v>
      </c>
      <c r="P6" s="32" t="s">
        <v>41</v>
      </c>
      <c r="Q6" s="32" t="s">
        <v>41</v>
      </c>
      <c r="R6" s="32" t="s">
        <v>41</v>
      </c>
      <c r="S6" s="32" t="s">
        <v>41</v>
      </c>
    </row>
    <row r="7" spans="1:19" ht="27" thickBot="1" x14ac:dyDescent="0.3">
      <c r="A7" s="32" t="s">
        <v>3</v>
      </c>
      <c r="C7" s="18" t="s">
        <v>65</v>
      </c>
      <c r="E7" s="18" t="s">
        <v>66</v>
      </c>
      <c r="G7" s="18" t="s">
        <v>67</v>
      </c>
      <c r="I7" s="18" t="s">
        <v>68</v>
      </c>
      <c r="K7" s="18" t="s">
        <v>44</v>
      </c>
      <c r="M7" s="18" t="s">
        <v>69</v>
      </c>
      <c r="O7" s="18" t="s">
        <v>68</v>
      </c>
      <c r="Q7" s="18" t="s">
        <v>44</v>
      </c>
      <c r="S7" s="18" t="s">
        <v>69</v>
      </c>
    </row>
    <row r="8" spans="1:19" ht="21" x14ac:dyDescent="0.25">
      <c r="A8" s="9" t="s">
        <v>82</v>
      </c>
      <c r="C8" s="7" t="s">
        <v>109</v>
      </c>
      <c r="E8" s="7">
        <v>40102934</v>
      </c>
      <c r="G8" s="7">
        <v>340</v>
      </c>
      <c r="I8" s="7">
        <v>0</v>
      </c>
      <c r="K8" s="7">
        <v>0</v>
      </c>
      <c r="M8" s="7">
        <v>0</v>
      </c>
      <c r="O8" s="7">
        <v>13634997560</v>
      </c>
      <c r="Q8" s="7">
        <v>-129504726</v>
      </c>
      <c r="S8" s="7">
        <f>+Q8+O8</f>
        <v>13505492834</v>
      </c>
    </row>
    <row r="9" spans="1:19" ht="21.75" thickBot="1" x14ac:dyDescent="0.3">
      <c r="A9" s="9" t="s">
        <v>107</v>
      </c>
      <c r="C9" s="7" t="s">
        <v>110</v>
      </c>
      <c r="E9" s="7">
        <v>4000000</v>
      </c>
      <c r="G9" s="7">
        <v>600</v>
      </c>
      <c r="I9" s="7">
        <v>0</v>
      </c>
      <c r="K9" s="7">
        <v>0</v>
      </c>
      <c r="M9" s="7">
        <v>0</v>
      </c>
      <c r="O9" s="7">
        <v>2400000000</v>
      </c>
      <c r="Q9" s="7">
        <v>0</v>
      </c>
      <c r="S9" s="7">
        <f>+Q9+O9</f>
        <v>2400000000</v>
      </c>
    </row>
    <row r="10" spans="1:19" ht="21.75" thickBot="1" x14ac:dyDescent="0.3">
      <c r="A10" s="9" t="s">
        <v>30</v>
      </c>
      <c r="C10" s="7" t="s">
        <v>30</v>
      </c>
      <c r="E10" s="7" t="s">
        <v>30</v>
      </c>
      <c r="G10" s="7" t="s">
        <v>30</v>
      </c>
      <c r="I10" s="10">
        <f>SUM(I8:I9)</f>
        <v>0</v>
      </c>
      <c r="K10" s="10">
        <f>SUM(K8:K9)</f>
        <v>0</v>
      </c>
      <c r="M10" s="10">
        <f>SUM(M8:M9)</f>
        <v>0</v>
      </c>
      <c r="O10" s="10">
        <f>SUM(O8:O9)</f>
        <v>16034997560</v>
      </c>
      <c r="P10" s="9"/>
      <c r="Q10" s="10">
        <f>SUM(Q8:Q9)</f>
        <v>-129504726</v>
      </c>
      <c r="R10" s="9"/>
      <c r="S10" s="10">
        <f>SUM(S8:S9)</f>
        <v>15905492834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1"/>
  <sheetViews>
    <sheetView rightToLeft="1" workbookViewId="0">
      <selection activeCell="Q43" sqref="Q43"/>
    </sheetView>
  </sheetViews>
  <sheetFormatPr defaultRowHeight="22.5" x14ac:dyDescent="0.25"/>
  <cols>
    <col min="1" max="1" width="21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4" x14ac:dyDescent="0.25">
      <c r="A2" s="28" t="s">
        <v>60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</row>
    <row r="3" spans="1:9" ht="24" x14ac:dyDescent="0.25">
      <c r="A3" s="28" t="s">
        <v>38</v>
      </c>
      <c r="B3" s="28" t="s">
        <v>38</v>
      </c>
      <c r="C3" s="28" t="s">
        <v>38</v>
      </c>
      <c r="D3" s="28" t="s">
        <v>38</v>
      </c>
      <c r="E3" s="28" t="s">
        <v>38</v>
      </c>
      <c r="F3" s="28" t="s">
        <v>38</v>
      </c>
      <c r="G3" s="28" t="s">
        <v>38</v>
      </c>
      <c r="H3" s="28" t="s">
        <v>38</v>
      </c>
      <c r="I3" s="28" t="s">
        <v>38</v>
      </c>
    </row>
    <row r="4" spans="1:9" ht="24" x14ac:dyDescent="0.25">
      <c r="A4" s="28" t="str">
        <f>+سپرده!A4</f>
        <v>برای ماه منتهی به 1404/11/30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</row>
    <row r="6" spans="1:9" ht="24.75" thickBot="1" x14ac:dyDescent="0.3">
      <c r="A6" s="17" t="s">
        <v>54</v>
      </c>
      <c r="C6" s="27" t="s">
        <v>40</v>
      </c>
      <c r="D6" s="27" t="s">
        <v>40</v>
      </c>
      <c r="E6" s="27" t="s">
        <v>40</v>
      </c>
      <c r="G6" s="27" t="s">
        <v>41</v>
      </c>
      <c r="H6" s="27" t="s">
        <v>41</v>
      </c>
      <c r="I6" s="27" t="s">
        <v>41</v>
      </c>
    </row>
    <row r="7" spans="1:9" ht="24.75" thickBot="1" x14ac:dyDescent="0.3">
      <c r="A7" s="27" t="s">
        <v>55</v>
      </c>
      <c r="C7" s="27" t="s">
        <v>56</v>
      </c>
      <c r="E7" s="27" t="s">
        <v>57</v>
      </c>
      <c r="G7" s="27" t="s">
        <v>56</v>
      </c>
      <c r="I7" s="27" t="s">
        <v>57</v>
      </c>
    </row>
    <row r="8" spans="1:9" ht="24" x14ac:dyDescent="0.25">
      <c r="A8" s="3" t="s">
        <v>36</v>
      </c>
      <c r="C8" s="1">
        <f>+'سود سپرده بانکی'!C8</f>
        <v>1485873828</v>
      </c>
      <c r="E8" s="12">
        <f>+C8/$C$10</f>
        <v>0.99999752133000686</v>
      </c>
      <c r="G8" s="1">
        <f>+'سود سپرده بانکی'!I8</f>
        <v>2391156528</v>
      </c>
      <c r="I8" s="12">
        <f>+G8/$G$10</f>
        <v>0.99999691949179292</v>
      </c>
    </row>
    <row r="9" spans="1:9" ht="24.75" thickBot="1" x14ac:dyDescent="0.3">
      <c r="A9" s="3" t="s">
        <v>37</v>
      </c>
      <c r="C9" s="1">
        <f>+'سود سپرده بانکی'!G9</f>
        <v>3683</v>
      </c>
      <c r="E9" s="12">
        <f>+C9/$C$10</f>
        <v>2.4786699931418505E-6</v>
      </c>
      <c r="G9" s="1">
        <f>+'سود سپرده بانکی'!M9</f>
        <v>7366</v>
      </c>
      <c r="I9" s="12">
        <f>+G9/$G$10</f>
        <v>3.080508207104937E-6</v>
      </c>
    </row>
    <row r="10" spans="1:9" ht="24.75" thickBot="1" x14ac:dyDescent="0.3">
      <c r="A10" s="3" t="s">
        <v>30</v>
      </c>
      <c r="C10" s="2">
        <f>SUM(C8:C9)</f>
        <v>1485877511</v>
      </c>
      <c r="D10" s="3"/>
      <c r="E10" s="13">
        <f>SUM(E8:E9)</f>
        <v>1</v>
      </c>
      <c r="F10" s="3"/>
      <c r="G10" s="2">
        <f>SUM(G8:G9)</f>
        <v>2391163894</v>
      </c>
      <c r="H10" s="3"/>
      <c r="I10" s="13">
        <f>SUM(I8:I9)</f>
        <v>1</v>
      </c>
    </row>
    <row r="11" spans="1:9" ht="23.2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2"/>
  <sheetViews>
    <sheetView rightToLeft="1" workbookViewId="0">
      <selection activeCell="Q43" sqref="Q43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28" t="s">
        <v>60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</row>
    <row r="3" spans="1:13" ht="24" x14ac:dyDescent="0.25">
      <c r="A3" s="28" t="s">
        <v>38</v>
      </c>
      <c r="B3" s="28" t="s">
        <v>38</v>
      </c>
      <c r="C3" s="28" t="s">
        <v>38</v>
      </c>
      <c r="D3" s="28" t="s">
        <v>38</v>
      </c>
      <c r="E3" s="28" t="s">
        <v>38</v>
      </c>
      <c r="F3" s="28" t="s">
        <v>38</v>
      </c>
      <c r="G3" s="28" t="s">
        <v>38</v>
      </c>
      <c r="H3" s="28" t="s">
        <v>38</v>
      </c>
      <c r="I3" s="28" t="s">
        <v>38</v>
      </c>
      <c r="J3" s="28" t="s">
        <v>38</v>
      </c>
      <c r="K3" s="28" t="s">
        <v>38</v>
      </c>
      <c r="L3" s="28" t="s">
        <v>38</v>
      </c>
      <c r="M3" s="28" t="s">
        <v>38</v>
      </c>
    </row>
    <row r="4" spans="1:13" ht="24" x14ac:dyDescent="0.25">
      <c r="A4" s="28" t="str">
        <f>+سپرده!A4</f>
        <v>برای ماه منتهی به 1404/11/30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</row>
    <row r="6" spans="1:13" ht="24.75" thickBot="1" x14ac:dyDescent="0.3">
      <c r="A6" s="17" t="s">
        <v>39</v>
      </c>
      <c r="C6" s="27" t="s">
        <v>40</v>
      </c>
      <c r="D6" s="27" t="s">
        <v>40</v>
      </c>
      <c r="E6" s="27" t="s">
        <v>40</v>
      </c>
      <c r="F6" s="27" t="s">
        <v>40</v>
      </c>
      <c r="G6" s="27" t="s">
        <v>40</v>
      </c>
      <c r="I6" s="27" t="s">
        <v>41</v>
      </c>
      <c r="J6" s="27" t="s">
        <v>41</v>
      </c>
      <c r="K6" s="27" t="s">
        <v>41</v>
      </c>
      <c r="L6" s="27" t="s">
        <v>41</v>
      </c>
      <c r="M6" s="27" t="s">
        <v>41</v>
      </c>
    </row>
    <row r="7" spans="1:13" ht="24.75" thickBot="1" x14ac:dyDescent="0.3">
      <c r="A7" s="27" t="s">
        <v>42</v>
      </c>
      <c r="C7" s="27" t="s">
        <v>43</v>
      </c>
      <c r="E7" s="27" t="s">
        <v>44</v>
      </c>
      <c r="G7" s="27" t="s">
        <v>45</v>
      </c>
      <c r="I7" s="27" t="s">
        <v>43</v>
      </c>
      <c r="K7" s="27" t="s">
        <v>44</v>
      </c>
      <c r="M7" s="27" t="s">
        <v>45</v>
      </c>
    </row>
    <row r="8" spans="1:13" ht="24" x14ac:dyDescent="0.25">
      <c r="A8" s="3" t="s">
        <v>36</v>
      </c>
      <c r="C8" s="1">
        <v>1485873828</v>
      </c>
      <c r="E8" s="1">
        <v>0</v>
      </c>
      <c r="G8" s="1">
        <f>+C8-E8</f>
        <v>1485873828</v>
      </c>
      <c r="I8" s="1">
        <v>2391156528</v>
      </c>
      <c r="K8" s="1">
        <v>0</v>
      </c>
      <c r="M8" s="1">
        <f>+I8-K8</f>
        <v>2391156528</v>
      </c>
    </row>
    <row r="9" spans="1:13" ht="24.75" thickBot="1" x14ac:dyDescent="0.3">
      <c r="A9" s="3" t="s">
        <v>37</v>
      </c>
      <c r="C9" s="1">
        <v>3683</v>
      </c>
      <c r="E9" s="1">
        <v>0</v>
      </c>
      <c r="G9" s="1">
        <f>+C9-E9</f>
        <v>3683</v>
      </c>
      <c r="I9" s="1">
        <v>7366</v>
      </c>
      <c r="K9" s="1">
        <v>0</v>
      </c>
      <c r="M9" s="1">
        <f>+I9-K9</f>
        <v>7366</v>
      </c>
    </row>
    <row r="10" spans="1:13" ht="24.75" thickBot="1" x14ac:dyDescent="0.3">
      <c r="A10" s="3" t="s">
        <v>30</v>
      </c>
      <c r="C10" s="2">
        <f>SUM(C8:C9)</f>
        <v>1485877511</v>
      </c>
      <c r="D10" s="3"/>
      <c r="E10" s="2">
        <f>SUM(E8:E9)</f>
        <v>0</v>
      </c>
      <c r="F10" s="3"/>
      <c r="G10" s="2">
        <f>SUM(G8:G9)</f>
        <v>1485877511</v>
      </c>
      <c r="H10" s="3"/>
      <c r="I10" s="2">
        <f>SUM(I8:I9)</f>
        <v>2391163894</v>
      </c>
      <c r="J10" s="3"/>
      <c r="K10" s="2">
        <f>SUM(K8:K9)</f>
        <v>0</v>
      </c>
      <c r="L10" s="3"/>
      <c r="M10" s="2">
        <f>SUM(M8:M9)</f>
        <v>2391163894</v>
      </c>
    </row>
    <row r="12" spans="1:13" x14ac:dyDescent="0.45">
      <c r="G12" s="8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3"/>
  <sheetViews>
    <sheetView rightToLeft="1" topLeftCell="A19" zoomScale="70" zoomScaleNormal="70" workbookViewId="0">
      <selection activeCell="Q43" sqref="Q43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8.28515625" style="1" customWidth="1"/>
    <col min="10" max="10" width="1" style="1" customWidth="1"/>
    <col min="11" max="11" width="19" style="1" customWidth="1"/>
    <col min="12" max="12" width="1" style="1" customWidth="1"/>
    <col min="13" max="13" width="24" style="1" bestFit="1" customWidth="1"/>
    <col min="14" max="14" width="1" style="1" customWidth="1"/>
    <col min="15" max="15" width="23" style="1" customWidth="1"/>
    <col min="16" max="16" width="1" style="1" customWidth="1"/>
    <col min="17" max="17" width="28.28515625" style="1" customWidth="1"/>
    <col min="18" max="54" width="13.28515625" style="1" customWidth="1"/>
    <col min="55" max="16384" width="9.140625" style="1"/>
  </cols>
  <sheetData>
    <row r="2" spans="1:17" ht="24" x14ac:dyDescent="0.25">
      <c r="A2" s="28" t="s">
        <v>60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4" x14ac:dyDescent="0.25">
      <c r="A3" s="28" t="s">
        <v>38</v>
      </c>
      <c r="B3" s="28" t="s">
        <v>38</v>
      </c>
      <c r="C3" s="28" t="s">
        <v>38</v>
      </c>
      <c r="D3" s="28" t="s">
        <v>38</v>
      </c>
      <c r="E3" s="28" t="s">
        <v>38</v>
      </c>
      <c r="F3" s="28" t="s">
        <v>38</v>
      </c>
      <c r="G3" s="28" t="s">
        <v>38</v>
      </c>
      <c r="H3" s="28" t="s">
        <v>38</v>
      </c>
      <c r="I3" s="28" t="s">
        <v>38</v>
      </c>
      <c r="J3" s="28" t="s">
        <v>38</v>
      </c>
      <c r="K3" s="28" t="s">
        <v>38</v>
      </c>
      <c r="L3" s="28" t="s">
        <v>38</v>
      </c>
      <c r="M3" s="28" t="s">
        <v>38</v>
      </c>
      <c r="N3" s="28" t="s">
        <v>38</v>
      </c>
      <c r="O3" s="28" t="s">
        <v>38</v>
      </c>
      <c r="P3" s="28" t="s">
        <v>38</v>
      </c>
      <c r="Q3" s="28" t="s">
        <v>38</v>
      </c>
    </row>
    <row r="4" spans="1:17" ht="24" x14ac:dyDescent="0.25">
      <c r="A4" s="28" t="str">
        <f>+سپرده!A4</f>
        <v>برای ماه منتهی به 1404/11/30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4.75" thickBot="1" x14ac:dyDescent="0.3">
      <c r="A6" s="27" t="s">
        <v>3</v>
      </c>
      <c r="C6" s="27" t="s">
        <v>40</v>
      </c>
      <c r="D6" s="27" t="s">
        <v>40</v>
      </c>
      <c r="E6" s="27" t="s">
        <v>40</v>
      </c>
      <c r="F6" s="27" t="s">
        <v>40</v>
      </c>
      <c r="G6" s="27" t="s">
        <v>40</v>
      </c>
      <c r="H6" s="27" t="s">
        <v>40</v>
      </c>
      <c r="I6" s="27" t="s">
        <v>40</v>
      </c>
      <c r="K6" s="27" t="s">
        <v>41</v>
      </c>
      <c r="L6" s="27" t="s">
        <v>41</v>
      </c>
      <c r="M6" s="27" t="s">
        <v>41</v>
      </c>
      <c r="N6" s="27" t="s">
        <v>41</v>
      </c>
      <c r="O6" s="27" t="s">
        <v>41</v>
      </c>
      <c r="P6" s="27" t="s">
        <v>41</v>
      </c>
      <c r="Q6" s="27" t="s">
        <v>41</v>
      </c>
    </row>
    <row r="7" spans="1:17" ht="24.75" thickBot="1" x14ac:dyDescent="0.3">
      <c r="A7" s="27" t="s">
        <v>3</v>
      </c>
      <c r="C7" s="27" t="s">
        <v>7</v>
      </c>
      <c r="E7" s="27" t="s">
        <v>46</v>
      </c>
      <c r="G7" s="27" t="s">
        <v>47</v>
      </c>
      <c r="I7" s="27" t="s">
        <v>49</v>
      </c>
      <c r="K7" s="27" t="s">
        <v>7</v>
      </c>
      <c r="M7" s="27" t="s">
        <v>46</v>
      </c>
      <c r="O7" s="27" t="s">
        <v>47</v>
      </c>
      <c r="Q7" s="17" t="s">
        <v>49</v>
      </c>
    </row>
    <row r="8" spans="1:17" ht="24" x14ac:dyDescent="0.25">
      <c r="A8" s="3" t="s">
        <v>18</v>
      </c>
      <c r="C8" s="1">
        <v>2611475</v>
      </c>
      <c r="E8" s="1">
        <v>44474087761</v>
      </c>
      <c r="G8" s="1">
        <v>41486525657</v>
      </c>
      <c r="I8" s="1">
        <f>+E8-G8</f>
        <v>2987562104</v>
      </c>
      <c r="K8" s="1">
        <v>2611475</v>
      </c>
      <c r="M8" s="1">
        <v>44474087761</v>
      </c>
      <c r="O8" s="1">
        <v>41486525657</v>
      </c>
      <c r="Q8" s="1">
        <f t="shared" ref="Q8:Q37" si="0">+M8-O8</f>
        <v>2987562104</v>
      </c>
    </row>
    <row r="9" spans="1:17" ht="24" x14ac:dyDescent="0.25">
      <c r="A9" s="3" t="s">
        <v>86</v>
      </c>
      <c r="C9" s="1">
        <v>25000</v>
      </c>
      <c r="E9" s="1">
        <v>68937963</v>
      </c>
      <c r="G9" s="1">
        <v>66804577</v>
      </c>
      <c r="I9" s="1">
        <f t="shared" ref="I9:I37" si="1">+E9-G9</f>
        <v>2133386</v>
      </c>
      <c r="K9" s="1">
        <v>25000</v>
      </c>
      <c r="M9" s="1">
        <v>68937963</v>
      </c>
      <c r="O9" s="1">
        <v>66804577</v>
      </c>
      <c r="Q9" s="1">
        <f t="shared" si="0"/>
        <v>2133386</v>
      </c>
    </row>
    <row r="10" spans="1:17" ht="24" x14ac:dyDescent="0.25">
      <c r="A10" s="3" t="s">
        <v>76</v>
      </c>
      <c r="C10" s="1">
        <v>8719147</v>
      </c>
      <c r="E10" s="1">
        <v>25598588952</v>
      </c>
      <c r="G10" s="1">
        <v>26690642608</v>
      </c>
      <c r="I10" s="1">
        <f t="shared" si="1"/>
        <v>-1092053656</v>
      </c>
      <c r="K10" s="1">
        <v>12143863</v>
      </c>
      <c r="M10" s="1">
        <v>37088048415</v>
      </c>
      <c r="O10" s="1">
        <v>37174222116</v>
      </c>
      <c r="Q10" s="1">
        <f t="shared" si="0"/>
        <v>-86173701</v>
      </c>
    </row>
    <row r="11" spans="1:17" ht="24" x14ac:dyDescent="0.25">
      <c r="A11" s="3" t="s">
        <v>22</v>
      </c>
      <c r="C11" s="1">
        <v>530313</v>
      </c>
      <c r="E11" s="1">
        <v>1470767258</v>
      </c>
      <c r="G11" s="1">
        <v>1461821604</v>
      </c>
      <c r="I11" s="1">
        <f t="shared" si="1"/>
        <v>8945654</v>
      </c>
      <c r="K11" s="1">
        <v>530313</v>
      </c>
      <c r="M11" s="1">
        <v>1470767258</v>
      </c>
      <c r="O11" s="1">
        <v>1461821604</v>
      </c>
      <c r="Q11" s="1">
        <f t="shared" si="0"/>
        <v>8945654</v>
      </c>
    </row>
    <row r="12" spans="1:17" ht="24" x14ac:dyDescent="0.25">
      <c r="A12" s="3" t="s">
        <v>97</v>
      </c>
      <c r="C12" s="1">
        <v>150000</v>
      </c>
      <c r="E12" s="1">
        <v>579733748</v>
      </c>
      <c r="G12" s="1">
        <v>611883296</v>
      </c>
      <c r="I12" s="1">
        <f t="shared" si="1"/>
        <v>-32149548</v>
      </c>
      <c r="K12" s="1">
        <v>150000</v>
      </c>
      <c r="M12" s="1">
        <v>579733748</v>
      </c>
      <c r="O12" s="1">
        <v>611883296</v>
      </c>
      <c r="Q12" s="1">
        <f t="shared" si="0"/>
        <v>-32149548</v>
      </c>
    </row>
    <row r="13" spans="1:17" ht="24" x14ac:dyDescent="0.25">
      <c r="A13" s="3" t="s">
        <v>74</v>
      </c>
      <c r="C13" s="1">
        <v>4500000</v>
      </c>
      <c r="E13" s="1">
        <v>7447978709</v>
      </c>
      <c r="G13" s="1">
        <v>7747972332</v>
      </c>
      <c r="I13" s="1">
        <f t="shared" si="1"/>
        <v>-299993623</v>
      </c>
      <c r="K13" s="1">
        <v>4500000</v>
      </c>
      <c r="M13" s="1">
        <v>7447978709</v>
      </c>
      <c r="O13" s="1">
        <v>7747972332</v>
      </c>
      <c r="Q13" s="1">
        <f t="shared" si="0"/>
        <v>-299993623</v>
      </c>
    </row>
    <row r="14" spans="1:17" ht="24" x14ac:dyDescent="0.25">
      <c r="A14" s="3" t="s">
        <v>96</v>
      </c>
      <c r="C14" s="1">
        <v>0</v>
      </c>
      <c r="E14" s="1">
        <v>0</v>
      </c>
      <c r="G14" s="1">
        <v>0</v>
      </c>
      <c r="I14" s="1">
        <f t="shared" si="1"/>
        <v>0</v>
      </c>
      <c r="K14" s="1">
        <v>67647058</v>
      </c>
      <c r="M14" s="1">
        <v>71116573748</v>
      </c>
      <c r="O14" s="1">
        <v>74358233929</v>
      </c>
      <c r="Q14" s="1">
        <f t="shared" si="0"/>
        <v>-3241660181</v>
      </c>
    </row>
    <row r="15" spans="1:17" ht="24" x14ac:dyDescent="0.25">
      <c r="A15" s="3" t="s">
        <v>83</v>
      </c>
      <c r="C15" s="1">
        <v>219408</v>
      </c>
      <c r="E15" s="1">
        <v>214664018</v>
      </c>
      <c r="G15" s="1">
        <v>229468417</v>
      </c>
      <c r="I15" s="1">
        <f t="shared" si="1"/>
        <v>-14804399</v>
      </c>
      <c r="K15" s="1">
        <v>219408</v>
      </c>
      <c r="M15" s="1">
        <v>214664018</v>
      </c>
      <c r="O15" s="1">
        <v>229468417</v>
      </c>
      <c r="Q15" s="1">
        <f t="shared" si="0"/>
        <v>-14804399</v>
      </c>
    </row>
    <row r="16" spans="1:17" ht="24" x14ac:dyDescent="0.25">
      <c r="A16" s="3" t="s">
        <v>78</v>
      </c>
      <c r="C16" s="1">
        <v>0</v>
      </c>
      <c r="E16" s="1">
        <v>0</v>
      </c>
      <c r="G16" s="1">
        <v>0</v>
      </c>
      <c r="I16" s="1">
        <f t="shared" si="1"/>
        <v>0</v>
      </c>
      <c r="K16" s="1">
        <v>5000000</v>
      </c>
      <c r="M16" s="1">
        <v>10260071895</v>
      </c>
      <c r="O16" s="1">
        <v>9525792000</v>
      </c>
      <c r="Q16" s="1">
        <f t="shared" si="0"/>
        <v>734279895</v>
      </c>
    </row>
    <row r="17" spans="1:17" ht="24" x14ac:dyDescent="0.25">
      <c r="A17" s="3" t="s">
        <v>15</v>
      </c>
      <c r="C17" s="1">
        <v>1500000</v>
      </c>
      <c r="E17" s="1">
        <v>6352512962</v>
      </c>
      <c r="G17" s="1">
        <v>7575981442</v>
      </c>
      <c r="I17" s="1">
        <f t="shared" si="1"/>
        <v>-1223468480</v>
      </c>
      <c r="K17" s="1">
        <v>1500000</v>
      </c>
      <c r="M17" s="1">
        <v>6352512962</v>
      </c>
      <c r="O17" s="1">
        <v>7575981442</v>
      </c>
      <c r="Q17" s="1">
        <f t="shared" si="0"/>
        <v>-1223468480</v>
      </c>
    </row>
    <row r="18" spans="1:17" ht="24" x14ac:dyDescent="0.25">
      <c r="A18" s="3" t="s">
        <v>24</v>
      </c>
      <c r="C18" s="1">
        <v>25444250</v>
      </c>
      <c r="E18" s="1">
        <v>85171245202</v>
      </c>
      <c r="G18" s="1">
        <v>97809070288</v>
      </c>
      <c r="I18" s="1">
        <f t="shared" si="1"/>
        <v>-12637825086</v>
      </c>
      <c r="K18" s="1">
        <v>25444250</v>
      </c>
      <c r="M18" s="1">
        <v>85171245202</v>
      </c>
      <c r="O18" s="1">
        <v>97809070288</v>
      </c>
      <c r="Q18" s="1">
        <f t="shared" si="0"/>
        <v>-12637825086</v>
      </c>
    </row>
    <row r="19" spans="1:17" ht="24" x14ac:dyDescent="0.25">
      <c r="A19" s="3" t="s">
        <v>91</v>
      </c>
      <c r="C19" s="1">
        <v>145000</v>
      </c>
      <c r="E19" s="1">
        <v>9684604831</v>
      </c>
      <c r="G19" s="1">
        <v>6477439334</v>
      </c>
      <c r="I19" s="1">
        <f t="shared" si="1"/>
        <v>3207165497</v>
      </c>
      <c r="K19" s="1">
        <v>645000</v>
      </c>
      <c r="M19" s="1">
        <v>34411973334</v>
      </c>
      <c r="O19" s="1">
        <v>28813437025</v>
      </c>
      <c r="Q19" s="1">
        <f t="shared" si="0"/>
        <v>5598536309</v>
      </c>
    </row>
    <row r="20" spans="1:17" ht="24" x14ac:dyDescent="0.25">
      <c r="A20" s="3" t="s">
        <v>72</v>
      </c>
      <c r="C20" s="1">
        <v>18900000</v>
      </c>
      <c r="E20" s="1">
        <v>257761979455</v>
      </c>
      <c r="G20" s="1">
        <v>218750725181</v>
      </c>
      <c r="I20" s="1">
        <f t="shared" si="1"/>
        <v>39011254274</v>
      </c>
      <c r="K20" s="1">
        <v>18900000</v>
      </c>
      <c r="M20" s="1">
        <v>257761979455</v>
      </c>
      <c r="O20" s="1">
        <v>218750725181</v>
      </c>
      <c r="Q20" s="1">
        <f t="shared" si="0"/>
        <v>39011254274</v>
      </c>
    </row>
    <row r="21" spans="1:17" ht="24" x14ac:dyDescent="0.25">
      <c r="A21" s="3" t="s">
        <v>80</v>
      </c>
      <c r="C21" s="1">
        <v>1500000</v>
      </c>
      <c r="E21" s="1">
        <v>21552104503</v>
      </c>
      <c r="G21" s="1">
        <v>21135351004</v>
      </c>
      <c r="I21" s="1">
        <f t="shared" si="1"/>
        <v>416753499</v>
      </c>
      <c r="K21" s="1">
        <v>1500000</v>
      </c>
      <c r="M21" s="1">
        <v>21552104503</v>
      </c>
      <c r="O21" s="1">
        <v>21135351004</v>
      </c>
      <c r="Q21" s="1">
        <f t="shared" si="0"/>
        <v>416753499</v>
      </c>
    </row>
    <row r="22" spans="1:17" ht="24" x14ac:dyDescent="0.25">
      <c r="A22" s="3" t="s">
        <v>85</v>
      </c>
      <c r="C22" s="1">
        <v>0</v>
      </c>
      <c r="E22" s="1">
        <v>0</v>
      </c>
      <c r="G22" s="1">
        <v>0</v>
      </c>
      <c r="I22" s="1">
        <f t="shared" si="1"/>
        <v>0</v>
      </c>
      <c r="K22" s="1">
        <v>36500000</v>
      </c>
      <c r="M22" s="1">
        <v>86710339779</v>
      </c>
      <c r="O22" s="1">
        <v>86705544870</v>
      </c>
      <c r="Q22" s="1">
        <f t="shared" si="0"/>
        <v>4794909</v>
      </c>
    </row>
    <row r="23" spans="1:17" ht="24" x14ac:dyDescent="0.25">
      <c r="A23" s="3" t="s">
        <v>111</v>
      </c>
      <c r="C23" s="1">
        <v>0</v>
      </c>
      <c r="E23" s="1">
        <v>0</v>
      </c>
      <c r="G23" s="1">
        <v>0</v>
      </c>
      <c r="I23" s="1">
        <f t="shared" si="1"/>
        <v>0</v>
      </c>
      <c r="K23" s="1">
        <v>15000</v>
      </c>
      <c r="M23" s="1">
        <v>540291023</v>
      </c>
      <c r="O23" s="1">
        <v>459460232</v>
      </c>
      <c r="Q23" s="1">
        <f t="shared" si="0"/>
        <v>80830791</v>
      </c>
    </row>
    <row r="24" spans="1:17" ht="24" x14ac:dyDescent="0.25">
      <c r="A24" s="3" t="s">
        <v>108</v>
      </c>
      <c r="C24" s="1">
        <v>1306501</v>
      </c>
      <c r="E24" s="1">
        <v>10086005800</v>
      </c>
      <c r="G24" s="1">
        <v>8361982413</v>
      </c>
      <c r="I24" s="1">
        <f t="shared" si="1"/>
        <v>1724023387</v>
      </c>
      <c r="K24" s="1">
        <v>1306501</v>
      </c>
      <c r="M24" s="1">
        <v>10086005800</v>
      </c>
      <c r="O24" s="1">
        <v>8361982413</v>
      </c>
      <c r="Q24" s="1">
        <f t="shared" si="0"/>
        <v>1724023387</v>
      </c>
    </row>
    <row r="25" spans="1:17" ht="24" x14ac:dyDescent="0.25">
      <c r="A25" s="3" t="s">
        <v>23</v>
      </c>
      <c r="C25" s="1">
        <v>26500000</v>
      </c>
      <c r="E25" s="1">
        <v>112096773796</v>
      </c>
      <c r="G25" s="1">
        <v>96422312278</v>
      </c>
      <c r="I25" s="1">
        <f t="shared" si="1"/>
        <v>15674461518</v>
      </c>
      <c r="K25" s="1">
        <v>26500000</v>
      </c>
      <c r="M25" s="1">
        <v>112096773796</v>
      </c>
      <c r="O25" s="1">
        <v>96422312278</v>
      </c>
      <c r="Q25" s="1">
        <f t="shared" si="0"/>
        <v>15674461518</v>
      </c>
    </row>
    <row r="26" spans="1:17" ht="24" x14ac:dyDescent="0.25">
      <c r="A26" s="3" t="s">
        <v>16</v>
      </c>
      <c r="C26" s="1">
        <v>0</v>
      </c>
      <c r="E26" s="1">
        <v>0</v>
      </c>
      <c r="G26" s="1">
        <v>0</v>
      </c>
      <c r="I26" s="1">
        <f t="shared" si="1"/>
        <v>0</v>
      </c>
      <c r="K26" s="1">
        <v>128316</v>
      </c>
      <c r="M26" s="1">
        <v>453528509</v>
      </c>
      <c r="O26" s="1">
        <v>423607339</v>
      </c>
      <c r="Q26" s="1">
        <f t="shared" si="0"/>
        <v>29921170</v>
      </c>
    </row>
    <row r="27" spans="1:17" ht="24" x14ac:dyDescent="0.25">
      <c r="A27" s="3" t="s">
        <v>26</v>
      </c>
      <c r="C27" s="1">
        <v>2101819</v>
      </c>
      <c r="E27" s="1">
        <v>9885611058</v>
      </c>
      <c r="G27" s="1">
        <v>10071226897</v>
      </c>
      <c r="I27" s="1">
        <f t="shared" si="1"/>
        <v>-185615839</v>
      </c>
      <c r="K27" s="1">
        <v>2101819</v>
      </c>
      <c r="M27" s="1">
        <v>9885611058</v>
      </c>
      <c r="O27" s="1">
        <v>10071226897</v>
      </c>
      <c r="Q27" s="1">
        <f t="shared" si="0"/>
        <v>-185615839</v>
      </c>
    </row>
    <row r="28" spans="1:17" ht="24" x14ac:dyDescent="0.25">
      <c r="A28" s="3" t="s">
        <v>29</v>
      </c>
      <c r="C28" s="1">
        <v>800000</v>
      </c>
      <c r="E28" s="1">
        <v>1765446788</v>
      </c>
      <c r="G28" s="1">
        <v>2147272282</v>
      </c>
      <c r="I28" s="1">
        <f t="shared" si="1"/>
        <v>-381825494</v>
      </c>
      <c r="K28" s="1">
        <v>800000</v>
      </c>
      <c r="M28" s="1">
        <v>1765446788</v>
      </c>
      <c r="O28" s="1">
        <v>2147272282</v>
      </c>
      <c r="Q28" s="1">
        <f t="shared" si="0"/>
        <v>-381825494</v>
      </c>
    </row>
    <row r="29" spans="1:17" ht="24" x14ac:dyDescent="0.25">
      <c r="A29" s="3" t="s">
        <v>21</v>
      </c>
      <c r="C29" s="1">
        <v>3880647</v>
      </c>
      <c r="E29" s="1">
        <v>39928618254</v>
      </c>
      <c r="G29" s="1">
        <v>49365327813</v>
      </c>
      <c r="I29" s="1">
        <f t="shared" si="1"/>
        <v>-9436709559</v>
      </c>
      <c r="K29" s="1">
        <v>5930042</v>
      </c>
      <c r="M29" s="1">
        <v>67334133531</v>
      </c>
      <c r="O29" s="1">
        <v>75435479579</v>
      </c>
      <c r="Q29" s="1">
        <f t="shared" si="0"/>
        <v>-8101346048</v>
      </c>
    </row>
    <row r="30" spans="1:17" ht="24" x14ac:dyDescent="0.25">
      <c r="A30" s="3" t="s">
        <v>99</v>
      </c>
      <c r="C30" s="1">
        <v>61425</v>
      </c>
      <c r="E30" s="1">
        <v>521124082</v>
      </c>
      <c r="G30" s="1">
        <v>628396404</v>
      </c>
      <c r="I30" s="1">
        <f t="shared" si="1"/>
        <v>-107272322</v>
      </c>
      <c r="K30" s="1">
        <v>61425</v>
      </c>
      <c r="M30" s="1">
        <v>521124082</v>
      </c>
      <c r="O30" s="1">
        <v>628396404</v>
      </c>
      <c r="Q30" s="1">
        <f t="shared" si="0"/>
        <v>-107272322</v>
      </c>
    </row>
    <row r="31" spans="1:17" ht="24" x14ac:dyDescent="0.25">
      <c r="A31" s="3" t="s">
        <v>63</v>
      </c>
      <c r="C31" s="1">
        <v>1616699</v>
      </c>
      <c r="E31" s="1">
        <v>3636725825</v>
      </c>
      <c r="G31" s="1">
        <v>3992858545</v>
      </c>
      <c r="I31" s="1">
        <f t="shared" si="1"/>
        <v>-356132720</v>
      </c>
      <c r="K31" s="1">
        <v>1616699</v>
      </c>
      <c r="M31" s="1">
        <v>3636725825</v>
      </c>
      <c r="O31" s="1">
        <v>3992858545</v>
      </c>
      <c r="Q31" s="1">
        <f t="shared" si="0"/>
        <v>-356132720</v>
      </c>
    </row>
    <row r="32" spans="1:17" ht="24" x14ac:dyDescent="0.25">
      <c r="A32" s="3" t="s">
        <v>61</v>
      </c>
      <c r="C32" s="1">
        <v>400000</v>
      </c>
      <c r="E32" s="1">
        <v>780718043</v>
      </c>
      <c r="G32" s="1">
        <v>747377764</v>
      </c>
      <c r="I32" s="1">
        <f t="shared" si="1"/>
        <v>33340279</v>
      </c>
      <c r="K32" s="1">
        <v>400000</v>
      </c>
      <c r="M32" s="1">
        <v>780718043</v>
      </c>
      <c r="O32" s="1">
        <v>747377764</v>
      </c>
      <c r="Q32" s="1">
        <f t="shared" si="0"/>
        <v>33340279</v>
      </c>
    </row>
    <row r="33" spans="1:17" ht="24" x14ac:dyDescent="0.25">
      <c r="A33" s="3" t="s">
        <v>73</v>
      </c>
      <c r="C33" s="1">
        <v>650000</v>
      </c>
      <c r="E33" s="1">
        <v>1267376858</v>
      </c>
      <c r="G33" s="1">
        <v>1352765305</v>
      </c>
      <c r="I33" s="1">
        <f t="shared" si="1"/>
        <v>-85388447</v>
      </c>
      <c r="K33" s="1">
        <v>650000</v>
      </c>
      <c r="M33" s="1">
        <v>1267376858</v>
      </c>
      <c r="O33" s="1">
        <v>1352765305</v>
      </c>
      <c r="Q33" s="1">
        <f t="shared" si="0"/>
        <v>-85388447</v>
      </c>
    </row>
    <row r="34" spans="1:17" ht="24" x14ac:dyDescent="0.25">
      <c r="A34" s="3" t="s">
        <v>106</v>
      </c>
      <c r="C34" s="1">
        <v>100000</v>
      </c>
      <c r="E34" s="1">
        <v>5743258767</v>
      </c>
      <c r="G34" s="1">
        <v>4106910945</v>
      </c>
      <c r="I34" s="1">
        <f t="shared" si="1"/>
        <v>1636347822</v>
      </c>
      <c r="K34" s="1">
        <v>100000</v>
      </c>
      <c r="M34" s="1">
        <v>5743258767</v>
      </c>
      <c r="O34" s="1">
        <v>4106910945</v>
      </c>
      <c r="Q34" s="1">
        <f t="shared" si="0"/>
        <v>1636347822</v>
      </c>
    </row>
    <row r="35" spans="1:17" ht="24" x14ac:dyDescent="0.25">
      <c r="A35" s="3" t="s">
        <v>20</v>
      </c>
      <c r="C35" s="1">
        <v>2532968</v>
      </c>
      <c r="E35" s="1">
        <v>8339288698</v>
      </c>
      <c r="G35" s="1">
        <v>10345105655</v>
      </c>
      <c r="I35" s="1">
        <f t="shared" si="1"/>
        <v>-2005816957</v>
      </c>
      <c r="K35" s="1">
        <v>2532968</v>
      </c>
      <c r="M35" s="1">
        <v>8339288698</v>
      </c>
      <c r="O35" s="1">
        <v>10345105655</v>
      </c>
      <c r="Q35" s="1">
        <f t="shared" si="0"/>
        <v>-2005816957</v>
      </c>
    </row>
    <row r="36" spans="1:17" ht="24" x14ac:dyDescent="0.25">
      <c r="A36" s="3" t="s">
        <v>82</v>
      </c>
      <c r="C36" s="1">
        <v>2005147</v>
      </c>
      <c r="E36" s="1">
        <v>5889773710</v>
      </c>
      <c r="G36" s="1">
        <v>7869054724</v>
      </c>
      <c r="I36" s="1">
        <f t="shared" si="1"/>
        <v>-1979281014</v>
      </c>
      <c r="K36" s="1">
        <v>2005147</v>
      </c>
      <c r="M36" s="1">
        <v>5889773710</v>
      </c>
      <c r="O36" s="1">
        <v>7869054724</v>
      </c>
      <c r="Q36" s="1">
        <f t="shared" si="0"/>
        <v>-1979281014</v>
      </c>
    </row>
    <row r="37" spans="1:17" ht="24" x14ac:dyDescent="0.25">
      <c r="A37" s="3" t="s">
        <v>94</v>
      </c>
      <c r="C37" s="1">
        <v>150000</v>
      </c>
      <c r="E37" s="1">
        <v>5959573636</v>
      </c>
      <c r="G37" s="1">
        <v>4338700572</v>
      </c>
      <c r="I37" s="1">
        <f t="shared" si="1"/>
        <v>1620873064</v>
      </c>
      <c r="K37" s="1">
        <v>150000</v>
      </c>
      <c r="M37" s="1">
        <v>5959573636</v>
      </c>
      <c r="O37" s="1">
        <v>4338700572</v>
      </c>
      <c r="Q37" s="1">
        <f t="shared" si="0"/>
        <v>1620873064</v>
      </c>
    </row>
    <row r="38" spans="1:17" ht="24" x14ac:dyDescent="0.25">
      <c r="A38" s="3" t="s">
        <v>87</v>
      </c>
      <c r="C38" s="1" t="s">
        <v>77</v>
      </c>
      <c r="E38" s="1">
        <v>0</v>
      </c>
      <c r="G38" s="1">
        <v>0</v>
      </c>
      <c r="I38" s="1">
        <v>0</v>
      </c>
      <c r="K38" s="1" t="s">
        <v>77</v>
      </c>
      <c r="M38" s="1">
        <v>0</v>
      </c>
      <c r="O38" s="1">
        <v>0</v>
      </c>
      <c r="Q38" s="1">
        <v>4126420920</v>
      </c>
    </row>
    <row r="39" spans="1:17" ht="24" x14ac:dyDescent="0.25">
      <c r="A39" s="3" t="s">
        <v>88</v>
      </c>
      <c r="C39" s="1" t="s">
        <v>77</v>
      </c>
      <c r="E39" s="1">
        <v>0</v>
      </c>
      <c r="G39" s="1">
        <v>0</v>
      </c>
      <c r="I39" s="1">
        <v>0</v>
      </c>
      <c r="K39" s="1" t="s">
        <v>77</v>
      </c>
      <c r="M39" s="1">
        <v>0</v>
      </c>
      <c r="O39" s="1">
        <v>0</v>
      </c>
      <c r="Q39" s="1">
        <v>3502814610</v>
      </c>
    </row>
    <row r="40" spans="1:17" ht="24.75" thickBot="1" x14ac:dyDescent="0.3">
      <c r="A40" s="3" t="s">
        <v>89</v>
      </c>
      <c r="C40" s="1" t="s">
        <v>77</v>
      </c>
      <c r="E40" s="1">
        <v>0</v>
      </c>
      <c r="G40" s="1">
        <v>0</v>
      </c>
      <c r="I40" s="1">
        <v>0</v>
      </c>
      <c r="K40" s="1" t="s">
        <v>77</v>
      </c>
      <c r="M40" s="1">
        <v>0</v>
      </c>
      <c r="O40" s="1">
        <v>0</v>
      </c>
      <c r="Q40" s="1">
        <v>101159</v>
      </c>
    </row>
    <row r="41" spans="1:17" ht="24" customHeight="1" thickBot="1" x14ac:dyDescent="0.3">
      <c r="E41" s="2">
        <f>SUM(E8:E40)</f>
        <v>666277500677</v>
      </c>
      <c r="F41" s="3"/>
      <c r="G41" s="2">
        <f>SUM(G8:G40)</f>
        <v>629792977337</v>
      </c>
      <c r="H41" s="3"/>
      <c r="I41" s="2">
        <f>SUM(I8:I40)</f>
        <v>36484523340</v>
      </c>
      <c r="J41" s="3"/>
      <c r="K41" s="3" t="s">
        <v>30</v>
      </c>
      <c r="L41" s="3"/>
      <c r="M41" s="2">
        <f>SUM(M8:M40)</f>
        <v>898980648874</v>
      </c>
      <c r="N41" s="3"/>
      <c r="O41" s="2">
        <f>SUM(O8:O40)</f>
        <v>860155344672</v>
      </c>
      <c r="P41" s="3"/>
      <c r="Q41" s="2">
        <f>SUM(Q8:Q40)</f>
        <v>46454640891</v>
      </c>
    </row>
    <row r="42" spans="1:17" ht="23.25" thickTop="1" x14ac:dyDescent="0.25">
      <c r="Q42" s="14"/>
    </row>
    <row r="50" spans="17:17" x14ac:dyDescent="0.25">
      <c r="Q50" s="6"/>
    </row>
    <row r="51" spans="17:17" x14ac:dyDescent="0.25">
      <c r="Q51" s="6"/>
    </row>
    <row r="52" spans="17:17" x14ac:dyDescent="0.25">
      <c r="Q52" s="6"/>
    </row>
    <row r="53" spans="17:17" x14ac:dyDescent="0.25">
      <c r="Q53" s="6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سایر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2025-02-22T10:27:05Z</dcterms:created>
  <dcterms:modified xsi:type="dcterms:W3CDTF">2026-02-23T10:50:46Z</dcterms:modified>
</cp:coreProperties>
</file>