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1\بخشی\"/>
    </mc:Choice>
  </mc:AlternateContent>
  <xr:revisionPtr revIDLastSave="0" documentId="13_ncr:1_{24151642-0871-48A9-AC2F-045B8FCFC067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فروش'!$K$6:$Q$32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E30" i="7"/>
  <c r="G30" i="7"/>
  <c r="I30" i="7" s="1"/>
  <c r="M30" i="7"/>
  <c r="O30" i="7"/>
  <c r="Q30" i="7"/>
  <c r="S30" i="7" s="1"/>
  <c r="C31" i="7"/>
  <c r="E31" i="7"/>
  <c r="G31" i="7"/>
  <c r="I31" i="7" s="1"/>
  <c r="M31" i="7"/>
  <c r="O31" i="7"/>
  <c r="Q31" i="7"/>
  <c r="C40" i="7"/>
  <c r="E40" i="7"/>
  <c r="G40" i="7"/>
  <c r="M40" i="7"/>
  <c r="O40" i="7"/>
  <c r="Q40" i="7"/>
  <c r="S40" i="7" s="1"/>
  <c r="I9" i="5"/>
  <c r="I10" i="5"/>
  <c r="I11" i="5"/>
  <c r="I35" i="5" s="1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8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8" i="6"/>
  <c r="Q32" i="6"/>
  <c r="O32" i="6"/>
  <c r="M32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8" i="6"/>
  <c r="E10" i="9"/>
  <c r="C10" i="9"/>
  <c r="G10" i="10"/>
  <c r="M8" i="3"/>
  <c r="G8" i="3"/>
  <c r="S8" i="4"/>
  <c r="F10" i="10"/>
  <c r="M35" i="5"/>
  <c r="O35" i="5"/>
  <c r="I40" i="7" l="1"/>
  <c r="S31" i="7"/>
  <c r="G35" i="5"/>
  <c r="E35" i="5"/>
  <c r="Q35" i="5"/>
  <c r="Y37" i="1"/>
  <c r="I32" i="6"/>
  <c r="W37" i="1" l="1"/>
  <c r="I6" i="2"/>
  <c r="C6" i="2"/>
  <c r="M9" i="4"/>
  <c r="K9" i="4"/>
  <c r="I9" i="4"/>
  <c r="Q9" i="4"/>
  <c r="O9" i="4"/>
  <c r="G37" i="1"/>
  <c r="E37" i="1"/>
  <c r="I9" i="2"/>
  <c r="A4" i="7"/>
  <c r="A4" i="2"/>
  <c r="S9" i="4" l="1"/>
  <c r="O37" i="1"/>
  <c r="K37" i="1"/>
  <c r="E32" i="6"/>
  <c r="G32" i="6"/>
  <c r="U37" i="1"/>
  <c r="G8" i="8"/>
  <c r="G9" i="8" s="1"/>
  <c r="I9" i="3"/>
  <c r="I8" i="2" l="1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9" i="3"/>
  <c r="K9" i="3"/>
  <c r="E9" i="3"/>
  <c r="C9" i="3"/>
  <c r="I8" i="8"/>
  <c r="E10" i="2"/>
  <c r="M34" i="7" l="1"/>
  <c r="M38" i="7"/>
  <c r="C36" i="7"/>
  <c r="M37" i="7"/>
  <c r="C35" i="7"/>
  <c r="C39" i="7"/>
  <c r="M36" i="7"/>
  <c r="C34" i="7"/>
  <c r="C38" i="7"/>
  <c r="M39" i="7"/>
  <c r="M35" i="7"/>
  <c r="C37" i="7"/>
  <c r="Q35" i="7"/>
  <c r="G37" i="7"/>
  <c r="Q34" i="7"/>
  <c r="G36" i="7"/>
  <c r="Q36" i="7"/>
  <c r="Q38" i="7"/>
  <c r="Q37" i="7"/>
  <c r="G35" i="7"/>
  <c r="G39" i="7"/>
  <c r="G34" i="7"/>
  <c r="G38" i="7"/>
  <c r="Q39" i="7"/>
  <c r="E37" i="7"/>
  <c r="O34" i="7"/>
  <c r="O38" i="7"/>
  <c r="E36" i="7"/>
  <c r="O37" i="7"/>
  <c r="E35" i="7"/>
  <c r="E39" i="7"/>
  <c r="E38" i="7"/>
  <c r="O36" i="7"/>
  <c r="E34" i="7"/>
  <c r="O35" i="7"/>
  <c r="O39" i="7"/>
  <c r="C28" i="7"/>
  <c r="M29" i="7"/>
  <c r="M33" i="7"/>
  <c r="M41" i="7"/>
  <c r="M28" i="7"/>
  <c r="M32" i="7"/>
  <c r="C32" i="7"/>
  <c r="C41" i="7"/>
  <c r="C29" i="7"/>
  <c r="C33" i="7"/>
  <c r="G29" i="7"/>
  <c r="G33" i="7"/>
  <c r="Q32" i="7"/>
  <c r="Q41" i="7"/>
  <c r="G28" i="7"/>
  <c r="Q29" i="7"/>
  <c r="Q33" i="7"/>
  <c r="Q28" i="7"/>
  <c r="G32" i="7"/>
  <c r="G41" i="7"/>
  <c r="O32" i="7"/>
  <c r="O41" i="7"/>
  <c r="O33" i="7"/>
  <c r="E28" i="7"/>
  <c r="O29" i="7"/>
  <c r="O28" i="7"/>
  <c r="E29" i="7"/>
  <c r="E32" i="7"/>
  <c r="E41" i="7"/>
  <c r="E33" i="7"/>
  <c r="E26" i="7"/>
  <c r="O26" i="7"/>
  <c r="C26" i="7"/>
  <c r="M26" i="7"/>
  <c r="G26" i="7"/>
  <c r="Q26" i="7"/>
  <c r="C24" i="7"/>
  <c r="M23" i="7"/>
  <c r="M24" i="7"/>
  <c r="C23" i="7"/>
  <c r="E23" i="7"/>
  <c r="O24" i="7"/>
  <c r="E24" i="7"/>
  <c r="O23" i="7"/>
  <c r="G23" i="7"/>
  <c r="G24" i="7"/>
  <c r="Q23" i="7"/>
  <c r="Q24" i="7"/>
  <c r="M27" i="7"/>
  <c r="C27" i="7"/>
  <c r="E27" i="7"/>
  <c r="O27" i="7"/>
  <c r="G27" i="7"/>
  <c r="Q27" i="7"/>
  <c r="Q20" i="7"/>
  <c r="Q17" i="7"/>
  <c r="Q9" i="7"/>
  <c r="Q13" i="7"/>
  <c r="Q12" i="7"/>
  <c r="Q14" i="7"/>
  <c r="Q21" i="7"/>
  <c r="Q8" i="7"/>
  <c r="Q22" i="7"/>
  <c r="Q10" i="7"/>
  <c r="Q25" i="7"/>
  <c r="Q19" i="7"/>
  <c r="Q15" i="7"/>
  <c r="Q16" i="7"/>
  <c r="Q11" i="7"/>
  <c r="Q18" i="7"/>
  <c r="O12" i="7"/>
  <c r="O16" i="7"/>
  <c r="O19" i="7"/>
  <c r="O22" i="7"/>
  <c r="E10" i="7"/>
  <c r="E25" i="7"/>
  <c r="E21" i="7"/>
  <c r="O20" i="7"/>
  <c r="E15" i="7"/>
  <c r="O18" i="7"/>
  <c r="O17" i="7"/>
  <c r="E11" i="7"/>
  <c r="E18" i="7"/>
  <c r="O9" i="7"/>
  <c r="O13" i="7"/>
  <c r="E12" i="7"/>
  <c r="E16" i="7"/>
  <c r="E19" i="7"/>
  <c r="E22" i="7"/>
  <c r="E8" i="7"/>
  <c r="O14" i="7"/>
  <c r="O21" i="7"/>
  <c r="O8" i="7"/>
  <c r="E20" i="7"/>
  <c r="O10" i="7"/>
  <c r="O25" i="7"/>
  <c r="E17" i="7"/>
  <c r="E14" i="7"/>
  <c r="O15" i="7"/>
  <c r="E9" i="7"/>
  <c r="E13" i="7"/>
  <c r="O11" i="7"/>
  <c r="M15" i="7"/>
  <c r="C10" i="7"/>
  <c r="C25" i="7"/>
  <c r="M11" i="7"/>
  <c r="M18" i="7"/>
  <c r="C15" i="7"/>
  <c r="M12" i="7"/>
  <c r="M16" i="7"/>
  <c r="M19" i="7"/>
  <c r="M22" i="7"/>
  <c r="C11" i="7"/>
  <c r="C18" i="7"/>
  <c r="M20" i="7"/>
  <c r="C12" i="7"/>
  <c r="C16" i="7"/>
  <c r="C19" i="7"/>
  <c r="C22" i="7"/>
  <c r="M17" i="7"/>
  <c r="M8" i="7"/>
  <c r="C20" i="7"/>
  <c r="C21" i="7"/>
  <c r="M9" i="7"/>
  <c r="M13" i="7"/>
  <c r="C17" i="7"/>
  <c r="C8" i="7"/>
  <c r="M10" i="7"/>
  <c r="M25" i="7"/>
  <c r="M14" i="7"/>
  <c r="M21" i="7"/>
  <c r="C9" i="7"/>
  <c r="C13" i="7"/>
  <c r="C14" i="7"/>
  <c r="C8" i="8"/>
  <c r="G17" i="7"/>
  <c r="G8" i="7"/>
  <c r="G9" i="7"/>
  <c r="G13" i="7"/>
  <c r="G14" i="7"/>
  <c r="G21" i="7"/>
  <c r="G10" i="7"/>
  <c r="G25" i="7"/>
  <c r="G20" i="7"/>
  <c r="G15" i="7"/>
  <c r="G11" i="7"/>
  <c r="G18" i="7"/>
  <c r="G12" i="7"/>
  <c r="G16" i="7"/>
  <c r="G19" i="7"/>
  <c r="G22" i="7"/>
  <c r="I10" i="2"/>
  <c r="G9" i="3"/>
  <c r="I9" i="8"/>
  <c r="R11" i="4"/>
  <c r="C9" i="10"/>
  <c r="G10" i="2"/>
  <c r="C10" i="2"/>
  <c r="I21" i="7" l="1"/>
  <c r="I10" i="7"/>
  <c r="I19" i="7"/>
  <c r="I16" i="7"/>
  <c r="S29" i="7"/>
  <c r="I17" i="7"/>
  <c r="I11" i="7"/>
  <c r="I18" i="7"/>
  <c r="I12" i="7"/>
  <c r="I14" i="7"/>
  <c r="S26" i="7"/>
  <c r="I26" i="7"/>
  <c r="I20" i="7"/>
  <c r="S24" i="7"/>
  <c r="I22" i="7"/>
  <c r="I15" i="7"/>
  <c r="I25" i="7"/>
  <c r="S23" i="7"/>
  <c r="S27" i="7"/>
  <c r="I23" i="7"/>
  <c r="S16" i="7"/>
  <c r="S14" i="7"/>
  <c r="I41" i="7"/>
  <c r="I33" i="7"/>
  <c r="S39" i="7"/>
  <c r="I36" i="7"/>
  <c r="I13" i="7"/>
  <c r="S15" i="7"/>
  <c r="S12" i="7"/>
  <c r="I32" i="7"/>
  <c r="I29" i="7"/>
  <c r="I38" i="7"/>
  <c r="S34" i="7"/>
  <c r="I9" i="7"/>
  <c r="S19" i="7"/>
  <c r="S13" i="7"/>
  <c r="S28" i="7"/>
  <c r="I34" i="7"/>
  <c r="I37" i="7"/>
  <c r="S25" i="7"/>
  <c r="S9" i="7"/>
  <c r="S33" i="7"/>
  <c r="I39" i="7"/>
  <c r="S35" i="7"/>
  <c r="S10" i="7"/>
  <c r="S17" i="7"/>
  <c r="I35" i="7"/>
  <c r="S22" i="7"/>
  <c r="S20" i="7"/>
  <c r="I28" i="7"/>
  <c r="S37" i="7"/>
  <c r="S18" i="7"/>
  <c r="I24" i="7"/>
  <c r="S41" i="7"/>
  <c r="S38" i="7"/>
  <c r="S11" i="7"/>
  <c r="S21" i="7"/>
  <c r="I27" i="7"/>
  <c r="S32" i="7"/>
  <c r="S36" i="7"/>
  <c r="I8" i="7"/>
  <c r="S8" i="7"/>
  <c r="C42" i="7"/>
  <c r="M42" i="7"/>
  <c r="O42" i="7"/>
  <c r="Q42" i="7"/>
  <c r="E42" i="7"/>
  <c r="C9" i="8"/>
  <c r="G42" i="7"/>
  <c r="K10" i="2"/>
  <c r="I42" i="7" l="1"/>
  <c r="S42" i="7"/>
  <c r="C8" i="10"/>
  <c r="E8" i="8"/>
  <c r="U40" i="7" l="1"/>
  <c r="U30" i="7"/>
  <c r="U31" i="7"/>
  <c r="K40" i="7"/>
  <c r="K31" i="7"/>
  <c r="K30" i="7"/>
  <c r="U37" i="7"/>
  <c r="U34" i="7"/>
  <c r="U35" i="7"/>
  <c r="U36" i="7"/>
  <c r="K37" i="7"/>
  <c r="K34" i="7"/>
  <c r="K36" i="7"/>
  <c r="K35" i="7"/>
  <c r="U39" i="7"/>
  <c r="U38" i="7"/>
  <c r="K39" i="7"/>
  <c r="K38" i="7"/>
  <c r="U28" i="7"/>
  <c r="U32" i="7"/>
  <c r="U29" i="7"/>
  <c r="K29" i="7"/>
  <c r="K28" i="7"/>
  <c r="K32" i="7"/>
  <c r="U26" i="7"/>
  <c r="U41" i="7"/>
  <c r="U33" i="7"/>
  <c r="K26" i="7"/>
  <c r="K33" i="7"/>
  <c r="K41" i="7"/>
  <c r="U10" i="7"/>
  <c r="U23" i="7"/>
  <c r="U24" i="7"/>
  <c r="K14" i="7"/>
  <c r="K23" i="7"/>
  <c r="K24" i="7"/>
  <c r="K22" i="7"/>
  <c r="K16" i="7"/>
  <c r="K27" i="7"/>
  <c r="K11" i="7"/>
  <c r="K17" i="7"/>
  <c r="K18" i="7"/>
  <c r="K9" i="7"/>
  <c r="U11" i="7"/>
  <c r="K21" i="7"/>
  <c r="K25" i="7"/>
  <c r="K15" i="7"/>
  <c r="U18" i="7"/>
  <c r="K19" i="7"/>
  <c r="U13" i="7"/>
  <c r="U14" i="7"/>
  <c r="U9" i="7"/>
  <c r="U27" i="7"/>
  <c r="U21" i="7"/>
  <c r="U19" i="7"/>
  <c r="U12" i="7"/>
  <c r="U20" i="7"/>
  <c r="U16" i="7"/>
  <c r="K20" i="7"/>
  <c r="U17" i="7"/>
  <c r="U15" i="7"/>
  <c r="K10" i="7"/>
  <c r="K13" i="7"/>
  <c r="U22" i="7"/>
  <c r="K12" i="7"/>
  <c r="U25" i="7"/>
  <c r="K8" i="7"/>
  <c r="C7" i="10"/>
  <c r="U8" i="7"/>
  <c r="E9" i="8"/>
  <c r="C10" i="10" l="1"/>
  <c r="E9" i="10" s="1"/>
  <c r="K42" i="7"/>
  <c r="U42" i="7"/>
  <c r="E8" i="10" l="1"/>
  <c r="E7" i="10"/>
  <c r="E10" i="10" l="1"/>
</calcChain>
</file>

<file path=xl/sharedStrings.xml><?xml version="1.0" encoding="utf-8"?>
<sst xmlns="http://schemas.openxmlformats.org/spreadsheetml/2006/main" count="762" uniqueCount="100">
  <si>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</si>
  <si>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</si>
  <si>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</si>
  <si>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</si>
  <si>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</si>
  <si>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</si>
  <si>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</si>
  <si>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</si>
  <si>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</si>
  <si>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</si>
  <si>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</si>
  <si>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</si>
  <si>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</si>
  <si>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</si>
  <si>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</si>
  <si>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</si>
  <si>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</si>
  <si>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</si>
  <si>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</si>
  <si>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</si>
  <si>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</si>
  <si>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</si>
  <si>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</si>
  <si>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</si>
  <si>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</si>
  <si>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</si>
  <si>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</si>
  <si>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</si>
  <si>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</si>
  <si>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</si>
  <si>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</si>
  <si>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</si>
  <si>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</si>
  <si>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</si>
  <si>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</si>
  <si>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</si>
  <si>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</si>
  <si>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</si>
  <si>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</si>
  <si>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</si>
  <si>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</si>
  <si>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</si>
  <si>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</si>
  <si>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</si>
  <si>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</si>
  <si>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</si>
  <si>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</si>
  <si>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</si>
  <si>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</si>
  <si>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</si>
  <si>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</si>
  <si>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</si>
  <si>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</si>
  <si>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</si>
  <si>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سایپا</t>
  </si>
  <si>
    <t>ایرکا پارت صنعت</t>
  </si>
  <si>
    <t>قطعات‌ اتومبیل‌ ایران‌</t>
  </si>
  <si>
    <t>الکتریک‌ خودرو شرق‌</t>
  </si>
  <si>
    <t>بهمن  دیزل</t>
  </si>
  <si>
    <t>گروه‌بهمن‌</t>
  </si>
  <si>
    <t>بهمن دیزل</t>
  </si>
  <si>
    <t>صندوق سرمایه‌گذاری بخشی صنایع مفید - خودران</t>
  </si>
  <si>
    <t>فنرسازی زر</t>
  </si>
  <si>
    <t>لنت  ترمزایران</t>
  </si>
  <si>
    <t>آهنگری‌ تراکتورسازی‌ ایران‌</t>
  </si>
  <si>
    <t>ایمن خودرو شرق</t>
  </si>
  <si>
    <t>سرمایه‌گذاری‌ رنا(هلدینگ‌</t>
  </si>
  <si>
    <t>لنت ترمزایران</t>
  </si>
  <si>
    <t>ایران‌ خودرو</t>
  </si>
  <si>
    <t>تولیدی برنا باطری</t>
  </si>
  <si>
    <t>سرمایه گذاری مهر</t>
  </si>
  <si>
    <t>سازه پویش</t>
  </si>
  <si>
    <t>گسترش‌سرمایه‌گذاری‌ایران‌خودرو</t>
  </si>
  <si>
    <t>مجتمع صنایع لاستیک یزد</t>
  </si>
  <si>
    <t>سرمایه‌گذاری‌صندوق‌بازنشستگی‌</t>
  </si>
  <si>
    <t>سرمایه‌گذاری‌غدیر(هلدینگ‌</t>
  </si>
  <si>
    <t>کشت وصنعت و دامپروری پگاه فارس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</si>
  <si>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</si>
  <si>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</si>
  <si>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</si>
  <si>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</si>
  <si>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</si>
  <si>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</si>
  <si>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-</t>
  </si>
  <si>
    <t>اختیارخ خساپا-600-1404/10/24</t>
  </si>
  <si>
    <t>اختیارخ خودرو-700-1404/11/01</t>
  </si>
  <si>
    <t>سایر درآمد ها</t>
  </si>
  <si>
    <t>1404/10/30</t>
  </si>
  <si>
    <t>پتروشیمی پارس</t>
  </si>
  <si>
    <t>پتروشیمی جم</t>
  </si>
  <si>
    <t>سازه  پویش</t>
  </si>
  <si>
    <t>مجتمع کاشی و سنگ پرسپولیس یزد</t>
  </si>
  <si>
    <t>1404/10/28</t>
  </si>
  <si>
    <t>اختیارخ خودرو-750-1404/11/01</t>
  </si>
  <si>
    <t>برای ماه منتهی به 1404/11/30</t>
  </si>
  <si>
    <t>1404/11/30</t>
  </si>
  <si>
    <t>اختیارخ خودرو-450-1405/01/11</t>
  </si>
  <si>
    <t>ح . سرمایه‌گذاری‌ایران‌خودرو</t>
  </si>
  <si>
    <t>سرمایه‌گذاری‌ سایپا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</si>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</sst>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2" fillId="0" borderId="0" xfId="4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15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8"/>
  <sheetViews>
    <sheetView rightToLeft="1" tabSelected="1" zoomScale="70" zoomScaleNormal="70" workbookViewId="0">
      <selection activeCell="C6" sqref="C6:G6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1.62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1" t="s">
        <v>61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  <c r="R2" s="51" t="s">
        <v>0</v>
      </c>
      <c r="S2" s="51" t="s">
        <v>0</v>
      </c>
      <c r="T2" s="51" t="s">
        <v>0</v>
      </c>
      <c r="U2" s="51" t="s">
        <v>0</v>
      </c>
      <c r="V2" s="51" t="s">
        <v>0</v>
      </c>
      <c r="W2" s="51" t="s">
        <v>0</v>
      </c>
      <c r="X2" s="51" t="s">
        <v>0</v>
      </c>
      <c r="Y2" s="51" t="s">
        <v>0</v>
      </c>
    </row>
    <row r="3" spans="1:25" ht="26.25" x14ac:dyDescent="0.2">
      <c r="A3" s="51" t="s">
        <v>1</v>
      </c>
      <c r="B3" s="51" t="s">
        <v>1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</row>
    <row r="4" spans="1:25" ht="26.25" x14ac:dyDescent="0.2">
      <c r="A4" s="51" t="s">
        <v>94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  <c r="R4" s="51" t="s">
        <v>2</v>
      </c>
      <c r="S4" s="51" t="s">
        <v>2</v>
      </c>
      <c r="T4" s="51" t="s">
        <v>2</v>
      </c>
      <c r="U4" s="51" t="s">
        <v>2</v>
      </c>
      <c r="V4" s="51" t="s">
        <v>2</v>
      </c>
      <c r="W4" s="51" t="s">
        <v>2</v>
      </c>
      <c r="X4" s="51" t="s">
        <v>2</v>
      </c>
      <c r="Y4" s="51" t="s">
        <v>2</v>
      </c>
    </row>
    <row r="6" spans="1:25" ht="27" thickBot="1" x14ac:dyDescent="0.25">
      <c r="A6" s="50" t="s">
        <v>3</v>
      </c>
      <c r="C6" s="50" t="s">
        <v>87</v>
      </c>
      <c r="D6" s="50" t="s">
        <v>4</v>
      </c>
      <c r="E6" s="50" t="s">
        <v>4</v>
      </c>
      <c r="F6" s="50" t="s">
        <v>4</v>
      </c>
      <c r="G6" s="50" t="s">
        <v>4</v>
      </c>
      <c r="I6" s="50" t="s">
        <v>5</v>
      </c>
      <c r="J6" s="50" t="s">
        <v>5</v>
      </c>
      <c r="K6" s="50" t="s">
        <v>5</v>
      </c>
      <c r="L6" s="50" t="s">
        <v>5</v>
      </c>
      <c r="M6" s="50" t="s">
        <v>5</v>
      </c>
      <c r="N6" s="50" t="s">
        <v>5</v>
      </c>
      <c r="O6" s="50" t="s">
        <v>5</v>
      </c>
      <c r="Q6" s="50" t="s">
        <v>95</v>
      </c>
      <c r="R6" s="50" t="s">
        <v>6</v>
      </c>
      <c r="S6" s="50" t="s">
        <v>6</v>
      </c>
      <c r="T6" s="50" t="s">
        <v>6</v>
      </c>
      <c r="U6" s="50" t="s">
        <v>6</v>
      </c>
      <c r="V6" s="50" t="s">
        <v>6</v>
      </c>
      <c r="W6" s="50" t="s">
        <v>6</v>
      </c>
      <c r="X6" s="50" t="s">
        <v>6</v>
      </c>
      <c r="Y6" s="50" t="s">
        <v>6</v>
      </c>
    </row>
    <row r="7" spans="1:25" ht="27" thickBot="1" x14ac:dyDescent="0.25">
      <c r="A7" s="50" t="s">
        <v>3</v>
      </c>
      <c r="C7" s="50" t="s">
        <v>7</v>
      </c>
      <c r="E7" s="50" t="s">
        <v>8</v>
      </c>
      <c r="G7" s="50" t="s">
        <v>9</v>
      </c>
      <c r="I7" s="50" t="s">
        <v>10</v>
      </c>
      <c r="J7" s="50" t="s">
        <v>10</v>
      </c>
      <c r="K7" s="50" t="s">
        <v>10</v>
      </c>
      <c r="M7" s="50" t="s">
        <v>11</v>
      </c>
      <c r="N7" s="50" t="s">
        <v>11</v>
      </c>
      <c r="O7" s="50" t="s">
        <v>11</v>
      </c>
      <c r="Q7" s="50" t="s">
        <v>7</v>
      </c>
      <c r="S7" s="50" t="s">
        <v>12</v>
      </c>
      <c r="U7" s="50" t="s">
        <v>8</v>
      </c>
      <c r="W7" s="50" t="s">
        <v>9</v>
      </c>
      <c r="Y7" s="50" t="s">
        <v>13</v>
      </c>
    </row>
    <row r="8" spans="1:25" ht="27" thickBot="1" x14ac:dyDescent="0.25">
      <c r="A8" s="50" t="s">
        <v>3</v>
      </c>
      <c r="C8" s="50" t="s">
        <v>7</v>
      </c>
      <c r="E8" s="50" t="s">
        <v>8</v>
      </c>
      <c r="G8" s="50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50" t="s">
        <v>7</v>
      </c>
      <c r="S8" s="50" t="s">
        <v>12</v>
      </c>
      <c r="U8" s="50" t="s">
        <v>8</v>
      </c>
      <c r="W8" s="50" t="s">
        <v>9</v>
      </c>
      <c r="Y8" s="50" t="s">
        <v>13</v>
      </c>
    </row>
    <row r="9" spans="1:25" ht="21" x14ac:dyDescent="0.2">
      <c r="A9" s="6" t="s">
        <v>57</v>
      </c>
      <c r="C9" s="4">
        <v>11106153</v>
      </c>
      <c r="E9" s="4">
        <v>38788774560</v>
      </c>
      <c r="G9" s="4">
        <v>30900928034.217201</v>
      </c>
      <c r="I9" s="4">
        <v>0</v>
      </c>
      <c r="K9" s="4">
        <v>0</v>
      </c>
      <c r="M9" s="4">
        <v>-729807</v>
      </c>
      <c r="O9" s="4">
        <v>1877761498</v>
      </c>
      <c r="Q9" s="4">
        <v>10376346</v>
      </c>
      <c r="S9" s="4">
        <v>2150</v>
      </c>
      <c r="U9" s="4">
        <v>36239888442</v>
      </c>
      <c r="W9" s="4">
        <v>22136694217.653</v>
      </c>
      <c r="Y9" s="1">
        <v>4.0079963172374479E-3</v>
      </c>
    </row>
    <row r="10" spans="1:25" ht="21" x14ac:dyDescent="0.2">
      <c r="A10" s="6" t="s">
        <v>68</v>
      </c>
      <c r="C10" s="4">
        <v>4563025374</v>
      </c>
      <c r="E10" s="4">
        <v>2066534294977</v>
      </c>
      <c r="G10" s="4">
        <v>2770984950969.7002</v>
      </c>
      <c r="I10" s="4">
        <v>69645261</v>
      </c>
      <c r="K10" s="4">
        <v>35629826372</v>
      </c>
      <c r="M10" s="4">
        <v>0</v>
      </c>
      <c r="O10" s="4">
        <v>0</v>
      </c>
      <c r="Q10" s="4">
        <v>4632670635</v>
      </c>
      <c r="S10" s="4">
        <v>502</v>
      </c>
      <c r="U10" s="4">
        <v>2102164121349</v>
      </c>
      <c r="W10" s="4">
        <v>2307623765677.71</v>
      </c>
      <c r="Y10" s="1">
        <v>0.41781069311741503</v>
      </c>
    </row>
    <row r="11" spans="1:25" ht="21" x14ac:dyDescent="0.2">
      <c r="A11" s="6" t="s">
        <v>55</v>
      </c>
      <c r="C11" s="4">
        <v>122208087</v>
      </c>
      <c r="E11" s="4">
        <v>210847895985</v>
      </c>
      <c r="G11" s="4">
        <v>216212675163.19501</v>
      </c>
      <c r="I11" s="4">
        <v>2671050</v>
      </c>
      <c r="K11" s="4">
        <v>4705537047</v>
      </c>
      <c r="M11" s="4">
        <v>0</v>
      </c>
      <c r="O11" s="4">
        <v>0</v>
      </c>
      <c r="Q11" s="4">
        <v>124879137</v>
      </c>
      <c r="S11" s="4">
        <v>1683</v>
      </c>
      <c r="U11" s="4">
        <v>215553433032</v>
      </c>
      <c r="W11" s="4">
        <v>208546961199.07599</v>
      </c>
      <c r="Y11" s="1">
        <v>3.7758820004407029E-2</v>
      </c>
    </row>
    <row r="12" spans="1:25" ht="21" x14ac:dyDescent="0.2">
      <c r="A12" s="6" t="s">
        <v>58</v>
      </c>
      <c r="C12" s="4">
        <v>95960962</v>
      </c>
      <c r="E12" s="4">
        <v>188257574506</v>
      </c>
      <c r="G12" s="4">
        <v>177678996903.13901</v>
      </c>
      <c r="I12" s="4">
        <v>89020720</v>
      </c>
      <c r="K12" s="4">
        <v>104398161035</v>
      </c>
      <c r="M12" s="4">
        <v>0</v>
      </c>
      <c r="O12" s="4">
        <v>0</v>
      </c>
      <c r="Q12" s="4">
        <v>184981682</v>
      </c>
      <c r="S12" s="4">
        <v>1551</v>
      </c>
      <c r="U12" s="4">
        <v>292655735541</v>
      </c>
      <c r="W12" s="4">
        <v>284688800850.71503</v>
      </c>
      <c r="Y12" s="1">
        <v>5.1544808549529975E-2</v>
      </c>
    </row>
    <row r="13" spans="1:25" ht="21" x14ac:dyDescent="0.2">
      <c r="A13" s="6" t="s">
        <v>98</v>
      </c>
      <c r="C13" s="4">
        <v>0</v>
      </c>
      <c r="E13" s="4">
        <v>0</v>
      </c>
      <c r="G13" s="4">
        <v>0</v>
      </c>
      <c r="I13" s="4">
        <v>6397832</v>
      </c>
      <c r="K13" s="4">
        <v>41211555413</v>
      </c>
      <c r="M13" s="4">
        <v>0</v>
      </c>
      <c r="O13" s="4">
        <v>0</v>
      </c>
      <c r="Q13" s="4">
        <v>6397832</v>
      </c>
      <c r="S13" s="4">
        <v>6430</v>
      </c>
      <c r="U13" s="4">
        <v>41211555413</v>
      </c>
      <c r="W13" s="4">
        <v>40820062558.055199</v>
      </c>
      <c r="Y13" s="1">
        <v>7.3907449230435976E-3</v>
      </c>
    </row>
    <row r="14" spans="1:25" ht="21" x14ac:dyDescent="0.2">
      <c r="A14" s="6" t="s">
        <v>53</v>
      </c>
      <c r="C14" s="4">
        <v>120732924</v>
      </c>
      <c r="E14" s="4">
        <v>82520114895</v>
      </c>
      <c r="G14" s="4">
        <v>74515387585.432602</v>
      </c>
      <c r="I14" s="4">
        <v>0</v>
      </c>
      <c r="K14" s="4">
        <v>0</v>
      </c>
      <c r="M14" s="4">
        <v>-57634905</v>
      </c>
      <c r="O14" s="4">
        <v>35862184426</v>
      </c>
      <c r="Q14" s="4">
        <v>63098019</v>
      </c>
      <c r="S14" s="4">
        <v>491</v>
      </c>
      <c r="U14" s="4">
        <v>43127057695</v>
      </c>
      <c r="W14" s="4">
        <v>30741643214.746799</v>
      </c>
      <c r="Y14" s="1">
        <v>5.5659797971223997E-3</v>
      </c>
    </row>
    <row r="15" spans="1:25" ht="21" x14ac:dyDescent="0.2">
      <c r="A15" s="6" t="s">
        <v>75</v>
      </c>
      <c r="C15" s="4">
        <v>6600000</v>
      </c>
      <c r="E15" s="4">
        <v>97495036148</v>
      </c>
      <c r="G15" s="4">
        <v>107796243720</v>
      </c>
      <c r="I15" s="4">
        <v>0</v>
      </c>
      <c r="K15" s="4">
        <v>0</v>
      </c>
      <c r="M15" s="4">
        <v>-6600000</v>
      </c>
      <c r="O15" s="4">
        <v>96876169566</v>
      </c>
      <c r="Q15" s="4">
        <v>0</v>
      </c>
      <c r="S15" s="4">
        <v>0</v>
      </c>
      <c r="U15" s="4">
        <v>0</v>
      </c>
      <c r="W15" s="4">
        <v>0</v>
      </c>
      <c r="Y15" s="1">
        <v>0</v>
      </c>
    </row>
    <row r="16" spans="1:25" ht="21" x14ac:dyDescent="0.2">
      <c r="A16" s="6" t="s">
        <v>78</v>
      </c>
      <c r="C16" s="4">
        <v>97895502</v>
      </c>
      <c r="E16" s="4">
        <v>199776246941</v>
      </c>
      <c r="G16" s="4">
        <v>184466523792.35599</v>
      </c>
      <c r="I16" s="4">
        <v>1168123</v>
      </c>
      <c r="K16" s="4">
        <v>1874679881</v>
      </c>
      <c r="M16" s="4">
        <v>-938144</v>
      </c>
      <c r="O16" s="4">
        <v>1596480047</v>
      </c>
      <c r="Q16" s="4">
        <v>98125481</v>
      </c>
      <c r="S16" s="4">
        <v>1554</v>
      </c>
      <c r="U16" s="4">
        <v>199736447774</v>
      </c>
      <c r="W16" s="4">
        <v>151308272983.526</v>
      </c>
      <c r="Y16" s="1">
        <v>2.7395373262278706E-2</v>
      </c>
    </row>
    <row r="17" spans="1:25" ht="21" x14ac:dyDescent="0.2">
      <c r="A17" s="6" t="s">
        <v>91</v>
      </c>
      <c r="C17" s="4">
        <v>2513000</v>
      </c>
      <c r="E17" s="4">
        <v>16254225830</v>
      </c>
      <c r="G17" s="4">
        <v>18302836903.400002</v>
      </c>
      <c r="I17" s="4">
        <v>0</v>
      </c>
      <c r="K17" s="4">
        <v>0</v>
      </c>
      <c r="M17" s="4">
        <v>-1256501</v>
      </c>
      <c r="O17" s="4">
        <v>9700012828</v>
      </c>
      <c r="Q17" s="4">
        <v>1256499</v>
      </c>
      <c r="S17" s="4">
        <v>6550</v>
      </c>
      <c r="U17" s="4">
        <v>8127106446</v>
      </c>
      <c r="W17" s="4">
        <v>8166450020.8815002</v>
      </c>
      <c r="Y17" s="1">
        <v>1.4785903119398549E-3</v>
      </c>
    </row>
    <row r="18" spans="1:25" ht="21" x14ac:dyDescent="0.2">
      <c r="A18" s="6" t="s">
        <v>54</v>
      </c>
      <c r="C18" s="4">
        <v>2315965629</v>
      </c>
      <c r="E18" s="4">
        <v>956404955394</v>
      </c>
      <c r="G18" s="4">
        <v>1284617337010.5</v>
      </c>
      <c r="I18" s="4">
        <v>0</v>
      </c>
      <c r="K18" s="4">
        <v>0</v>
      </c>
      <c r="M18" s="4">
        <v>0</v>
      </c>
      <c r="O18" s="4">
        <v>0</v>
      </c>
      <c r="Q18" s="4">
        <v>2315965629</v>
      </c>
      <c r="S18" s="4">
        <v>515</v>
      </c>
      <c r="U18" s="4">
        <v>956404955394</v>
      </c>
      <c r="W18" s="4">
        <v>1183502555564.23</v>
      </c>
      <c r="Y18" s="1">
        <v>0.21428104113033455</v>
      </c>
    </row>
    <row r="19" spans="1:25" ht="21" x14ac:dyDescent="0.2">
      <c r="A19" s="6" t="s">
        <v>66</v>
      </c>
      <c r="C19" s="4">
        <v>15197552</v>
      </c>
      <c r="E19" s="4">
        <v>72233093834</v>
      </c>
      <c r="G19" s="4">
        <v>111894155928.957</v>
      </c>
      <c r="I19" s="4">
        <v>200000</v>
      </c>
      <c r="K19" s="4">
        <v>1381670992</v>
      </c>
      <c r="M19" s="4">
        <v>-400000</v>
      </c>
      <c r="O19" s="4">
        <v>2675159928</v>
      </c>
      <c r="Q19" s="4">
        <v>14997552</v>
      </c>
      <c r="S19" s="4">
        <v>7090</v>
      </c>
      <c r="U19" s="4">
        <v>71713587746</v>
      </c>
      <c r="W19" s="4">
        <v>105510692344.354</v>
      </c>
      <c r="Y19" s="1">
        <v>1.9103415450718548E-2</v>
      </c>
    </row>
    <row r="20" spans="1:25" ht="21" x14ac:dyDescent="0.2">
      <c r="A20" s="6" t="s">
        <v>56</v>
      </c>
      <c r="C20" s="4">
        <v>10173299</v>
      </c>
      <c r="E20" s="4">
        <v>43402102850</v>
      </c>
      <c r="G20" s="4">
        <v>38793776069.319397</v>
      </c>
      <c r="I20" s="4">
        <v>0</v>
      </c>
      <c r="K20" s="4">
        <v>0</v>
      </c>
      <c r="M20" s="4">
        <v>-1444143</v>
      </c>
      <c r="O20" s="4">
        <v>5005398385</v>
      </c>
      <c r="Q20" s="4">
        <v>8729156</v>
      </c>
      <c r="S20" s="4">
        <v>3395</v>
      </c>
      <c r="U20" s="4">
        <v>37240990018</v>
      </c>
      <c r="W20" s="4">
        <v>29406402323.887402</v>
      </c>
      <c r="Y20" s="1">
        <v>5.3242255170762977E-3</v>
      </c>
    </row>
    <row r="21" spans="1:25" ht="21" x14ac:dyDescent="0.2">
      <c r="A21" s="6" t="s">
        <v>59</v>
      </c>
      <c r="C21" s="4">
        <v>294634652</v>
      </c>
      <c r="E21" s="4">
        <v>553086079296</v>
      </c>
      <c r="G21" s="4">
        <v>551677897026.255</v>
      </c>
      <c r="I21" s="4">
        <v>45260104</v>
      </c>
      <c r="K21" s="4">
        <v>77087558534</v>
      </c>
      <c r="M21" s="4">
        <v>0</v>
      </c>
      <c r="O21" s="4">
        <v>0</v>
      </c>
      <c r="Q21" s="4">
        <v>339894756</v>
      </c>
      <c r="S21" s="4">
        <v>1502</v>
      </c>
      <c r="U21" s="4">
        <v>630173637830</v>
      </c>
      <c r="W21" s="4">
        <v>506575589043.25201</v>
      </c>
      <c r="Y21" s="1">
        <v>9.1718893314640962E-2</v>
      </c>
    </row>
    <row r="22" spans="1:25" ht="21" x14ac:dyDescent="0.2">
      <c r="A22" s="6" t="s">
        <v>72</v>
      </c>
      <c r="C22" s="4">
        <v>64482140</v>
      </c>
      <c r="E22" s="4">
        <v>295277333601</v>
      </c>
      <c r="G22" s="4">
        <v>281528249454.32001</v>
      </c>
      <c r="I22" s="4">
        <v>1325228</v>
      </c>
      <c r="K22" s="4">
        <v>0</v>
      </c>
      <c r="M22" s="4">
        <v>-59181226</v>
      </c>
      <c r="O22" s="4">
        <v>245922523651</v>
      </c>
      <c r="Q22" s="4">
        <v>6626142</v>
      </c>
      <c r="S22" s="4">
        <v>2591</v>
      </c>
      <c r="U22" s="4">
        <v>21482577675</v>
      </c>
      <c r="W22" s="4">
        <v>17035622700.7829</v>
      </c>
      <c r="Y22" s="1">
        <v>3.0844132540863026E-3</v>
      </c>
    </row>
    <row r="23" spans="1:25" ht="21" x14ac:dyDescent="0.2">
      <c r="A23" s="6" t="s">
        <v>63</v>
      </c>
      <c r="C23" s="4">
        <v>2543839</v>
      </c>
      <c r="E23" s="4">
        <v>16492208260</v>
      </c>
      <c r="G23" s="4">
        <v>14640215722.274</v>
      </c>
      <c r="I23" s="4">
        <v>0</v>
      </c>
      <c r="K23" s="4">
        <v>0</v>
      </c>
      <c r="M23" s="4">
        <v>0</v>
      </c>
      <c r="O23" s="4">
        <v>0</v>
      </c>
      <c r="Q23" s="4">
        <v>2543839</v>
      </c>
      <c r="S23" s="4">
        <v>4550</v>
      </c>
      <c r="U23" s="4">
        <v>16492208260</v>
      </c>
      <c r="W23" s="4">
        <v>11484996816.6115</v>
      </c>
      <c r="Y23" s="1">
        <v>2.079435370605356E-3</v>
      </c>
    </row>
    <row r="24" spans="1:25" ht="21" x14ac:dyDescent="0.2">
      <c r="A24" s="6" t="s">
        <v>88</v>
      </c>
      <c r="C24" s="4">
        <v>25677879</v>
      </c>
      <c r="E24" s="4">
        <v>99895584681</v>
      </c>
      <c r="G24" s="4">
        <v>101662762091.367</v>
      </c>
      <c r="I24" s="4">
        <v>5138224</v>
      </c>
      <c r="K24" s="4">
        <v>19979115516</v>
      </c>
      <c r="M24" s="4">
        <v>-2668528</v>
      </c>
      <c r="O24" s="4">
        <v>8562255002</v>
      </c>
      <c r="Q24" s="4">
        <v>28147575</v>
      </c>
      <c r="S24" s="4">
        <v>2820</v>
      </c>
      <c r="U24" s="4">
        <v>109494121120</v>
      </c>
      <c r="W24" s="4">
        <v>78762583771.604996</v>
      </c>
      <c r="Y24" s="1">
        <v>1.4260491769406036E-2</v>
      </c>
    </row>
    <row r="25" spans="1:25" ht="21" x14ac:dyDescent="0.2">
      <c r="A25" s="6" t="s">
        <v>89</v>
      </c>
      <c r="C25" s="4">
        <v>639885</v>
      </c>
      <c r="E25" s="4">
        <v>39958203583</v>
      </c>
      <c r="G25" s="4">
        <v>38439188229.032997</v>
      </c>
      <c r="I25" s="4">
        <v>138557</v>
      </c>
      <c r="K25" s="4">
        <v>8225509424</v>
      </c>
      <c r="M25" s="4">
        <v>-90982</v>
      </c>
      <c r="O25" s="4">
        <v>4563514487</v>
      </c>
      <c r="Q25" s="4">
        <v>687460</v>
      </c>
      <c r="S25" s="4">
        <v>46820</v>
      </c>
      <c r="U25" s="4">
        <v>42552143054</v>
      </c>
      <c r="W25" s="4">
        <v>31938072639.243999</v>
      </c>
      <c r="Y25" s="1">
        <v>5.7826013341988431E-3</v>
      </c>
    </row>
    <row r="26" spans="1:25" ht="21" x14ac:dyDescent="0.2">
      <c r="A26" s="6" t="s">
        <v>90</v>
      </c>
      <c r="C26" s="4">
        <v>2702203</v>
      </c>
      <c r="E26" s="4">
        <v>9441363398</v>
      </c>
      <c r="G26" s="4">
        <v>9065525916.3086109</v>
      </c>
      <c r="I26" s="4">
        <v>0</v>
      </c>
      <c r="K26" s="4">
        <v>0</v>
      </c>
      <c r="M26" s="4">
        <v>0</v>
      </c>
      <c r="O26" s="4">
        <v>0</v>
      </c>
      <c r="Q26" s="4">
        <v>2702203</v>
      </c>
      <c r="S26" s="4">
        <v>2754</v>
      </c>
      <c r="U26" s="4">
        <v>9441363398</v>
      </c>
      <c r="W26" s="4">
        <v>7384341429.6107397</v>
      </c>
      <c r="Y26" s="1">
        <v>1.3369843285589576E-3</v>
      </c>
    </row>
    <row r="27" spans="1:25" ht="21" x14ac:dyDescent="0.2">
      <c r="A27" s="6" t="s">
        <v>62</v>
      </c>
      <c r="C27" s="4">
        <v>15518937</v>
      </c>
      <c r="E27" s="4">
        <v>41753900850</v>
      </c>
      <c r="G27" s="4">
        <v>28241721281.5597</v>
      </c>
      <c r="I27" s="4">
        <v>0</v>
      </c>
      <c r="K27" s="4">
        <v>0</v>
      </c>
      <c r="M27" s="4">
        <v>-159611</v>
      </c>
      <c r="O27" s="4">
        <v>263381360</v>
      </c>
      <c r="Q27" s="4">
        <v>15359326</v>
      </c>
      <c r="S27" s="4">
        <v>1415</v>
      </c>
      <c r="U27" s="4">
        <v>41324465388</v>
      </c>
      <c r="W27" s="4">
        <v>21565446750.178299</v>
      </c>
      <c r="Y27" s="1">
        <v>3.9045681484531493E-3</v>
      </c>
    </row>
    <row r="28" spans="1:25" ht="21" x14ac:dyDescent="0.2">
      <c r="A28" s="6" t="s">
        <v>79</v>
      </c>
      <c r="C28" s="4">
        <v>515000</v>
      </c>
      <c r="E28" s="4">
        <v>8468847581</v>
      </c>
      <c r="G28" s="4">
        <v>9658260045</v>
      </c>
      <c r="I28" s="4">
        <v>0</v>
      </c>
      <c r="K28" s="4">
        <v>0</v>
      </c>
      <c r="M28" s="4">
        <v>0</v>
      </c>
      <c r="O28" s="4">
        <v>0</v>
      </c>
      <c r="Q28" s="4">
        <v>515000</v>
      </c>
      <c r="S28" s="4">
        <v>16450</v>
      </c>
      <c r="U28" s="4">
        <v>8468847581</v>
      </c>
      <c r="W28" s="4">
        <v>8406263372.5</v>
      </c>
      <c r="Y28" s="1">
        <v>1.5220101207270597E-3</v>
      </c>
    </row>
    <row r="29" spans="1:25" ht="21" x14ac:dyDescent="0.2">
      <c r="A29" s="6" t="s">
        <v>74</v>
      </c>
      <c r="C29" s="4">
        <v>5757555</v>
      </c>
      <c r="E29" s="4">
        <v>142776254607</v>
      </c>
      <c r="G29" s="4">
        <v>138255788216.37</v>
      </c>
      <c r="I29" s="4">
        <v>0</v>
      </c>
      <c r="K29" s="4">
        <v>0</v>
      </c>
      <c r="M29" s="4">
        <v>-347788</v>
      </c>
      <c r="O29" s="4">
        <v>6812523695</v>
      </c>
      <c r="Q29" s="4">
        <v>5409767</v>
      </c>
      <c r="S29" s="4">
        <v>17850</v>
      </c>
      <c r="U29" s="4">
        <v>134151783275</v>
      </c>
      <c r="W29" s="4">
        <v>95817898594.456497</v>
      </c>
      <c r="Y29" s="1">
        <v>1.7348470413697106E-2</v>
      </c>
    </row>
    <row r="30" spans="1:25" ht="21" x14ac:dyDescent="0.2">
      <c r="A30" s="6" t="s">
        <v>80</v>
      </c>
      <c r="C30" s="4">
        <v>133750</v>
      </c>
      <c r="E30" s="4">
        <v>3687984064</v>
      </c>
      <c r="G30" s="4">
        <v>5580712530.625</v>
      </c>
      <c r="I30" s="4">
        <v>0</v>
      </c>
      <c r="K30" s="4">
        <v>0</v>
      </c>
      <c r="M30" s="4">
        <v>0</v>
      </c>
      <c r="O30" s="4">
        <v>0</v>
      </c>
      <c r="Q30" s="4">
        <v>133750</v>
      </c>
      <c r="S30" s="4">
        <v>38600</v>
      </c>
      <c r="U30" s="4">
        <v>3687984064</v>
      </c>
      <c r="W30" s="4">
        <v>5122841942.5</v>
      </c>
      <c r="Y30" s="1">
        <v>9.2752474409462369E-4</v>
      </c>
    </row>
    <row r="31" spans="1:25" ht="21" x14ac:dyDescent="0.2">
      <c r="A31" s="6" t="s">
        <v>69</v>
      </c>
      <c r="C31" s="4">
        <v>1600000</v>
      </c>
      <c r="E31" s="4">
        <v>11385205249</v>
      </c>
      <c r="G31" s="4">
        <v>11319816160</v>
      </c>
      <c r="I31" s="4">
        <v>26356927</v>
      </c>
      <c r="K31" s="4">
        <v>158246099512</v>
      </c>
      <c r="M31" s="4">
        <v>0</v>
      </c>
      <c r="O31" s="4">
        <v>0</v>
      </c>
      <c r="Q31" s="4">
        <v>27956927</v>
      </c>
      <c r="S31" s="4">
        <v>5600</v>
      </c>
      <c r="U31" s="4">
        <v>169631304761</v>
      </c>
      <c r="W31" s="4">
        <v>155348591744.02399</v>
      </c>
      <c r="Y31" s="1">
        <v>2.8126899955168004E-2</v>
      </c>
    </row>
    <row r="32" spans="1:25" ht="21" x14ac:dyDescent="0.2">
      <c r="A32" s="6" t="s">
        <v>76</v>
      </c>
      <c r="C32" s="4">
        <v>360000</v>
      </c>
      <c r="E32" s="4">
        <v>3639661813</v>
      </c>
      <c r="G32" s="4">
        <v>4672400976</v>
      </c>
      <c r="I32" s="4">
        <v>0</v>
      </c>
      <c r="K32" s="4">
        <v>0</v>
      </c>
      <c r="M32" s="4">
        <v>0</v>
      </c>
      <c r="O32" s="4">
        <v>0</v>
      </c>
      <c r="Q32" s="4">
        <v>360000</v>
      </c>
      <c r="S32" s="4">
        <v>11910</v>
      </c>
      <c r="U32" s="4">
        <v>3639661813</v>
      </c>
      <c r="W32" s="4">
        <v>4254456852</v>
      </c>
      <c r="Y32" s="1">
        <v>7.7029782437269064E-4</v>
      </c>
    </row>
    <row r="33" spans="1:25" ht="21" x14ac:dyDescent="0.2">
      <c r="A33" s="6" t="s">
        <v>97</v>
      </c>
      <c r="C33" s="4">
        <v>0</v>
      </c>
      <c r="E33" s="4">
        <v>0</v>
      </c>
      <c r="G33" s="4">
        <v>0</v>
      </c>
      <c r="I33" s="4">
        <v>1245061</v>
      </c>
      <c r="K33" s="4">
        <v>0</v>
      </c>
      <c r="M33" s="4">
        <v>0</v>
      </c>
      <c r="O33" s="4">
        <v>0</v>
      </c>
      <c r="Q33" s="4">
        <v>1245061</v>
      </c>
      <c r="S33" s="4">
        <v>1391</v>
      </c>
      <c r="U33" s="4">
        <v>2791426762</v>
      </c>
      <c r="W33" s="4">
        <v>1718492419.75177</v>
      </c>
      <c r="Y33" s="1">
        <v>3.1114452871074718E-4</v>
      </c>
    </row>
    <row r="34" spans="1:25" ht="21" x14ac:dyDescent="0.2">
      <c r="A34" s="6" t="s">
        <v>64</v>
      </c>
      <c r="C34" s="4">
        <v>34025224</v>
      </c>
      <c r="E34" s="4">
        <v>48898473490</v>
      </c>
      <c r="G34" s="4">
        <v>26165711989.321999</v>
      </c>
      <c r="I34" s="4">
        <v>0</v>
      </c>
      <c r="K34" s="4">
        <v>0</v>
      </c>
      <c r="M34" s="4">
        <v>0</v>
      </c>
      <c r="O34" s="4">
        <v>0</v>
      </c>
      <c r="Q34" s="4">
        <v>34025224</v>
      </c>
      <c r="S34" s="4">
        <v>775</v>
      </c>
      <c r="U34" s="4">
        <v>48898473490</v>
      </c>
      <c r="W34" s="4">
        <v>26165711989.321999</v>
      </c>
      <c r="Y34" s="1">
        <v>4.7374768906311053E-3</v>
      </c>
    </row>
    <row r="35" spans="1:25" ht="21" x14ac:dyDescent="0.2">
      <c r="A35" s="6" t="s">
        <v>65</v>
      </c>
      <c r="C35" s="4">
        <v>11542388</v>
      </c>
      <c r="E35" s="4">
        <v>39854723573</v>
      </c>
      <c r="G35" s="4">
        <v>42823385209.101601</v>
      </c>
      <c r="I35" s="4">
        <v>0</v>
      </c>
      <c r="K35" s="4">
        <v>0</v>
      </c>
      <c r="M35" s="4">
        <v>-1567068</v>
      </c>
      <c r="O35" s="4">
        <v>5005398835</v>
      </c>
      <c r="Q35" s="4">
        <v>9975320</v>
      </c>
      <c r="S35" s="4">
        <v>2650</v>
      </c>
      <c r="U35" s="4">
        <v>34443792842</v>
      </c>
      <c r="W35" s="4">
        <v>26230258557.459999</v>
      </c>
      <c r="Y35" s="1">
        <v>4.7491634778353102E-3</v>
      </c>
    </row>
    <row r="36" spans="1:25" ht="21.75" thickBot="1" x14ac:dyDescent="0.25">
      <c r="A36" s="6" t="s">
        <v>96</v>
      </c>
      <c r="C36" s="4">
        <v>0</v>
      </c>
      <c r="E36" s="4">
        <v>0</v>
      </c>
      <c r="G36" s="4">
        <v>0</v>
      </c>
      <c r="I36" s="4">
        <v>20655000</v>
      </c>
      <c r="K36" s="4">
        <v>1670550260</v>
      </c>
      <c r="M36" s="4">
        <v>0</v>
      </c>
      <c r="O36" s="4">
        <v>0</v>
      </c>
      <c r="Q36" s="4">
        <v>20655000</v>
      </c>
      <c r="S36" s="4">
        <v>79</v>
      </c>
      <c r="U36" s="4">
        <v>1670550260</v>
      </c>
      <c r="W36" s="4">
        <v>1630508953.1624999</v>
      </c>
      <c r="Y36" s="1">
        <v>2.9521453453002769E-4</v>
      </c>
    </row>
    <row r="37" spans="1:25" s="6" customFormat="1" ht="21.75" thickBot="1" x14ac:dyDescent="0.25">
      <c r="A37" s="6" t="s">
        <v>15</v>
      </c>
      <c r="E37" s="27">
        <f>SUM(E9:E36)</f>
        <v>5287130139966</v>
      </c>
      <c r="G37" s="27">
        <f>SUM(G9:G36)</f>
        <v>6279895446927.7529</v>
      </c>
      <c r="K37" s="27">
        <f>SUM(K9:K36)</f>
        <v>454410263986</v>
      </c>
      <c r="M37" s="6" t="s">
        <v>15</v>
      </c>
      <c r="O37" s="27">
        <f>SUM(O9:O36)</f>
        <v>424722763708</v>
      </c>
      <c r="U37" s="27">
        <f>SUM(U9:U36)</f>
        <v>5282519220423</v>
      </c>
      <c r="W37" s="27">
        <f>SUM(W9:W36)</f>
        <v>5371893978531.2959</v>
      </c>
      <c r="Y37" s="7">
        <f>SUM(Y9:Y36)</f>
        <v>0.97261727839081991</v>
      </c>
    </row>
    <row r="38" spans="1:25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9"/>
  <sheetViews>
    <sheetView rightToLeft="1" topLeftCell="A19" zoomScaleNormal="100" workbookViewId="0">
      <selection activeCell="K8" sqref="K8:K9"/>
    </sheetView>
  </sheetViews>
  <sheetFormatPr defaultRowHeight="18.75" x14ac:dyDescent="0.2"/>
  <cols>
    <col min="1" max="1" width="27.125" style="3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6.25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  <c r="J3" s="63" t="s">
        <v>24</v>
      </c>
      <c r="K3" s="63" t="s">
        <v>24</v>
      </c>
      <c r="L3" s="63" t="s">
        <v>24</v>
      </c>
      <c r="M3" s="63" t="s">
        <v>24</v>
      </c>
      <c r="N3" s="63" t="s">
        <v>24</v>
      </c>
      <c r="O3" s="63" t="s">
        <v>24</v>
      </c>
      <c r="P3" s="63" t="s">
        <v>24</v>
      </c>
      <c r="Q3" s="63" t="s">
        <v>24</v>
      </c>
    </row>
    <row r="4" spans="1:17" ht="26.25" x14ac:dyDescent="0.2">
      <c r="A4" s="63" t="str">
        <f>+سهام!A4</f>
        <v>برای ماه منتهی به 1404/11/30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7" thickBot="1" x14ac:dyDescent="0.25">
      <c r="A6" s="64" t="s">
        <v>3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H6" s="64" t="s">
        <v>26</v>
      </c>
      <c r="I6" s="64" t="s">
        <v>26</v>
      </c>
      <c r="K6" s="64" t="s">
        <v>27</v>
      </c>
      <c r="L6" s="64" t="s">
        <v>27</v>
      </c>
      <c r="M6" s="64" t="s">
        <v>27</v>
      </c>
      <c r="N6" s="64" t="s">
        <v>27</v>
      </c>
      <c r="O6" s="64" t="s">
        <v>27</v>
      </c>
      <c r="P6" s="64" t="s">
        <v>27</v>
      </c>
      <c r="Q6" s="64" t="s">
        <v>27</v>
      </c>
    </row>
    <row r="7" spans="1:17" ht="27" thickBot="1" x14ac:dyDescent="0.25">
      <c r="A7" s="64" t="s">
        <v>3</v>
      </c>
      <c r="C7" s="28" t="s">
        <v>7</v>
      </c>
      <c r="E7" s="28" t="s">
        <v>38</v>
      </c>
      <c r="G7" s="28" t="s">
        <v>39</v>
      </c>
      <c r="I7" s="28" t="s">
        <v>40</v>
      </c>
      <c r="K7" s="28" t="s">
        <v>7</v>
      </c>
      <c r="M7" s="28" t="s">
        <v>38</v>
      </c>
      <c r="O7" s="28" t="s">
        <v>39</v>
      </c>
      <c r="Q7" s="28" t="s">
        <v>40</v>
      </c>
    </row>
    <row r="8" spans="1:17" ht="21" x14ac:dyDescent="0.2">
      <c r="A8" s="65" t="s">
        <v>66</v>
      </c>
      <c r="C8" s="3">
        <v>14997552</v>
      </c>
      <c r="E8" s="49">
        <v>105510692345</v>
      </c>
      <c r="G8" s="49">
        <v>110542251253</v>
      </c>
      <c r="I8" s="42">
        <f>+E8-G8</f>
        <v>-5031558908</v>
      </c>
      <c r="K8" s="3">
        <v>14997552</v>
      </c>
      <c r="M8" s="3">
        <v>105510692345</v>
      </c>
      <c r="O8" s="3">
        <v>102507241178</v>
      </c>
      <c r="Q8" s="46">
        <f>+M8-O8</f>
        <v>3003451167</v>
      </c>
    </row>
    <row r="9" spans="1:17" ht="21" x14ac:dyDescent="0.2">
      <c r="A9" s="65" t="s">
        <v>74</v>
      </c>
      <c r="C9" s="49">
        <v>5409767</v>
      </c>
      <c r="D9" s="49"/>
      <c r="E9" s="49">
        <v>95817898594</v>
      </c>
      <c r="F9" s="49"/>
      <c r="G9" s="49">
        <v>129631316884</v>
      </c>
      <c r="H9" s="44"/>
      <c r="I9" s="49">
        <f t="shared" ref="I9:I34" si="0">+E9-G9</f>
        <v>-33813418290</v>
      </c>
      <c r="K9" s="3">
        <v>5409767</v>
      </c>
      <c r="M9" s="3">
        <v>95817898594</v>
      </c>
      <c r="O9" s="3">
        <v>134151783275</v>
      </c>
      <c r="Q9" s="49">
        <f t="shared" ref="Q9:Q34" si="1">+M9-O9</f>
        <v>-38333884681</v>
      </c>
    </row>
    <row r="10" spans="1:17" ht="21" x14ac:dyDescent="0.2">
      <c r="A10" s="65" t="s">
        <v>76</v>
      </c>
      <c r="C10" s="49">
        <v>360000</v>
      </c>
      <c r="D10" s="49"/>
      <c r="E10" s="49">
        <v>4254456852</v>
      </c>
      <c r="F10" s="49"/>
      <c r="G10" s="49">
        <v>4672400976</v>
      </c>
      <c r="H10" s="44"/>
      <c r="I10" s="49">
        <f t="shared" si="0"/>
        <v>-417944124</v>
      </c>
      <c r="K10" s="3">
        <v>360000</v>
      </c>
      <c r="M10" s="3">
        <v>4254456852</v>
      </c>
      <c r="O10" s="3">
        <v>4515225408</v>
      </c>
      <c r="Q10" s="49">
        <f t="shared" si="1"/>
        <v>-260768556</v>
      </c>
    </row>
    <row r="11" spans="1:17" ht="21" x14ac:dyDescent="0.2">
      <c r="A11" s="65" t="s">
        <v>65</v>
      </c>
      <c r="C11" s="49">
        <v>9975320</v>
      </c>
      <c r="D11" s="49"/>
      <c r="E11" s="49">
        <v>26230258557</v>
      </c>
      <c r="F11" s="49"/>
      <c r="G11" s="49">
        <v>36976756046</v>
      </c>
      <c r="H11" s="44"/>
      <c r="I11" s="49">
        <f t="shared" si="0"/>
        <v>-10746497489</v>
      </c>
      <c r="K11" s="3">
        <v>9975320</v>
      </c>
      <c r="M11" s="3">
        <v>26230258557</v>
      </c>
      <c r="O11" s="3">
        <v>37217272518</v>
      </c>
      <c r="Q11" s="49">
        <f t="shared" si="1"/>
        <v>-10987013961</v>
      </c>
    </row>
    <row r="12" spans="1:17" ht="21" x14ac:dyDescent="0.2">
      <c r="A12" s="65" t="s">
        <v>57</v>
      </c>
      <c r="C12" s="49">
        <v>10376346</v>
      </c>
      <c r="D12" s="49"/>
      <c r="E12" s="49">
        <v>22136694217</v>
      </c>
      <c r="F12" s="49"/>
      <c r="G12" s="49">
        <v>28705740821</v>
      </c>
      <c r="H12" s="44"/>
      <c r="I12" s="49">
        <f t="shared" si="0"/>
        <v>-6569046604</v>
      </c>
      <c r="K12" s="3">
        <v>10376346</v>
      </c>
      <c r="M12" s="3">
        <v>22136694217</v>
      </c>
      <c r="O12" s="3">
        <v>31211021747</v>
      </c>
      <c r="Q12" s="49">
        <f t="shared" si="1"/>
        <v>-9074327530</v>
      </c>
    </row>
    <row r="13" spans="1:17" s="41" customFormat="1" ht="21" x14ac:dyDescent="0.2">
      <c r="A13" s="65" t="s">
        <v>55</v>
      </c>
      <c r="C13" s="49">
        <v>124879137</v>
      </c>
      <c r="D13" s="49"/>
      <c r="E13" s="49">
        <v>208546961199</v>
      </c>
      <c r="F13" s="49"/>
      <c r="G13" s="49">
        <v>220918212210</v>
      </c>
      <c r="H13" s="44"/>
      <c r="I13" s="49">
        <f t="shared" si="0"/>
        <v>-12371251011</v>
      </c>
      <c r="K13" s="41">
        <v>124879137</v>
      </c>
      <c r="M13" s="41">
        <v>208546961199</v>
      </c>
      <c r="O13" s="41">
        <v>226375066042</v>
      </c>
      <c r="Q13" s="49">
        <f t="shared" si="1"/>
        <v>-17828104843</v>
      </c>
    </row>
    <row r="14" spans="1:17" s="46" customFormat="1" ht="21" x14ac:dyDescent="0.2">
      <c r="A14" s="65" t="s">
        <v>62</v>
      </c>
      <c r="C14" s="49">
        <v>15359326</v>
      </c>
      <c r="D14" s="49"/>
      <c r="E14" s="49">
        <v>21565446751</v>
      </c>
      <c r="F14" s="49"/>
      <c r="G14" s="49">
        <v>27931618705</v>
      </c>
      <c r="I14" s="49">
        <f t="shared" si="0"/>
        <v>-6366171954</v>
      </c>
      <c r="K14" s="46">
        <v>15359326</v>
      </c>
      <c r="M14" s="46">
        <v>21565446751</v>
      </c>
      <c r="O14" s="46">
        <v>29841091682</v>
      </c>
      <c r="Q14" s="49">
        <f t="shared" si="1"/>
        <v>-8275644931</v>
      </c>
    </row>
    <row r="15" spans="1:17" s="46" customFormat="1" ht="21" x14ac:dyDescent="0.2">
      <c r="A15" s="65" t="s">
        <v>96</v>
      </c>
      <c r="C15" s="49">
        <v>20655000</v>
      </c>
      <c r="D15" s="49"/>
      <c r="E15" s="49">
        <v>1630508953</v>
      </c>
      <c r="F15" s="49"/>
      <c r="G15" s="49">
        <v>1670550260</v>
      </c>
      <c r="I15" s="49">
        <f t="shared" si="0"/>
        <v>-40041307</v>
      </c>
      <c r="K15" s="46">
        <v>20655000</v>
      </c>
      <c r="M15" s="46">
        <v>1630508953</v>
      </c>
      <c r="O15" s="46">
        <v>1670550260</v>
      </c>
      <c r="Q15" s="49">
        <f t="shared" si="1"/>
        <v>-40041307</v>
      </c>
    </row>
    <row r="16" spans="1:17" s="46" customFormat="1" ht="21" x14ac:dyDescent="0.2">
      <c r="A16" s="65" t="s">
        <v>80</v>
      </c>
      <c r="C16" s="49">
        <v>133750</v>
      </c>
      <c r="D16" s="49"/>
      <c r="E16" s="49">
        <v>5122841942</v>
      </c>
      <c r="F16" s="49"/>
      <c r="G16" s="49">
        <v>5580712530</v>
      </c>
      <c r="I16" s="49">
        <f t="shared" si="0"/>
        <v>-457870588</v>
      </c>
      <c r="K16" s="46">
        <v>133750</v>
      </c>
      <c r="M16" s="46">
        <v>5122841942</v>
      </c>
      <c r="O16" s="46">
        <v>3941668544</v>
      </c>
      <c r="Q16" s="49">
        <f t="shared" si="1"/>
        <v>1181173398</v>
      </c>
    </row>
    <row r="17" spans="1:17" s="46" customFormat="1" ht="21" x14ac:dyDescent="0.2">
      <c r="A17" s="65" t="s">
        <v>91</v>
      </c>
      <c r="C17" s="49">
        <v>1256499</v>
      </c>
      <c r="D17" s="49"/>
      <c r="E17" s="49">
        <v>8166450021</v>
      </c>
      <c r="F17" s="49"/>
      <c r="G17" s="49">
        <v>10175717519</v>
      </c>
      <c r="I17" s="49">
        <f t="shared" si="0"/>
        <v>-2009267498</v>
      </c>
      <c r="K17" s="46">
        <v>1256499</v>
      </c>
      <c r="M17" s="46">
        <v>8166450021</v>
      </c>
      <c r="O17" s="46">
        <v>8127106446</v>
      </c>
      <c r="Q17" s="49">
        <f t="shared" si="1"/>
        <v>39343575</v>
      </c>
    </row>
    <row r="18" spans="1:17" s="46" customFormat="1" ht="21" x14ac:dyDescent="0.2">
      <c r="A18" s="65" t="s">
        <v>78</v>
      </c>
      <c r="C18" s="49">
        <v>98125481</v>
      </c>
      <c r="D18" s="49"/>
      <c r="E18" s="49">
        <v>151308272984</v>
      </c>
      <c r="F18" s="49"/>
      <c r="G18" s="49">
        <v>184388796555</v>
      </c>
      <c r="I18" s="49">
        <f t="shared" si="0"/>
        <v>-33080523571</v>
      </c>
      <c r="K18" s="46">
        <v>98125481</v>
      </c>
      <c r="M18" s="46">
        <v>151308272984</v>
      </c>
      <c r="O18" s="46">
        <v>203656320906</v>
      </c>
      <c r="Q18" s="49">
        <f t="shared" si="1"/>
        <v>-52348047922</v>
      </c>
    </row>
    <row r="19" spans="1:17" s="46" customFormat="1" ht="21" x14ac:dyDescent="0.2">
      <c r="A19" s="65" t="s">
        <v>69</v>
      </c>
      <c r="C19" s="49">
        <v>27956927</v>
      </c>
      <c r="D19" s="49"/>
      <c r="E19" s="49">
        <v>155348591744</v>
      </c>
      <c r="F19" s="49"/>
      <c r="G19" s="49">
        <v>169565915672</v>
      </c>
      <c r="I19" s="49">
        <f t="shared" si="0"/>
        <v>-14217323928</v>
      </c>
      <c r="K19" s="46">
        <v>27956927</v>
      </c>
      <c r="M19" s="46">
        <v>155348591744</v>
      </c>
      <c r="O19" s="46">
        <v>169631304761</v>
      </c>
      <c r="Q19" s="49">
        <f t="shared" si="1"/>
        <v>-14282713017</v>
      </c>
    </row>
    <row r="20" spans="1:17" s="46" customFormat="1" ht="21" x14ac:dyDescent="0.2">
      <c r="A20" s="65" t="s">
        <v>56</v>
      </c>
      <c r="C20" s="49">
        <v>8729156</v>
      </c>
      <c r="D20" s="49"/>
      <c r="E20" s="49">
        <v>29406402324</v>
      </c>
      <c r="F20" s="49"/>
      <c r="G20" s="49">
        <v>32717941824</v>
      </c>
      <c r="I20" s="49">
        <f t="shared" si="0"/>
        <v>-3311539500</v>
      </c>
      <c r="K20" s="46">
        <v>8729156</v>
      </c>
      <c r="M20" s="46">
        <v>29406402324</v>
      </c>
      <c r="O20" s="46">
        <v>36725521605</v>
      </c>
      <c r="Q20" s="49">
        <f t="shared" si="1"/>
        <v>-7319119281</v>
      </c>
    </row>
    <row r="21" spans="1:17" s="41" customFormat="1" ht="21" x14ac:dyDescent="0.2">
      <c r="A21" s="65" t="s">
        <v>98</v>
      </c>
      <c r="C21" s="49">
        <v>6397832</v>
      </c>
      <c r="D21" s="49"/>
      <c r="E21" s="49">
        <v>40820062558</v>
      </c>
      <c r="F21" s="49"/>
      <c r="G21" s="49">
        <v>41211555413</v>
      </c>
      <c r="H21" s="44"/>
      <c r="I21" s="49">
        <f t="shared" si="0"/>
        <v>-391492855</v>
      </c>
      <c r="K21" s="41">
        <v>6397832</v>
      </c>
      <c r="M21" s="41">
        <v>40820062558</v>
      </c>
      <c r="O21" s="41">
        <v>41211555413</v>
      </c>
      <c r="Q21" s="49">
        <f t="shared" si="1"/>
        <v>-391492855</v>
      </c>
    </row>
    <row r="22" spans="1:17" s="41" customFormat="1" ht="21" x14ac:dyDescent="0.2">
      <c r="A22" s="65" t="s">
        <v>89</v>
      </c>
      <c r="C22" s="49">
        <v>687460</v>
      </c>
      <c r="D22" s="49"/>
      <c r="E22" s="49">
        <v>31938072639</v>
      </c>
      <c r="F22" s="49"/>
      <c r="G22" s="49">
        <v>41033127700</v>
      </c>
      <c r="H22" s="44"/>
      <c r="I22" s="49">
        <f t="shared" si="0"/>
        <v>-9095055061</v>
      </c>
      <c r="K22" s="41">
        <v>687460</v>
      </c>
      <c r="M22" s="41">
        <v>31938072639</v>
      </c>
      <c r="O22" s="41">
        <v>42552143054</v>
      </c>
      <c r="Q22" s="49">
        <f t="shared" si="1"/>
        <v>-10614070415</v>
      </c>
    </row>
    <row r="23" spans="1:17" s="41" customFormat="1" ht="21" x14ac:dyDescent="0.2">
      <c r="A23" s="65" t="s">
        <v>67</v>
      </c>
      <c r="C23" s="49">
        <v>2543839</v>
      </c>
      <c r="D23" s="49"/>
      <c r="E23" s="49">
        <v>11484996817</v>
      </c>
      <c r="F23" s="49"/>
      <c r="G23" s="49">
        <v>14640215722</v>
      </c>
      <c r="H23" s="44"/>
      <c r="I23" s="49">
        <f t="shared" si="0"/>
        <v>-3155218905</v>
      </c>
      <c r="K23" s="41">
        <v>2543839</v>
      </c>
      <c r="M23" s="41">
        <v>11484996817</v>
      </c>
      <c r="O23" s="41">
        <v>15372226508</v>
      </c>
      <c r="Q23" s="49">
        <f t="shared" si="1"/>
        <v>-3887229691</v>
      </c>
    </row>
    <row r="24" spans="1:17" s="41" customFormat="1" ht="21" x14ac:dyDescent="0.2">
      <c r="A24" s="65" t="s">
        <v>71</v>
      </c>
      <c r="C24" s="49">
        <v>2702203</v>
      </c>
      <c r="D24" s="49"/>
      <c r="E24" s="49">
        <v>7384341430</v>
      </c>
      <c r="F24" s="49"/>
      <c r="G24" s="49">
        <v>9065525916</v>
      </c>
      <c r="H24" s="44"/>
      <c r="I24" s="49">
        <f t="shared" si="0"/>
        <v>-1681184486</v>
      </c>
      <c r="K24" s="41">
        <v>2702203</v>
      </c>
      <c r="M24" s="41">
        <v>7384341430</v>
      </c>
      <c r="O24" s="41">
        <v>9441363398</v>
      </c>
      <c r="Q24" s="49">
        <f t="shared" si="1"/>
        <v>-2057021968</v>
      </c>
    </row>
    <row r="25" spans="1:17" s="41" customFormat="1" ht="21" x14ac:dyDescent="0.2">
      <c r="A25" s="65" t="s">
        <v>68</v>
      </c>
      <c r="C25" s="49">
        <v>4632670635</v>
      </c>
      <c r="D25" s="49"/>
      <c r="E25" s="49">
        <v>2307623765678</v>
      </c>
      <c r="F25" s="49"/>
      <c r="G25" s="49">
        <v>2806614777341</v>
      </c>
      <c r="H25" s="44"/>
      <c r="I25" s="49">
        <f t="shared" si="0"/>
        <v>-498991011663</v>
      </c>
      <c r="K25" s="41">
        <v>4632670635</v>
      </c>
      <c r="M25" s="41">
        <v>2307623765678</v>
      </c>
      <c r="O25" s="41">
        <v>2851727021041</v>
      </c>
      <c r="Q25" s="49">
        <f t="shared" si="1"/>
        <v>-544103255363</v>
      </c>
    </row>
    <row r="26" spans="1:17" s="41" customFormat="1" ht="21" x14ac:dyDescent="0.2">
      <c r="A26" s="65" t="s">
        <v>79</v>
      </c>
      <c r="C26" s="49">
        <v>515000</v>
      </c>
      <c r="D26" s="49"/>
      <c r="E26" s="49">
        <v>8406263372</v>
      </c>
      <c r="F26" s="49"/>
      <c r="G26" s="49">
        <v>9658260045</v>
      </c>
      <c r="H26" s="44"/>
      <c r="I26" s="49">
        <f t="shared" si="0"/>
        <v>-1251996673</v>
      </c>
      <c r="K26" s="41">
        <v>515000</v>
      </c>
      <c r="M26" s="41">
        <v>8406263372</v>
      </c>
      <c r="O26" s="41">
        <v>10353245953</v>
      </c>
      <c r="Q26" s="49">
        <f t="shared" si="1"/>
        <v>-1946982581</v>
      </c>
    </row>
    <row r="27" spans="1:17" s="41" customFormat="1" ht="21" x14ac:dyDescent="0.2">
      <c r="A27" s="65" t="s">
        <v>53</v>
      </c>
      <c r="C27" s="49">
        <v>63098019</v>
      </c>
      <c r="D27" s="49"/>
      <c r="E27" s="49">
        <v>30741643214</v>
      </c>
      <c r="F27" s="49"/>
      <c r="G27" s="49">
        <v>34661828035</v>
      </c>
      <c r="H27" s="44"/>
      <c r="I27" s="49">
        <f t="shared" si="0"/>
        <v>-3920184821</v>
      </c>
      <c r="K27" s="41">
        <v>63098019</v>
      </c>
      <c r="M27" s="41">
        <v>30741643214</v>
      </c>
      <c r="O27" s="41">
        <v>43631210297</v>
      </c>
      <c r="Q27" s="49">
        <f t="shared" si="1"/>
        <v>-12889567083</v>
      </c>
    </row>
    <row r="28" spans="1:17" s="49" customFormat="1" ht="21" x14ac:dyDescent="0.2">
      <c r="A28" s="65" t="s">
        <v>97</v>
      </c>
      <c r="C28" s="49">
        <v>1245061</v>
      </c>
      <c r="E28" s="49">
        <v>1718492420</v>
      </c>
      <c r="G28" s="49">
        <v>2791426762</v>
      </c>
      <c r="I28" s="49">
        <f t="shared" si="0"/>
        <v>-1072934342</v>
      </c>
      <c r="K28" s="49">
        <v>1245061</v>
      </c>
      <c r="M28" s="49">
        <v>1718492420</v>
      </c>
      <c r="O28" s="49">
        <v>2791426762</v>
      </c>
      <c r="Q28" s="49">
        <f t="shared" si="1"/>
        <v>-1072934342</v>
      </c>
    </row>
    <row r="29" spans="1:17" s="49" customFormat="1" ht="21" x14ac:dyDescent="0.2">
      <c r="A29" s="65" t="s">
        <v>88</v>
      </c>
      <c r="C29" s="49">
        <v>28147575</v>
      </c>
      <c r="E29" s="49">
        <v>78762583771</v>
      </c>
      <c r="G29" s="49">
        <v>111261298530</v>
      </c>
      <c r="I29" s="49">
        <f t="shared" si="0"/>
        <v>-32498714759</v>
      </c>
      <c r="K29" s="49">
        <v>28147575</v>
      </c>
      <c r="M29" s="49">
        <v>78762583771</v>
      </c>
      <c r="O29" s="49">
        <v>109494121120</v>
      </c>
      <c r="Q29" s="49">
        <f t="shared" si="1"/>
        <v>-30731537349</v>
      </c>
    </row>
    <row r="30" spans="1:17" ht="21" x14ac:dyDescent="0.2">
      <c r="A30" s="65" t="s">
        <v>59</v>
      </c>
      <c r="C30" s="49">
        <v>339894756</v>
      </c>
      <c r="D30" s="49"/>
      <c r="E30" s="49">
        <v>506575589043</v>
      </c>
      <c r="F30" s="49"/>
      <c r="G30" s="49">
        <v>628765455560</v>
      </c>
      <c r="H30" s="44"/>
      <c r="I30" s="49">
        <f t="shared" si="0"/>
        <v>-122189866517</v>
      </c>
      <c r="K30" s="3">
        <v>339894756</v>
      </c>
      <c r="M30" s="3">
        <v>506575589043</v>
      </c>
      <c r="O30" s="3">
        <v>636366740843</v>
      </c>
      <c r="Q30" s="49">
        <f t="shared" si="1"/>
        <v>-129791151800</v>
      </c>
    </row>
    <row r="31" spans="1:17" ht="21" x14ac:dyDescent="0.2">
      <c r="A31" s="65" t="s">
        <v>60</v>
      </c>
      <c r="C31" s="49">
        <v>184981682</v>
      </c>
      <c r="D31" s="49"/>
      <c r="E31" s="49">
        <v>284688800851</v>
      </c>
      <c r="F31" s="49"/>
      <c r="G31" s="49">
        <v>282077157938</v>
      </c>
      <c r="H31" s="44"/>
      <c r="I31" s="49">
        <f t="shared" si="0"/>
        <v>2611642913</v>
      </c>
      <c r="K31" s="3">
        <v>184981682</v>
      </c>
      <c r="M31" s="3">
        <v>284688800851</v>
      </c>
      <c r="O31" s="3">
        <v>275085993500</v>
      </c>
      <c r="Q31" s="49">
        <f t="shared" si="1"/>
        <v>9602807351</v>
      </c>
    </row>
    <row r="32" spans="1:17" ht="21" x14ac:dyDescent="0.2">
      <c r="A32" s="65" t="s">
        <v>64</v>
      </c>
      <c r="C32" s="49">
        <v>34025224</v>
      </c>
      <c r="D32" s="49"/>
      <c r="E32" s="49">
        <v>26165711989</v>
      </c>
      <c r="F32" s="49"/>
      <c r="G32" s="49">
        <v>26165711989</v>
      </c>
      <c r="H32" s="44"/>
      <c r="I32" s="49">
        <f t="shared" si="0"/>
        <v>0</v>
      </c>
      <c r="K32" s="3">
        <v>34025224</v>
      </c>
      <c r="M32" s="3">
        <v>26165711989</v>
      </c>
      <c r="O32" s="3">
        <v>26165711989</v>
      </c>
      <c r="Q32" s="49">
        <f t="shared" si="1"/>
        <v>0</v>
      </c>
    </row>
    <row r="33" spans="1:17" ht="21" x14ac:dyDescent="0.2">
      <c r="A33" s="65" t="s">
        <v>72</v>
      </c>
      <c r="C33" s="49">
        <v>6626142</v>
      </c>
      <c r="D33" s="49"/>
      <c r="E33" s="49">
        <v>17035622700</v>
      </c>
      <c r="F33" s="49"/>
      <c r="G33" s="49">
        <v>10990178177</v>
      </c>
      <c r="H33" s="44"/>
      <c r="I33" s="49">
        <f t="shared" si="0"/>
        <v>6045444523</v>
      </c>
      <c r="K33" s="3">
        <v>6626142</v>
      </c>
      <c r="M33" s="3">
        <v>17035622700</v>
      </c>
      <c r="O33" s="3">
        <v>21190873586</v>
      </c>
      <c r="Q33" s="49">
        <f t="shared" si="1"/>
        <v>-4155250886</v>
      </c>
    </row>
    <row r="34" spans="1:17" ht="21.75" thickBot="1" x14ac:dyDescent="0.25">
      <c r="A34" s="65" t="s">
        <v>54</v>
      </c>
      <c r="C34" s="49">
        <v>2315965629</v>
      </c>
      <c r="D34" s="49"/>
      <c r="E34" s="49">
        <v>1183502555564</v>
      </c>
      <c r="F34" s="49"/>
      <c r="G34" s="49">
        <v>1284617337010</v>
      </c>
      <c r="H34" s="44"/>
      <c r="I34" s="49">
        <f t="shared" si="0"/>
        <v>-101114781446</v>
      </c>
      <c r="K34" s="3">
        <v>2315965629</v>
      </c>
      <c r="M34" s="3">
        <v>1183502555564</v>
      </c>
      <c r="O34" s="3">
        <v>1273514944163</v>
      </c>
      <c r="Q34" s="49">
        <f t="shared" si="1"/>
        <v>-90012388599</v>
      </c>
    </row>
    <row r="35" spans="1:17" s="29" customFormat="1" ht="21.75" thickBot="1" x14ac:dyDescent="0.25">
      <c r="E35" s="10">
        <f>SUM(E8:E34)</f>
        <v>5371893978529</v>
      </c>
      <c r="G35" s="10">
        <f>SUM(G8:G34)</f>
        <v>6267031787393</v>
      </c>
      <c r="I35" s="10">
        <f>SUM(I8:I34)</f>
        <v>-895137808864</v>
      </c>
      <c r="K35" s="29" t="s">
        <v>15</v>
      </c>
      <c r="M35" s="10">
        <f>SUM(M8:M34)</f>
        <v>5371893978529</v>
      </c>
      <c r="O35" s="10">
        <f>SUM(O8:O34)</f>
        <v>6348469751999</v>
      </c>
      <c r="Q35" s="10">
        <f>SUM(Q8:Q34)</f>
        <v>-976575773470</v>
      </c>
    </row>
    <row r="36" spans="1:17" ht="19.5" thickTop="1" x14ac:dyDescent="0.2">
      <c r="I36" s="42"/>
    </row>
    <row r="37" spans="1:17" x14ac:dyDescent="0.45">
      <c r="I37" s="43"/>
    </row>
    <row r="38" spans="1:17" x14ac:dyDescent="0.2">
      <c r="I38" s="49"/>
    </row>
    <row r="39" spans="1:17" x14ac:dyDescent="0.2">
      <c r="I39" s="42"/>
    </row>
    <row r="40" spans="1:17" x14ac:dyDescent="0.2">
      <c r="I40" s="42"/>
    </row>
    <row r="41" spans="1:17" x14ac:dyDescent="0.2">
      <c r="I41" s="42"/>
    </row>
    <row r="44" spans="1:17" x14ac:dyDescent="0.2">
      <c r="I44" s="42"/>
    </row>
    <row r="46" spans="1:17" s="42" customFormat="1" x14ac:dyDescent="0.2"/>
    <row r="47" spans="1:17" s="42" customFormat="1" x14ac:dyDescent="0.2"/>
    <row r="48" spans="1:17" s="42" customFormat="1" x14ac:dyDescent="0.2"/>
    <row r="49" s="42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K8" sqref="K8:K9"/>
    </sheetView>
  </sheetViews>
  <sheetFormatPr defaultRowHeight="22.5" x14ac:dyDescent="0.2"/>
  <cols>
    <col min="1" max="1" width="24.75" style="34" bestFit="1" customWidth="1"/>
    <col min="2" max="2" width="0.875" style="34" customWidth="1"/>
    <col min="3" max="3" width="18" style="34" bestFit="1" customWidth="1"/>
    <col min="4" max="4" width="0.875" style="34" customWidth="1"/>
    <col min="5" max="5" width="22.5" style="34" customWidth="1"/>
    <col min="6" max="6" width="0.875" style="34" customWidth="1"/>
    <col min="7" max="7" width="22.5" style="34" customWidth="1"/>
    <col min="8" max="8" width="0.875" style="34" customWidth="1"/>
    <col min="9" max="9" width="18.875" style="34" bestFit="1" customWidth="1"/>
    <col min="10" max="10" width="0.875" style="34" customWidth="1"/>
    <col min="11" max="11" width="18.25" style="34" bestFit="1" customWidth="1"/>
    <col min="12" max="12" width="0.875" style="34" customWidth="1"/>
    <col min="13" max="13" width="16.125" style="34" bestFit="1" customWidth="1"/>
    <col min="14" max="16384" width="9" style="34"/>
  </cols>
  <sheetData>
    <row r="2" spans="1:20" ht="24" x14ac:dyDescent="0.2">
      <c r="A2" s="52" t="str">
        <f>+سهام!A2</f>
        <v>صندوق سرمایه‌گذاری بخشی صنایع مفید - خودران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</row>
    <row r="3" spans="1:20" ht="24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</row>
    <row r="4" spans="1:20" ht="24" x14ac:dyDescent="0.2">
      <c r="A4" s="52" t="str">
        <f>+سهام!A4</f>
        <v>برای ماه منتهی به 1404/11/30</v>
      </c>
      <c r="B4" s="52" t="s">
        <v>16</v>
      </c>
      <c r="C4" s="52" t="s">
        <v>16</v>
      </c>
      <c r="D4" s="52" t="s">
        <v>16</v>
      </c>
      <c r="E4" s="52" t="s">
        <v>16</v>
      </c>
      <c r="F4" s="52" t="s">
        <v>16</v>
      </c>
      <c r="G4" s="52" t="s">
        <v>16</v>
      </c>
      <c r="H4" s="52" t="s">
        <v>16</v>
      </c>
      <c r="I4" s="52" t="s">
        <v>16</v>
      </c>
      <c r="J4" s="52" t="s">
        <v>16</v>
      </c>
      <c r="K4" s="52" t="s">
        <v>16</v>
      </c>
    </row>
    <row r="5" spans="1:20" ht="25.5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24.75" thickBot="1" x14ac:dyDescent="0.25">
      <c r="A6" s="54" t="s">
        <v>17</v>
      </c>
      <c r="C6" s="35" t="str">
        <f>+سهام!C6</f>
        <v>1404/10/30</v>
      </c>
      <c r="E6" s="54" t="s">
        <v>5</v>
      </c>
      <c r="F6" s="54" t="s">
        <v>5</v>
      </c>
      <c r="G6" s="54" t="s">
        <v>5</v>
      </c>
      <c r="I6" s="54" t="str">
        <f>+سهام!Q6</f>
        <v>1404/11/30</v>
      </c>
      <c r="J6" s="54" t="s">
        <v>4</v>
      </c>
      <c r="K6" s="54" t="s">
        <v>4</v>
      </c>
    </row>
    <row r="7" spans="1:20" ht="24.75" thickBot="1" x14ac:dyDescent="0.25">
      <c r="A7" s="54" t="s">
        <v>17</v>
      </c>
      <c r="C7" s="35" t="s">
        <v>18</v>
      </c>
      <c r="E7" s="35" t="s">
        <v>19</v>
      </c>
      <c r="G7" s="35" t="s">
        <v>20</v>
      </c>
      <c r="I7" s="35" t="s">
        <v>18</v>
      </c>
      <c r="K7" s="35" t="s">
        <v>21</v>
      </c>
    </row>
    <row r="8" spans="1:20" ht="24" x14ac:dyDescent="0.2">
      <c r="A8" s="36" t="s">
        <v>22</v>
      </c>
      <c r="C8" s="34">
        <v>53712017590</v>
      </c>
      <c r="E8" s="34">
        <v>391846290702</v>
      </c>
      <c r="G8" s="34">
        <v>318123778000</v>
      </c>
      <c r="I8" s="34">
        <f>+C8+E8-G8</f>
        <v>127434530292</v>
      </c>
      <c r="K8" s="39">
        <v>2.3072872718814294E-2</v>
      </c>
    </row>
    <row r="9" spans="1:20" ht="24.75" thickBot="1" x14ac:dyDescent="0.25">
      <c r="A9" s="36" t="s">
        <v>23</v>
      </c>
      <c r="C9" s="34">
        <v>27951</v>
      </c>
      <c r="E9" s="34">
        <v>825000</v>
      </c>
      <c r="G9" s="34">
        <v>0</v>
      </c>
      <c r="I9" s="34">
        <f>+C9+E9-G9</f>
        <v>852951</v>
      </c>
      <c r="K9" s="39">
        <v>1.5443247456785133E-7</v>
      </c>
    </row>
    <row r="10" spans="1:20" ht="24.75" thickBot="1" x14ac:dyDescent="0.25">
      <c r="A10" s="34" t="s">
        <v>15</v>
      </c>
      <c r="C10" s="37">
        <f>SUM(C8:C9)</f>
        <v>53712045541</v>
      </c>
      <c r="D10" s="36"/>
      <c r="E10" s="37">
        <f>SUM(E8:E9)</f>
        <v>391847115702</v>
      </c>
      <c r="F10" s="36"/>
      <c r="G10" s="37">
        <f>SUM(G8:G9)</f>
        <v>318123778000</v>
      </c>
      <c r="H10" s="36"/>
      <c r="I10" s="37">
        <f>SUM(I8:I9)</f>
        <v>127435383243</v>
      </c>
      <c r="J10" s="36"/>
      <c r="K10" s="40">
        <f>SUM(K8:K9)</f>
        <v>2.3073027151288863E-2</v>
      </c>
      <c r="L10" s="36"/>
      <c r="M10" s="36"/>
    </row>
    <row r="11" spans="1:20" ht="23.25" thickTop="1" x14ac:dyDescent="0.2"/>
    <row r="12" spans="1:20" x14ac:dyDescent="0.45">
      <c r="I12" s="32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zoomScaleNormal="100" workbookViewId="0">
      <selection activeCell="E28" sqref="E28"/>
    </sheetView>
  </sheetViews>
  <sheetFormatPr defaultRowHeight="18.75" x14ac:dyDescent="0.45"/>
  <cols>
    <col min="1" max="1" width="20.875" style="22" bestFit="1" customWidth="1"/>
    <col min="2" max="2" width="0.875" style="22" customWidth="1"/>
    <col min="3" max="3" width="20.125" style="22" customWidth="1"/>
    <col min="4" max="4" width="0.875" style="22" customWidth="1"/>
    <col min="5" max="5" width="20.125" style="22" customWidth="1"/>
    <col min="6" max="6" width="0.875" style="22" customWidth="1"/>
    <col min="7" max="7" width="28" style="22" customWidth="1"/>
    <col min="8" max="8" width="0.875" style="22" customWidth="1"/>
    <col min="9" max="9" width="8" style="22" customWidth="1"/>
    <col min="10" max="16384" width="9" style="22"/>
  </cols>
  <sheetData>
    <row r="2" spans="1:7" ht="26.25" x14ac:dyDescent="0.45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</row>
    <row r="3" spans="1:7" ht="26.25" x14ac:dyDescent="0.45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  <c r="F3" s="55" t="s">
        <v>24</v>
      </c>
      <c r="G3" s="55" t="s">
        <v>24</v>
      </c>
    </row>
    <row r="4" spans="1:7" ht="26.25" x14ac:dyDescent="0.45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</row>
    <row r="6" spans="1:7" ht="27" thickBot="1" x14ac:dyDescent="0.5">
      <c r="A6" s="30" t="s">
        <v>28</v>
      </c>
      <c r="C6" s="30" t="s">
        <v>18</v>
      </c>
      <c r="E6" s="30" t="s">
        <v>45</v>
      </c>
      <c r="G6" s="30" t="s">
        <v>13</v>
      </c>
    </row>
    <row r="7" spans="1:7" ht="21" x14ac:dyDescent="0.45">
      <c r="A7" s="5" t="s">
        <v>51</v>
      </c>
      <c r="C7" s="8">
        <f>+'درآمد سرمایه‌گذاری در سهام'!I42</f>
        <v>-927387761097</v>
      </c>
      <c r="D7" s="8"/>
      <c r="E7" s="1">
        <f>+C7/$C$10</f>
        <v>1.0027349597005528</v>
      </c>
      <c r="F7" s="8"/>
      <c r="G7" s="1">
        <v>-0.16790974725412014</v>
      </c>
    </row>
    <row r="8" spans="1:7" ht="21" x14ac:dyDescent="0.45">
      <c r="A8" s="5" t="s">
        <v>52</v>
      </c>
      <c r="C8" s="8">
        <f>+'درآمد سپرده بانکی'!C9</f>
        <v>2246190702</v>
      </c>
      <c r="D8" s="8"/>
      <c r="E8" s="1">
        <f>+C8/$C$10</f>
        <v>-2.4286862923287422E-3</v>
      </c>
      <c r="F8" s="8"/>
      <c r="G8" s="1">
        <v>4.0668782668776884E-4</v>
      </c>
    </row>
    <row r="9" spans="1:7" ht="21.75" thickBot="1" x14ac:dyDescent="0.5">
      <c r="A9" s="5" t="s">
        <v>86</v>
      </c>
      <c r="C9" s="8">
        <f>+'سایر درآمدها'!C10</f>
        <v>283259507</v>
      </c>
      <c r="D9" s="8"/>
      <c r="E9" s="1">
        <f>+C9/$C$10</f>
        <v>-3.0627340822404373E-4</v>
      </c>
      <c r="F9" s="8"/>
      <c r="G9" s="1">
        <v>5.1286025353015128E-5</v>
      </c>
    </row>
    <row r="10" spans="1:7" ht="21.75" thickBot="1" x14ac:dyDescent="0.5">
      <c r="A10" s="22" t="s">
        <v>15</v>
      </c>
      <c r="C10" s="17">
        <f>SUM(C7:C9)</f>
        <v>-924858310888</v>
      </c>
      <c r="D10" s="5"/>
      <c r="E10" s="9">
        <f t="shared" ref="E10:G10" si="0">SUM(E7:E9)</f>
        <v>0.99999999999999989</v>
      </c>
      <c r="F10" s="5">
        <f t="shared" si="0"/>
        <v>0</v>
      </c>
      <c r="G10" s="7">
        <f t="shared" si="0"/>
        <v>-0.16745177340207937</v>
      </c>
    </row>
    <row r="11" spans="1:7" ht="19.5" thickTop="1" x14ac:dyDescent="0.45"/>
    <row r="12" spans="1:7" x14ac:dyDescent="0.45">
      <c r="C12" s="48"/>
      <c r="E12" s="32"/>
      <c r="G12" s="23"/>
    </row>
    <row r="13" spans="1:7" x14ac:dyDescent="0.45">
      <c r="C13" s="24"/>
      <c r="G13" s="32"/>
    </row>
    <row r="14" spans="1:7" x14ac:dyDescent="0.45">
      <c r="C14" s="24"/>
      <c r="G14" s="23"/>
    </row>
    <row r="15" spans="1:7" x14ac:dyDescent="0.45">
      <c r="C15" s="24"/>
      <c r="G15" s="33"/>
    </row>
    <row r="16" spans="1:7" x14ac:dyDescent="0.45">
      <c r="C16" s="24"/>
      <c r="E16" s="33"/>
      <c r="G16" s="2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1"/>
  <sheetViews>
    <sheetView rightToLeft="1" workbookViewId="0">
      <selection activeCell="K8" sqref="K8:K9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6" t="str">
        <f>+سهام!A2</f>
        <v>صندوق سرمایه‌گذاری بخشی صنایع مفید - خودران</v>
      </c>
      <c r="B2" s="56" t="s">
        <v>0</v>
      </c>
      <c r="C2" s="56" t="s">
        <v>0</v>
      </c>
      <c r="D2" s="56" t="s">
        <v>0</v>
      </c>
      <c r="E2" s="56" t="s">
        <v>0</v>
      </c>
    </row>
    <row r="3" spans="1:5" ht="26.25" x14ac:dyDescent="0.2">
      <c r="A3" s="56" t="s">
        <v>24</v>
      </c>
      <c r="B3" s="56" t="s">
        <v>24</v>
      </c>
      <c r="C3" s="56" t="s">
        <v>24</v>
      </c>
      <c r="D3" s="56" t="s">
        <v>24</v>
      </c>
      <c r="E3" s="56" t="s">
        <v>24</v>
      </c>
    </row>
    <row r="4" spans="1:5" ht="26.25" x14ac:dyDescent="0.2">
      <c r="A4" s="56" t="str">
        <f>+سهام!A4</f>
        <v>برای ماه منتهی به 1404/11/30</v>
      </c>
      <c r="B4" s="56" t="s">
        <v>2</v>
      </c>
      <c r="C4" s="56" t="s">
        <v>2</v>
      </c>
      <c r="D4" s="56" t="s">
        <v>2</v>
      </c>
      <c r="E4" s="56" t="s">
        <v>2</v>
      </c>
    </row>
    <row r="5" spans="1:5" ht="26.25" x14ac:dyDescent="0.2">
      <c r="E5" s="45" t="s">
        <v>81</v>
      </c>
    </row>
    <row r="6" spans="1:5" ht="27" thickBot="1" x14ac:dyDescent="0.25">
      <c r="A6" s="57" t="s">
        <v>50</v>
      </c>
      <c r="C6" s="18" t="s">
        <v>26</v>
      </c>
      <c r="E6" s="18" t="s">
        <v>82</v>
      </c>
    </row>
    <row r="7" spans="1:5" ht="27" thickBot="1" x14ac:dyDescent="0.25">
      <c r="A7" s="57" t="s">
        <v>50</v>
      </c>
      <c r="C7" s="18" t="s">
        <v>18</v>
      </c>
      <c r="E7" s="18" t="s">
        <v>18</v>
      </c>
    </row>
    <row r="8" spans="1:5" ht="24" x14ac:dyDescent="0.2">
      <c r="A8" s="13" t="s">
        <v>99</v>
      </c>
      <c r="B8" s="14"/>
      <c r="C8" s="15">
        <v>282258622</v>
      </c>
      <c r="D8" s="14"/>
      <c r="E8" s="15">
        <v>653919506</v>
      </c>
    </row>
    <row r="9" spans="1:5" ht="24.75" thickBot="1" x14ac:dyDescent="0.25">
      <c r="A9" s="13" t="s">
        <v>50</v>
      </c>
      <c r="B9" s="14"/>
      <c r="C9" s="15">
        <v>1000885</v>
      </c>
      <c r="D9" s="14"/>
      <c r="E9" s="15">
        <v>1000885</v>
      </c>
    </row>
    <row r="10" spans="1:5" ht="24.75" thickBot="1" x14ac:dyDescent="0.25">
      <c r="A10" s="14" t="s">
        <v>15</v>
      </c>
      <c r="B10" s="14"/>
      <c r="C10" s="16">
        <f>SUM(C8:C9)</f>
        <v>283259507</v>
      </c>
      <c r="D10" s="14"/>
      <c r="E10" s="16">
        <f>SUM(E8:E9)</f>
        <v>654920391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3"/>
  <sheetViews>
    <sheetView rightToLeft="1" zoomScale="93" zoomScaleNormal="93" workbookViewId="0">
      <selection activeCell="K8" sqref="K8:K9"/>
    </sheetView>
  </sheetViews>
  <sheetFormatPr defaultRowHeight="18.75" x14ac:dyDescent="0.45"/>
  <cols>
    <col min="1" max="1" width="37.375" style="21" bestFit="1" customWidth="1"/>
    <col min="2" max="2" width="0.875" style="21" customWidth="1"/>
    <col min="3" max="3" width="19.25" style="21" customWidth="1"/>
    <col min="4" max="4" width="0.875" style="21" customWidth="1"/>
    <col min="5" max="5" width="19.25" style="21" customWidth="1"/>
    <col min="6" max="6" width="0.875" style="21" customWidth="1"/>
    <col min="7" max="7" width="19.25" style="21" customWidth="1"/>
    <col min="8" max="8" width="0.875" style="21" customWidth="1"/>
    <col min="9" max="9" width="19.25" style="21" customWidth="1"/>
    <col min="10" max="10" width="0.875" style="21" customWidth="1"/>
    <col min="11" max="11" width="20.125" style="21" customWidth="1"/>
    <col min="12" max="12" width="0.875" style="21" customWidth="1"/>
    <col min="13" max="13" width="19.25" style="21" customWidth="1"/>
    <col min="14" max="14" width="0.875" style="21" customWidth="1"/>
    <col min="15" max="15" width="20.125" style="21" customWidth="1"/>
    <col min="16" max="16" width="0.875" style="21" customWidth="1"/>
    <col min="17" max="17" width="19.25" style="21" customWidth="1"/>
    <col min="18" max="18" width="0.875" style="21" customWidth="1"/>
    <col min="19" max="19" width="20.125" style="21" customWidth="1"/>
    <col min="20" max="20" width="0.875" style="21" customWidth="1"/>
    <col min="21" max="21" width="20.125" style="21" customWidth="1"/>
    <col min="22" max="22" width="0.875" style="21" customWidth="1"/>
    <col min="23" max="23" width="8" style="21" customWidth="1"/>
    <col min="24" max="16384" width="9" style="21"/>
  </cols>
  <sheetData>
    <row r="2" spans="1:21" ht="26.25" x14ac:dyDescent="0.45">
      <c r="A2" s="55" t="s">
        <v>61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  <c r="T2" s="55" t="s">
        <v>0</v>
      </c>
      <c r="U2" s="55" t="s">
        <v>0</v>
      </c>
    </row>
    <row r="3" spans="1:21" ht="26.25" x14ac:dyDescent="0.45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  <c r="F3" s="55" t="s">
        <v>24</v>
      </c>
      <c r="G3" s="55" t="s">
        <v>24</v>
      </c>
      <c r="H3" s="55" t="s">
        <v>24</v>
      </c>
      <c r="I3" s="55" t="s">
        <v>24</v>
      </c>
      <c r="J3" s="55" t="s">
        <v>24</v>
      </c>
      <c r="K3" s="55" t="s">
        <v>24</v>
      </c>
      <c r="L3" s="55" t="s">
        <v>24</v>
      </c>
      <c r="M3" s="55" t="s">
        <v>24</v>
      </c>
      <c r="N3" s="55" t="s">
        <v>24</v>
      </c>
      <c r="O3" s="55" t="s">
        <v>24</v>
      </c>
      <c r="P3" s="55" t="s">
        <v>24</v>
      </c>
      <c r="Q3" s="55" t="s">
        <v>24</v>
      </c>
      <c r="R3" s="55" t="s">
        <v>24</v>
      </c>
      <c r="S3" s="55" t="s">
        <v>24</v>
      </c>
      <c r="T3" s="55" t="s">
        <v>24</v>
      </c>
      <c r="U3" s="55" t="s">
        <v>24</v>
      </c>
    </row>
    <row r="4" spans="1:21" ht="26.25" x14ac:dyDescent="0.45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  <c r="T4" s="55" t="s">
        <v>2</v>
      </c>
      <c r="U4" s="55" t="s">
        <v>2</v>
      </c>
    </row>
    <row r="6" spans="1:21" ht="27" thickBot="1" x14ac:dyDescent="0.5">
      <c r="A6" s="58" t="s">
        <v>3</v>
      </c>
      <c r="C6" s="58" t="s">
        <v>26</v>
      </c>
      <c r="D6" s="58" t="s">
        <v>26</v>
      </c>
      <c r="E6" s="58" t="s">
        <v>26</v>
      </c>
      <c r="F6" s="58" t="s">
        <v>26</v>
      </c>
      <c r="G6" s="58" t="s">
        <v>26</v>
      </c>
      <c r="H6" s="58" t="s">
        <v>26</v>
      </c>
      <c r="I6" s="58" t="s">
        <v>26</v>
      </c>
      <c r="J6" s="58" t="s">
        <v>26</v>
      </c>
      <c r="K6" s="58" t="s">
        <v>26</v>
      </c>
      <c r="M6" s="58" t="s">
        <v>27</v>
      </c>
      <c r="N6" s="58" t="s">
        <v>27</v>
      </c>
      <c r="O6" s="58" t="s">
        <v>27</v>
      </c>
      <c r="P6" s="58" t="s">
        <v>27</v>
      </c>
      <c r="Q6" s="58" t="s">
        <v>27</v>
      </c>
      <c r="R6" s="58" t="s">
        <v>27</v>
      </c>
      <c r="S6" s="58" t="s">
        <v>27</v>
      </c>
      <c r="T6" s="58" t="s">
        <v>27</v>
      </c>
      <c r="U6" s="58" t="s">
        <v>27</v>
      </c>
    </row>
    <row r="7" spans="1:21" ht="27" thickBot="1" x14ac:dyDescent="0.5">
      <c r="A7" s="58" t="s">
        <v>3</v>
      </c>
      <c r="C7" s="30" t="s">
        <v>42</v>
      </c>
      <c r="E7" s="30" t="s">
        <v>43</v>
      </c>
      <c r="G7" s="30" t="s">
        <v>44</v>
      </c>
      <c r="I7" s="30" t="s">
        <v>18</v>
      </c>
      <c r="K7" s="30" t="s">
        <v>45</v>
      </c>
      <c r="M7" s="30" t="s">
        <v>42</v>
      </c>
      <c r="O7" s="30" t="s">
        <v>43</v>
      </c>
      <c r="Q7" s="30" t="s">
        <v>44</v>
      </c>
      <c r="S7" s="30" t="s">
        <v>18</v>
      </c>
      <c r="U7" s="30" t="s">
        <v>45</v>
      </c>
    </row>
    <row r="8" spans="1:21" ht="21" x14ac:dyDescent="0.55000000000000004">
      <c r="A8" s="31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-5031558908</v>
      </c>
      <c r="F8" s="8"/>
      <c r="G8" s="8">
        <f>IFERROR(VLOOKUP(A8,'درآمد ناشی از فروش'!A:Q,9,0),0)</f>
        <v>-58415739</v>
      </c>
      <c r="H8" s="8"/>
      <c r="I8" s="8">
        <f>+G8+E8+C8</f>
        <v>-5089974647</v>
      </c>
      <c r="J8" s="8"/>
      <c r="K8" s="1">
        <f t="shared" ref="K8:K32" si="0">+I8/$I$42</f>
        <v>5.4885074620556855E-3</v>
      </c>
      <c r="L8" s="8"/>
      <c r="M8" s="8">
        <f>IFERROR(VLOOKUP(A8,'درآمد سود سهام'!A:S,19,0),0)</f>
        <v>530823587</v>
      </c>
      <c r="N8" s="8"/>
      <c r="O8" s="8">
        <f>IFERROR(VLOOKUP(A8,'درآمد ناشی از تغییر قیمت اوراق'!A:Q,17,0),0)</f>
        <v>3003451167</v>
      </c>
      <c r="P8" s="8"/>
      <c r="Q8" s="8">
        <f>IFERROR(VLOOKUP(A8,'درآمد ناشی از فروش'!A:Q,17,0),0)</f>
        <v>9288075502</v>
      </c>
      <c r="R8" s="8"/>
      <c r="S8" s="8">
        <f>+Q8+O8+M8</f>
        <v>12822350256</v>
      </c>
      <c r="T8" s="8"/>
      <c r="U8" s="1">
        <f t="shared" ref="U8:U32" si="1">+S8/$S$42</f>
        <v>-1.2627975972606023E-2</v>
      </c>
    </row>
    <row r="9" spans="1:21" ht="21" x14ac:dyDescent="0.55000000000000004">
      <c r="A9" s="31" t="s">
        <v>65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-10746497489</v>
      </c>
      <c r="F9" s="8"/>
      <c r="G9" s="8">
        <f>IFERROR(VLOOKUP(A9,'درآمد ناشی از فروش'!A:Q,9,0),0)</f>
        <v>-841230328</v>
      </c>
      <c r="H9" s="8"/>
      <c r="I9" s="8">
        <f t="shared" ref="I9:I41" si="2">+G9+E9+C9</f>
        <v>-11587727817</v>
      </c>
      <c r="J9" s="8"/>
      <c r="K9" s="1">
        <f t="shared" si="0"/>
        <v>1.249501913125634E-2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-10987013961</v>
      </c>
      <c r="P9" s="8"/>
      <c r="Q9" s="8">
        <f>IFERROR(VLOOKUP(A9,'درآمد ناشی از فروش'!A:Q,17,0),0)</f>
        <v>-841230328</v>
      </c>
      <c r="R9" s="8"/>
      <c r="S9" s="8">
        <f t="shared" ref="S9:S41" si="3">+Q9+O9+M9</f>
        <v>-11828244289</v>
      </c>
      <c r="T9" s="8"/>
      <c r="U9" s="1">
        <f t="shared" si="1"/>
        <v>1.1648939679347221E-2</v>
      </c>
    </row>
    <row r="10" spans="1:21" ht="21" x14ac:dyDescent="0.55000000000000004">
      <c r="A10" s="31" t="s">
        <v>57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-6569046604</v>
      </c>
      <c r="F10" s="8"/>
      <c r="G10" s="8">
        <f>IFERROR(VLOOKUP(A10,'درآمد ناشی از فروش'!A:Q,9,0),0)</f>
        <v>-317425715</v>
      </c>
      <c r="H10" s="8"/>
      <c r="I10" s="8">
        <f t="shared" si="2"/>
        <v>-6886472319</v>
      </c>
      <c r="J10" s="8"/>
      <c r="K10" s="1">
        <f t="shared" si="0"/>
        <v>7.4256665958736005E-3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-9074327530</v>
      </c>
      <c r="P10" s="8"/>
      <c r="Q10" s="8">
        <f>IFERROR(VLOOKUP(A10,'درآمد ناشی از فروش'!A:Q,17,0),0)</f>
        <v>-317425715</v>
      </c>
      <c r="R10" s="8"/>
      <c r="S10" s="8">
        <f t="shared" si="3"/>
        <v>-9391753245</v>
      </c>
      <c r="T10" s="8"/>
      <c r="U10" s="1">
        <f t="shared" si="1"/>
        <v>9.2493834555025002E-3</v>
      </c>
    </row>
    <row r="11" spans="1:21" ht="21" x14ac:dyDescent="0.55000000000000004">
      <c r="A11" s="31" t="s">
        <v>55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-12371251011</v>
      </c>
      <c r="F11" s="8"/>
      <c r="G11" s="8">
        <f>IFERROR(VLOOKUP(A11,'درآمد ناشی از فروش'!A:Q,9,0),0)</f>
        <v>0</v>
      </c>
      <c r="H11" s="8"/>
      <c r="I11" s="8">
        <f t="shared" si="2"/>
        <v>-12371251011</v>
      </c>
      <c r="J11" s="8"/>
      <c r="K11" s="1">
        <f t="shared" si="0"/>
        <v>1.3339890313374569E-2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-17828104843</v>
      </c>
      <c r="P11" s="8"/>
      <c r="Q11" s="8">
        <f>IFERROR(VLOOKUP(A11,'درآمد ناشی از فروش'!A:Q,17,0),0)</f>
        <v>0</v>
      </c>
      <c r="R11" s="8"/>
      <c r="S11" s="8">
        <f t="shared" si="3"/>
        <v>-17828104843</v>
      </c>
      <c r="T11" s="8"/>
      <c r="U11" s="1">
        <f t="shared" si="1"/>
        <v>1.7557848218126625E-2</v>
      </c>
    </row>
    <row r="12" spans="1:21" ht="21" x14ac:dyDescent="0.55000000000000004">
      <c r="A12" s="31" t="s">
        <v>62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-6366171954</v>
      </c>
      <c r="F12" s="8"/>
      <c r="G12" s="8">
        <f>IFERROR(VLOOKUP(A12,'درآمد ناشی از فروش'!A:Q,9,0),0)</f>
        <v>-46721216</v>
      </c>
      <c r="H12" s="8"/>
      <c r="I12" s="8">
        <f t="shared" si="2"/>
        <v>-6412893170</v>
      </c>
      <c r="J12" s="8"/>
      <c r="K12" s="1">
        <f t="shared" si="0"/>
        <v>6.9150073345956575E-3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-8275644931</v>
      </c>
      <c r="P12" s="8"/>
      <c r="Q12" s="8">
        <f>IFERROR(VLOOKUP(A12,'درآمد ناشی از فروش'!A:Q,17,0),0)</f>
        <v>-46721216</v>
      </c>
      <c r="R12" s="8"/>
      <c r="S12" s="8">
        <f t="shared" si="3"/>
        <v>-8322366147</v>
      </c>
      <c r="T12" s="8"/>
      <c r="U12" s="1">
        <f t="shared" si="1"/>
        <v>8.1962072195281462E-3</v>
      </c>
    </row>
    <row r="13" spans="1:21" ht="21" x14ac:dyDescent="0.55000000000000004">
      <c r="A13" s="31" t="s">
        <v>56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-3311539500</v>
      </c>
      <c r="F13" s="8"/>
      <c r="G13" s="8">
        <f>IFERROR(VLOOKUP(A13,'درآمد ناشی از فروش'!A:Q,9,0),0)</f>
        <v>-1070435860</v>
      </c>
      <c r="H13" s="8"/>
      <c r="I13" s="8">
        <f t="shared" si="2"/>
        <v>-4381975360</v>
      </c>
      <c r="J13" s="8"/>
      <c r="K13" s="1">
        <f t="shared" si="0"/>
        <v>4.7250735278375833E-3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-7319119281</v>
      </c>
      <c r="P13" s="8"/>
      <c r="Q13" s="8">
        <f>IFERROR(VLOOKUP(A13,'درآمد ناشی از فروش'!A:Q,17,0),0)</f>
        <v>-1070435860</v>
      </c>
      <c r="R13" s="8"/>
      <c r="S13" s="8">
        <f t="shared" si="3"/>
        <v>-8389555141</v>
      </c>
      <c r="T13" s="8"/>
      <c r="U13" s="1">
        <f t="shared" si="1"/>
        <v>8.2623776941225784E-3</v>
      </c>
    </row>
    <row r="14" spans="1:21" ht="21" x14ac:dyDescent="0.55000000000000004">
      <c r="A14" s="31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-14217323928</v>
      </c>
      <c r="F14" s="8"/>
      <c r="G14" s="8">
        <f>IFERROR(VLOOKUP(A14,'درآمد ناشی از فروش'!A:Q,9,0),0)</f>
        <v>0</v>
      </c>
      <c r="H14" s="8"/>
      <c r="I14" s="8">
        <f t="shared" si="2"/>
        <v>-14217323928</v>
      </c>
      <c r="J14" s="8"/>
      <c r="K14" s="1">
        <f t="shared" si="0"/>
        <v>1.5330506315052546E-2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-14282713017</v>
      </c>
      <c r="P14" s="8"/>
      <c r="Q14" s="8">
        <f>IFERROR(VLOOKUP(A14,'درآمد ناشی از فروش'!A:Q,17,0),0)</f>
        <v>0</v>
      </c>
      <c r="R14" s="8"/>
      <c r="S14" s="8">
        <f t="shared" si="3"/>
        <v>-14282713017</v>
      </c>
      <c r="T14" s="8"/>
      <c r="U14" s="1">
        <f t="shared" si="1"/>
        <v>1.4066201063093411E-2</v>
      </c>
    </row>
    <row r="15" spans="1:21" ht="21" x14ac:dyDescent="0.55000000000000004">
      <c r="A15" s="31" t="s">
        <v>70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0</v>
      </c>
      <c r="F15" s="8"/>
      <c r="G15" s="8">
        <f>IFERROR(VLOOKUP(A15,'درآمد ناشی از فروش'!A:Q,9,0),0)</f>
        <v>0</v>
      </c>
      <c r="H15" s="8"/>
      <c r="I15" s="8">
        <f t="shared" si="2"/>
        <v>0</v>
      </c>
      <c r="J15" s="8"/>
      <c r="K15" s="1">
        <f t="shared" si="0"/>
        <v>0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0</v>
      </c>
      <c r="P15" s="8"/>
      <c r="Q15" s="8">
        <f>IFERROR(VLOOKUP(A15,'درآمد ناشی از فروش'!A:Q,17,0),0)</f>
        <v>58249491</v>
      </c>
      <c r="R15" s="8"/>
      <c r="S15" s="8">
        <f t="shared" si="3"/>
        <v>58249491</v>
      </c>
      <c r="T15" s="8"/>
      <c r="U15" s="1">
        <f t="shared" si="1"/>
        <v>-5.7366485712736781E-5</v>
      </c>
    </row>
    <row r="16" spans="1:21" ht="21" x14ac:dyDescent="0.55000000000000004">
      <c r="A16" s="31" t="s">
        <v>67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-3155218905</v>
      </c>
      <c r="F16" s="8"/>
      <c r="G16" s="8">
        <f>IFERROR(VLOOKUP(A16,'درآمد ناشی از فروش'!A:Q,9,0),0)</f>
        <v>0</v>
      </c>
      <c r="H16" s="8"/>
      <c r="I16" s="8">
        <f t="shared" si="2"/>
        <v>-3155218905</v>
      </c>
      <c r="J16" s="8"/>
      <c r="K16" s="1">
        <f t="shared" si="0"/>
        <v>3.4022649827378736E-3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-3887229691</v>
      </c>
      <c r="P16" s="8"/>
      <c r="Q16" s="8">
        <f>IFERROR(VLOOKUP(A16,'درآمد ناشی از فروش'!A:Q,17,0),0)</f>
        <v>0</v>
      </c>
      <c r="R16" s="8"/>
      <c r="S16" s="8">
        <f t="shared" si="3"/>
        <v>-3887229691</v>
      </c>
      <c r="T16" s="8"/>
      <c r="U16" s="1">
        <f t="shared" si="1"/>
        <v>3.8283030924832922E-3</v>
      </c>
    </row>
    <row r="17" spans="1:21" ht="21" x14ac:dyDescent="0.55000000000000004">
      <c r="A17" s="31" t="s">
        <v>68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-498991011663</v>
      </c>
      <c r="F17" s="8"/>
      <c r="G17" s="8">
        <f>IFERROR(VLOOKUP(A17,'درآمد ناشی از فروش'!A:Q,9,0),0)</f>
        <v>0</v>
      </c>
      <c r="H17" s="8"/>
      <c r="I17" s="8">
        <f t="shared" si="2"/>
        <v>-498991011663</v>
      </c>
      <c r="J17" s="8"/>
      <c r="K17" s="1">
        <f t="shared" si="0"/>
        <v>0.53806081187953925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-544103255363</v>
      </c>
      <c r="P17" s="8"/>
      <c r="Q17" s="8">
        <f>IFERROR(VLOOKUP(A17,'درآمد ناشی از فروش'!A:Q,17,0),0)</f>
        <v>-14703605541</v>
      </c>
      <c r="R17" s="8"/>
      <c r="S17" s="8">
        <f t="shared" si="3"/>
        <v>-558806860904</v>
      </c>
      <c r="T17" s="8"/>
      <c r="U17" s="1">
        <f t="shared" si="1"/>
        <v>0.55033589567724472</v>
      </c>
    </row>
    <row r="18" spans="1:21" ht="21" x14ac:dyDescent="0.55000000000000004">
      <c r="A18" s="31" t="s">
        <v>53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-3920184821</v>
      </c>
      <c r="F18" s="8"/>
      <c r="G18" s="8">
        <f>IFERROR(VLOOKUP(A18,'درآمد ناشی از فروش'!A:Q,9,0),0)</f>
        <v>-3991375124</v>
      </c>
      <c r="H18" s="8"/>
      <c r="I18" s="8">
        <f t="shared" si="2"/>
        <v>-7911559945</v>
      </c>
      <c r="J18" s="8"/>
      <c r="K18" s="1">
        <f t="shared" si="0"/>
        <v>8.5310161260285285E-3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-12889567083</v>
      </c>
      <c r="P18" s="8"/>
      <c r="Q18" s="8">
        <f>IFERROR(VLOOKUP(A18,'درآمد ناشی از فروش'!A:Q,17,0),0)</f>
        <v>-3991375124</v>
      </c>
      <c r="R18" s="8"/>
      <c r="S18" s="8">
        <f t="shared" si="3"/>
        <v>-16880942207</v>
      </c>
      <c r="T18" s="8"/>
      <c r="U18" s="1">
        <f t="shared" si="1"/>
        <v>1.6625043640903243E-2</v>
      </c>
    </row>
    <row r="19" spans="1:21" ht="21" x14ac:dyDescent="0.55000000000000004">
      <c r="A19" s="31" t="s">
        <v>59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-122189866517</v>
      </c>
      <c r="F19" s="8"/>
      <c r="G19" s="8">
        <f>IFERROR(VLOOKUP(A19,'درآمد ناشی از فروش'!A:Q,9,0),0)</f>
        <v>0</v>
      </c>
      <c r="H19" s="8"/>
      <c r="I19" s="8">
        <f t="shared" si="2"/>
        <v>-122189866517</v>
      </c>
      <c r="J19" s="8"/>
      <c r="K19" s="1">
        <f t="shared" si="0"/>
        <v>0.1317570401969318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-129791151800</v>
      </c>
      <c r="P19" s="8"/>
      <c r="Q19" s="8">
        <f>IFERROR(VLOOKUP(A19,'درآمد ناشی از فروش'!A:Q,17,0),0)</f>
        <v>-1332130916</v>
      </c>
      <c r="R19" s="8"/>
      <c r="S19" s="8">
        <f t="shared" si="3"/>
        <v>-131123282716</v>
      </c>
      <c r="T19" s="8"/>
      <c r="U19" s="1">
        <f t="shared" si="1"/>
        <v>0.12913558205228884</v>
      </c>
    </row>
    <row r="20" spans="1:21" ht="21" x14ac:dyDescent="0.55000000000000004">
      <c r="A20" s="31" t="s">
        <v>60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2611642913</v>
      </c>
      <c r="F20" s="8"/>
      <c r="G20" s="8">
        <f>IFERROR(VLOOKUP(A20,'درآمد ناشی از فروش'!A:Q,9,0),0)</f>
        <v>0</v>
      </c>
      <c r="H20" s="8"/>
      <c r="I20" s="8">
        <f t="shared" si="2"/>
        <v>2611642913</v>
      </c>
      <c r="J20" s="8"/>
      <c r="K20" s="1">
        <f t="shared" si="0"/>
        <v>-2.8161282934235699E-3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9602807351</v>
      </c>
      <c r="P20" s="8"/>
      <c r="Q20" s="8">
        <f>IFERROR(VLOOKUP(A20,'درآمد ناشی از فروش'!A:Q,17,0),0)</f>
        <v>647063158</v>
      </c>
      <c r="R20" s="8"/>
      <c r="S20" s="8">
        <f t="shared" si="3"/>
        <v>10249870509</v>
      </c>
      <c r="T20" s="8"/>
      <c r="U20" s="1">
        <f t="shared" si="1"/>
        <v>-1.0094492501435773E-2</v>
      </c>
    </row>
    <row r="21" spans="1:21" ht="21" x14ac:dyDescent="0.55000000000000004">
      <c r="A21" s="31" t="s">
        <v>72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6045444523</v>
      </c>
      <c r="F21" s="8"/>
      <c r="G21" s="8">
        <f>IFERROR(VLOOKUP(A21,'درآمد ناشی از فروش'!A:Q,9,0),0)</f>
        <v>-21824120864</v>
      </c>
      <c r="H21" s="8"/>
      <c r="I21" s="8">
        <f t="shared" si="2"/>
        <v>-15778676341</v>
      </c>
      <c r="J21" s="8"/>
      <c r="K21" s="1">
        <f t="shared" si="0"/>
        <v>1.7014108879693995E-2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-4155250886</v>
      </c>
      <c r="P21" s="8"/>
      <c r="Q21" s="8">
        <f>IFERROR(VLOOKUP(A21,'درآمد ناشی از فروش'!A:Q,17,0),0)</f>
        <v>-23652221742</v>
      </c>
      <c r="R21" s="8"/>
      <c r="S21" s="8">
        <f t="shared" si="3"/>
        <v>-27807472628</v>
      </c>
      <c r="T21" s="8"/>
      <c r="U21" s="1">
        <f t="shared" si="1"/>
        <v>2.7385938552175179E-2</v>
      </c>
    </row>
    <row r="22" spans="1:21" ht="21" x14ac:dyDescent="0.55000000000000004">
      <c r="A22" s="31" t="s">
        <v>54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-101114781446</v>
      </c>
      <c r="F22" s="8"/>
      <c r="G22" s="8">
        <f>IFERROR(VLOOKUP(A22,'درآمد ناشی از فروش'!A:Q,9,0),0)</f>
        <v>0</v>
      </c>
      <c r="H22" s="8"/>
      <c r="I22" s="8">
        <f t="shared" si="2"/>
        <v>-101114781446</v>
      </c>
      <c r="J22" s="8"/>
      <c r="K22" s="1">
        <f t="shared" si="0"/>
        <v>0.10903182647827063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-90012388599</v>
      </c>
      <c r="P22" s="8"/>
      <c r="Q22" s="8">
        <f>IFERROR(VLOOKUP(A22,'درآمد ناشی از فروش'!A:Q,17,0),0)</f>
        <v>-4355654777</v>
      </c>
      <c r="R22" s="8"/>
      <c r="S22" s="8">
        <f t="shared" si="3"/>
        <v>-94368043376</v>
      </c>
      <c r="T22" s="8"/>
      <c r="U22" s="1">
        <f t="shared" si="1"/>
        <v>9.2937516176205368E-2</v>
      </c>
    </row>
    <row r="23" spans="1:21" ht="21" x14ac:dyDescent="0.55000000000000004">
      <c r="A23" s="31" t="s">
        <v>74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-33813418290</v>
      </c>
      <c r="F23" s="8"/>
      <c r="G23" s="8">
        <f>IFERROR(VLOOKUP(A23,'درآمد ناشی از فروش'!A:Q,9,0),0)</f>
        <v>-1811947637</v>
      </c>
      <c r="H23" s="8"/>
      <c r="I23" s="8">
        <f t="shared" si="2"/>
        <v>-35625365927</v>
      </c>
      <c r="J23" s="8"/>
      <c r="K23" s="1">
        <f t="shared" si="0"/>
        <v>3.841474669113492E-2</v>
      </c>
      <c r="L23" s="8"/>
      <c r="M23" s="8">
        <f>IFERROR(VLOOKUP(A23,'درآمد سود سهام'!A:S,19,0),0)</f>
        <v>0</v>
      </c>
      <c r="N23" s="8"/>
      <c r="O23" s="8">
        <f>IFERROR(VLOOKUP(A23,'درآمد ناشی از تغییر قیمت اوراق'!A:Q,17,0),0)</f>
        <v>-38333884681</v>
      </c>
      <c r="P23" s="8"/>
      <c r="Q23" s="8">
        <f>IFERROR(VLOOKUP(A23,'درآمد ناشی از فروش'!A:Q,17,0),0)</f>
        <v>-1811947637</v>
      </c>
      <c r="R23" s="8"/>
      <c r="S23" s="8">
        <f t="shared" si="3"/>
        <v>-40145832318</v>
      </c>
      <c r="T23" s="8"/>
      <c r="U23" s="1">
        <f t="shared" si="1"/>
        <v>3.9537260782183892E-2</v>
      </c>
    </row>
    <row r="24" spans="1:21" ht="21" x14ac:dyDescent="0.55000000000000004">
      <c r="A24" s="31" t="s">
        <v>75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0</v>
      </c>
      <c r="F24" s="8"/>
      <c r="G24" s="8">
        <f>IFERROR(VLOOKUP(A24,'درآمد ناشی از فروش'!A:Q,9,0),0)</f>
        <v>-618866582</v>
      </c>
      <c r="H24" s="8"/>
      <c r="I24" s="8">
        <f t="shared" si="2"/>
        <v>-618866582</v>
      </c>
      <c r="J24" s="8"/>
      <c r="K24" s="1">
        <f t="shared" si="0"/>
        <v>6.6732235205255175E-4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0</v>
      </c>
      <c r="P24" s="8"/>
      <c r="Q24" s="8">
        <f>IFERROR(VLOOKUP(A24,'درآمد ناشی از فروش'!A:Q,17,0),0)</f>
        <v>-618866582</v>
      </c>
      <c r="R24" s="8"/>
      <c r="S24" s="8">
        <f t="shared" si="3"/>
        <v>-618866582</v>
      </c>
      <c r="T24" s="8"/>
      <c r="U24" s="1">
        <f t="shared" si="1"/>
        <v>6.094851701690105E-4</v>
      </c>
    </row>
    <row r="25" spans="1:21" ht="21" x14ac:dyDescent="0.55000000000000004">
      <c r="A25" s="31" t="s">
        <v>71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-1681184486</v>
      </c>
      <c r="F25" s="8"/>
      <c r="G25" s="8">
        <f>IFERROR(VLOOKUP(A25,'درآمد ناشی از فروش'!A:Q,9,0),0)</f>
        <v>0</v>
      </c>
      <c r="H25" s="8"/>
      <c r="I25" s="8">
        <f t="shared" si="2"/>
        <v>-1681184486</v>
      </c>
      <c r="J25" s="8"/>
      <c r="K25" s="1">
        <f t="shared" si="0"/>
        <v>1.8128172017402295E-3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-2057021968</v>
      </c>
      <c r="P25" s="8"/>
      <c r="Q25" s="8">
        <f>IFERROR(VLOOKUP(A25,'درآمد ناشی از فروش'!A:Q,17,0),0)</f>
        <v>0</v>
      </c>
      <c r="R25" s="8"/>
      <c r="S25" s="8">
        <f t="shared" si="3"/>
        <v>-2057021968</v>
      </c>
      <c r="T25" s="8"/>
      <c r="U25" s="1">
        <f t="shared" si="1"/>
        <v>2.0258395277317994E-3</v>
      </c>
    </row>
    <row r="26" spans="1:21" ht="21" x14ac:dyDescent="0.55000000000000004">
      <c r="A26" s="31" t="s">
        <v>76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-417944124</v>
      </c>
      <c r="F26" s="8"/>
      <c r="G26" s="8">
        <f>IFERROR(VLOOKUP(A26,'درآمد ناشی از فروش'!A:Q,9,0),0)</f>
        <v>0</v>
      </c>
      <c r="H26" s="8"/>
      <c r="I26" s="8">
        <f t="shared" si="2"/>
        <v>-417944124</v>
      </c>
      <c r="J26" s="8"/>
      <c r="K26" s="1">
        <f t="shared" si="0"/>
        <v>4.5066814716814577E-4</v>
      </c>
      <c r="L26" s="8"/>
      <c r="M26" s="8">
        <f>IFERROR(VLOOKUP(A26,'درآمد سود سهام'!A:S,19,0),0)</f>
        <v>0</v>
      </c>
      <c r="N26" s="8"/>
      <c r="O26" s="8">
        <f>IFERROR(VLOOKUP(A26,'درآمد ناشی از تغییر قیمت اوراق'!A:Q,17,0),0)</f>
        <v>-260768556</v>
      </c>
      <c r="P26" s="8"/>
      <c r="Q26" s="8">
        <f>IFERROR(VLOOKUP(A26,'درآمد ناشی از فروش'!A:Q,17,0),0)</f>
        <v>0</v>
      </c>
      <c r="R26" s="8"/>
      <c r="S26" s="8">
        <f t="shared" si="3"/>
        <v>-260768556</v>
      </c>
      <c r="T26" s="8"/>
      <c r="U26" s="1">
        <f t="shared" si="1"/>
        <v>2.568155598493556E-4</v>
      </c>
    </row>
    <row r="27" spans="1:21" ht="21" x14ac:dyDescent="0.55000000000000004">
      <c r="A27" s="31" t="s">
        <v>73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0</v>
      </c>
      <c r="F27" s="8"/>
      <c r="G27" s="8">
        <f>IFERROR(VLOOKUP(A27,'درآمد ناشی از فروش'!A:Q,9,0),0)</f>
        <v>0</v>
      </c>
      <c r="H27" s="8"/>
      <c r="I27" s="8">
        <f t="shared" si="2"/>
        <v>0</v>
      </c>
      <c r="J27" s="8"/>
      <c r="K27" s="1">
        <f t="shared" si="0"/>
        <v>0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0</v>
      </c>
      <c r="P27" s="8"/>
      <c r="Q27" s="8">
        <f>IFERROR(VLOOKUP(A27,'درآمد ناشی از فروش'!A:Q,17,0),0)</f>
        <v>1113568933</v>
      </c>
      <c r="R27" s="8"/>
      <c r="S27" s="8">
        <f t="shared" si="3"/>
        <v>1113568933</v>
      </c>
      <c r="T27" s="8"/>
      <c r="U27" s="1">
        <f t="shared" si="1"/>
        <v>-1.0966883175870506E-3</v>
      </c>
    </row>
    <row r="28" spans="1:21" ht="21" x14ac:dyDescent="0.55000000000000004">
      <c r="A28" s="31" t="s">
        <v>80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-457870588</v>
      </c>
      <c r="F28" s="8"/>
      <c r="G28" s="8">
        <f>IFERROR(VLOOKUP(A28,'درآمد ناشی از فروش'!A:Q,9,0),0)</f>
        <v>0</v>
      </c>
      <c r="H28" s="8"/>
      <c r="I28" s="8">
        <f t="shared" si="2"/>
        <v>-457870588</v>
      </c>
      <c r="J28" s="8"/>
      <c r="K28" s="1">
        <f t="shared" si="0"/>
        <v>4.9372075760239532E-4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1181173398</v>
      </c>
      <c r="P28" s="8"/>
      <c r="Q28" s="8">
        <f>IFERROR(VLOOKUP(A28,'درآمد ناشی از فروش'!A:Q,17,0),0)</f>
        <v>1606074575</v>
      </c>
      <c r="R28" s="8"/>
      <c r="S28" s="8">
        <f t="shared" si="3"/>
        <v>2787247973</v>
      </c>
      <c r="T28" s="8"/>
      <c r="U28" s="1">
        <f t="shared" si="1"/>
        <v>-2.7449960210117379E-3</v>
      </c>
    </row>
    <row r="29" spans="1:21" ht="21" x14ac:dyDescent="0.55000000000000004">
      <c r="A29" s="31" t="s">
        <v>78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-33080523571</v>
      </c>
      <c r="F29" s="8"/>
      <c r="G29" s="8">
        <f>IFERROR(VLOOKUP(A29,'درآمد ناشی از فروش'!A:Q,9,0),0)</f>
        <v>-355927071</v>
      </c>
      <c r="H29" s="8"/>
      <c r="I29" s="8">
        <f t="shared" si="2"/>
        <v>-33436450642</v>
      </c>
      <c r="J29" s="8"/>
      <c r="K29" s="1">
        <f t="shared" si="0"/>
        <v>3.6054444585777445E-2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-52348047922</v>
      </c>
      <c r="P29" s="8"/>
      <c r="Q29" s="8">
        <f>IFERROR(VLOOKUP(A29,'درآمد ناشی از فروش'!A:Q,17,0),0)</f>
        <v>-355927071</v>
      </c>
      <c r="R29" s="8"/>
      <c r="S29" s="8">
        <f t="shared" si="3"/>
        <v>-52703974993</v>
      </c>
      <c r="T29" s="8"/>
      <c r="U29" s="1">
        <f t="shared" si="1"/>
        <v>5.1905034302194522E-2</v>
      </c>
    </row>
    <row r="30" spans="1:21" ht="21" x14ac:dyDescent="0.55000000000000004">
      <c r="A30" s="31" t="s">
        <v>98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-391492855</v>
      </c>
      <c r="F30" s="8"/>
      <c r="G30" s="8">
        <f>IFERROR(VLOOKUP(A30,'درآمد ناشی از فروش'!A:Q,9,0),0)</f>
        <v>0</v>
      </c>
      <c r="H30" s="8"/>
      <c r="I30" s="8">
        <f t="shared" ref="I30:I31" si="4">+G30+E30+C30</f>
        <v>-391492855</v>
      </c>
      <c r="J30" s="8"/>
      <c r="K30" s="1">
        <f t="shared" ref="K30:K31" si="5">+I30/$I$42</f>
        <v>4.2214580720464331E-4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-391492855</v>
      </c>
      <c r="P30" s="8"/>
      <c r="Q30" s="8">
        <f>IFERROR(VLOOKUP(A30,'درآمد ناشی از فروش'!A:Q,17,0),0)</f>
        <v>0</v>
      </c>
      <c r="R30" s="8"/>
      <c r="S30" s="8">
        <f t="shared" ref="S30:S31" si="6">+Q30+O30+M30</f>
        <v>-391492855</v>
      </c>
      <c r="T30" s="8"/>
      <c r="U30" s="1">
        <f t="shared" ref="U30:U31" si="7">+S30/$S$42</f>
        <v>3.8555820638837914E-4</v>
      </c>
    </row>
    <row r="31" spans="1:21" ht="21" x14ac:dyDescent="0.55000000000000004">
      <c r="A31" s="31" t="s">
        <v>97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-1072934342</v>
      </c>
      <c r="F31" s="8"/>
      <c r="G31" s="8">
        <f>IFERROR(VLOOKUP(A31,'درآمد ناشی از فروش'!A:Q,9,0),0)</f>
        <v>0</v>
      </c>
      <c r="H31" s="8"/>
      <c r="I31" s="8">
        <f t="shared" si="4"/>
        <v>-1072934342</v>
      </c>
      <c r="J31" s="8"/>
      <c r="K31" s="1">
        <f t="shared" si="5"/>
        <v>1.1569425293372797E-3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-1072934342</v>
      </c>
      <c r="P31" s="8"/>
      <c r="Q31" s="8">
        <f>IFERROR(VLOOKUP(A31,'درآمد ناشی از فروش'!A:Q,17,0),0)</f>
        <v>0</v>
      </c>
      <c r="R31" s="8"/>
      <c r="S31" s="8">
        <f t="shared" si="6"/>
        <v>-1072934342</v>
      </c>
      <c r="T31" s="8"/>
      <c r="U31" s="1">
        <f t="shared" si="7"/>
        <v>1.0566697072262423E-3</v>
      </c>
    </row>
    <row r="32" spans="1:21" ht="21" x14ac:dyDescent="0.55000000000000004">
      <c r="A32" s="31" t="s">
        <v>79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-1251996673</v>
      </c>
      <c r="F32" s="8"/>
      <c r="G32" s="8">
        <f>IFERROR(VLOOKUP(A32,'درآمد ناشی از فروش'!A:Q,9,0),0)</f>
        <v>0</v>
      </c>
      <c r="H32" s="8"/>
      <c r="I32" s="8">
        <f t="shared" si="2"/>
        <v>-1251996673</v>
      </c>
      <c r="J32" s="8"/>
      <c r="K32" s="1">
        <f t="shared" si="0"/>
        <v>1.350025011672596E-3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-1946982581</v>
      </c>
      <c r="P32" s="8"/>
      <c r="Q32" s="8">
        <f>IFERROR(VLOOKUP(A32,'درآمد ناشی از فروش'!A:Q,17,0),0)</f>
        <v>0</v>
      </c>
      <c r="R32" s="8"/>
      <c r="S32" s="8">
        <f t="shared" si="3"/>
        <v>-1946982581</v>
      </c>
      <c r="T32" s="8"/>
      <c r="U32" s="1">
        <f t="shared" si="1"/>
        <v>1.9174682301667473E-3</v>
      </c>
    </row>
    <row r="33" spans="1:21" ht="21" x14ac:dyDescent="0.55000000000000004">
      <c r="A33" s="31" t="s">
        <v>77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0</v>
      </c>
      <c r="F33" s="8"/>
      <c r="G33" s="8">
        <f>IFERROR(VLOOKUP(A33,'درآمد ناشی از فروش'!A:Q,9,0),0)</f>
        <v>0</v>
      </c>
      <c r="H33" s="8"/>
      <c r="I33" s="8">
        <f t="shared" si="2"/>
        <v>0</v>
      </c>
      <c r="J33" s="8"/>
      <c r="K33" s="1">
        <f t="shared" ref="K33:K41" si="8">+I33/$I$42</f>
        <v>0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0</v>
      </c>
      <c r="P33" s="8"/>
      <c r="Q33" s="8">
        <f>IFERROR(VLOOKUP(A33,'درآمد ناشی از فروش'!A:Q,17,0),0)</f>
        <v>-4985079</v>
      </c>
      <c r="R33" s="8"/>
      <c r="S33" s="8">
        <f t="shared" si="3"/>
        <v>-4985079</v>
      </c>
      <c r="T33" s="8"/>
      <c r="U33" s="1">
        <f t="shared" ref="U33:U41" si="9">+S33/$S$42</f>
        <v>4.9095100801887548E-6</v>
      </c>
    </row>
    <row r="34" spans="1:21" ht="21" x14ac:dyDescent="0.55000000000000004">
      <c r="A34" s="31" t="s">
        <v>91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-2009267498</v>
      </c>
      <c r="F34" s="8"/>
      <c r="G34" s="8">
        <f>IFERROR(VLOOKUP(A34,'درآمد ناشی از فروش'!A:Q,9,0),0)</f>
        <v>1572893444</v>
      </c>
      <c r="H34" s="8"/>
      <c r="I34" s="8">
        <f t="shared" si="2"/>
        <v>-436374054</v>
      </c>
      <c r="J34" s="8"/>
      <c r="K34" s="1">
        <f t="shared" ref="K34:K37" si="10">+I34/$I$42</f>
        <v>4.7054109651373488E-4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39343575</v>
      </c>
      <c r="P34" s="8"/>
      <c r="Q34" s="8">
        <f>IFERROR(VLOOKUP(A34,'درآمد ناشی از فروش'!A:Q,17,0),0)</f>
        <v>1572893444</v>
      </c>
      <c r="R34" s="8"/>
      <c r="S34" s="8">
        <f t="shared" si="3"/>
        <v>1612237019</v>
      </c>
      <c r="T34" s="8"/>
      <c r="U34" s="1">
        <f t="shared" ref="U34:U37" si="11">+S34/$S$42</f>
        <v>-1.5877970833429057E-3</v>
      </c>
    </row>
    <row r="35" spans="1:21" ht="21" x14ac:dyDescent="0.55000000000000004">
      <c r="A35" s="31" t="s">
        <v>89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-9095055061</v>
      </c>
      <c r="F35" s="8"/>
      <c r="G35" s="8">
        <f>IFERROR(VLOOKUP(A35,'درآمد ناشی از فروش'!A:Q,9,0),0)</f>
        <v>-1068055466</v>
      </c>
      <c r="H35" s="8"/>
      <c r="I35" s="8">
        <f t="shared" si="2"/>
        <v>-10163110527</v>
      </c>
      <c r="J35" s="8"/>
      <c r="K35" s="1">
        <f t="shared" si="10"/>
        <v>1.0958857722014935E-2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-10614070415</v>
      </c>
      <c r="P35" s="8"/>
      <c r="Q35" s="8">
        <f>IFERROR(VLOOKUP(A35,'درآمد ناشی از فروش'!A:Q,17,0),0)</f>
        <v>-1068055466</v>
      </c>
      <c r="R35" s="8"/>
      <c r="S35" s="8">
        <f t="shared" si="3"/>
        <v>-11682125881</v>
      </c>
      <c r="T35" s="8"/>
      <c r="U35" s="1">
        <f t="shared" si="11"/>
        <v>1.1505036283437723E-2</v>
      </c>
    </row>
    <row r="36" spans="1:21" ht="21" x14ac:dyDescent="0.55000000000000004">
      <c r="A36" s="31" t="s">
        <v>88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-32498714759</v>
      </c>
      <c r="F36" s="8"/>
      <c r="G36" s="8">
        <f>IFERROR(VLOOKUP(A36,'درآمد ناشی از فروش'!A:Q,9,0),0)</f>
        <v>-1818324075</v>
      </c>
      <c r="H36" s="8"/>
      <c r="I36" s="8">
        <f t="shared" si="2"/>
        <v>-34317038834</v>
      </c>
      <c r="J36" s="8"/>
      <c r="K36" s="1">
        <f t="shared" si="10"/>
        <v>3.7003980722590771E-2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-30731537349</v>
      </c>
      <c r="P36" s="8"/>
      <c r="Q36" s="8">
        <f>IFERROR(VLOOKUP(A36,'درآمد ناشی از فروش'!A:Q,17,0),0)</f>
        <v>-1818324075</v>
      </c>
      <c r="R36" s="8"/>
      <c r="S36" s="8">
        <f t="shared" si="3"/>
        <v>-32549861424</v>
      </c>
      <c r="T36" s="8"/>
      <c r="U36" s="1">
        <f t="shared" si="11"/>
        <v>3.2056437374387667E-2</v>
      </c>
    </row>
    <row r="37" spans="1:21" ht="21" x14ac:dyDescent="0.55000000000000004">
      <c r="A37" s="31" t="s">
        <v>64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0</v>
      </c>
      <c r="F37" s="8"/>
      <c r="G37" s="8">
        <f>IFERROR(VLOOKUP(A37,'درآمد ناشی از فروش'!A:Q,9,0),0)</f>
        <v>0</v>
      </c>
      <c r="H37" s="8"/>
      <c r="I37" s="8">
        <f t="shared" si="2"/>
        <v>0</v>
      </c>
      <c r="J37" s="8"/>
      <c r="K37" s="1">
        <f t="shared" si="10"/>
        <v>0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0</v>
      </c>
      <c r="P37" s="8"/>
      <c r="Q37" s="8">
        <f>IFERROR(VLOOKUP(A37,'درآمد ناشی از فروش'!A:Q,17,0),0)</f>
        <v>0</v>
      </c>
      <c r="R37" s="8"/>
      <c r="S37" s="8">
        <f t="shared" si="3"/>
        <v>0</v>
      </c>
      <c r="T37" s="8"/>
      <c r="U37" s="1">
        <f t="shared" si="11"/>
        <v>0</v>
      </c>
    </row>
    <row r="38" spans="1:21" ht="21" x14ac:dyDescent="0.55000000000000004">
      <c r="A38" s="31" t="s">
        <v>84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2"/>
        <v>0</v>
      </c>
      <c r="J38" s="8"/>
      <c r="K38" s="1">
        <f t="shared" ref="K38:K39" si="12">+I38/$I$42</f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931831704</v>
      </c>
      <c r="R38" s="8"/>
      <c r="S38" s="8">
        <f t="shared" si="3"/>
        <v>931831704</v>
      </c>
      <c r="T38" s="8"/>
      <c r="U38" s="1">
        <f t="shared" ref="U38:U39" si="13">+S38/$S$42</f>
        <v>-9.1770604715140204E-4</v>
      </c>
    </row>
    <row r="39" spans="1:21" ht="21" x14ac:dyDescent="0.55000000000000004">
      <c r="A39" s="31" t="s">
        <v>85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0</v>
      </c>
      <c r="F39" s="8"/>
      <c r="G39" s="8">
        <f>IFERROR(VLOOKUP(A39,'درآمد ناشی از فروش'!A:Q,9,0),0)</f>
        <v>0</v>
      </c>
      <c r="H39" s="8"/>
      <c r="I39" s="8">
        <f t="shared" si="2"/>
        <v>0</v>
      </c>
      <c r="J39" s="8"/>
      <c r="K39" s="1">
        <f t="shared" si="12"/>
        <v>0</v>
      </c>
      <c r="L39" s="8"/>
      <c r="M39" s="8">
        <f>IFERROR(VLOOKUP(A39,'درآمد سود سهام'!A:S,19,0),0)</f>
        <v>0</v>
      </c>
      <c r="N39" s="8"/>
      <c r="O39" s="8">
        <f>IFERROR(VLOOKUP(A39,'درآمد ناشی از تغییر قیمت اوراق'!A:Q,17,0),0)</f>
        <v>0</v>
      </c>
      <c r="P39" s="8"/>
      <c r="Q39" s="8">
        <f>IFERROR(VLOOKUP(A39,'درآمد ناشی از فروش'!A:Q,17,0),0)</f>
        <v>582863257</v>
      </c>
      <c r="R39" s="8"/>
      <c r="S39" s="8">
        <f t="shared" si="3"/>
        <v>582863257</v>
      </c>
      <c r="T39" s="8"/>
      <c r="U39" s="1">
        <f t="shared" si="13"/>
        <v>-5.7402762034727004E-4</v>
      </c>
    </row>
    <row r="40" spans="1:21" ht="21" x14ac:dyDescent="0.55000000000000004">
      <c r="A40" s="31" t="s">
        <v>96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-40041307</v>
      </c>
      <c r="F40" s="8"/>
      <c r="G40" s="8">
        <f>IFERROR(VLOOKUP(A40,'درآمد ناشی از فروش'!A:Q,9,0),0)</f>
        <v>0</v>
      </c>
      <c r="H40" s="8"/>
      <c r="I40" s="8">
        <f t="shared" ref="I40" si="14">+G40+E40+C40</f>
        <v>-40041307</v>
      </c>
      <c r="J40" s="8"/>
      <c r="K40" s="1">
        <f t="shared" ref="K40" si="15">+I40/$I$42</f>
        <v>4.3176445365890361E-5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-40041307</v>
      </c>
      <c r="P40" s="8"/>
      <c r="Q40" s="8">
        <f>IFERROR(VLOOKUP(A40,'درآمد ناشی از فروش'!A:Q,17,0),0)</f>
        <v>0</v>
      </c>
      <c r="R40" s="8"/>
      <c r="S40" s="8">
        <f t="shared" ref="S40" si="16">+Q40+O40+M40</f>
        <v>-40041307</v>
      </c>
      <c r="T40" s="8"/>
      <c r="U40" s="1">
        <f t="shared" ref="U40" si="17">+S40/$S$42</f>
        <v>3.9434319965728238E-5</v>
      </c>
    </row>
    <row r="41" spans="1:21" ht="21.75" thickBot="1" x14ac:dyDescent="0.6">
      <c r="A41" s="31" t="s">
        <v>93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2"/>
        <v>0</v>
      </c>
      <c r="J41" s="8"/>
      <c r="K41" s="1">
        <f t="shared" si="8"/>
        <v>0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840882400</v>
      </c>
      <c r="R41" s="8"/>
      <c r="S41" s="8">
        <f t="shared" si="3"/>
        <v>840882400</v>
      </c>
      <c r="T41" s="8"/>
      <c r="U41" s="1">
        <f t="shared" si="9"/>
        <v>-8.281354456074442E-4</v>
      </c>
    </row>
    <row r="42" spans="1:21" ht="21.75" thickBot="1" x14ac:dyDescent="0.5">
      <c r="C42" s="17">
        <f>SUM(C8:C41)</f>
        <v>0</v>
      </c>
      <c r="D42" s="5"/>
      <c r="E42" s="17">
        <f>SUM(E8:E41)</f>
        <v>-895137808864</v>
      </c>
      <c r="F42" s="5"/>
      <c r="G42" s="17">
        <f>SUM(G8:G41)</f>
        <v>-32249952233</v>
      </c>
      <c r="H42" s="5"/>
      <c r="I42" s="17">
        <f>SUM(I8:I41)</f>
        <v>-927387761097</v>
      </c>
      <c r="J42" s="5"/>
      <c r="K42" s="9">
        <f>SUM(K8:K41)</f>
        <v>0.99999999999999989</v>
      </c>
      <c r="L42" s="5"/>
      <c r="M42" s="17">
        <f>SUM(M8:M41)</f>
        <v>530823587</v>
      </c>
      <c r="N42" s="5"/>
      <c r="O42" s="17">
        <f>SUM(O8:O41)</f>
        <v>-976575773470</v>
      </c>
      <c r="P42" s="5"/>
      <c r="Q42" s="17">
        <f>SUM(Q8:Q41)</f>
        <v>-39347404665</v>
      </c>
      <c r="R42" s="5"/>
      <c r="S42" s="17">
        <f>SUM(S8:S41)</f>
        <v>-1015392354548</v>
      </c>
      <c r="T42" s="5"/>
      <c r="U42" s="9">
        <f>SUM(U8:U41)</f>
        <v>1</v>
      </c>
    </row>
    <row r="43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1"/>
  <sheetViews>
    <sheetView rightToLeft="1" zoomScaleNormal="100" workbookViewId="0">
      <selection activeCell="K8" sqref="K8:K9"/>
    </sheetView>
  </sheetViews>
  <sheetFormatPr defaultRowHeight="18.75" x14ac:dyDescent="0.2"/>
  <cols>
    <col min="1" max="1" width="29.25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9" style="8"/>
    <col min="22" max="22" width="13.75" style="8" bestFit="1" customWidth="1"/>
    <col min="23" max="16384" width="9" style="8"/>
  </cols>
  <sheetData>
    <row r="2" spans="1:19" ht="26.25" x14ac:dyDescent="0.2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</row>
    <row r="3" spans="1:19" ht="26.25" x14ac:dyDescent="0.2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  <c r="F3" s="55" t="s">
        <v>24</v>
      </c>
      <c r="G3" s="55" t="s">
        <v>24</v>
      </c>
      <c r="H3" s="55" t="s">
        <v>24</v>
      </c>
      <c r="I3" s="55" t="s">
        <v>24</v>
      </c>
      <c r="J3" s="55" t="s">
        <v>24</v>
      </c>
      <c r="K3" s="55" t="s">
        <v>24</v>
      </c>
      <c r="L3" s="55" t="s">
        <v>24</v>
      </c>
      <c r="M3" s="55" t="s">
        <v>24</v>
      </c>
      <c r="N3" s="55" t="s">
        <v>24</v>
      </c>
      <c r="O3" s="55" t="s">
        <v>24</v>
      </c>
      <c r="P3" s="55" t="s">
        <v>24</v>
      </c>
      <c r="Q3" s="55" t="s">
        <v>24</v>
      </c>
      <c r="R3" s="55" t="s">
        <v>24</v>
      </c>
      <c r="S3" s="55" t="s">
        <v>24</v>
      </c>
    </row>
    <row r="4" spans="1:19" ht="26.25" x14ac:dyDescent="0.2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</row>
    <row r="6" spans="1:19" ht="27" thickBot="1" x14ac:dyDescent="0.25">
      <c r="A6" s="58" t="s">
        <v>3</v>
      </c>
      <c r="C6" s="58" t="s">
        <v>32</v>
      </c>
      <c r="D6" s="58" t="s">
        <v>32</v>
      </c>
      <c r="E6" s="58" t="s">
        <v>32</v>
      </c>
      <c r="F6" s="58" t="s">
        <v>32</v>
      </c>
      <c r="G6" s="58" t="s">
        <v>32</v>
      </c>
      <c r="I6" s="58" t="s">
        <v>26</v>
      </c>
      <c r="J6" s="58" t="s">
        <v>26</v>
      </c>
      <c r="K6" s="58" t="s">
        <v>26</v>
      </c>
      <c r="L6" s="58" t="s">
        <v>26</v>
      </c>
      <c r="M6" s="58" t="s">
        <v>26</v>
      </c>
      <c r="O6" s="58" t="s">
        <v>27</v>
      </c>
      <c r="P6" s="58" t="s">
        <v>27</v>
      </c>
      <c r="Q6" s="58" t="s">
        <v>27</v>
      </c>
      <c r="R6" s="58" t="s">
        <v>27</v>
      </c>
      <c r="S6" s="58" t="s">
        <v>27</v>
      </c>
    </row>
    <row r="7" spans="1:19" ht="27" thickBot="1" x14ac:dyDescent="0.25">
      <c r="A7" s="58" t="s">
        <v>3</v>
      </c>
      <c r="C7" s="30" t="s">
        <v>33</v>
      </c>
      <c r="E7" s="30" t="s">
        <v>34</v>
      </c>
      <c r="G7" s="30" t="s">
        <v>35</v>
      </c>
      <c r="I7" s="30" t="s">
        <v>36</v>
      </c>
      <c r="K7" s="30" t="s">
        <v>30</v>
      </c>
      <c r="M7" s="30" t="s">
        <v>37</v>
      </c>
      <c r="O7" s="30" t="s">
        <v>36</v>
      </c>
      <c r="Q7" s="30" t="s">
        <v>30</v>
      </c>
      <c r="S7" s="30" t="s">
        <v>37</v>
      </c>
    </row>
    <row r="8" spans="1:19" ht="21.75" thickBot="1" x14ac:dyDescent="0.25">
      <c r="A8" s="5" t="s">
        <v>66</v>
      </c>
      <c r="C8" s="8" t="s">
        <v>92</v>
      </c>
      <c r="E8" s="8">
        <v>15197552</v>
      </c>
      <c r="G8" s="8">
        <v>40</v>
      </c>
      <c r="I8" s="8">
        <v>0</v>
      </c>
      <c r="K8" s="8">
        <v>0</v>
      </c>
      <c r="M8" s="8">
        <v>0</v>
      </c>
      <c r="O8" s="8">
        <v>607902080</v>
      </c>
      <c r="Q8" s="8">
        <v>-77078493</v>
      </c>
      <c r="S8" s="8">
        <f>+Q8+O8</f>
        <v>530823587</v>
      </c>
    </row>
    <row r="9" spans="1:19" ht="21.75" thickBot="1" x14ac:dyDescent="0.25">
      <c r="I9" s="17">
        <f>SUM(I8:I8)</f>
        <v>0</v>
      </c>
      <c r="J9" s="5"/>
      <c r="K9" s="17">
        <f>SUM(K8:K8)</f>
        <v>0</v>
      </c>
      <c r="L9" s="5"/>
      <c r="M9" s="17">
        <f>SUM(M8:M8)</f>
        <v>0</v>
      </c>
      <c r="N9" s="5"/>
      <c r="O9" s="17">
        <f>SUM(O8:O8)</f>
        <v>607902080</v>
      </c>
      <c r="P9" s="5"/>
      <c r="Q9" s="17">
        <f>SUM(Q8:Q8)</f>
        <v>-77078493</v>
      </c>
      <c r="R9" s="5"/>
      <c r="S9" s="17">
        <f>SUM(S8:S8)</f>
        <v>530823587</v>
      </c>
    </row>
    <row r="10" spans="1:19" ht="19.5" thickTop="1" x14ac:dyDescent="0.2"/>
    <row r="11" spans="1:19" x14ac:dyDescent="0.2">
      <c r="R11" s="8">
        <f>+S10-S9</f>
        <v>-530823587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K8" sqref="K8:K9"/>
    </sheetView>
  </sheetViews>
  <sheetFormatPr defaultRowHeight="18.75" x14ac:dyDescent="0.45"/>
  <cols>
    <col min="1" max="1" width="17.125" style="21" bestFit="1" customWidth="1"/>
    <col min="2" max="2" width="0.875" style="21" customWidth="1"/>
    <col min="3" max="3" width="32.125" style="21" bestFit="1" customWidth="1"/>
    <col min="4" max="4" width="0.875" style="21" customWidth="1"/>
    <col min="5" max="5" width="27.875" style="21" bestFit="1" customWidth="1"/>
    <col min="6" max="6" width="0.875" style="21" customWidth="1"/>
    <col min="7" max="7" width="32.125" style="21" bestFit="1" customWidth="1"/>
    <col min="8" max="8" width="0.875" style="21" customWidth="1"/>
    <col min="9" max="9" width="27.875" style="21" bestFit="1" customWidth="1"/>
    <col min="10" max="10" width="0.875" style="21" customWidth="1"/>
    <col min="11" max="11" width="8" style="21" customWidth="1"/>
    <col min="12" max="16384" width="9" style="21"/>
  </cols>
  <sheetData>
    <row r="2" spans="1:9" ht="26.25" x14ac:dyDescent="0.45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</row>
    <row r="3" spans="1:9" ht="26.25" x14ac:dyDescent="0.45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  <c r="F3" s="55" t="s">
        <v>24</v>
      </c>
      <c r="G3" s="55" t="s">
        <v>24</v>
      </c>
      <c r="H3" s="55" t="s">
        <v>24</v>
      </c>
      <c r="I3" s="55" t="s">
        <v>24</v>
      </c>
    </row>
    <row r="4" spans="1:9" ht="26.25" x14ac:dyDescent="0.45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</row>
    <row r="6" spans="1:9" ht="27" thickBot="1" x14ac:dyDescent="0.5">
      <c r="A6" s="58" t="s">
        <v>46</v>
      </c>
      <c r="B6" s="58" t="s">
        <v>46</v>
      </c>
      <c r="C6" s="58" t="s">
        <v>26</v>
      </c>
      <c r="D6" s="58" t="s">
        <v>26</v>
      </c>
      <c r="E6" s="58" t="s">
        <v>26</v>
      </c>
      <c r="G6" s="58" t="s">
        <v>27</v>
      </c>
      <c r="H6" s="58" t="s">
        <v>27</v>
      </c>
      <c r="I6" s="58" t="s">
        <v>27</v>
      </c>
    </row>
    <row r="7" spans="1:9" ht="27" thickBot="1" x14ac:dyDescent="0.5">
      <c r="A7" s="30" t="s">
        <v>47</v>
      </c>
      <c r="C7" s="30" t="s">
        <v>48</v>
      </c>
      <c r="E7" s="30" t="s">
        <v>49</v>
      </c>
      <c r="G7" s="30" t="s">
        <v>48</v>
      </c>
      <c r="I7" s="30" t="s">
        <v>49</v>
      </c>
    </row>
    <row r="8" spans="1:9" ht="21.75" thickBot="1" x14ac:dyDescent="0.6">
      <c r="A8" s="31" t="s">
        <v>22</v>
      </c>
      <c r="C8" s="8">
        <f>+'سود سپرده بانکی'!G8</f>
        <v>2246190702</v>
      </c>
      <c r="D8" s="8"/>
      <c r="E8" s="47">
        <f>+C8/$C$9</f>
        <v>1</v>
      </c>
      <c r="F8" s="8"/>
      <c r="G8" s="8">
        <f>+'سود سپرده بانکی'!M8</f>
        <v>4141296151</v>
      </c>
      <c r="H8" s="8"/>
      <c r="I8" s="47">
        <f>+G8/$G$9</f>
        <v>1</v>
      </c>
    </row>
    <row r="9" spans="1:9" ht="21.75" thickBot="1" x14ac:dyDescent="0.5">
      <c r="A9" s="21" t="s">
        <v>15</v>
      </c>
      <c r="C9" s="17">
        <f>SUM(C8:C8)</f>
        <v>2246190702</v>
      </c>
      <c r="D9" s="5"/>
      <c r="E9" s="38">
        <f>SUM(E8:E8)</f>
        <v>1</v>
      </c>
      <c r="F9" s="5"/>
      <c r="G9" s="17">
        <f>SUM(G8:G8)</f>
        <v>4141296151</v>
      </c>
      <c r="H9" s="5"/>
      <c r="I9" s="38">
        <f>SUM(I8:I8)</f>
        <v>1</v>
      </c>
    </row>
    <row r="10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K8" sqref="K8:K9"/>
    </sheetView>
  </sheetViews>
  <sheetFormatPr defaultRowHeight="18.75" x14ac:dyDescent="0.2"/>
  <cols>
    <col min="1" max="1" width="16.5" style="8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</row>
    <row r="3" spans="1:13" ht="26.25" x14ac:dyDescent="0.2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  <c r="F3" s="55" t="s">
        <v>24</v>
      </c>
      <c r="G3" s="55" t="s">
        <v>24</v>
      </c>
      <c r="H3" s="55" t="s">
        <v>24</v>
      </c>
      <c r="I3" s="55" t="s">
        <v>24</v>
      </c>
      <c r="J3" s="55" t="s">
        <v>24</v>
      </c>
      <c r="K3" s="55" t="s">
        <v>24</v>
      </c>
      <c r="L3" s="55" t="s">
        <v>24</v>
      </c>
      <c r="M3" s="55" t="s">
        <v>24</v>
      </c>
    </row>
    <row r="4" spans="1:13" ht="26.25" x14ac:dyDescent="0.2">
      <c r="A4" s="55" t="str">
        <f>+سهام!A4</f>
        <v>برای ماه منتهی به 1404/11/30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</row>
    <row r="6" spans="1:13" ht="27" thickBot="1" x14ac:dyDescent="0.25">
      <c r="A6" s="58" t="s">
        <v>25</v>
      </c>
      <c r="B6" s="58" t="s">
        <v>25</v>
      </c>
      <c r="C6" s="58" t="s">
        <v>26</v>
      </c>
      <c r="D6" s="58" t="s">
        <v>26</v>
      </c>
      <c r="E6" s="58" t="s">
        <v>26</v>
      </c>
      <c r="F6" s="58" t="s">
        <v>26</v>
      </c>
      <c r="G6" s="58" t="s">
        <v>26</v>
      </c>
      <c r="I6" s="58" t="s">
        <v>27</v>
      </c>
      <c r="J6" s="58" t="s">
        <v>27</v>
      </c>
      <c r="K6" s="58" t="s">
        <v>27</v>
      </c>
      <c r="L6" s="58" t="s">
        <v>27</v>
      </c>
      <c r="M6" s="58" t="s">
        <v>27</v>
      </c>
    </row>
    <row r="7" spans="1:13" ht="27" thickBot="1" x14ac:dyDescent="0.25">
      <c r="A7" s="30" t="s">
        <v>28</v>
      </c>
      <c r="C7" s="30" t="s">
        <v>29</v>
      </c>
      <c r="E7" s="30" t="s">
        <v>30</v>
      </c>
      <c r="G7" s="30" t="s">
        <v>31</v>
      </c>
      <c r="I7" s="30" t="s">
        <v>29</v>
      </c>
      <c r="K7" s="30" t="s">
        <v>30</v>
      </c>
      <c r="M7" s="30" t="s">
        <v>31</v>
      </c>
    </row>
    <row r="8" spans="1:13" ht="19.5" customHeight="1" thickBot="1" x14ac:dyDescent="0.25">
      <c r="A8" s="5" t="s">
        <v>22</v>
      </c>
      <c r="C8" s="8">
        <v>2246190702</v>
      </c>
      <c r="E8" s="8">
        <v>0</v>
      </c>
      <c r="G8" s="8">
        <f>+C8-E8</f>
        <v>2246190702</v>
      </c>
      <c r="I8" s="8">
        <v>4141296151</v>
      </c>
      <c r="K8" s="8">
        <v>0</v>
      </c>
      <c r="M8" s="8">
        <f>+I8-K8</f>
        <v>4141296151</v>
      </c>
    </row>
    <row r="9" spans="1:13" ht="21.75" thickBot="1" x14ac:dyDescent="0.25">
      <c r="A9" s="8" t="s">
        <v>15</v>
      </c>
      <c r="C9" s="17">
        <f>SUM(C8:C8)</f>
        <v>2246190702</v>
      </c>
      <c r="D9" s="5"/>
      <c r="E9" s="17">
        <f>SUM(E8:E8)</f>
        <v>0</v>
      </c>
      <c r="F9" s="5"/>
      <c r="G9" s="17">
        <f>SUM(G8:G8)</f>
        <v>2246190702</v>
      </c>
      <c r="H9" s="5"/>
      <c r="I9" s="17">
        <f>SUM(I8:I8)</f>
        <v>4141296151</v>
      </c>
      <c r="J9" s="5"/>
      <c r="K9" s="17">
        <f>SUM(K8:K8)</f>
        <v>0</v>
      </c>
      <c r="L9" s="5"/>
      <c r="M9" s="17">
        <f>SUM(M8:M8)</f>
        <v>4141296151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3"/>
  <sheetViews>
    <sheetView rightToLeft="1" zoomScale="85" zoomScaleNormal="85" workbookViewId="0">
      <selection activeCell="K8" sqref="K8:K9"/>
    </sheetView>
  </sheetViews>
  <sheetFormatPr defaultRowHeight="22.5" x14ac:dyDescent="0.2"/>
  <cols>
    <col min="1" max="1" width="31" style="11" customWidth="1"/>
    <col min="2" max="2" width="0.875" style="11" customWidth="1"/>
    <col min="3" max="3" width="15.7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24.5" style="11" customWidth="1"/>
    <col min="10" max="10" width="0.875" style="11" customWidth="1"/>
    <col min="11" max="11" width="16.625" style="11" customWidth="1"/>
    <col min="12" max="12" width="0.875" style="11" customWidth="1"/>
    <col min="13" max="13" width="21.125" style="11" bestFit="1" customWidth="1"/>
    <col min="14" max="14" width="0.875" style="11" customWidth="1"/>
    <col min="15" max="15" width="21.25" style="11" bestFit="1" customWidth="1"/>
    <col min="16" max="16" width="0.875" style="11" customWidth="1"/>
    <col min="17" max="17" width="24.5" style="11" customWidth="1"/>
    <col min="18" max="18" width="0.875" style="11" customWidth="1"/>
    <col min="19" max="16384" width="9" style="11"/>
  </cols>
  <sheetData>
    <row r="2" spans="1:17" ht="24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</row>
    <row r="3" spans="1:17" ht="24" x14ac:dyDescent="0.2">
      <c r="A3" s="59" t="s">
        <v>24</v>
      </c>
      <c r="B3" s="59" t="s">
        <v>24</v>
      </c>
      <c r="C3" s="59" t="s">
        <v>24</v>
      </c>
      <c r="D3" s="59" t="s">
        <v>24</v>
      </c>
      <c r="E3" s="59" t="s">
        <v>24</v>
      </c>
      <c r="F3" s="59" t="s">
        <v>24</v>
      </c>
      <c r="G3" s="59" t="s">
        <v>24</v>
      </c>
      <c r="H3" s="59" t="s">
        <v>24</v>
      </c>
      <c r="I3" s="59" t="s">
        <v>24</v>
      </c>
      <c r="J3" s="59" t="s">
        <v>24</v>
      </c>
      <c r="K3" s="59" t="s">
        <v>24</v>
      </c>
      <c r="L3" s="59" t="s">
        <v>24</v>
      </c>
      <c r="M3" s="59" t="s">
        <v>24</v>
      </c>
      <c r="N3" s="59" t="s">
        <v>24</v>
      </c>
      <c r="O3" s="59" t="s">
        <v>24</v>
      </c>
      <c r="P3" s="59" t="s">
        <v>24</v>
      </c>
      <c r="Q3" s="59" t="s">
        <v>24</v>
      </c>
    </row>
    <row r="4" spans="1:17" ht="24" x14ac:dyDescent="0.2">
      <c r="A4" s="59" t="str">
        <f>+سهام!A4</f>
        <v>برای ماه منتهی به 1404/11/30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</row>
    <row r="6" spans="1:17" ht="24.75" thickBot="1" x14ac:dyDescent="0.25">
      <c r="A6" s="60" t="s">
        <v>3</v>
      </c>
      <c r="C6" s="61" t="s">
        <v>26</v>
      </c>
      <c r="D6" s="61" t="s">
        <v>26</v>
      </c>
      <c r="E6" s="61" t="s">
        <v>26</v>
      </c>
      <c r="F6" s="61" t="s">
        <v>26</v>
      </c>
      <c r="G6" s="61" t="s">
        <v>26</v>
      </c>
      <c r="H6" s="61" t="s">
        <v>26</v>
      </c>
      <c r="I6" s="61" t="s">
        <v>26</v>
      </c>
      <c r="K6" s="61" t="s">
        <v>27</v>
      </c>
      <c r="L6" s="61" t="s">
        <v>27</v>
      </c>
      <c r="M6" s="61" t="s">
        <v>27</v>
      </c>
      <c r="N6" s="61" t="s">
        <v>27</v>
      </c>
      <c r="O6" s="61" t="s">
        <v>27</v>
      </c>
      <c r="P6" s="61" t="s">
        <v>27</v>
      </c>
      <c r="Q6" s="61" t="s">
        <v>27</v>
      </c>
    </row>
    <row r="7" spans="1:17" ht="24.75" thickBot="1" x14ac:dyDescent="0.25">
      <c r="A7" s="61" t="s">
        <v>3</v>
      </c>
      <c r="C7" s="25" t="s">
        <v>7</v>
      </c>
      <c r="E7" s="25" t="s">
        <v>38</v>
      </c>
      <c r="G7" s="25" t="s">
        <v>39</v>
      </c>
      <c r="I7" s="25" t="s">
        <v>41</v>
      </c>
      <c r="K7" s="25" t="s">
        <v>7</v>
      </c>
      <c r="M7" s="25" t="s">
        <v>38</v>
      </c>
      <c r="O7" s="25" t="s">
        <v>39</v>
      </c>
      <c r="Q7" s="25" t="s">
        <v>41</v>
      </c>
    </row>
    <row r="8" spans="1:17" ht="24" x14ac:dyDescent="0.2">
      <c r="A8" s="19" t="s">
        <v>62</v>
      </c>
      <c r="C8" s="11">
        <v>159611</v>
      </c>
      <c r="E8" s="11">
        <v>263381360</v>
      </c>
      <c r="G8" s="11">
        <v>310102576</v>
      </c>
      <c r="I8" s="11">
        <f>+E8-G8</f>
        <v>-46721216</v>
      </c>
      <c r="K8" s="11">
        <v>159611</v>
      </c>
      <c r="M8" s="11">
        <v>263381360</v>
      </c>
      <c r="O8" s="11">
        <v>310102576</v>
      </c>
      <c r="Q8" s="11">
        <f>+M8-O8</f>
        <v>-46721216</v>
      </c>
    </row>
    <row r="9" spans="1:17" ht="24" x14ac:dyDescent="0.2">
      <c r="A9" s="19" t="s">
        <v>68</v>
      </c>
      <c r="C9" s="11">
        <v>0</v>
      </c>
      <c r="E9" s="11">
        <v>0</v>
      </c>
      <c r="G9" s="11">
        <v>0</v>
      </c>
      <c r="I9" s="11">
        <f t="shared" ref="I9:I31" si="0">+E9-G9</f>
        <v>0</v>
      </c>
      <c r="K9" s="11">
        <v>380362083</v>
      </c>
      <c r="M9" s="11">
        <v>220237497826</v>
      </c>
      <c r="O9" s="11">
        <v>234941103367</v>
      </c>
      <c r="Q9" s="11">
        <f t="shared" ref="Q9:Q28" si="1">+M9-O9</f>
        <v>-14703605541</v>
      </c>
    </row>
    <row r="10" spans="1:17" ht="24" x14ac:dyDescent="0.2">
      <c r="A10" s="19" t="s">
        <v>72</v>
      </c>
      <c r="C10" s="11">
        <v>59181226</v>
      </c>
      <c r="E10" s="11">
        <v>245922523651</v>
      </c>
      <c r="G10" s="11">
        <v>267746644515</v>
      </c>
      <c r="I10" s="11">
        <f t="shared" si="0"/>
        <v>-21824120864</v>
      </c>
      <c r="K10" s="11">
        <v>93679252</v>
      </c>
      <c r="M10" s="11">
        <v>400184791894</v>
      </c>
      <c r="O10" s="11">
        <v>423837013636</v>
      </c>
      <c r="Q10" s="11">
        <f t="shared" si="1"/>
        <v>-23652221742</v>
      </c>
    </row>
    <row r="11" spans="1:17" ht="24" x14ac:dyDescent="0.2">
      <c r="A11" s="19" t="s">
        <v>54</v>
      </c>
      <c r="C11" s="11">
        <v>0</v>
      </c>
      <c r="E11" s="11">
        <v>0</v>
      </c>
      <c r="G11" s="11">
        <v>0</v>
      </c>
      <c r="I11" s="11">
        <f t="shared" si="0"/>
        <v>0</v>
      </c>
      <c r="K11" s="11">
        <v>208184308</v>
      </c>
      <c r="M11" s="11">
        <v>110100744544</v>
      </c>
      <c r="O11" s="11">
        <v>114456399321</v>
      </c>
      <c r="Q11" s="11">
        <f t="shared" si="1"/>
        <v>-4355654777</v>
      </c>
    </row>
    <row r="12" spans="1:17" ht="24" x14ac:dyDescent="0.2">
      <c r="A12" s="19" t="s">
        <v>73</v>
      </c>
      <c r="C12" s="11">
        <v>0</v>
      </c>
      <c r="E12" s="11">
        <v>0</v>
      </c>
      <c r="G12" s="11">
        <v>0</v>
      </c>
      <c r="I12" s="11">
        <f t="shared" si="0"/>
        <v>0</v>
      </c>
      <c r="K12" s="11">
        <v>13459619</v>
      </c>
      <c r="M12" s="11">
        <v>55123518863</v>
      </c>
      <c r="O12" s="11">
        <v>54009949930</v>
      </c>
      <c r="Q12" s="11">
        <f t="shared" si="1"/>
        <v>1113568933</v>
      </c>
    </row>
    <row r="13" spans="1:17" ht="24" x14ac:dyDescent="0.2">
      <c r="A13" s="19" t="s">
        <v>60</v>
      </c>
      <c r="C13" s="11">
        <v>0</v>
      </c>
      <c r="E13" s="11">
        <v>0</v>
      </c>
      <c r="G13" s="11">
        <v>0</v>
      </c>
      <c r="I13" s="11">
        <f t="shared" si="0"/>
        <v>0</v>
      </c>
      <c r="K13" s="11">
        <v>9130852</v>
      </c>
      <c r="M13" s="11">
        <v>16388542459</v>
      </c>
      <c r="O13" s="11">
        <v>15741479301</v>
      </c>
      <c r="Q13" s="11">
        <f t="shared" si="1"/>
        <v>647063158</v>
      </c>
    </row>
    <row r="14" spans="1:17" ht="24" x14ac:dyDescent="0.2">
      <c r="A14" s="19" t="s">
        <v>65</v>
      </c>
      <c r="C14" s="11">
        <v>1567068</v>
      </c>
      <c r="E14" s="11">
        <v>5005398835</v>
      </c>
      <c r="G14" s="11">
        <v>5846629163</v>
      </c>
      <c r="I14" s="11">
        <f t="shared" si="0"/>
        <v>-841230328</v>
      </c>
      <c r="K14" s="11">
        <v>1567068</v>
      </c>
      <c r="M14" s="11">
        <v>5005398835</v>
      </c>
      <c r="O14" s="11">
        <v>5846629163</v>
      </c>
      <c r="Q14" s="11">
        <f t="shared" si="1"/>
        <v>-841230328</v>
      </c>
    </row>
    <row r="15" spans="1:17" ht="24" x14ac:dyDescent="0.2">
      <c r="A15" s="19" t="s">
        <v>53</v>
      </c>
      <c r="C15" s="11">
        <v>57634905</v>
      </c>
      <c r="E15" s="11">
        <v>35862184426</v>
      </c>
      <c r="G15" s="11">
        <v>39853559550</v>
      </c>
      <c r="I15" s="11">
        <f t="shared" si="0"/>
        <v>-3991375124</v>
      </c>
      <c r="K15" s="11">
        <v>57634905</v>
      </c>
      <c r="M15" s="11">
        <v>35862184426</v>
      </c>
      <c r="O15" s="11">
        <v>39853559550</v>
      </c>
      <c r="Q15" s="11">
        <f t="shared" si="1"/>
        <v>-3991375124</v>
      </c>
    </row>
    <row r="16" spans="1:17" ht="24" x14ac:dyDescent="0.2">
      <c r="A16" s="19" t="s">
        <v>70</v>
      </c>
      <c r="C16" s="11">
        <v>0</v>
      </c>
      <c r="E16" s="11">
        <v>0</v>
      </c>
      <c r="G16" s="11">
        <v>0</v>
      </c>
      <c r="I16" s="11">
        <f t="shared" si="0"/>
        <v>0</v>
      </c>
      <c r="K16" s="11">
        <v>750000</v>
      </c>
      <c r="M16" s="11">
        <v>3355066566</v>
      </c>
      <c r="O16" s="11">
        <v>3296817075</v>
      </c>
      <c r="Q16" s="11">
        <f t="shared" si="1"/>
        <v>58249491</v>
      </c>
    </row>
    <row r="17" spans="1:17" ht="24" x14ac:dyDescent="0.2">
      <c r="A17" s="19" t="s">
        <v>77</v>
      </c>
      <c r="C17" s="11">
        <v>0</v>
      </c>
      <c r="E17" s="11">
        <v>0</v>
      </c>
      <c r="G17" s="11">
        <v>0</v>
      </c>
      <c r="I17" s="11">
        <f t="shared" si="0"/>
        <v>0</v>
      </c>
      <c r="K17" s="11">
        <v>375000</v>
      </c>
      <c r="M17" s="11">
        <v>10078958796</v>
      </c>
      <c r="O17" s="11">
        <v>10083943875</v>
      </c>
      <c r="Q17" s="11">
        <f t="shared" si="1"/>
        <v>-4985079</v>
      </c>
    </row>
    <row r="18" spans="1:17" ht="24" x14ac:dyDescent="0.2">
      <c r="A18" s="19" t="s">
        <v>66</v>
      </c>
      <c r="C18" s="11">
        <v>400000</v>
      </c>
      <c r="E18" s="11">
        <v>2675159928</v>
      </c>
      <c r="G18" s="11">
        <v>2733575667</v>
      </c>
      <c r="I18" s="11">
        <f t="shared" si="0"/>
        <v>-58415739</v>
      </c>
      <c r="K18" s="11">
        <v>13026125</v>
      </c>
      <c r="M18" s="11">
        <v>93968383159</v>
      </c>
      <c r="O18" s="11">
        <v>84680307657</v>
      </c>
      <c r="Q18" s="11">
        <f t="shared" si="1"/>
        <v>9288075502</v>
      </c>
    </row>
    <row r="19" spans="1:17" ht="24" x14ac:dyDescent="0.2">
      <c r="A19" s="19" t="s">
        <v>74</v>
      </c>
      <c r="C19" s="11">
        <v>347788</v>
      </c>
      <c r="E19" s="11">
        <v>6812523695</v>
      </c>
      <c r="G19" s="11">
        <v>8624471332</v>
      </c>
      <c r="I19" s="11">
        <f t="shared" si="0"/>
        <v>-1811947637</v>
      </c>
      <c r="K19" s="11">
        <v>347788</v>
      </c>
      <c r="M19" s="11">
        <v>6812523695</v>
      </c>
      <c r="O19" s="11">
        <v>8624471332</v>
      </c>
      <c r="Q19" s="11">
        <f t="shared" si="1"/>
        <v>-1811947637</v>
      </c>
    </row>
    <row r="20" spans="1:17" ht="24" x14ac:dyDescent="0.2">
      <c r="A20" s="19" t="s">
        <v>78</v>
      </c>
      <c r="C20" s="11">
        <v>938144</v>
      </c>
      <c r="E20" s="11">
        <v>1596480047</v>
      </c>
      <c r="G20" s="11">
        <v>1952407118</v>
      </c>
      <c r="I20" s="11">
        <f t="shared" si="0"/>
        <v>-355927071</v>
      </c>
      <c r="K20" s="11">
        <v>938144</v>
      </c>
      <c r="M20" s="11">
        <v>1596480047</v>
      </c>
      <c r="O20" s="11">
        <v>1952407118</v>
      </c>
      <c r="Q20" s="11">
        <f t="shared" si="1"/>
        <v>-355927071</v>
      </c>
    </row>
    <row r="21" spans="1:17" ht="24" x14ac:dyDescent="0.2">
      <c r="A21" s="19" t="s">
        <v>75</v>
      </c>
      <c r="C21" s="11">
        <v>6600000</v>
      </c>
      <c r="E21" s="11">
        <v>96876169566</v>
      </c>
      <c r="G21" s="11">
        <v>97495036148</v>
      </c>
      <c r="I21" s="11">
        <f t="shared" si="0"/>
        <v>-618866582</v>
      </c>
      <c r="K21" s="11">
        <v>6600000</v>
      </c>
      <c r="M21" s="11">
        <v>96876169566</v>
      </c>
      <c r="O21" s="11">
        <v>97495036148</v>
      </c>
      <c r="Q21" s="11">
        <f t="shared" si="1"/>
        <v>-618866582</v>
      </c>
    </row>
    <row r="22" spans="1:17" ht="24" x14ac:dyDescent="0.2">
      <c r="A22" s="19" t="s">
        <v>57</v>
      </c>
      <c r="C22" s="11">
        <v>729807</v>
      </c>
      <c r="E22" s="11">
        <v>1877761498</v>
      </c>
      <c r="G22" s="11">
        <v>2195187213</v>
      </c>
      <c r="I22" s="11">
        <f t="shared" si="0"/>
        <v>-317425715</v>
      </c>
      <c r="K22" s="11">
        <v>729807</v>
      </c>
      <c r="M22" s="11">
        <v>1877761498</v>
      </c>
      <c r="O22" s="11">
        <v>2195187213</v>
      </c>
      <c r="Q22" s="11">
        <f t="shared" si="1"/>
        <v>-317425715</v>
      </c>
    </row>
    <row r="23" spans="1:17" ht="24" x14ac:dyDescent="0.2">
      <c r="A23" s="19" t="s">
        <v>88</v>
      </c>
      <c r="C23" s="11">
        <v>2668528</v>
      </c>
      <c r="E23" s="11">
        <v>8562255002</v>
      </c>
      <c r="G23" s="11">
        <v>10380579077</v>
      </c>
      <c r="I23" s="11">
        <f t="shared" si="0"/>
        <v>-1818324075</v>
      </c>
      <c r="K23" s="11">
        <v>2668528</v>
      </c>
      <c r="M23" s="11">
        <v>8562255002</v>
      </c>
      <c r="O23" s="11">
        <v>10380579077</v>
      </c>
      <c r="Q23" s="11">
        <f t="shared" si="1"/>
        <v>-1818324075</v>
      </c>
    </row>
    <row r="24" spans="1:17" ht="24" x14ac:dyDescent="0.2">
      <c r="A24" s="19" t="s">
        <v>59</v>
      </c>
      <c r="C24" s="11">
        <v>0</v>
      </c>
      <c r="E24" s="11">
        <v>0</v>
      </c>
      <c r="G24" s="11">
        <v>0</v>
      </c>
      <c r="I24" s="11">
        <f t="shared" si="0"/>
        <v>0</v>
      </c>
      <c r="K24" s="11">
        <v>16781361</v>
      </c>
      <c r="M24" s="11">
        <v>30522458465</v>
      </c>
      <c r="O24" s="11">
        <v>31854589381</v>
      </c>
      <c r="Q24" s="11">
        <f t="shared" si="1"/>
        <v>-1332130916</v>
      </c>
    </row>
    <row r="25" spans="1:17" ht="24" x14ac:dyDescent="0.2">
      <c r="A25" s="19" t="s">
        <v>80</v>
      </c>
      <c r="C25" s="11">
        <v>0</v>
      </c>
      <c r="E25" s="11">
        <v>0</v>
      </c>
      <c r="G25" s="11">
        <v>0</v>
      </c>
      <c r="I25" s="11">
        <f t="shared" si="0"/>
        <v>0</v>
      </c>
      <c r="K25" s="11">
        <v>133750</v>
      </c>
      <c r="M25" s="11">
        <v>5547743113</v>
      </c>
      <c r="O25" s="11">
        <v>3941668538</v>
      </c>
      <c r="Q25" s="11">
        <f t="shared" si="1"/>
        <v>1606074575</v>
      </c>
    </row>
    <row r="26" spans="1:17" ht="24" x14ac:dyDescent="0.2">
      <c r="A26" s="19" t="s">
        <v>91</v>
      </c>
      <c r="C26" s="11">
        <v>1256501</v>
      </c>
      <c r="E26" s="11">
        <v>9700012828</v>
      </c>
      <c r="G26" s="11">
        <v>8127119384</v>
      </c>
      <c r="I26" s="11">
        <f t="shared" si="0"/>
        <v>1572893444</v>
      </c>
      <c r="K26" s="11">
        <v>1256501</v>
      </c>
      <c r="M26" s="11">
        <v>9700012828</v>
      </c>
      <c r="O26" s="11">
        <v>8127119384</v>
      </c>
      <c r="Q26" s="11">
        <f t="shared" si="1"/>
        <v>1572893444</v>
      </c>
    </row>
    <row r="27" spans="1:17" ht="24" x14ac:dyDescent="0.2">
      <c r="A27" s="19" t="s">
        <v>56</v>
      </c>
      <c r="C27" s="11">
        <v>1444143</v>
      </c>
      <c r="E27" s="11">
        <v>5005398385</v>
      </c>
      <c r="G27" s="11">
        <v>6075834245</v>
      </c>
      <c r="I27" s="11">
        <f t="shared" si="0"/>
        <v>-1070435860</v>
      </c>
      <c r="K27" s="11">
        <v>1444143</v>
      </c>
      <c r="M27" s="11">
        <v>5005398385</v>
      </c>
      <c r="O27" s="11">
        <v>6075834245</v>
      </c>
      <c r="Q27" s="11">
        <f t="shared" si="1"/>
        <v>-1070435860</v>
      </c>
    </row>
    <row r="28" spans="1:17" ht="24" x14ac:dyDescent="0.2">
      <c r="A28" s="19" t="s">
        <v>89</v>
      </c>
      <c r="C28" s="11">
        <v>90982</v>
      </c>
      <c r="E28" s="11">
        <v>4563514487</v>
      </c>
      <c r="G28" s="11">
        <v>5631569953</v>
      </c>
      <c r="I28" s="11">
        <f t="shared" si="0"/>
        <v>-1068055466</v>
      </c>
      <c r="K28" s="11">
        <v>90982</v>
      </c>
      <c r="M28" s="11">
        <v>4563514487</v>
      </c>
      <c r="O28" s="11">
        <v>5631569953</v>
      </c>
      <c r="Q28" s="11">
        <f t="shared" si="1"/>
        <v>-1068055466</v>
      </c>
    </row>
    <row r="29" spans="1:17" ht="24" x14ac:dyDescent="0.2">
      <c r="A29" s="19" t="s">
        <v>84</v>
      </c>
      <c r="C29" s="11">
        <v>0</v>
      </c>
      <c r="E29" s="11">
        <v>0</v>
      </c>
      <c r="G29" s="11">
        <v>0</v>
      </c>
      <c r="I29" s="11">
        <f t="shared" si="0"/>
        <v>0</v>
      </c>
      <c r="K29" s="11" t="s">
        <v>83</v>
      </c>
      <c r="M29" s="11">
        <v>0</v>
      </c>
      <c r="O29" s="11">
        <v>0</v>
      </c>
      <c r="Q29" s="11">
        <v>931831704</v>
      </c>
    </row>
    <row r="30" spans="1:17" ht="24" x14ac:dyDescent="0.2">
      <c r="A30" s="19" t="s">
        <v>85</v>
      </c>
      <c r="C30" s="11">
        <v>0</v>
      </c>
      <c r="E30" s="11">
        <v>0</v>
      </c>
      <c r="G30" s="11">
        <v>0</v>
      </c>
      <c r="I30" s="11">
        <f t="shared" si="0"/>
        <v>0</v>
      </c>
      <c r="K30" s="11" t="s">
        <v>83</v>
      </c>
      <c r="M30" s="11">
        <v>0</v>
      </c>
      <c r="O30" s="11">
        <v>0</v>
      </c>
      <c r="Q30" s="11">
        <v>582863257</v>
      </c>
    </row>
    <row r="31" spans="1:17" ht="24.75" thickBot="1" x14ac:dyDescent="0.25">
      <c r="A31" s="19" t="s">
        <v>93</v>
      </c>
      <c r="C31" s="11">
        <v>0</v>
      </c>
      <c r="E31" s="11">
        <v>0</v>
      </c>
      <c r="G31" s="11">
        <v>0</v>
      </c>
      <c r="I31" s="11">
        <f t="shared" si="0"/>
        <v>0</v>
      </c>
      <c r="K31" s="11" t="s">
        <v>83</v>
      </c>
      <c r="M31" s="11">
        <v>0</v>
      </c>
      <c r="O31" s="11">
        <v>0</v>
      </c>
      <c r="Q31" s="11">
        <v>840882400</v>
      </c>
    </row>
    <row r="32" spans="1:17" s="12" customFormat="1" ht="24.75" thickBot="1" x14ac:dyDescent="0.25">
      <c r="A32" s="12" t="s">
        <v>15</v>
      </c>
      <c r="C32" s="12" t="s">
        <v>15</v>
      </c>
      <c r="E32" s="20">
        <f>SUM(E8:E28)</f>
        <v>424722763708</v>
      </c>
      <c r="G32" s="20">
        <f>SUM(G8:G28)</f>
        <v>456972715941</v>
      </c>
      <c r="I32" s="20">
        <f>SUM(I8:I28)</f>
        <v>-32249952233</v>
      </c>
      <c r="K32" s="12" t="s">
        <v>15</v>
      </c>
      <c r="M32" s="20">
        <f>SUM(M8:M31)</f>
        <v>1121632785814</v>
      </c>
      <c r="O32" s="20">
        <f>SUM(O8:O31)</f>
        <v>1163335767840</v>
      </c>
      <c r="Q32" s="20">
        <f>SUM(Q8:Q31)</f>
        <v>-39347404665</v>
      </c>
    </row>
    <row r="33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2026-02-23T11:32:39Z</dcterms:modified>
</cp:coreProperties>
</file>