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496E2B22-7910-4995-9109-2A97861B506E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فروش'!$K$6:$Q$27</definedName>
    <definedName name="_xlnm._FilterDatabase" localSheetId="0" hidden="1">سهام!$A$6:$A$33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7" l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8" i="7"/>
  <c r="I42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8" i="5"/>
  <c r="I9" i="6"/>
  <c r="I10" i="6"/>
  <c r="I11" i="6"/>
  <c r="I27" i="6" s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8" i="6"/>
  <c r="Q9" i="6"/>
  <c r="Q10" i="6"/>
  <c r="Q11" i="6"/>
  <c r="Q12" i="6"/>
  <c r="Q13" i="6"/>
  <c r="Q27" i="6" s="1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8" i="6"/>
  <c r="O27" i="6"/>
  <c r="M27" i="6"/>
  <c r="C10" i="11"/>
  <c r="E10" i="11"/>
  <c r="C10" i="3"/>
  <c r="I9" i="2"/>
  <c r="S8" i="4"/>
  <c r="M42" i="5"/>
  <c r="O42" i="5"/>
  <c r="P27" i="6"/>
  <c r="N27" i="6"/>
  <c r="H27" i="6"/>
  <c r="F10" i="10"/>
  <c r="C6" i="2"/>
  <c r="I6" i="2"/>
  <c r="O9" i="4"/>
  <c r="Q9" i="4"/>
  <c r="E45" i="1"/>
  <c r="G45" i="1"/>
  <c r="E27" i="6" l="1"/>
  <c r="G27" i="6"/>
  <c r="G10" i="10"/>
  <c r="K11" i="2"/>
  <c r="Y45" i="1"/>
  <c r="S9" i="4"/>
  <c r="M9" i="4"/>
  <c r="K9" i="4"/>
  <c r="I9" i="4"/>
  <c r="W45" i="1"/>
  <c r="U45" i="1"/>
  <c r="M9" i="3"/>
  <c r="G9" i="8" s="1"/>
  <c r="G9" i="3"/>
  <c r="C9" i="8" s="1"/>
  <c r="G8" i="3"/>
  <c r="C8" i="8" s="1"/>
  <c r="C10" i="8" l="1"/>
  <c r="C8" i="10" s="1"/>
  <c r="M8" i="3"/>
  <c r="G8" i="8" s="1"/>
  <c r="G10" i="8" s="1"/>
  <c r="I10" i="2"/>
  <c r="I8" i="2"/>
  <c r="E10" i="3" l="1"/>
  <c r="I10" i="3"/>
  <c r="K10" i="3"/>
  <c r="I11" i="2"/>
  <c r="A4" i="11"/>
  <c r="A2" i="11"/>
  <c r="E9" i="8" l="1"/>
  <c r="E8" i="8"/>
  <c r="G42" i="5"/>
  <c r="E42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G11" i="2"/>
  <c r="E11" i="2"/>
  <c r="C11" i="2"/>
  <c r="Q34" i="7" l="1"/>
  <c r="G35" i="7"/>
  <c r="G34" i="7"/>
  <c r="Q35" i="7"/>
  <c r="O34" i="7"/>
  <c r="E35" i="7"/>
  <c r="O35" i="7"/>
  <c r="E34" i="7"/>
  <c r="M34" i="7"/>
  <c r="C35" i="7"/>
  <c r="C34" i="7"/>
  <c r="M35" i="7"/>
  <c r="M8" i="7"/>
  <c r="C9" i="7"/>
  <c r="C32" i="7"/>
  <c r="C11" i="7"/>
  <c r="C16" i="7"/>
  <c r="C22" i="7"/>
  <c r="C27" i="7"/>
  <c r="C33" i="7"/>
  <c r="C36" i="7"/>
  <c r="C42" i="7"/>
  <c r="C21" i="7"/>
  <c r="C10" i="7"/>
  <c r="C12" i="7"/>
  <c r="C17" i="7"/>
  <c r="C23" i="7"/>
  <c r="C28" i="7"/>
  <c r="C43" i="7"/>
  <c r="C39" i="7"/>
  <c r="C40" i="7"/>
  <c r="C41" i="7"/>
  <c r="C13" i="7"/>
  <c r="C18" i="7"/>
  <c r="C24" i="7"/>
  <c r="C37" i="7"/>
  <c r="C8" i="7"/>
  <c r="C14" i="7"/>
  <c r="C19" i="7"/>
  <c r="C25" i="7"/>
  <c r="C26" i="7"/>
  <c r="C15" i="7"/>
  <c r="C29" i="7"/>
  <c r="C38" i="7"/>
  <c r="C20" i="7"/>
  <c r="C30" i="7"/>
  <c r="C31" i="7"/>
  <c r="Q38" i="7"/>
  <c r="Q11" i="7"/>
  <c r="Q16" i="7"/>
  <c r="Q22" i="7"/>
  <c r="Q27" i="7"/>
  <c r="Q33" i="7"/>
  <c r="Q36" i="7"/>
  <c r="G39" i="7"/>
  <c r="G12" i="7"/>
  <c r="G17" i="7"/>
  <c r="G23" i="7"/>
  <c r="G28" i="7"/>
  <c r="G22" i="7"/>
  <c r="Q39" i="7"/>
  <c r="Q12" i="7"/>
  <c r="Q17" i="7"/>
  <c r="Q23" i="7"/>
  <c r="Q28" i="7"/>
  <c r="G40" i="7"/>
  <c r="G13" i="7"/>
  <c r="G18" i="7"/>
  <c r="G24" i="7"/>
  <c r="G37" i="7"/>
  <c r="G16" i="7"/>
  <c r="Q40" i="7"/>
  <c r="Q13" i="7"/>
  <c r="Q18" i="7"/>
  <c r="Q24" i="7"/>
  <c r="Q37" i="7"/>
  <c r="G14" i="7"/>
  <c r="G19" i="7"/>
  <c r="Q32" i="7"/>
  <c r="G11" i="7"/>
  <c r="Q41" i="7"/>
  <c r="Q14" i="7"/>
  <c r="Q19" i="7"/>
  <c r="G15" i="7"/>
  <c r="G29" i="7"/>
  <c r="G41" i="7"/>
  <c r="G33" i="7"/>
  <c r="Q42" i="7"/>
  <c r="Q15" i="7"/>
  <c r="Q29" i="7"/>
  <c r="Q8" i="7"/>
  <c r="G20" i="7"/>
  <c r="G25" i="7"/>
  <c r="G30" i="7"/>
  <c r="G42" i="7"/>
  <c r="Q43" i="7"/>
  <c r="Q20" i="7"/>
  <c r="Q25" i="7"/>
  <c r="Q30" i="7"/>
  <c r="G9" i="7"/>
  <c r="G21" i="7"/>
  <c r="G26" i="7"/>
  <c r="G31" i="7"/>
  <c r="G43" i="7"/>
  <c r="Q10" i="7"/>
  <c r="G27" i="7"/>
  <c r="Q9" i="7"/>
  <c r="Q21" i="7"/>
  <c r="Q26" i="7"/>
  <c r="Q31" i="7"/>
  <c r="G10" i="7"/>
  <c r="G32" i="7"/>
  <c r="G8" i="7"/>
  <c r="G38" i="7"/>
  <c r="G36" i="7"/>
  <c r="O10" i="7"/>
  <c r="O32" i="7"/>
  <c r="O43" i="7"/>
  <c r="E15" i="7"/>
  <c r="E29" i="7"/>
  <c r="E41" i="7"/>
  <c r="O26" i="7"/>
  <c r="O11" i="7"/>
  <c r="O16" i="7"/>
  <c r="O22" i="7"/>
  <c r="O27" i="7"/>
  <c r="O33" i="7"/>
  <c r="O36" i="7"/>
  <c r="O8" i="7"/>
  <c r="E20" i="7"/>
  <c r="E25" i="7"/>
  <c r="E30" i="7"/>
  <c r="E42" i="7"/>
  <c r="O21" i="7"/>
  <c r="E38" i="7"/>
  <c r="O12" i="7"/>
  <c r="O17" i="7"/>
  <c r="O23" i="7"/>
  <c r="O28" i="7"/>
  <c r="E9" i="7"/>
  <c r="E21" i="7"/>
  <c r="E26" i="7"/>
  <c r="E31" i="7"/>
  <c r="E43" i="7"/>
  <c r="E19" i="7"/>
  <c r="E39" i="7"/>
  <c r="O13" i="7"/>
  <c r="O18" i="7"/>
  <c r="O24" i="7"/>
  <c r="O37" i="7"/>
  <c r="E10" i="7"/>
  <c r="E32" i="7"/>
  <c r="E8" i="7"/>
  <c r="E40" i="7"/>
  <c r="O14" i="7"/>
  <c r="O19" i="7"/>
  <c r="E11" i="7"/>
  <c r="E16" i="7"/>
  <c r="E22" i="7"/>
  <c r="E27" i="7"/>
  <c r="E33" i="7"/>
  <c r="E36" i="7"/>
  <c r="O9" i="7"/>
  <c r="E14" i="7"/>
  <c r="O38" i="7"/>
  <c r="O15" i="7"/>
  <c r="O29" i="7"/>
  <c r="O40" i="7"/>
  <c r="E12" i="7"/>
  <c r="E17" i="7"/>
  <c r="E23" i="7"/>
  <c r="E28" i="7"/>
  <c r="O31" i="7"/>
  <c r="O39" i="7"/>
  <c r="O20" i="7"/>
  <c r="O25" i="7"/>
  <c r="O30" i="7"/>
  <c r="O41" i="7"/>
  <c r="E13" i="7"/>
  <c r="E18" i="7"/>
  <c r="E24" i="7"/>
  <c r="E37" i="7"/>
  <c r="O42" i="7"/>
  <c r="M13" i="7"/>
  <c r="M18" i="7"/>
  <c r="M30" i="7"/>
  <c r="M42" i="7"/>
  <c r="M10" i="7"/>
  <c r="M14" i="7"/>
  <c r="M19" i="7"/>
  <c r="M25" i="7"/>
  <c r="M31" i="7"/>
  <c r="M43" i="7"/>
  <c r="M39" i="7"/>
  <c r="M15" i="7"/>
  <c r="M32" i="7"/>
  <c r="M36" i="7"/>
  <c r="M17" i="7"/>
  <c r="M27" i="7"/>
  <c r="M33" i="7"/>
  <c r="M22" i="7"/>
  <c r="M28" i="7"/>
  <c r="M37" i="7"/>
  <c r="M41" i="7"/>
  <c r="M38" i="7"/>
  <c r="M23" i="7"/>
  <c r="M29" i="7"/>
  <c r="M9" i="7"/>
  <c r="M16" i="7"/>
  <c r="M24" i="7"/>
  <c r="M40" i="7"/>
  <c r="M26" i="7"/>
  <c r="M12" i="7"/>
  <c r="M11" i="7"/>
  <c r="M20" i="7"/>
  <c r="M21" i="7"/>
  <c r="I10" i="8"/>
  <c r="O45" i="1"/>
  <c r="K45" i="1"/>
  <c r="Q42" i="5"/>
  <c r="M44" i="7" l="1"/>
  <c r="C44" i="7"/>
  <c r="G44" i="7"/>
  <c r="E44" i="7"/>
  <c r="O44" i="7"/>
  <c r="I44" i="7" l="1"/>
  <c r="S44" i="7"/>
  <c r="U8" i="7" s="1"/>
  <c r="U34" i="7" l="1"/>
  <c r="U35" i="7"/>
  <c r="K35" i="7"/>
  <c r="K34" i="7"/>
  <c r="K9" i="7"/>
  <c r="K11" i="7"/>
  <c r="K31" i="7"/>
  <c r="K20" i="7"/>
  <c r="K15" i="7"/>
  <c r="K30" i="7"/>
  <c r="K14" i="7"/>
  <c r="K8" i="7"/>
  <c r="K27" i="7"/>
  <c r="K10" i="7"/>
  <c r="K28" i="7"/>
  <c r="K36" i="7"/>
  <c r="K43" i="7"/>
  <c r="K39" i="7"/>
  <c r="K23" i="7"/>
  <c r="K41" i="7"/>
  <c r="K37" i="7"/>
  <c r="K38" i="7"/>
  <c r="K25" i="7"/>
  <c r="K21" i="7"/>
  <c r="K24" i="7"/>
  <c r="K19" i="7"/>
  <c r="K17" i="7"/>
  <c r="K13" i="7"/>
  <c r="K16" i="7"/>
  <c r="K12" i="7"/>
  <c r="K40" i="7"/>
  <c r="K26" i="7"/>
  <c r="K22" i="7"/>
  <c r="K42" i="7"/>
  <c r="K29" i="7"/>
  <c r="K32" i="7"/>
  <c r="K18" i="7"/>
  <c r="K33" i="7"/>
  <c r="C7" i="10"/>
  <c r="U33" i="7"/>
  <c r="U9" i="7"/>
  <c r="U41" i="7"/>
  <c r="U13" i="7"/>
  <c r="U23" i="7"/>
  <c r="U15" i="7"/>
  <c r="U38" i="7"/>
  <c r="U30" i="7"/>
  <c r="U39" i="7"/>
  <c r="U14" i="7"/>
  <c r="U16" i="7"/>
  <c r="U10" i="7"/>
  <c r="U22" i="7"/>
  <c r="U29" i="7"/>
  <c r="U40" i="7"/>
  <c r="U17" i="7"/>
  <c r="U27" i="7"/>
  <c r="U12" i="7"/>
  <c r="U37" i="7"/>
  <c r="U36" i="7"/>
  <c r="U11" i="7"/>
  <c r="U31" i="7"/>
  <c r="U25" i="7"/>
  <c r="U42" i="7"/>
  <c r="U43" i="7"/>
  <c r="U32" i="7"/>
  <c r="U26" i="7"/>
  <c r="U20" i="7"/>
  <c r="U28" i="7"/>
  <c r="U21" i="7"/>
  <c r="U19" i="7"/>
  <c r="U24" i="7"/>
  <c r="U18" i="7"/>
  <c r="K44" i="7" l="1"/>
  <c r="U44" i="7"/>
  <c r="Q44" i="7"/>
  <c r="C9" i="10"/>
  <c r="C10" i="10" s="1"/>
  <c r="E8" i="10" s="1"/>
  <c r="E9" i="10" l="1"/>
  <c r="E7" i="10"/>
  <c r="E10" i="10" l="1"/>
</calcChain>
</file>

<file path=xl/sharedStrings.xml><?xml version="1.0" encoding="utf-8"?>
<sst xmlns="http://schemas.openxmlformats.org/spreadsheetml/2006/main" count="774" uniqueCount="107">
  <si>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</si>
  <si>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</si>
  <si>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</si>
  <si>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</si>
  <si>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</si>
  <si>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</si>
  <si>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</si>
  <si>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</si>
  <si>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</si>
  <si>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</si>
  <si>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</si>
  <si>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</si>
  <si>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</si>
  <si>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</si>
  <si>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</si>
  <si>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</si>
  <si>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</si>
  <si>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</si>
  <si>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</si>
  <si>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</si>
  <si>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</si>
  <si>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</si>
  <si>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</si>
  <si>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</si>
  <si>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</si>
  <si>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</si>
  <si>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</si>
  <si>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</si>
  <si>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</si>
  <si>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</si>
  <si>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</si>
  <si>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</si>
  <si>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</si>
  <si>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</si>
  <si>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</si>
  <si>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</si>
  <si>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</si>
  <si>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</si>
  <si>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</si>
  <si>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</si>
  <si>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</si>
  <si>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</si>
  <si>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</si>
  <si>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</si>
  <si>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</si>
  <si>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</si>
  <si>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</si>
  <si>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</si>
  <si>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</si>
  <si>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</si>
  <si>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</si>
  <si>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</si>
  <si>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</si>
  <si>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</si>
  <si>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</si>
  <si>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</si>
  <si>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</si>
  <si>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</si>
  <si>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</si>
  <si>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</si>
  <si>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</si>
  <si>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</si>
  <si>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</si>
  <si>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</si>
  <si>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</si>
  <si>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</si>
  <si>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</si>
  <si>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</si>
  <si>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</si>
  <si>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نفت و گاز پارسیان</t>
  </si>
  <si>
    <t>مبین انرژی خلیج فارس</t>
  </si>
  <si>
    <t>نفت سپاهان</t>
  </si>
  <si>
    <t>نفت‌ بهران‌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</si>
  <si>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</si>
  <si>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</si>
  <si>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</si>
  <si>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</si>
  <si>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سرمایه گذاری سیمان تامین</t>
  </si>
  <si>
    <t>گروه صنعتی پاکشو</t>
  </si>
  <si>
    <t>کشت و دام قیام اصفهان</t>
  </si>
  <si>
    <t>سایر درآمدها</t>
  </si>
  <si>
    <t>پتروشیمی بوعلی سینا</t>
  </si>
  <si>
    <t>پتروشیمی فناوران</t>
  </si>
  <si>
    <t>بانک پاسارگاد هفت تیر</t>
  </si>
  <si>
    <t>پتروشیمی  خارک</t>
  </si>
  <si>
    <t>پتروشیمی شیراز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</si>
  <si>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</si>
  <si>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</si>
  <si>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</si>
  <si>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</si>
  <si>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</si>
  <si>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</si>
  <si>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سیمان‌هگمتان‌</t>
  </si>
  <si>
    <t>نیان باتری خاوران</t>
  </si>
  <si>
    <t>کیمیا کالای رازی</t>
  </si>
  <si>
    <t>تا پایان ماه</t>
  </si>
  <si>
    <t xml:space="preserve">از ابتدای سال مالی </t>
  </si>
  <si>
    <t>سایر درامد ها</t>
  </si>
  <si>
    <t>1404/10/30</t>
  </si>
  <si>
    <t>پتروشیمی اروند</t>
  </si>
  <si>
    <t>گواهی صرفه جویی گازغیراوج0404</t>
  </si>
  <si>
    <t>مجتمع کاشی و سنگ پرسپولیس یزد</t>
  </si>
  <si>
    <t>برای ماه منتهی به 1404/11/30</t>
  </si>
  <si>
    <t>1404/11/30</t>
  </si>
  <si>
    <t>بانک ملت مستقل مرکزی</t>
  </si>
  <si>
    <t>-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</si>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</sst>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abSelected="1" zoomScale="70" zoomScaleNormal="70" workbookViewId="0">
      <selection activeCell="A2" sqref="A2:Y2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25" style="2" bestFit="1" customWidth="1"/>
    <col min="28" max="16384" width="9" style="2"/>
  </cols>
  <sheetData>
    <row r="2" spans="1:25" ht="26.25" x14ac:dyDescent="0.2">
      <c r="A2" s="51" t="s">
        <v>76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  <c r="V2" s="51" t="s">
        <v>0</v>
      </c>
      <c r="W2" s="51" t="s">
        <v>0</v>
      </c>
      <c r="X2" s="51" t="s">
        <v>0</v>
      </c>
      <c r="Y2" s="51" t="s">
        <v>0</v>
      </c>
    </row>
    <row r="3" spans="1:25" ht="26.25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</row>
    <row r="4" spans="1:25" ht="26.25" x14ac:dyDescent="0.2">
      <c r="A4" s="51" t="s">
        <v>102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  <c r="V4" s="51" t="s">
        <v>2</v>
      </c>
      <c r="W4" s="51" t="s">
        <v>2</v>
      </c>
      <c r="X4" s="51" t="s">
        <v>2</v>
      </c>
      <c r="Y4" s="51" t="s">
        <v>2</v>
      </c>
    </row>
    <row r="6" spans="1:25" ht="27" thickBot="1" x14ac:dyDescent="0.25">
      <c r="A6" s="50" t="s">
        <v>3</v>
      </c>
      <c r="C6" s="50" t="s">
        <v>98</v>
      </c>
      <c r="D6" s="50" t="s">
        <v>4</v>
      </c>
      <c r="E6" s="50" t="s">
        <v>4</v>
      </c>
      <c r="F6" s="50" t="s">
        <v>4</v>
      </c>
      <c r="G6" s="50" t="s">
        <v>4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Q6" s="50" t="s">
        <v>103</v>
      </c>
      <c r="R6" s="50" t="s">
        <v>6</v>
      </c>
      <c r="S6" s="50" t="s">
        <v>6</v>
      </c>
      <c r="T6" s="50" t="s">
        <v>6</v>
      </c>
      <c r="U6" s="50" t="s">
        <v>6</v>
      </c>
      <c r="V6" s="50" t="s">
        <v>6</v>
      </c>
      <c r="W6" s="50" t="s">
        <v>6</v>
      </c>
      <c r="X6" s="50" t="s">
        <v>6</v>
      </c>
      <c r="Y6" s="50" t="s">
        <v>6</v>
      </c>
    </row>
    <row r="7" spans="1:25" ht="27" thickBot="1" x14ac:dyDescent="0.25">
      <c r="A7" s="50" t="s">
        <v>3</v>
      </c>
      <c r="C7" s="50" t="s">
        <v>7</v>
      </c>
      <c r="E7" s="50" t="s">
        <v>8</v>
      </c>
      <c r="G7" s="50" t="s">
        <v>9</v>
      </c>
      <c r="I7" s="50" t="s">
        <v>10</v>
      </c>
      <c r="J7" s="50" t="s">
        <v>10</v>
      </c>
      <c r="K7" s="50" t="s">
        <v>10</v>
      </c>
      <c r="M7" s="50" t="s">
        <v>11</v>
      </c>
      <c r="N7" s="50" t="s">
        <v>11</v>
      </c>
      <c r="O7" s="50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0" t="s">
        <v>91</v>
      </c>
    </row>
    <row r="8" spans="1:25" ht="27" thickBot="1" x14ac:dyDescent="0.25">
      <c r="A8" s="50" t="s">
        <v>3</v>
      </c>
      <c r="C8" s="50" t="s">
        <v>7</v>
      </c>
      <c r="E8" s="50" t="s">
        <v>8</v>
      </c>
      <c r="G8" s="50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50" t="s">
        <v>7</v>
      </c>
      <c r="S8" s="50" t="s">
        <v>12</v>
      </c>
      <c r="U8" s="50" t="s">
        <v>8</v>
      </c>
      <c r="W8" s="50" t="s">
        <v>9</v>
      </c>
      <c r="Y8" s="50" t="s">
        <v>13</v>
      </c>
    </row>
    <row r="9" spans="1:25" ht="21" x14ac:dyDescent="0.2">
      <c r="A9" s="5" t="s">
        <v>51</v>
      </c>
      <c r="C9" s="2">
        <v>7361022</v>
      </c>
      <c r="E9" s="2">
        <v>66165429272</v>
      </c>
      <c r="G9" s="2">
        <v>80491416725.338806</v>
      </c>
      <c r="I9" s="2">
        <v>3680511</v>
      </c>
      <c r="K9" s="2">
        <v>0</v>
      </c>
      <c r="M9" s="2">
        <v>0</v>
      </c>
      <c r="O9" s="2">
        <v>0</v>
      </c>
      <c r="Q9" s="2">
        <v>11041533</v>
      </c>
      <c r="S9" s="2">
        <v>7160</v>
      </c>
      <c r="U9" s="2">
        <v>66165429272</v>
      </c>
      <c r="W9" s="2">
        <v>78446262761.355606</v>
      </c>
      <c r="Y9" s="1">
        <v>6.5318757915250611E-3</v>
      </c>
    </row>
    <row r="10" spans="1:25" ht="21" x14ac:dyDescent="0.2">
      <c r="A10" s="5" t="s">
        <v>52</v>
      </c>
      <c r="C10" s="2">
        <v>189149903</v>
      </c>
      <c r="E10" s="2">
        <v>566714599972</v>
      </c>
      <c r="G10" s="2">
        <v>748874219256.74194</v>
      </c>
      <c r="I10" s="2">
        <v>0</v>
      </c>
      <c r="K10" s="2">
        <v>0</v>
      </c>
      <c r="M10" s="2">
        <v>0</v>
      </c>
      <c r="O10" s="2">
        <v>0</v>
      </c>
      <c r="Q10" s="2">
        <v>189149903</v>
      </c>
      <c r="S10" s="2">
        <v>2820</v>
      </c>
      <c r="U10" s="2">
        <v>566714599972</v>
      </c>
      <c r="W10" s="2">
        <v>529279523384.46399</v>
      </c>
      <c r="Y10" s="1">
        <v>4.4070781501244334E-2</v>
      </c>
    </row>
    <row r="11" spans="1:25" ht="21" x14ac:dyDescent="0.2">
      <c r="A11" s="5" t="s">
        <v>53</v>
      </c>
      <c r="C11" s="2">
        <v>4087627</v>
      </c>
      <c r="E11" s="2">
        <v>931361270123</v>
      </c>
      <c r="G11" s="2">
        <v>2457670041758.71</v>
      </c>
      <c r="I11" s="2">
        <v>0</v>
      </c>
      <c r="K11" s="2">
        <v>0</v>
      </c>
      <c r="M11" s="2">
        <v>-137981</v>
      </c>
      <c r="O11" s="2">
        <v>76244256692</v>
      </c>
      <c r="Q11" s="2">
        <v>3949646</v>
      </c>
      <c r="S11" s="2">
        <v>525730</v>
      </c>
      <c r="U11" s="2">
        <v>899922452581</v>
      </c>
      <c r="W11" s="2">
        <v>2060396453243.0901</v>
      </c>
      <c r="Y11" s="1">
        <v>0.1715601641192839</v>
      </c>
    </row>
    <row r="12" spans="1:25" ht="21" x14ac:dyDescent="0.2">
      <c r="A12" s="5" t="s">
        <v>54</v>
      </c>
      <c r="C12" s="2">
        <v>21523385</v>
      </c>
      <c r="E12" s="2">
        <v>233718972672</v>
      </c>
      <c r="G12" s="2">
        <v>286611063919.60901</v>
      </c>
      <c r="I12" s="2">
        <v>0</v>
      </c>
      <c r="K12" s="2">
        <v>0</v>
      </c>
      <c r="M12" s="2">
        <v>0</v>
      </c>
      <c r="O12" s="2">
        <v>0</v>
      </c>
      <c r="Q12" s="2">
        <v>21523385</v>
      </c>
      <c r="S12" s="2">
        <v>11390</v>
      </c>
      <c r="U12" s="2">
        <v>233718972672</v>
      </c>
      <c r="W12" s="2">
        <v>243256335174.69</v>
      </c>
      <c r="Y12" s="1">
        <v>2.025488673305418E-2</v>
      </c>
    </row>
    <row r="13" spans="1:25" ht="21" x14ac:dyDescent="0.2">
      <c r="A13" s="5" t="s">
        <v>55</v>
      </c>
      <c r="C13" s="2">
        <v>8087650</v>
      </c>
      <c r="E13" s="2">
        <v>435280536137</v>
      </c>
      <c r="G13" s="2">
        <v>485841519461.37</v>
      </c>
      <c r="I13" s="2">
        <v>0</v>
      </c>
      <c r="K13" s="2">
        <v>0</v>
      </c>
      <c r="M13" s="2">
        <v>0</v>
      </c>
      <c r="O13" s="2">
        <v>0</v>
      </c>
      <c r="Q13" s="2">
        <v>8087650</v>
      </c>
      <c r="S13" s="2">
        <v>46820</v>
      </c>
      <c r="U13" s="2">
        <v>435280536137</v>
      </c>
      <c r="W13" s="2">
        <v>375736702034.71002</v>
      </c>
      <c r="Y13" s="1">
        <v>3.1285945073944478E-2</v>
      </c>
    </row>
    <row r="14" spans="1:25" ht="21" x14ac:dyDescent="0.2">
      <c r="A14" s="5" t="s">
        <v>56</v>
      </c>
      <c r="C14" s="2">
        <v>903807</v>
      </c>
      <c r="E14" s="2">
        <v>54031913002</v>
      </c>
      <c r="G14" s="2">
        <v>36348137778.701698</v>
      </c>
      <c r="I14" s="2">
        <v>0</v>
      </c>
      <c r="K14" s="2">
        <v>0</v>
      </c>
      <c r="M14" s="2">
        <v>-128535</v>
      </c>
      <c r="O14" s="2">
        <v>3823504201</v>
      </c>
      <c r="Q14" s="2">
        <v>775272</v>
      </c>
      <c r="S14" s="2">
        <v>29500</v>
      </c>
      <c r="U14" s="2">
        <v>46347759265</v>
      </c>
      <c r="W14" s="2">
        <v>22693734849.48</v>
      </c>
      <c r="Y14" s="1">
        <v>1.8896076379514893E-3</v>
      </c>
    </row>
    <row r="15" spans="1:25" ht="21" x14ac:dyDescent="0.2">
      <c r="A15" s="5" t="s">
        <v>57</v>
      </c>
      <c r="C15" s="2">
        <v>11819991</v>
      </c>
      <c r="E15" s="2">
        <v>461421770054</v>
      </c>
      <c r="G15" s="2">
        <v>711810097678.203</v>
      </c>
      <c r="I15" s="2">
        <v>1741547</v>
      </c>
      <c r="K15" s="2">
        <v>83049851411</v>
      </c>
      <c r="M15" s="2">
        <v>0</v>
      </c>
      <c r="O15" s="2">
        <v>0</v>
      </c>
      <c r="Q15" s="2">
        <v>13561538</v>
      </c>
      <c r="S15" s="2">
        <v>46140</v>
      </c>
      <c r="U15" s="2">
        <v>544471621465</v>
      </c>
      <c r="W15" s="2">
        <v>620892475341.53601</v>
      </c>
      <c r="Y15" s="1">
        <v>5.1698989678592135E-2</v>
      </c>
    </row>
    <row r="16" spans="1:25" ht="21" x14ac:dyDescent="0.2">
      <c r="A16" s="5" t="s">
        <v>84</v>
      </c>
      <c r="C16" s="2">
        <v>706651</v>
      </c>
      <c r="E16" s="2">
        <v>40272662385</v>
      </c>
      <c r="G16" s="2">
        <v>105718203378.08299</v>
      </c>
      <c r="I16" s="2">
        <v>0</v>
      </c>
      <c r="K16" s="2">
        <v>0</v>
      </c>
      <c r="M16" s="2">
        <v>-58757</v>
      </c>
      <c r="O16" s="2">
        <v>6494760865</v>
      </c>
      <c r="Q16" s="2">
        <v>647894</v>
      </c>
      <c r="S16" s="2">
        <v>114000</v>
      </c>
      <c r="U16" s="2">
        <v>36924049247</v>
      </c>
      <c r="W16" s="2">
        <v>73288978849.320007</v>
      </c>
      <c r="Y16" s="1">
        <v>6.1024514091612162E-3</v>
      </c>
    </row>
    <row r="17" spans="1:25" ht="21" x14ac:dyDescent="0.2">
      <c r="A17" s="5" t="s">
        <v>85</v>
      </c>
      <c r="C17" s="2">
        <v>16387674</v>
      </c>
      <c r="E17" s="2">
        <v>577927199786</v>
      </c>
      <c r="G17" s="2">
        <v>1120545322563.4199</v>
      </c>
      <c r="I17" s="2">
        <v>0</v>
      </c>
      <c r="K17" s="2">
        <v>0</v>
      </c>
      <c r="M17" s="2">
        <v>0</v>
      </c>
      <c r="O17" s="2">
        <v>0</v>
      </c>
      <c r="Q17" s="2">
        <v>16387674</v>
      </c>
      <c r="S17" s="2">
        <v>60340</v>
      </c>
      <c r="U17" s="2">
        <v>577927199786</v>
      </c>
      <c r="W17" s="2">
        <v>981188575873.99304</v>
      </c>
      <c r="Y17" s="1">
        <v>8.1699263675177963E-2</v>
      </c>
    </row>
    <row r="18" spans="1:25" ht="21" x14ac:dyDescent="0.2">
      <c r="A18" s="5" t="s">
        <v>59</v>
      </c>
      <c r="C18" s="2">
        <v>5641282</v>
      </c>
      <c r="E18" s="2">
        <v>62987888368</v>
      </c>
      <c r="G18" s="2">
        <v>93649100912.042206</v>
      </c>
      <c r="I18" s="2">
        <v>3948897</v>
      </c>
      <c r="K18" s="2">
        <v>0</v>
      </c>
      <c r="M18" s="2">
        <v>-1000867</v>
      </c>
      <c r="O18" s="2">
        <v>10408044196</v>
      </c>
      <c r="Q18" s="2">
        <v>8589312</v>
      </c>
      <c r="S18" s="2">
        <v>10620</v>
      </c>
      <c r="U18" s="2">
        <v>56414236419</v>
      </c>
      <c r="W18" s="2">
        <v>90513374485.708801</v>
      </c>
      <c r="Y18" s="1">
        <v>7.5366511902679543E-3</v>
      </c>
    </row>
    <row r="19" spans="1:25" ht="21" x14ac:dyDescent="0.2">
      <c r="A19" s="5" t="s">
        <v>60</v>
      </c>
      <c r="C19" s="2">
        <v>11396835</v>
      </c>
      <c r="E19" s="2">
        <v>387546005972</v>
      </c>
      <c r="G19" s="2">
        <v>537730466482.14801</v>
      </c>
      <c r="I19" s="2">
        <v>0</v>
      </c>
      <c r="K19" s="2">
        <v>0</v>
      </c>
      <c r="M19" s="2">
        <v>-946423</v>
      </c>
      <c r="O19" s="2">
        <v>38033840149</v>
      </c>
      <c r="Q19" s="2">
        <v>10450412</v>
      </c>
      <c r="S19" s="2">
        <v>34800</v>
      </c>
      <c r="U19" s="2">
        <v>355363171563</v>
      </c>
      <c r="W19" s="2">
        <v>360863134970.35199</v>
      </c>
      <c r="Y19" s="1">
        <v>3.0047488464011951E-2</v>
      </c>
    </row>
    <row r="20" spans="1:25" ht="21" x14ac:dyDescent="0.2">
      <c r="A20" s="5" t="s">
        <v>61</v>
      </c>
      <c r="C20" s="2">
        <v>21705383</v>
      </c>
      <c r="E20" s="2">
        <v>274965618163</v>
      </c>
      <c r="G20" s="2">
        <v>420844711609.07098</v>
      </c>
      <c r="I20" s="2">
        <v>0</v>
      </c>
      <c r="K20" s="2">
        <v>0</v>
      </c>
      <c r="M20" s="2">
        <v>0</v>
      </c>
      <c r="O20" s="2">
        <v>0</v>
      </c>
      <c r="Q20" s="2">
        <v>21705383</v>
      </c>
      <c r="S20" s="2">
        <v>16240</v>
      </c>
      <c r="U20" s="2">
        <v>274965618163</v>
      </c>
      <c r="W20" s="2">
        <v>349770630324.01801</v>
      </c>
      <c r="Y20" s="1">
        <v>2.912386431652151E-2</v>
      </c>
    </row>
    <row r="21" spans="1:25" ht="21" x14ac:dyDescent="0.2">
      <c r="A21" s="5" t="s">
        <v>62</v>
      </c>
      <c r="C21" s="2">
        <v>11695898</v>
      </c>
      <c r="E21" s="2">
        <v>201729895936</v>
      </c>
      <c r="G21" s="2">
        <v>317642225950.54999</v>
      </c>
      <c r="I21" s="2">
        <v>0</v>
      </c>
      <c r="K21" s="2">
        <v>0</v>
      </c>
      <c r="M21" s="2">
        <v>-800000</v>
      </c>
      <c r="O21" s="2">
        <v>18186324643</v>
      </c>
      <c r="Q21" s="2">
        <v>10895898</v>
      </c>
      <c r="S21" s="2">
        <v>19670</v>
      </c>
      <c r="U21" s="2">
        <v>187931561106</v>
      </c>
      <c r="W21" s="2">
        <v>212665602175.40799</v>
      </c>
      <c r="Y21" s="1">
        <v>1.7707730740028974E-2</v>
      </c>
    </row>
    <row r="22" spans="1:25" ht="21" x14ac:dyDescent="0.2">
      <c r="A22" s="5" t="s">
        <v>63</v>
      </c>
      <c r="C22" s="2">
        <v>36425736</v>
      </c>
      <c r="E22" s="2">
        <v>713006938037</v>
      </c>
      <c r="G22" s="2">
        <v>874688794469.42395</v>
      </c>
      <c r="I22" s="2">
        <v>0</v>
      </c>
      <c r="K22" s="2">
        <v>0</v>
      </c>
      <c r="M22" s="2">
        <v>-1898768</v>
      </c>
      <c r="O22" s="2">
        <v>38039787836</v>
      </c>
      <c r="Q22" s="2">
        <v>34526968</v>
      </c>
      <c r="S22" s="2">
        <v>17850</v>
      </c>
      <c r="U22" s="2">
        <v>675839953750</v>
      </c>
      <c r="W22" s="2">
        <v>611542330491.87598</v>
      </c>
      <c r="Y22" s="1">
        <v>5.0920444179534487E-2</v>
      </c>
    </row>
    <row r="23" spans="1:25" ht="21" x14ac:dyDescent="0.2">
      <c r="A23" s="5" t="s">
        <v>64</v>
      </c>
      <c r="C23" s="2">
        <v>21660701</v>
      </c>
      <c r="E23" s="2">
        <v>217516013651</v>
      </c>
      <c r="G23" s="2">
        <v>353779121839.70398</v>
      </c>
      <c r="I23" s="2">
        <v>0</v>
      </c>
      <c r="K23" s="2">
        <v>0</v>
      </c>
      <c r="M23" s="2">
        <v>-5398102</v>
      </c>
      <c r="O23" s="2">
        <v>78937004562</v>
      </c>
      <c r="Q23" s="2">
        <v>16262599</v>
      </c>
      <c r="S23" s="2">
        <v>15000</v>
      </c>
      <c r="U23" s="2">
        <v>163308459226</v>
      </c>
      <c r="W23" s="2">
        <v>242053336645.95001</v>
      </c>
      <c r="Y23" s="1">
        <v>2.0154718328715765E-2</v>
      </c>
    </row>
    <row r="24" spans="1:25" ht="21" x14ac:dyDescent="0.2">
      <c r="A24" s="5" t="s">
        <v>92</v>
      </c>
      <c r="C24" s="2">
        <v>680518</v>
      </c>
      <c r="E24" s="2">
        <v>75050171685</v>
      </c>
      <c r="G24" s="2">
        <v>86635549548.837997</v>
      </c>
      <c r="I24" s="2">
        <v>0</v>
      </c>
      <c r="K24" s="2">
        <v>0</v>
      </c>
      <c r="M24" s="2">
        <v>-680518</v>
      </c>
      <c r="O24" s="2">
        <v>73752461407</v>
      </c>
      <c r="Q24" s="2">
        <v>0</v>
      </c>
      <c r="S24" s="2">
        <v>0</v>
      </c>
      <c r="U24" s="2">
        <v>0</v>
      </c>
      <c r="W24" s="2">
        <v>0</v>
      </c>
      <c r="Y24" s="1">
        <v>0</v>
      </c>
    </row>
    <row r="25" spans="1:25" ht="21" x14ac:dyDescent="0.2">
      <c r="A25" s="5" t="s">
        <v>65</v>
      </c>
      <c r="C25" s="2">
        <v>17423</v>
      </c>
      <c r="E25" s="2">
        <v>105656191221</v>
      </c>
      <c r="G25" s="2">
        <v>354576169920</v>
      </c>
      <c r="I25" s="2">
        <v>0</v>
      </c>
      <c r="K25" s="2">
        <v>0</v>
      </c>
      <c r="M25" s="2">
        <v>0</v>
      </c>
      <c r="O25" s="2">
        <v>0</v>
      </c>
      <c r="Q25" s="2">
        <v>17423</v>
      </c>
      <c r="S25" s="2">
        <v>24998780</v>
      </c>
      <c r="U25" s="2">
        <v>105656191221</v>
      </c>
      <c r="W25" s="2">
        <v>434508414954.54401</v>
      </c>
      <c r="Y25" s="1">
        <v>3.6179607503923704E-2</v>
      </c>
    </row>
    <row r="26" spans="1:25" ht="21" x14ac:dyDescent="0.2">
      <c r="A26" s="5" t="s">
        <v>66</v>
      </c>
      <c r="C26" s="2">
        <v>166038947</v>
      </c>
      <c r="E26" s="2">
        <v>1186179123430</v>
      </c>
      <c r="G26" s="2">
        <v>2206075688932.4502</v>
      </c>
      <c r="I26" s="2">
        <v>0</v>
      </c>
      <c r="K26" s="2">
        <v>0</v>
      </c>
      <c r="M26" s="2">
        <v>-3382660</v>
      </c>
      <c r="O26" s="2">
        <v>40043188927</v>
      </c>
      <c r="Q26" s="2">
        <v>162656287</v>
      </c>
      <c r="S26" s="2">
        <v>10800</v>
      </c>
      <c r="U26" s="2">
        <v>1162013463827</v>
      </c>
      <c r="W26" s="2">
        <v>1743108702136.0901</v>
      </c>
      <c r="Y26" s="1">
        <v>0.14514100650169254</v>
      </c>
    </row>
    <row r="27" spans="1:25" ht="21" x14ac:dyDescent="0.2">
      <c r="A27" s="5" t="s">
        <v>67</v>
      </c>
      <c r="C27" s="2">
        <v>5330529</v>
      </c>
      <c r="E27" s="2">
        <v>179023853814</v>
      </c>
      <c r="G27" s="2">
        <v>232571576756.19501</v>
      </c>
      <c r="I27" s="2">
        <v>0</v>
      </c>
      <c r="K27" s="2">
        <v>0</v>
      </c>
      <c r="M27" s="2">
        <v>0</v>
      </c>
      <c r="O27" s="2">
        <v>0</v>
      </c>
      <c r="Q27" s="2">
        <v>5330529</v>
      </c>
      <c r="S27" s="2">
        <v>35460</v>
      </c>
      <c r="U27" s="2">
        <v>179023853814</v>
      </c>
      <c r="W27" s="2">
        <v>187559429424.03201</v>
      </c>
      <c r="Y27" s="1">
        <v>1.5617249992572076E-2</v>
      </c>
    </row>
    <row r="28" spans="1:25" ht="21" x14ac:dyDescent="0.2">
      <c r="A28" s="5" t="s">
        <v>68</v>
      </c>
      <c r="C28" s="2">
        <v>8906245</v>
      </c>
      <c r="E28" s="2">
        <v>117210615895</v>
      </c>
      <c r="G28" s="2">
        <v>146877583448.61301</v>
      </c>
      <c r="I28" s="2">
        <v>0</v>
      </c>
      <c r="K28" s="2">
        <v>0</v>
      </c>
      <c r="M28" s="2">
        <v>0</v>
      </c>
      <c r="O28" s="2">
        <v>0</v>
      </c>
      <c r="Q28" s="2">
        <v>8906245</v>
      </c>
      <c r="S28" s="2">
        <v>13000</v>
      </c>
      <c r="U28" s="2">
        <v>117210615895</v>
      </c>
      <c r="W28" s="2">
        <v>114886196439.95</v>
      </c>
      <c r="Y28" s="1">
        <v>9.5660690374682455E-3</v>
      </c>
    </row>
    <row r="29" spans="1:25" ht="21" x14ac:dyDescent="0.2">
      <c r="A29" s="5" t="s">
        <v>101</v>
      </c>
      <c r="C29" s="2">
        <v>2513000</v>
      </c>
      <c r="E29" s="2">
        <v>16254225838</v>
      </c>
      <c r="G29" s="2">
        <v>18302836903.400002</v>
      </c>
      <c r="I29" s="2">
        <v>0</v>
      </c>
      <c r="K29" s="2">
        <v>0</v>
      </c>
      <c r="M29" s="2">
        <v>-1256500</v>
      </c>
      <c r="O29" s="2">
        <v>9574436621</v>
      </c>
      <c r="Q29" s="2">
        <v>1256500</v>
      </c>
      <c r="S29" s="2">
        <v>6550</v>
      </c>
      <c r="U29" s="2">
        <v>8127112921</v>
      </c>
      <c r="W29" s="2">
        <v>8166456520.25</v>
      </c>
      <c r="Y29" s="1">
        <v>6.799849702137827E-4</v>
      </c>
    </row>
    <row r="30" spans="1:25" ht="21" x14ac:dyDescent="0.2">
      <c r="A30" s="5" t="s">
        <v>69</v>
      </c>
      <c r="C30" s="2">
        <v>44256726</v>
      </c>
      <c r="E30" s="2">
        <v>759334027184</v>
      </c>
      <c r="G30" s="2">
        <v>1125531749250.55</v>
      </c>
      <c r="I30" s="2">
        <v>0</v>
      </c>
      <c r="K30" s="2">
        <v>0</v>
      </c>
      <c r="M30" s="2">
        <v>0</v>
      </c>
      <c r="O30" s="2">
        <v>0</v>
      </c>
      <c r="Q30" s="2">
        <v>44256726</v>
      </c>
      <c r="S30" s="2">
        <v>27920</v>
      </c>
      <c r="U30" s="2">
        <v>759334027184</v>
      </c>
      <c r="W30" s="2">
        <v>1226096232503.9199</v>
      </c>
      <c r="Y30" s="1">
        <v>0.10209164869378209</v>
      </c>
    </row>
    <row r="31" spans="1:25" ht="21" x14ac:dyDescent="0.2">
      <c r="A31" s="5" t="s">
        <v>70</v>
      </c>
      <c r="C31" s="2">
        <v>21407567</v>
      </c>
      <c r="E31" s="2">
        <v>227244670993</v>
      </c>
      <c r="G31" s="2">
        <v>395740071627.08698</v>
      </c>
      <c r="I31" s="2">
        <v>0</v>
      </c>
      <c r="K31" s="2">
        <v>0</v>
      </c>
      <c r="M31" s="2">
        <v>0</v>
      </c>
      <c r="O31" s="2">
        <v>0</v>
      </c>
      <c r="Q31" s="2">
        <v>21407567</v>
      </c>
      <c r="S31" s="2">
        <v>15150</v>
      </c>
      <c r="U31" s="2">
        <v>227244670993</v>
      </c>
      <c r="W31" s="2">
        <v>321817610582.414</v>
      </c>
      <c r="Y31" s="1">
        <v>2.6796339122546926E-2</v>
      </c>
    </row>
    <row r="32" spans="1:25" ht="21" x14ac:dyDescent="0.2">
      <c r="A32" s="5" t="s">
        <v>71</v>
      </c>
      <c r="C32" s="2">
        <v>26890980</v>
      </c>
      <c r="E32" s="2">
        <v>201577244912</v>
      </c>
      <c r="G32" s="2">
        <v>246818792702.54999</v>
      </c>
      <c r="I32" s="2">
        <v>0</v>
      </c>
      <c r="K32" s="2">
        <v>0</v>
      </c>
      <c r="M32" s="2">
        <v>0</v>
      </c>
      <c r="O32" s="2">
        <v>0</v>
      </c>
      <c r="Q32" s="2">
        <v>26890980</v>
      </c>
      <c r="S32" s="2">
        <v>8100</v>
      </c>
      <c r="U32" s="2">
        <v>201577244912</v>
      </c>
      <c r="W32" s="2">
        <v>216133213069.26001</v>
      </c>
      <c r="Y32" s="1">
        <v>1.7996463470622972E-2</v>
      </c>
    </row>
    <row r="33" spans="1:25" ht="21" x14ac:dyDescent="0.2">
      <c r="A33" s="5" t="s">
        <v>86</v>
      </c>
      <c r="C33" s="2">
        <v>4483502</v>
      </c>
      <c r="E33" s="2">
        <v>79227807415</v>
      </c>
      <c r="G33" s="2">
        <v>95383226713.337601</v>
      </c>
      <c r="I33" s="2">
        <v>0</v>
      </c>
      <c r="K33" s="2">
        <v>0</v>
      </c>
      <c r="M33" s="2">
        <v>-4483502</v>
      </c>
      <c r="O33" s="2">
        <v>104236427775</v>
      </c>
      <c r="Q33" s="2">
        <v>0</v>
      </c>
      <c r="S33" s="2">
        <v>0</v>
      </c>
      <c r="U33" s="2">
        <v>0</v>
      </c>
      <c r="W33" s="2">
        <v>0</v>
      </c>
      <c r="Y33" s="1">
        <v>0</v>
      </c>
    </row>
    <row r="34" spans="1:25" ht="21" x14ac:dyDescent="0.2">
      <c r="A34" s="5" t="s">
        <v>89</v>
      </c>
      <c r="C34" s="2">
        <v>32355212</v>
      </c>
      <c r="E34" s="2">
        <v>289438638245</v>
      </c>
      <c r="G34" s="2">
        <v>237577785963.17599</v>
      </c>
      <c r="I34" s="2">
        <v>1417214</v>
      </c>
      <c r="K34" s="2">
        <v>9989505639</v>
      </c>
      <c r="M34" s="2">
        <v>0</v>
      </c>
      <c r="O34" s="2">
        <v>0</v>
      </c>
      <c r="Q34" s="2">
        <v>33772426</v>
      </c>
      <c r="S34" s="2">
        <v>6340</v>
      </c>
      <c r="U34" s="2">
        <v>299428143884</v>
      </c>
      <c r="W34" s="2">
        <v>212462055032.10699</v>
      </c>
      <c r="Y34" s="1">
        <v>1.7690782263314327E-2</v>
      </c>
    </row>
    <row r="35" spans="1:25" ht="21" x14ac:dyDescent="0.2">
      <c r="A35" s="5" t="s">
        <v>74</v>
      </c>
      <c r="C35" s="2">
        <v>6970817</v>
      </c>
      <c r="E35" s="2">
        <v>28278653660</v>
      </c>
      <c r="G35" s="2">
        <v>55612137980.1036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7600</v>
      </c>
      <c r="U35" s="2">
        <v>28278653660</v>
      </c>
      <c r="W35" s="2">
        <v>52568687642.884003</v>
      </c>
      <c r="Y35" s="1">
        <v>4.377163756690134E-3</v>
      </c>
    </row>
    <row r="36" spans="1:25" ht="21" x14ac:dyDescent="0.2">
      <c r="A36" s="5" t="s">
        <v>100</v>
      </c>
      <c r="C36" s="2">
        <v>1151517</v>
      </c>
      <c r="E36" s="2">
        <v>100946112568</v>
      </c>
      <c r="G36" s="2">
        <v>114874187166.64101</v>
      </c>
      <c r="I36" s="2">
        <v>0</v>
      </c>
      <c r="K36" s="2">
        <v>0</v>
      </c>
      <c r="M36" s="2">
        <v>0</v>
      </c>
      <c r="O36" s="2">
        <v>0</v>
      </c>
      <c r="Q36" s="2">
        <v>1151517</v>
      </c>
      <c r="S36" s="2">
        <v>100500</v>
      </c>
      <c r="U36" s="2">
        <v>100946112568</v>
      </c>
      <c r="W36" s="2">
        <v>115449712599.60001</v>
      </c>
      <c r="Y36" s="1">
        <v>9.6129905533159608E-3</v>
      </c>
    </row>
    <row r="37" spans="1:25" ht="21" x14ac:dyDescent="0.2">
      <c r="A37" s="5" t="s">
        <v>81</v>
      </c>
      <c r="C37" s="2">
        <v>1074117</v>
      </c>
      <c r="E37" s="2">
        <v>69339878506</v>
      </c>
      <c r="G37" s="2">
        <v>58737013705.7649</v>
      </c>
      <c r="I37" s="2">
        <v>0</v>
      </c>
      <c r="K37" s="2">
        <v>0</v>
      </c>
      <c r="M37" s="2">
        <v>-493545</v>
      </c>
      <c r="O37" s="2">
        <v>18732638219</v>
      </c>
      <c r="Q37" s="2">
        <v>580572</v>
      </c>
      <c r="S37" s="2">
        <v>37420</v>
      </c>
      <c r="U37" s="2">
        <v>37478963597</v>
      </c>
      <c r="W37" s="2">
        <v>21557069957.2248</v>
      </c>
      <c r="Y37" s="1">
        <v>1.794962544208978E-3</v>
      </c>
    </row>
    <row r="38" spans="1:25" ht="21" x14ac:dyDescent="0.2">
      <c r="A38" s="5" t="s">
        <v>82</v>
      </c>
      <c r="C38" s="2">
        <v>42795098</v>
      </c>
      <c r="E38" s="2">
        <v>262842054439</v>
      </c>
      <c r="G38" s="2">
        <v>281538255247.01001</v>
      </c>
      <c r="I38" s="2">
        <v>0</v>
      </c>
      <c r="K38" s="2">
        <v>0</v>
      </c>
      <c r="M38" s="2">
        <v>0</v>
      </c>
      <c r="O38" s="2">
        <v>0</v>
      </c>
      <c r="Q38" s="2">
        <v>42795098</v>
      </c>
      <c r="S38" s="2">
        <v>4252</v>
      </c>
      <c r="U38" s="2">
        <v>262842054439</v>
      </c>
      <c r="W38" s="2">
        <v>180558169126.73999</v>
      </c>
      <c r="Y38" s="1">
        <v>1.5034285794708776E-2</v>
      </c>
    </row>
    <row r="39" spans="1:25" ht="21" x14ac:dyDescent="0.2">
      <c r="A39" s="5" t="s">
        <v>99</v>
      </c>
      <c r="C39" s="2">
        <v>300000</v>
      </c>
      <c r="E39" s="2">
        <v>12691720912</v>
      </c>
      <c r="G39" s="2">
        <v>18884882640</v>
      </c>
      <c r="I39" s="2">
        <v>0</v>
      </c>
      <c r="K39" s="2">
        <v>0</v>
      </c>
      <c r="M39" s="2">
        <v>0</v>
      </c>
      <c r="O39" s="2">
        <v>0</v>
      </c>
      <c r="Q39" s="2">
        <v>300000</v>
      </c>
      <c r="S39" s="2">
        <v>52150</v>
      </c>
      <c r="U39" s="2">
        <v>12691720912</v>
      </c>
      <c r="W39" s="2">
        <v>15524064150</v>
      </c>
      <c r="Y39" s="1">
        <v>1.292620645497718E-3</v>
      </c>
    </row>
    <row r="40" spans="1:25" ht="21" x14ac:dyDescent="0.2">
      <c r="A40" s="5" t="s">
        <v>78</v>
      </c>
      <c r="C40" s="2">
        <v>4445289</v>
      </c>
      <c r="E40" s="2">
        <v>17472445956</v>
      </c>
      <c r="G40" s="2">
        <v>23545527877.768101</v>
      </c>
      <c r="I40" s="2">
        <v>635041</v>
      </c>
      <c r="K40" s="2">
        <v>0</v>
      </c>
      <c r="M40" s="2">
        <v>-4082374</v>
      </c>
      <c r="O40" s="2">
        <v>19285466702</v>
      </c>
      <c r="Q40" s="2">
        <v>997956</v>
      </c>
      <c r="S40" s="2">
        <v>4499</v>
      </c>
      <c r="U40" s="2">
        <v>3432204653</v>
      </c>
      <c r="W40" s="2">
        <v>4455097858.7398796</v>
      </c>
      <c r="Y40" s="1">
        <v>3.7095643346203539E-4</v>
      </c>
    </row>
    <row r="41" spans="1:25" ht="21" x14ac:dyDescent="0.2">
      <c r="A41" s="5" t="s">
        <v>77</v>
      </c>
      <c r="C41" s="2">
        <v>5817543</v>
      </c>
      <c r="E41" s="2">
        <v>109266637259</v>
      </c>
      <c r="G41" s="2">
        <v>104079498268.758</v>
      </c>
      <c r="I41" s="2">
        <v>1218929</v>
      </c>
      <c r="K41" s="2">
        <v>20831209549</v>
      </c>
      <c r="M41" s="2">
        <v>0</v>
      </c>
      <c r="O41" s="2">
        <v>0</v>
      </c>
      <c r="Q41" s="2">
        <v>7036472</v>
      </c>
      <c r="S41" s="2">
        <v>16700</v>
      </c>
      <c r="U41" s="2">
        <v>130097846808</v>
      </c>
      <c r="W41" s="2">
        <v>116600737193.048</v>
      </c>
      <c r="Y41" s="1">
        <v>9.7088313163140004E-3</v>
      </c>
    </row>
    <row r="42" spans="1:25" ht="21" x14ac:dyDescent="0.2">
      <c r="A42" s="5" t="s">
        <v>93</v>
      </c>
      <c r="C42" s="2">
        <v>257500</v>
      </c>
      <c r="E42" s="2">
        <v>4234165603</v>
      </c>
      <c r="G42" s="2">
        <v>4829130022.5</v>
      </c>
      <c r="I42" s="2">
        <v>0</v>
      </c>
      <c r="K42" s="2">
        <v>0</v>
      </c>
      <c r="M42" s="2">
        <v>0</v>
      </c>
      <c r="O42" s="2">
        <v>0</v>
      </c>
      <c r="Q42" s="2">
        <v>257500</v>
      </c>
      <c r="S42" s="2">
        <v>16450</v>
      </c>
      <c r="U42" s="2">
        <v>4234165603</v>
      </c>
      <c r="W42" s="2">
        <v>4203131686.25</v>
      </c>
      <c r="Y42" s="1">
        <v>3.4997631682631166E-4</v>
      </c>
    </row>
    <row r="43" spans="1:25" ht="21" x14ac:dyDescent="0.2">
      <c r="A43" s="5" t="s">
        <v>94</v>
      </c>
      <c r="C43" s="2">
        <v>133750</v>
      </c>
      <c r="E43" s="2">
        <v>3681278883</v>
      </c>
      <c r="G43" s="2">
        <v>5580712530.625</v>
      </c>
      <c r="I43" s="2">
        <v>0</v>
      </c>
      <c r="K43" s="2">
        <v>0</v>
      </c>
      <c r="M43" s="2">
        <v>0</v>
      </c>
      <c r="O43" s="2">
        <v>0</v>
      </c>
      <c r="Q43" s="2">
        <v>133750</v>
      </c>
      <c r="S43" s="2">
        <v>38600</v>
      </c>
      <c r="U43" s="2">
        <v>3681278883</v>
      </c>
      <c r="W43" s="2">
        <v>5122841942.5</v>
      </c>
      <c r="Y43" s="1">
        <v>4.2655655081772729E-4</v>
      </c>
    </row>
    <row r="44" spans="1:25" ht="21.75" thickBot="1" x14ac:dyDescent="0.25">
      <c r="A44" s="5" t="s">
        <v>79</v>
      </c>
      <c r="C44" s="2">
        <v>14088334</v>
      </c>
      <c r="E44" s="2">
        <v>70992712846</v>
      </c>
      <c r="G44" s="2">
        <v>84855147251.552597</v>
      </c>
      <c r="I44" s="2">
        <v>0</v>
      </c>
      <c r="K44" s="2">
        <v>0</v>
      </c>
      <c r="M44" s="2">
        <v>-705537</v>
      </c>
      <c r="O44" s="2">
        <v>4009842638</v>
      </c>
      <c r="Q44" s="2">
        <v>13382797</v>
      </c>
      <c r="S44" s="2">
        <v>5790</v>
      </c>
      <c r="U44" s="2">
        <v>67437431885</v>
      </c>
      <c r="W44" s="2">
        <v>76887424799.510101</v>
      </c>
      <c r="Y44" s="1">
        <v>6.4020782003145734E-3</v>
      </c>
    </row>
    <row r="45" spans="1:25" s="5" customFormat="1" ht="21.75" thickBot="1" x14ac:dyDescent="0.25">
      <c r="E45" s="19">
        <f>SUM(E9:E44)</f>
        <v>9140588944794</v>
      </c>
      <c r="G45" s="19">
        <f>SUM(G9:G44)</f>
        <v>14530871968240.041</v>
      </c>
      <c r="I45" s="5" t="s">
        <v>15</v>
      </c>
      <c r="K45" s="19">
        <f>SUM(K9:K44)</f>
        <v>113870566599</v>
      </c>
      <c r="M45" s="5" t="s">
        <v>15</v>
      </c>
      <c r="O45" s="19">
        <f>SUM(O9:O44)</f>
        <v>539801985433</v>
      </c>
      <c r="S45" s="5" t="s">
        <v>15</v>
      </c>
      <c r="U45" s="19">
        <f>SUM(U9:U44)</f>
        <v>8832031378283</v>
      </c>
      <c r="W45" s="19">
        <f>SUM(W9:W44)</f>
        <v>11910252698225.016</v>
      </c>
      <c r="Y45" s="10">
        <f>SUM(Y9:Y44)</f>
        <v>0.99171443650730839</v>
      </c>
    </row>
    <row r="46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0"/>
  <sheetViews>
    <sheetView rightToLeft="1" topLeftCell="A25" zoomScale="85" zoomScaleNormal="85" workbookViewId="0">
      <selection activeCell="G25" sqref="G25"/>
    </sheetView>
  </sheetViews>
  <sheetFormatPr defaultRowHeight="18.75" x14ac:dyDescent="0.2"/>
  <cols>
    <col min="1" max="1" width="37.375" style="37" bestFit="1" customWidth="1"/>
    <col min="2" max="2" width="0.875" style="37" customWidth="1"/>
    <col min="3" max="3" width="16.625" style="37" customWidth="1"/>
    <col min="4" max="4" width="0.875" style="37" customWidth="1"/>
    <col min="5" max="5" width="20.125" style="37" customWidth="1"/>
    <col min="6" max="6" width="0.875" style="37" customWidth="1"/>
    <col min="7" max="7" width="20.125" style="37" customWidth="1"/>
    <col min="8" max="8" width="0.875" style="37" customWidth="1"/>
    <col min="9" max="9" width="30.25" style="37" bestFit="1" customWidth="1"/>
    <col min="10" max="10" width="0.875" style="37" customWidth="1"/>
    <col min="11" max="11" width="16.625" style="37" customWidth="1"/>
    <col min="12" max="12" width="0.875" style="37" customWidth="1"/>
    <col min="13" max="13" width="20.125" style="37" customWidth="1"/>
    <col min="14" max="14" width="0.875" style="37" customWidth="1"/>
    <col min="15" max="15" width="20.125" style="37" customWidth="1"/>
    <col min="16" max="16" width="0.875" style="37" customWidth="1"/>
    <col min="17" max="17" width="29.75" style="37" customWidth="1"/>
    <col min="18" max="18" width="0.875" style="37" customWidth="1"/>
    <col min="19" max="19" width="9" style="37"/>
    <col min="20" max="20" width="11.75" style="37" bestFit="1" customWidth="1"/>
    <col min="21" max="16384" width="9" style="37"/>
  </cols>
  <sheetData>
    <row r="1" spans="1:17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6.25" x14ac:dyDescent="0.2">
      <c r="A2" s="61" t="str">
        <f>+درآمدها!A2</f>
        <v>صندوق سرمایه‌گذاری بخشی صنایع مفید - اکتان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6.25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  <c r="N3" s="61" t="s">
        <v>23</v>
      </c>
      <c r="O3" s="61" t="s">
        <v>23</v>
      </c>
      <c r="P3" s="61" t="s">
        <v>23</v>
      </c>
      <c r="Q3" s="61" t="s">
        <v>23</v>
      </c>
    </row>
    <row r="4" spans="1:17" ht="26.25" x14ac:dyDescent="0.2">
      <c r="A4" s="61" t="str">
        <f>+سهام!A4</f>
        <v>برای ماه منتهی به 1404/11/30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7" thickBot="1" x14ac:dyDescent="0.25">
      <c r="A6" s="62" t="s">
        <v>3</v>
      </c>
      <c r="C6" s="62" t="s">
        <v>25</v>
      </c>
      <c r="D6" s="62" t="s">
        <v>25</v>
      </c>
      <c r="E6" s="62" t="s">
        <v>25</v>
      </c>
      <c r="F6" s="62" t="s">
        <v>25</v>
      </c>
      <c r="G6" s="62" t="s">
        <v>25</v>
      </c>
      <c r="H6" s="62" t="s">
        <v>25</v>
      </c>
      <c r="I6" s="62" t="s">
        <v>25</v>
      </c>
      <c r="K6" s="62" t="s">
        <v>26</v>
      </c>
      <c r="L6" s="62" t="s">
        <v>26</v>
      </c>
      <c r="M6" s="62" t="s">
        <v>26</v>
      </c>
      <c r="N6" s="62" t="s">
        <v>26</v>
      </c>
      <c r="O6" s="62" t="s">
        <v>26</v>
      </c>
      <c r="P6" s="62" t="s">
        <v>26</v>
      </c>
      <c r="Q6" s="62" t="s">
        <v>26</v>
      </c>
    </row>
    <row r="7" spans="1:17" ht="27" thickBot="1" x14ac:dyDescent="0.25">
      <c r="A7" s="62" t="s">
        <v>3</v>
      </c>
      <c r="C7" s="38" t="s">
        <v>7</v>
      </c>
      <c r="E7" s="38" t="s">
        <v>37</v>
      </c>
      <c r="G7" s="38" t="s">
        <v>38</v>
      </c>
      <c r="I7" s="38" t="s">
        <v>39</v>
      </c>
      <c r="K7" s="38" t="s">
        <v>7</v>
      </c>
      <c r="M7" s="38" t="s">
        <v>37</v>
      </c>
      <c r="O7" s="38" t="s">
        <v>38</v>
      </c>
      <c r="Q7" s="38" t="s">
        <v>39</v>
      </c>
    </row>
    <row r="8" spans="1:17" ht="21" x14ac:dyDescent="0.2">
      <c r="A8" s="5" t="s">
        <v>59</v>
      </c>
      <c r="C8" s="37">
        <v>8589312</v>
      </c>
      <c r="E8" s="37">
        <v>90513374486</v>
      </c>
      <c r="G8" s="37">
        <v>83849884257</v>
      </c>
      <c r="I8" s="40">
        <f>+E8-G8</f>
        <v>6663490229</v>
      </c>
      <c r="K8" s="45">
        <v>8589312</v>
      </c>
      <c r="L8" s="45"/>
      <c r="M8" s="45">
        <v>90513374486</v>
      </c>
      <c r="N8" s="45"/>
      <c r="O8" s="45">
        <v>84095618211</v>
      </c>
      <c r="Q8" s="37">
        <f>+M8-O8</f>
        <v>6417756275</v>
      </c>
    </row>
    <row r="9" spans="1:17" s="44" customFormat="1" ht="21" x14ac:dyDescent="0.2">
      <c r="A9" s="5" t="s">
        <v>63</v>
      </c>
      <c r="C9" s="44">
        <v>34526968</v>
      </c>
      <c r="E9" s="44">
        <v>611542330492</v>
      </c>
      <c r="G9" s="44">
        <v>834517346824</v>
      </c>
      <c r="I9" s="49">
        <f t="shared" ref="I9:I41" si="0">+E9-G9</f>
        <v>-222975016332</v>
      </c>
      <c r="K9" s="45">
        <v>34526968</v>
      </c>
      <c r="L9" s="45"/>
      <c r="M9" s="45">
        <v>611542330492</v>
      </c>
      <c r="N9" s="45"/>
      <c r="O9" s="45">
        <v>730472753636</v>
      </c>
      <c r="Q9" s="49">
        <f t="shared" ref="Q9:Q41" si="1">+M9-O9</f>
        <v>-118930423144</v>
      </c>
    </row>
    <row r="10" spans="1:17" s="44" customFormat="1" ht="21" x14ac:dyDescent="0.2">
      <c r="A10" s="5" t="s">
        <v>57</v>
      </c>
      <c r="C10" s="44">
        <v>13561538</v>
      </c>
      <c r="E10" s="44">
        <v>620892475341</v>
      </c>
      <c r="G10" s="44">
        <v>794859949089</v>
      </c>
      <c r="I10" s="49">
        <f t="shared" si="0"/>
        <v>-173967473748</v>
      </c>
      <c r="K10" s="45">
        <v>13561538</v>
      </c>
      <c r="L10" s="45"/>
      <c r="M10" s="45">
        <v>620892475341</v>
      </c>
      <c r="N10" s="45"/>
      <c r="O10" s="45">
        <v>708134797462</v>
      </c>
      <c r="Q10" s="49">
        <f t="shared" si="1"/>
        <v>-87242322121</v>
      </c>
    </row>
    <row r="11" spans="1:17" ht="21" x14ac:dyDescent="0.2">
      <c r="A11" s="5" t="s">
        <v>70</v>
      </c>
      <c r="C11" s="37">
        <v>21407567</v>
      </c>
      <c r="E11" s="37">
        <v>321817610583</v>
      </c>
      <c r="G11" s="37">
        <v>395740071627</v>
      </c>
      <c r="I11" s="49">
        <f t="shared" si="0"/>
        <v>-73922461044</v>
      </c>
      <c r="K11" s="45">
        <v>21407567</v>
      </c>
      <c r="L11" s="45"/>
      <c r="M11" s="45">
        <v>321817610583</v>
      </c>
      <c r="N11" s="45"/>
      <c r="O11" s="45">
        <v>327288188513</v>
      </c>
      <c r="Q11" s="49">
        <f t="shared" si="1"/>
        <v>-5470577930</v>
      </c>
    </row>
    <row r="12" spans="1:17" ht="21" x14ac:dyDescent="0.2">
      <c r="A12" s="5" t="s">
        <v>68</v>
      </c>
      <c r="C12" s="37">
        <v>8906245</v>
      </c>
      <c r="E12" s="37">
        <v>114886196440</v>
      </c>
      <c r="G12" s="37">
        <v>146877583448</v>
      </c>
      <c r="I12" s="49">
        <f t="shared" si="0"/>
        <v>-31991387008</v>
      </c>
      <c r="K12" s="45">
        <v>8906245</v>
      </c>
      <c r="L12" s="45"/>
      <c r="M12" s="45">
        <v>114886196440</v>
      </c>
      <c r="N12" s="45"/>
      <c r="O12" s="45">
        <v>131143089175</v>
      </c>
      <c r="Q12" s="49">
        <f t="shared" si="1"/>
        <v>-16256892735</v>
      </c>
    </row>
    <row r="13" spans="1:17" ht="21" x14ac:dyDescent="0.2">
      <c r="A13" s="5" t="s">
        <v>88</v>
      </c>
      <c r="C13" s="37">
        <v>647894</v>
      </c>
      <c r="E13" s="37">
        <v>73288978849</v>
      </c>
      <c r="G13" s="37">
        <v>99946808387</v>
      </c>
      <c r="I13" s="49">
        <f t="shared" si="0"/>
        <v>-26657829538</v>
      </c>
      <c r="K13" s="45">
        <v>647894</v>
      </c>
      <c r="L13" s="45"/>
      <c r="M13" s="45">
        <v>73288978849</v>
      </c>
      <c r="N13" s="45"/>
      <c r="O13" s="45">
        <v>63639263302</v>
      </c>
      <c r="Q13" s="49">
        <f t="shared" si="1"/>
        <v>9649715547</v>
      </c>
    </row>
    <row r="14" spans="1:17" ht="21" x14ac:dyDescent="0.2">
      <c r="A14" s="5" t="s">
        <v>60</v>
      </c>
      <c r="C14" s="37">
        <v>10450412</v>
      </c>
      <c r="E14" s="37">
        <v>360863134970</v>
      </c>
      <c r="G14" s="37">
        <v>500119225096</v>
      </c>
      <c r="I14" s="49">
        <f t="shared" si="0"/>
        <v>-139256090126</v>
      </c>
      <c r="K14" s="45">
        <v>10450412</v>
      </c>
      <c r="L14" s="45"/>
      <c r="M14" s="45">
        <v>360863134970</v>
      </c>
      <c r="N14" s="45"/>
      <c r="O14" s="45">
        <v>415303694095</v>
      </c>
      <c r="Q14" s="49">
        <f t="shared" si="1"/>
        <v>-54440559125</v>
      </c>
    </row>
    <row r="15" spans="1:17" ht="21" x14ac:dyDescent="0.2">
      <c r="A15" s="5" t="s">
        <v>94</v>
      </c>
      <c r="C15" s="37">
        <v>133750</v>
      </c>
      <c r="E15" s="37">
        <v>5122841942</v>
      </c>
      <c r="G15" s="37">
        <v>5580712530</v>
      </c>
      <c r="I15" s="49">
        <f t="shared" si="0"/>
        <v>-457870588</v>
      </c>
      <c r="K15" s="45">
        <v>133750</v>
      </c>
      <c r="L15" s="45"/>
      <c r="M15" s="45">
        <v>5122841942</v>
      </c>
      <c r="N15" s="45"/>
      <c r="O15" s="45">
        <v>3941668541</v>
      </c>
      <c r="Q15" s="49">
        <f t="shared" si="1"/>
        <v>1181173401</v>
      </c>
    </row>
    <row r="16" spans="1:17" ht="21" x14ac:dyDescent="0.2">
      <c r="A16" s="5" t="s">
        <v>101</v>
      </c>
      <c r="C16" s="37">
        <v>1256500</v>
      </c>
      <c r="E16" s="37">
        <v>8166456520</v>
      </c>
      <c r="G16" s="37">
        <v>10175723986</v>
      </c>
      <c r="I16" s="49">
        <f t="shared" si="0"/>
        <v>-2009267466</v>
      </c>
      <c r="K16" s="45">
        <v>1256500</v>
      </c>
      <c r="L16" s="45"/>
      <c r="M16" s="45">
        <v>8166456520</v>
      </c>
      <c r="N16" s="45"/>
      <c r="O16" s="45">
        <v>8127112921</v>
      </c>
      <c r="Q16" s="49">
        <f t="shared" si="1"/>
        <v>39343599</v>
      </c>
    </row>
    <row r="17" spans="1:17" ht="21" x14ac:dyDescent="0.2">
      <c r="A17" s="5" t="s">
        <v>69</v>
      </c>
      <c r="C17" s="37">
        <v>44256726</v>
      </c>
      <c r="E17" s="37">
        <v>1226096232504</v>
      </c>
      <c r="G17" s="37">
        <v>1125531749250</v>
      </c>
      <c r="I17" s="49">
        <f t="shared" si="0"/>
        <v>100564483254</v>
      </c>
      <c r="K17" s="45">
        <v>44256726</v>
      </c>
      <c r="L17" s="45"/>
      <c r="M17" s="45">
        <v>1226096232504</v>
      </c>
      <c r="N17" s="45"/>
      <c r="O17" s="45">
        <v>1229170256009</v>
      </c>
      <c r="Q17" s="49">
        <f t="shared" si="1"/>
        <v>-3074023505</v>
      </c>
    </row>
    <row r="18" spans="1:17" ht="21" x14ac:dyDescent="0.2">
      <c r="A18" s="5" t="s">
        <v>71</v>
      </c>
      <c r="C18" s="37">
        <v>26890980</v>
      </c>
      <c r="E18" s="37">
        <v>216133213069</v>
      </c>
      <c r="G18" s="37">
        <v>246818792702</v>
      </c>
      <c r="I18" s="49">
        <f t="shared" si="0"/>
        <v>-30685579633</v>
      </c>
      <c r="K18" s="45">
        <v>26890980</v>
      </c>
      <c r="L18" s="45"/>
      <c r="M18" s="45">
        <v>216133213069</v>
      </c>
      <c r="N18" s="45"/>
      <c r="O18" s="45">
        <v>244840587300</v>
      </c>
      <c r="Q18" s="49">
        <f t="shared" si="1"/>
        <v>-28707374231</v>
      </c>
    </row>
    <row r="19" spans="1:17" ht="21" x14ac:dyDescent="0.2">
      <c r="A19" s="5" t="s">
        <v>81</v>
      </c>
      <c r="C19" s="37">
        <v>580572</v>
      </c>
      <c r="E19" s="37">
        <v>21557069957</v>
      </c>
      <c r="G19" s="37">
        <v>28803481496</v>
      </c>
      <c r="I19" s="49">
        <f t="shared" si="0"/>
        <v>-7246411539</v>
      </c>
      <c r="K19" s="45">
        <v>580572</v>
      </c>
      <c r="L19" s="45"/>
      <c r="M19" s="45">
        <v>21557069957</v>
      </c>
      <c r="N19" s="45"/>
      <c r="O19" s="45">
        <v>35211724685</v>
      </c>
      <c r="Q19" s="49">
        <f t="shared" si="1"/>
        <v>-13654654728</v>
      </c>
    </row>
    <row r="20" spans="1:17" ht="21" x14ac:dyDescent="0.2">
      <c r="A20" s="5" t="s">
        <v>64</v>
      </c>
      <c r="C20" s="37">
        <v>16262599</v>
      </c>
      <c r="E20" s="37">
        <v>242053336646</v>
      </c>
      <c r="G20" s="37">
        <v>275626882464</v>
      </c>
      <c r="I20" s="49">
        <f t="shared" si="0"/>
        <v>-33573545818</v>
      </c>
      <c r="K20" s="45">
        <v>16262599</v>
      </c>
      <c r="L20" s="45"/>
      <c r="M20" s="45">
        <v>242053336646</v>
      </c>
      <c r="N20" s="45"/>
      <c r="O20" s="45">
        <v>235445445411</v>
      </c>
      <c r="Q20" s="49">
        <f t="shared" si="1"/>
        <v>6607891235</v>
      </c>
    </row>
    <row r="21" spans="1:17" ht="21" x14ac:dyDescent="0.2">
      <c r="A21" s="5" t="s">
        <v>61</v>
      </c>
      <c r="C21" s="37">
        <v>21705383</v>
      </c>
      <c r="E21" s="37">
        <v>349770630324</v>
      </c>
      <c r="G21" s="37">
        <v>420844711609</v>
      </c>
      <c r="I21" s="49">
        <f t="shared" si="0"/>
        <v>-71074081285</v>
      </c>
      <c r="K21" s="45">
        <v>21705383</v>
      </c>
      <c r="L21" s="45"/>
      <c r="M21" s="45">
        <v>349770630324</v>
      </c>
      <c r="N21" s="45"/>
      <c r="O21" s="45">
        <v>333491486986</v>
      </c>
      <c r="Q21" s="49">
        <f t="shared" si="1"/>
        <v>16279143338</v>
      </c>
    </row>
    <row r="22" spans="1:17" ht="21" x14ac:dyDescent="0.2">
      <c r="A22" s="5" t="s">
        <v>55</v>
      </c>
      <c r="C22" s="37">
        <v>8087650</v>
      </c>
      <c r="E22" s="37">
        <v>375736702035</v>
      </c>
      <c r="G22" s="37">
        <v>485841519461</v>
      </c>
      <c r="I22" s="49">
        <f t="shared" si="0"/>
        <v>-110104817426</v>
      </c>
      <c r="K22" s="45">
        <v>8087650</v>
      </c>
      <c r="L22" s="45"/>
      <c r="M22" s="45">
        <v>375736702035</v>
      </c>
      <c r="N22" s="45"/>
      <c r="O22" s="45">
        <v>494120995366</v>
      </c>
      <c r="Q22" s="49">
        <f t="shared" si="1"/>
        <v>-118384293331</v>
      </c>
    </row>
    <row r="23" spans="1:17" ht="21" x14ac:dyDescent="0.2">
      <c r="A23" s="5" t="s">
        <v>99</v>
      </c>
      <c r="C23" s="37">
        <v>300000</v>
      </c>
      <c r="E23" s="37">
        <v>15524064150</v>
      </c>
      <c r="G23" s="37">
        <v>18884882640</v>
      </c>
      <c r="I23" s="49">
        <f t="shared" si="0"/>
        <v>-3360818490</v>
      </c>
      <c r="K23" s="45">
        <v>300000</v>
      </c>
      <c r="L23" s="45"/>
      <c r="M23" s="45">
        <v>15524064150</v>
      </c>
      <c r="N23" s="45"/>
      <c r="O23" s="45">
        <v>12691720912</v>
      </c>
      <c r="Q23" s="49">
        <f t="shared" si="1"/>
        <v>2832343238</v>
      </c>
    </row>
    <row r="24" spans="1:17" ht="21" x14ac:dyDescent="0.2">
      <c r="A24" s="5" t="s">
        <v>54</v>
      </c>
      <c r="C24" s="37">
        <v>21523385</v>
      </c>
      <c r="E24" s="37">
        <v>243256335174</v>
      </c>
      <c r="G24" s="37">
        <v>286611063919</v>
      </c>
      <c r="I24" s="49">
        <f t="shared" si="0"/>
        <v>-43354728745</v>
      </c>
      <c r="K24" s="45">
        <v>21523385</v>
      </c>
      <c r="L24" s="45"/>
      <c r="M24" s="45">
        <v>243256335174</v>
      </c>
      <c r="N24" s="45"/>
      <c r="O24" s="45">
        <v>265697342907</v>
      </c>
      <c r="Q24" s="49">
        <f t="shared" si="1"/>
        <v>-22441007733</v>
      </c>
    </row>
    <row r="25" spans="1:17" ht="21" x14ac:dyDescent="0.2">
      <c r="A25" s="5" t="s">
        <v>66</v>
      </c>
      <c r="C25" s="37">
        <v>162656287</v>
      </c>
      <c r="E25" s="37">
        <v>1743108702136</v>
      </c>
      <c r="G25" s="37">
        <v>2170583464429</v>
      </c>
      <c r="I25" s="49">
        <f t="shared" si="0"/>
        <v>-427474762293</v>
      </c>
      <c r="K25" s="45">
        <v>162656287</v>
      </c>
      <c r="L25" s="45"/>
      <c r="M25" s="45">
        <v>1743108702136</v>
      </c>
      <c r="N25" s="45"/>
      <c r="O25" s="45">
        <v>1706654955879</v>
      </c>
      <c r="Q25" s="49">
        <f t="shared" si="1"/>
        <v>36453746257</v>
      </c>
    </row>
    <row r="26" spans="1:17" ht="21" x14ac:dyDescent="0.2">
      <c r="A26" s="5" t="s">
        <v>93</v>
      </c>
      <c r="C26" s="37">
        <v>257500</v>
      </c>
      <c r="E26" s="37">
        <v>4203131686</v>
      </c>
      <c r="G26" s="37">
        <v>4829130022</v>
      </c>
      <c r="I26" s="49">
        <f t="shared" si="0"/>
        <v>-625998336</v>
      </c>
      <c r="K26" s="45">
        <v>257500</v>
      </c>
      <c r="L26" s="45"/>
      <c r="M26" s="45">
        <v>4203131686</v>
      </c>
      <c r="N26" s="45"/>
      <c r="O26" s="45">
        <v>5176622961</v>
      </c>
      <c r="Q26" s="49">
        <f t="shared" si="1"/>
        <v>-973491275</v>
      </c>
    </row>
    <row r="27" spans="1:17" ht="21" x14ac:dyDescent="0.2">
      <c r="A27" s="5" t="s">
        <v>62</v>
      </c>
      <c r="C27" s="37">
        <v>10895898</v>
      </c>
      <c r="E27" s="37">
        <v>212665602176</v>
      </c>
      <c r="G27" s="37">
        <v>299431411993</v>
      </c>
      <c r="I27" s="49">
        <f t="shared" si="0"/>
        <v>-86765809817</v>
      </c>
      <c r="K27" s="45">
        <v>10895898</v>
      </c>
      <c r="L27" s="45"/>
      <c r="M27" s="45">
        <v>212665602176</v>
      </c>
      <c r="N27" s="45"/>
      <c r="O27" s="45">
        <v>248028964257</v>
      </c>
      <c r="Q27" s="49">
        <f t="shared" si="1"/>
        <v>-35363362081</v>
      </c>
    </row>
    <row r="28" spans="1:17" ht="21" x14ac:dyDescent="0.2">
      <c r="A28" s="5" t="s">
        <v>74</v>
      </c>
      <c r="C28" s="37">
        <v>6970817</v>
      </c>
      <c r="E28" s="37">
        <v>52568687643</v>
      </c>
      <c r="G28" s="37">
        <v>55612137980</v>
      </c>
      <c r="I28" s="49">
        <f t="shared" si="0"/>
        <v>-3043450337</v>
      </c>
      <c r="K28" s="45">
        <v>6970817</v>
      </c>
      <c r="L28" s="45"/>
      <c r="M28" s="45">
        <v>52568687643</v>
      </c>
      <c r="N28" s="45"/>
      <c r="O28" s="45">
        <v>50977793148</v>
      </c>
      <c r="Q28" s="49">
        <f t="shared" si="1"/>
        <v>1590894495</v>
      </c>
    </row>
    <row r="29" spans="1:17" ht="21" x14ac:dyDescent="0.2">
      <c r="A29" s="5" t="s">
        <v>65</v>
      </c>
      <c r="C29" s="37">
        <v>17423</v>
      </c>
      <c r="E29" s="37">
        <v>434508414955</v>
      </c>
      <c r="G29" s="37">
        <v>354576169920</v>
      </c>
      <c r="I29" s="49">
        <f t="shared" si="0"/>
        <v>79932245035</v>
      </c>
      <c r="K29" s="45">
        <v>17423</v>
      </c>
      <c r="L29" s="45"/>
      <c r="M29" s="45">
        <v>434508414955</v>
      </c>
      <c r="N29" s="45"/>
      <c r="O29" s="45">
        <v>309732713136</v>
      </c>
      <c r="Q29" s="49">
        <f t="shared" si="1"/>
        <v>124775701819</v>
      </c>
    </row>
    <row r="30" spans="1:17" ht="21" x14ac:dyDescent="0.2">
      <c r="A30" s="5" t="s">
        <v>53</v>
      </c>
      <c r="C30" s="37">
        <v>3949646</v>
      </c>
      <c r="E30" s="37">
        <v>2060396453243</v>
      </c>
      <c r="G30" s="37">
        <v>2403487687534</v>
      </c>
      <c r="I30" s="49">
        <f t="shared" si="0"/>
        <v>-343091234291</v>
      </c>
      <c r="K30" s="45">
        <v>3949646</v>
      </c>
      <c r="L30" s="45"/>
      <c r="M30" s="45">
        <v>2060396453243</v>
      </c>
      <c r="N30" s="45"/>
      <c r="O30" s="45">
        <v>1550946280182</v>
      </c>
      <c r="Q30" s="49">
        <f t="shared" si="1"/>
        <v>509450173061</v>
      </c>
    </row>
    <row r="31" spans="1:17" ht="21" x14ac:dyDescent="0.2">
      <c r="A31" s="5" t="s">
        <v>56</v>
      </c>
      <c r="C31" s="37">
        <v>775272</v>
      </c>
      <c r="E31" s="37">
        <v>22693734849</v>
      </c>
      <c r="G31" s="37">
        <v>30789882505</v>
      </c>
      <c r="I31" s="49">
        <f t="shared" si="0"/>
        <v>-8096147656</v>
      </c>
      <c r="K31" s="45">
        <v>775272</v>
      </c>
      <c r="L31" s="45"/>
      <c r="M31" s="45">
        <v>22693734849</v>
      </c>
      <c r="N31" s="45"/>
      <c r="O31" s="45">
        <v>33525185249</v>
      </c>
      <c r="Q31" s="49">
        <f t="shared" si="1"/>
        <v>-10831450400</v>
      </c>
    </row>
    <row r="32" spans="1:17" ht="21" x14ac:dyDescent="0.2">
      <c r="A32" s="5" t="s">
        <v>77</v>
      </c>
      <c r="C32" s="37">
        <v>7036472</v>
      </c>
      <c r="E32" s="37">
        <v>116600737193</v>
      </c>
      <c r="G32" s="37">
        <v>124910707817</v>
      </c>
      <c r="I32" s="49">
        <f t="shared" si="0"/>
        <v>-8309970624</v>
      </c>
      <c r="K32" s="45">
        <v>7036472</v>
      </c>
      <c r="L32" s="45"/>
      <c r="M32" s="45">
        <v>116600737193</v>
      </c>
      <c r="N32" s="45"/>
      <c r="O32" s="45">
        <v>133182568879</v>
      </c>
      <c r="Q32" s="49">
        <f t="shared" si="1"/>
        <v>-16581831686</v>
      </c>
    </row>
    <row r="33" spans="1:17" ht="21" x14ac:dyDescent="0.2">
      <c r="A33" s="5" t="s">
        <v>52</v>
      </c>
      <c r="C33" s="37">
        <v>189149903</v>
      </c>
      <c r="E33" s="37">
        <v>529279523385</v>
      </c>
      <c r="G33" s="37">
        <v>748874219256</v>
      </c>
      <c r="I33" s="49">
        <f t="shared" si="0"/>
        <v>-219594695871</v>
      </c>
      <c r="K33" s="45">
        <v>189149903</v>
      </c>
      <c r="L33" s="45"/>
      <c r="M33" s="45">
        <v>529279523385</v>
      </c>
      <c r="N33" s="45"/>
      <c r="O33" s="45">
        <v>644593894675</v>
      </c>
      <c r="Q33" s="49">
        <f t="shared" si="1"/>
        <v>-115314371290</v>
      </c>
    </row>
    <row r="34" spans="1:17" s="45" customFormat="1" ht="21" x14ac:dyDescent="0.2">
      <c r="A34" s="5" t="s">
        <v>100</v>
      </c>
      <c r="C34" s="45">
        <v>1151517</v>
      </c>
      <c r="E34" s="45">
        <v>115449712600</v>
      </c>
      <c r="G34" s="45">
        <v>114874187166</v>
      </c>
      <c r="I34" s="49">
        <f t="shared" si="0"/>
        <v>575525434</v>
      </c>
      <c r="K34" s="45">
        <v>1151517</v>
      </c>
      <c r="M34" s="45">
        <v>115449712600</v>
      </c>
      <c r="O34" s="45">
        <v>100946112568</v>
      </c>
      <c r="Q34" s="49">
        <f t="shared" si="1"/>
        <v>14503600032</v>
      </c>
    </row>
    <row r="35" spans="1:17" s="45" customFormat="1" ht="21" x14ac:dyDescent="0.2">
      <c r="A35" s="5" t="s">
        <v>51</v>
      </c>
      <c r="C35" s="45">
        <v>11041533</v>
      </c>
      <c r="E35" s="45">
        <v>78446262762</v>
      </c>
      <c r="G35" s="45">
        <v>80491416725</v>
      </c>
      <c r="I35" s="49">
        <f t="shared" si="0"/>
        <v>-2045153963</v>
      </c>
      <c r="K35" s="45">
        <v>11041533</v>
      </c>
      <c r="M35" s="45">
        <v>78446262762</v>
      </c>
      <c r="O35" s="45">
        <v>79761004595</v>
      </c>
      <c r="Q35" s="49">
        <f t="shared" si="1"/>
        <v>-1314741833</v>
      </c>
    </row>
    <row r="36" spans="1:17" s="45" customFormat="1" ht="21" x14ac:dyDescent="0.2">
      <c r="A36" s="5" t="s">
        <v>78</v>
      </c>
      <c r="C36" s="45">
        <v>997956</v>
      </c>
      <c r="E36" s="45">
        <v>4455097859</v>
      </c>
      <c r="G36" s="45">
        <v>1782511052</v>
      </c>
      <c r="I36" s="49">
        <f t="shared" si="0"/>
        <v>2672586807</v>
      </c>
      <c r="K36" s="45">
        <v>997956</v>
      </c>
      <c r="M36" s="45">
        <v>4455097859</v>
      </c>
      <c r="O36" s="45">
        <v>5320074439</v>
      </c>
      <c r="Q36" s="49">
        <f t="shared" si="1"/>
        <v>-864976580</v>
      </c>
    </row>
    <row r="37" spans="1:17" ht="21" x14ac:dyDescent="0.2">
      <c r="A37" s="5" t="s">
        <v>73</v>
      </c>
      <c r="C37" s="37">
        <v>33772426</v>
      </c>
      <c r="E37" s="37">
        <v>212462055032</v>
      </c>
      <c r="G37" s="37">
        <v>247567291602</v>
      </c>
      <c r="I37" s="49">
        <f t="shared" si="0"/>
        <v>-35105236570</v>
      </c>
      <c r="K37" s="45">
        <v>33772426</v>
      </c>
      <c r="L37" s="45"/>
      <c r="M37" s="45">
        <v>212462055032</v>
      </c>
      <c r="N37" s="45"/>
      <c r="O37" s="45">
        <v>250932214425</v>
      </c>
      <c r="Q37" s="49">
        <f t="shared" si="1"/>
        <v>-38470159393</v>
      </c>
    </row>
    <row r="38" spans="1:17" ht="21" x14ac:dyDescent="0.2">
      <c r="A38" s="5" t="s">
        <v>85</v>
      </c>
      <c r="C38" s="37">
        <v>16387674</v>
      </c>
      <c r="E38" s="37">
        <v>981188575874</v>
      </c>
      <c r="G38" s="37">
        <v>1120545322563</v>
      </c>
      <c r="I38" s="49">
        <f t="shared" si="0"/>
        <v>-139356746689</v>
      </c>
      <c r="K38" s="45">
        <v>16387674</v>
      </c>
      <c r="L38" s="45"/>
      <c r="M38" s="45">
        <v>981188575874</v>
      </c>
      <c r="N38" s="45"/>
      <c r="O38" s="45">
        <v>751139762069</v>
      </c>
      <c r="Q38" s="49">
        <f t="shared" si="1"/>
        <v>230048813805</v>
      </c>
    </row>
    <row r="39" spans="1:17" ht="21" x14ac:dyDescent="0.2">
      <c r="A39" s="5" t="s">
        <v>82</v>
      </c>
      <c r="C39" s="37">
        <v>42795098</v>
      </c>
      <c r="E39" s="37">
        <v>180558169127</v>
      </c>
      <c r="G39" s="37">
        <v>281538255247</v>
      </c>
      <c r="I39" s="49">
        <f t="shared" si="0"/>
        <v>-100980086120</v>
      </c>
      <c r="K39" s="45">
        <v>42795098</v>
      </c>
      <c r="L39" s="45"/>
      <c r="M39" s="45">
        <v>180558169127</v>
      </c>
      <c r="N39" s="45"/>
      <c r="O39" s="45">
        <v>259642553466</v>
      </c>
      <c r="Q39" s="49">
        <f t="shared" si="1"/>
        <v>-79084384339</v>
      </c>
    </row>
    <row r="40" spans="1:17" ht="21" x14ac:dyDescent="0.2">
      <c r="A40" s="5" t="s">
        <v>67</v>
      </c>
      <c r="C40" s="37">
        <v>5330529</v>
      </c>
      <c r="E40" s="37">
        <v>187559429424</v>
      </c>
      <c r="G40" s="37">
        <v>232571576756</v>
      </c>
      <c r="I40" s="49">
        <f t="shared" si="0"/>
        <v>-45012147332</v>
      </c>
      <c r="K40" s="45">
        <v>5330529</v>
      </c>
      <c r="L40" s="45"/>
      <c r="M40" s="45">
        <v>187559429424</v>
      </c>
      <c r="N40" s="45"/>
      <c r="O40" s="45">
        <v>184300172992</v>
      </c>
      <c r="Q40" s="49">
        <f t="shared" si="1"/>
        <v>3259256432</v>
      </c>
    </row>
    <row r="41" spans="1:17" ht="21.75" thickBot="1" x14ac:dyDescent="0.25">
      <c r="A41" s="5" t="s">
        <v>79</v>
      </c>
      <c r="C41" s="37">
        <v>13382797</v>
      </c>
      <c r="E41" s="37">
        <v>76887424800</v>
      </c>
      <c r="G41" s="37">
        <v>81304832211</v>
      </c>
      <c r="I41" s="49">
        <f t="shared" si="0"/>
        <v>-4417407411</v>
      </c>
      <c r="K41" s="45">
        <v>13382797</v>
      </c>
      <c r="L41" s="45"/>
      <c r="M41" s="45">
        <v>76887424800</v>
      </c>
      <c r="N41" s="45"/>
      <c r="O41" s="45">
        <v>67343237191</v>
      </c>
      <c r="Q41" s="49">
        <f t="shared" si="1"/>
        <v>9544187609</v>
      </c>
    </row>
    <row r="42" spans="1:17" ht="21.75" thickBot="1" x14ac:dyDescent="0.25">
      <c r="E42" s="6">
        <f>SUM(E8:E41)</f>
        <v>11910252698226</v>
      </c>
      <c r="F42" s="12"/>
      <c r="G42" s="6">
        <f>SUM(G8:G41)</f>
        <v>14114400593563</v>
      </c>
      <c r="H42" s="12"/>
      <c r="I42" s="6">
        <f>SUM(I8:I41)</f>
        <v>-2204147895337</v>
      </c>
      <c r="J42" s="12"/>
      <c r="K42" s="12" t="s">
        <v>15</v>
      </c>
      <c r="L42" s="12"/>
      <c r="M42" s="6">
        <f>SUM(M8:M41)</f>
        <v>11910252698226</v>
      </c>
      <c r="N42" s="12"/>
      <c r="O42" s="6">
        <f>SUM(O8:O41)</f>
        <v>11705019855543</v>
      </c>
      <c r="P42" s="12"/>
      <c r="Q42" s="6">
        <f>SUM(Q8:Q41)</f>
        <v>205232842683</v>
      </c>
    </row>
    <row r="43" spans="1:17" ht="19.5" thickTop="1" x14ac:dyDescent="0.2">
      <c r="I43" s="49"/>
    </row>
    <row r="48" spans="1:17" x14ac:dyDescent="0.45">
      <c r="O48" s="20"/>
    </row>
    <row r="50" spans="15:15" x14ac:dyDescent="0.45">
      <c r="O50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G25" sqref="G25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.75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2" t="str">
        <f>+سهام!A2</f>
        <v>صندوق سرمایه‌گذاری بخشی صنایع مفید - اکتان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</row>
    <row r="3" spans="1:20" ht="24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</row>
    <row r="4" spans="1:20" ht="24" x14ac:dyDescent="0.2">
      <c r="A4" s="52" t="str">
        <f>+سهام!A4</f>
        <v>برای ماه منتهی به 1404/11/30</v>
      </c>
      <c r="B4" s="52" t="s">
        <v>16</v>
      </c>
      <c r="C4" s="52" t="s">
        <v>16</v>
      </c>
      <c r="D4" s="52" t="s">
        <v>16</v>
      </c>
      <c r="E4" s="52" t="s">
        <v>16</v>
      </c>
      <c r="F4" s="52" t="s">
        <v>16</v>
      </c>
      <c r="G4" s="52" t="s">
        <v>16</v>
      </c>
      <c r="H4" s="52" t="s">
        <v>16</v>
      </c>
      <c r="I4" s="52" t="s">
        <v>16</v>
      </c>
      <c r="J4" s="52" t="s">
        <v>16</v>
      </c>
      <c r="K4" s="52" t="s">
        <v>16</v>
      </c>
    </row>
    <row r="5" spans="1:20" ht="25.5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24.75" thickBot="1" x14ac:dyDescent="0.25">
      <c r="A6" s="54" t="s">
        <v>17</v>
      </c>
      <c r="C6" s="33" t="str">
        <f>+سهام!C6</f>
        <v>1404/10/30</v>
      </c>
      <c r="E6" s="54" t="s">
        <v>5</v>
      </c>
      <c r="F6" s="54" t="s">
        <v>5</v>
      </c>
      <c r="G6" s="54" t="s">
        <v>5</v>
      </c>
      <c r="I6" s="54" t="str">
        <f>+سهام!Q6</f>
        <v>1404/11/30</v>
      </c>
      <c r="J6" s="54" t="s">
        <v>4</v>
      </c>
      <c r="K6" s="54" t="s">
        <v>4</v>
      </c>
    </row>
    <row r="7" spans="1:20" ht="24.75" thickBot="1" x14ac:dyDescent="0.25">
      <c r="A7" s="54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30" t="s">
        <v>22</v>
      </c>
      <c r="C8" s="14">
        <v>412436961977</v>
      </c>
      <c r="E8" s="14">
        <v>566674757604</v>
      </c>
      <c r="G8" s="14">
        <v>915693178000</v>
      </c>
      <c r="I8" s="14">
        <f>+C8+E8-G8</f>
        <v>63418541581</v>
      </c>
      <c r="K8" s="11">
        <v>5.2805834453445027E-3</v>
      </c>
    </row>
    <row r="9" spans="1:20" ht="24" x14ac:dyDescent="0.2">
      <c r="A9" s="30" t="s">
        <v>104</v>
      </c>
      <c r="C9" s="14">
        <v>0</v>
      </c>
      <c r="E9" s="14">
        <v>825000</v>
      </c>
      <c r="G9" s="14">
        <v>0</v>
      </c>
      <c r="I9" s="14">
        <f>+C9+E9-G9</f>
        <v>825000</v>
      </c>
      <c r="K9" s="11">
        <v>6.869412688787538E-8</v>
      </c>
    </row>
    <row r="10" spans="1:20" ht="24.75" thickBot="1" x14ac:dyDescent="0.25">
      <c r="A10" s="18" t="s">
        <v>75</v>
      </c>
      <c r="C10" s="14">
        <v>23449780</v>
      </c>
      <c r="E10" s="14">
        <v>95976</v>
      </c>
      <c r="G10" s="14">
        <v>34000</v>
      </c>
      <c r="I10" s="14">
        <f>+C10+E10-G10</f>
        <v>23511756</v>
      </c>
      <c r="K10" s="11">
        <v>1.9577206666918367E-6</v>
      </c>
    </row>
    <row r="11" spans="1:20" ht="24.75" thickBot="1" x14ac:dyDescent="0.25">
      <c r="A11" s="14" t="s">
        <v>15</v>
      </c>
      <c r="C11" s="17">
        <f>SUM(C8:C10)</f>
        <v>412460411757</v>
      </c>
      <c r="D11" s="18"/>
      <c r="E11" s="17">
        <f>SUM(E8:E10)</f>
        <v>566675678580</v>
      </c>
      <c r="F11" s="18"/>
      <c r="G11" s="17">
        <f>SUM(G8:G10)</f>
        <v>915693212000</v>
      </c>
      <c r="H11" s="18"/>
      <c r="I11" s="17">
        <f>SUM(I8:I10)</f>
        <v>63442878337</v>
      </c>
      <c r="J11" s="18"/>
      <c r="K11" s="31">
        <f>SUM(K8:K10)</f>
        <v>5.282609860138082E-3</v>
      </c>
    </row>
    <row r="12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workbookViewId="0">
      <selection activeCell="G25" sqref="G25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5" t="str">
        <f>+سپرده!A2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</row>
    <row r="3" spans="1:7" ht="26.25" x14ac:dyDescent="0.45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</row>
    <row r="4" spans="1:7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</row>
    <row r="6" spans="1:7" ht="27" thickBot="1" x14ac:dyDescent="0.5">
      <c r="A6" s="34" t="s">
        <v>27</v>
      </c>
      <c r="C6" s="34" t="s">
        <v>18</v>
      </c>
      <c r="E6" s="34" t="s">
        <v>44</v>
      </c>
      <c r="G6" s="34" t="s">
        <v>13</v>
      </c>
    </row>
    <row r="7" spans="1:7" ht="21" x14ac:dyDescent="0.55000000000000004">
      <c r="A7" s="27" t="s">
        <v>49</v>
      </c>
      <c r="C7" s="9">
        <f>+'درآمد سرمایه‌گذاری در سهام'!I44</f>
        <v>-2195788359570</v>
      </c>
      <c r="D7" s="9"/>
      <c r="E7" s="1">
        <f>+C7/$C$10</f>
        <v>1.0011086166978773</v>
      </c>
      <c r="F7" s="1"/>
      <c r="G7" s="1">
        <v>-0.18283365356511674</v>
      </c>
    </row>
    <row r="8" spans="1:7" ht="21" x14ac:dyDescent="0.55000000000000004">
      <c r="A8" s="27" t="s">
        <v>50</v>
      </c>
      <c r="C8" s="9">
        <f>+'درآمد سپرده بانکی'!C10</f>
        <v>1811704180</v>
      </c>
      <c r="D8" s="9"/>
      <c r="E8" s="1">
        <f t="shared" ref="E8:E9" si="0">+C8/$C$10</f>
        <v>-8.259961200726742E-4</v>
      </c>
      <c r="F8" s="1"/>
      <c r="G8" s="1">
        <v>1.5085265069601724E-4</v>
      </c>
    </row>
    <row r="9" spans="1:7" ht="21.75" thickBot="1" x14ac:dyDescent="0.6">
      <c r="A9" s="27" t="s">
        <v>97</v>
      </c>
      <c r="C9" s="9">
        <f>+'سایر درآمدها'!C10</f>
        <v>619887757</v>
      </c>
      <c r="D9" s="9"/>
      <c r="E9" s="1">
        <f t="shared" si="0"/>
        <v>-2.8262057780456887E-4</v>
      </c>
      <c r="F9" s="1"/>
      <c r="G9" s="1">
        <v>5.1615331194664799E-5</v>
      </c>
    </row>
    <row r="10" spans="1:7" s="27" customFormat="1" ht="21.75" thickBot="1" x14ac:dyDescent="0.6">
      <c r="A10" s="27" t="s">
        <v>15</v>
      </c>
      <c r="C10" s="4">
        <f>SUM(C7:C9)</f>
        <v>-2193356767633</v>
      </c>
      <c r="D10" s="3"/>
      <c r="E10" s="8">
        <f t="shared" ref="E10:G10" si="1">SUM(E7:E9)</f>
        <v>1</v>
      </c>
      <c r="F10" s="41">
        <f t="shared" si="1"/>
        <v>0</v>
      </c>
      <c r="G10" s="10">
        <f t="shared" si="1"/>
        <v>-0.18263118558322608</v>
      </c>
    </row>
    <row r="11" spans="1:7" ht="19.5" thickTop="1" x14ac:dyDescent="0.45"/>
    <row r="12" spans="1:7" x14ac:dyDescent="0.45">
      <c r="C12" s="42"/>
      <c r="G12" s="42"/>
    </row>
    <row r="13" spans="1:7" x14ac:dyDescent="0.45">
      <c r="C13" s="42"/>
      <c r="G13" s="42"/>
    </row>
    <row r="14" spans="1:7" x14ac:dyDescent="0.45">
      <c r="C14" s="47"/>
      <c r="G14" s="42"/>
    </row>
    <row r="15" spans="1:7" x14ac:dyDescent="0.45">
      <c r="C15" s="47"/>
      <c r="G15" s="29"/>
    </row>
    <row r="16" spans="1:7" x14ac:dyDescent="0.45">
      <c r="C16" s="47"/>
    </row>
    <row r="17" spans="7:7" x14ac:dyDescent="0.45">
      <c r="G17" s="42"/>
    </row>
    <row r="18" spans="7:7" x14ac:dyDescent="0.45">
      <c r="G18" s="28"/>
    </row>
    <row r="19" spans="7:7" x14ac:dyDescent="0.45">
      <c r="G19" s="2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1"/>
  <sheetViews>
    <sheetView rightToLeft="1" workbookViewId="0">
      <selection activeCell="G25" sqref="G25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5" t="str">
        <f>+سهام!A2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</row>
    <row r="4" spans="1:5" ht="26.25" x14ac:dyDescent="0.2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</row>
    <row r="5" spans="1:5" ht="26.25" x14ac:dyDescent="0.2">
      <c r="E5" s="46" t="s">
        <v>96</v>
      </c>
    </row>
    <row r="6" spans="1:5" ht="27" thickBot="1" x14ac:dyDescent="0.25">
      <c r="A6" s="56" t="s">
        <v>80</v>
      </c>
      <c r="C6" s="16" t="s">
        <v>25</v>
      </c>
      <c r="E6" s="16" t="s">
        <v>95</v>
      </c>
    </row>
    <row r="7" spans="1:5" ht="27" thickBot="1" x14ac:dyDescent="0.25">
      <c r="A7" s="56" t="s">
        <v>80</v>
      </c>
      <c r="C7" s="16" t="s">
        <v>18</v>
      </c>
      <c r="E7" s="16" t="s">
        <v>18</v>
      </c>
    </row>
    <row r="8" spans="1:5" ht="24" x14ac:dyDescent="0.2">
      <c r="A8" s="18" t="s">
        <v>106</v>
      </c>
      <c r="B8" s="14"/>
      <c r="C8" s="14">
        <v>619062757</v>
      </c>
      <c r="D8" s="14"/>
      <c r="E8" s="14">
        <v>2215204523</v>
      </c>
    </row>
    <row r="9" spans="1:5" ht="24.75" thickBot="1" x14ac:dyDescent="0.25">
      <c r="A9" s="18" t="s">
        <v>80</v>
      </c>
      <c r="B9" s="14"/>
      <c r="C9" s="14">
        <v>825000</v>
      </c>
      <c r="D9" s="14"/>
      <c r="E9" s="14">
        <v>825000</v>
      </c>
    </row>
    <row r="10" spans="1:5" ht="24.75" thickBot="1" x14ac:dyDescent="0.25">
      <c r="A10" s="14" t="s">
        <v>15</v>
      </c>
      <c r="B10" s="14"/>
      <c r="C10" s="17">
        <f>SUM(C8:C9)</f>
        <v>619887757</v>
      </c>
      <c r="D10" s="14"/>
      <c r="E10" s="17">
        <f>SUM(E8:E9)</f>
        <v>2216029523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topLeftCell="A23" zoomScale="85" zoomScaleNormal="85" workbookViewId="0">
      <selection activeCell="G25" sqref="G25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</row>
    <row r="3" spans="1:21" ht="26.25" x14ac:dyDescent="0.45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  <c r="J3" s="55" t="s">
        <v>23</v>
      </c>
      <c r="K3" s="55" t="s">
        <v>23</v>
      </c>
      <c r="L3" s="55" t="s">
        <v>23</v>
      </c>
      <c r="M3" s="55" t="s">
        <v>23</v>
      </c>
      <c r="N3" s="55" t="s">
        <v>23</v>
      </c>
      <c r="O3" s="55" t="s">
        <v>23</v>
      </c>
      <c r="P3" s="55" t="s">
        <v>23</v>
      </c>
      <c r="Q3" s="55" t="s">
        <v>23</v>
      </c>
      <c r="R3" s="55" t="s">
        <v>23</v>
      </c>
      <c r="S3" s="55" t="s">
        <v>23</v>
      </c>
      <c r="T3" s="55" t="s">
        <v>23</v>
      </c>
      <c r="U3" s="55" t="s">
        <v>23</v>
      </c>
    </row>
    <row r="4" spans="1:21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  <c r="T4" s="55" t="s">
        <v>2</v>
      </c>
      <c r="U4" s="55" t="s">
        <v>2</v>
      </c>
    </row>
    <row r="6" spans="1:21" ht="27" thickBot="1" x14ac:dyDescent="0.5">
      <c r="A6" s="56" t="s">
        <v>3</v>
      </c>
      <c r="C6" s="56" t="s">
        <v>25</v>
      </c>
      <c r="D6" s="56" t="s">
        <v>25</v>
      </c>
      <c r="E6" s="56" t="s">
        <v>25</v>
      </c>
      <c r="F6" s="56" t="s">
        <v>25</v>
      </c>
      <c r="G6" s="56" t="s">
        <v>25</v>
      </c>
      <c r="H6" s="56" t="s">
        <v>25</v>
      </c>
      <c r="I6" s="56" t="s">
        <v>25</v>
      </c>
      <c r="J6" s="56" t="s">
        <v>25</v>
      </c>
      <c r="K6" s="56" t="s">
        <v>25</v>
      </c>
      <c r="M6" s="56" t="s">
        <v>26</v>
      </c>
      <c r="N6" s="56" t="s">
        <v>26</v>
      </c>
      <c r="O6" s="56" t="s">
        <v>26</v>
      </c>
      <c r="P6" s="56" t="s">
        <v>26</v>
      </c>
      <c r="Q6" s="56" t="s">
        <v>26</v>
      </c>
      <c r="R6" s="56" t="s">
        <v>26</v>
      </c>
      <c r="S6" s="56" t="s">
        <v>26</v>
      </c>
      <c r="T6" s="56" t="s">
        <v>26</v>
      </c>
      <c r="U6" s="56" t="s">
        <v>26</v>
      </c>
    </row>
    <row r="7" spans="1:21" ht="27" thickBot="1" x14ac:dyDescent="0.5">
      <c r="A7" s="56" t="s">
        <v>3</v>
      </c>
      <c r="C7" s="34" t="s">
        <v>41</v>
      </c>
      <c r="E7" s="34" t="s">
        <v>42</v>
      </c>
      <c r="G7" s="34" t="s">
        <v>43</v>
      </c>
      <c r="I7" s="34" t="s">
        <v>18</v>
      </c>
      <c r="K7" s="34" t="s">
        <v>44</v>
      </c>
      <c r="M7" s="34" t="s">
        <v>41</v>
      </c>
      <c r="O7" s="34" t="s">
        <v>42</v>
      </c>
      <c r="Q7" s="34" t="s">
        <v>43</v>
      </c>
      <c r="S7" s="34" t="s">
        <v>18</v>
      </c>
      <c r="U7" s="34" t="s">
        <v>44</v>
      </c>
    </row>
    <row r="8" spans="1:21" ht="21" x14ac:dyDescent="0.55000000000000004">
      <c r="A8" s="25" t="s">
        <v>69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100564483254</v>
      </c>
      <c r="F8" s="9"/>
      <c r="G8" s="9">
        <f>IFERROR(VLOOKUP(A8,'درآمد ناشی از فروش'!A:Q,9,0),0)</f>
        <v>0</v>
      </c>
      <c r="H8" s="9"/>
      <c r="I8" s="9">
        <f>+G8+E8+C8</f>
        <v>100564483254</v>
      </c>
      <c r="J8" s="9"/>
      <c r="K8" s="1">
        <f t="shared" ref="K8:K43" si="0">+I8/$I$44</f>
        <v>-4.5798805160663793E-2</v>
      </c>
      <c r="L8" s="9"/>
      <c r="M8" s="9">
        <f>IFERROR(VLOOKUP(A8,'درآمد سود سهام'!A:S,19,0),0)</f>
        <v>128344505400</v>
      </c>
      <c r="N8" s="9"/>
      <c r="O8" s="9">
        <f>IFERROR(VLOOKUP(A8,'درآمد ناشی از تغییر قیمت اوراق'!A:Q,17,0),0)</f>
        <v>-3074023505</v>
      </c>
      <c r="P8" s="9"/>
      <c r="Q8" s="9">
        <f>IFERROR(VLOOKUP(A8,'درآمد ناشی از فروش'!A:Q,17,0),0)</f>
        <v>0</v>
      </c>
      <c r="R8" s="9"/>
      <c r="S8" s="9">
        <f>+Q8+O8+M8</f>
        <v>125270481895</v>
      </c>
      <c r="T8" s="9"/>
      <c r="U8" s="1">
        <f>+S8/$S$44</f>
        <v>0.29104283970308148</v>
      </c>
    </row>
    <row r="9" spans="1:21" ht="21" x14ac:dyDescent="0.55000000000000004">
      <c r="A9" s="25" t="s">
        <v>67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-45012147332</v>
      </c>
      <c r="F9" s="9"/>
      <c r="G9" s="9">
        <f>IFERROR(VLOOKUP(A9,'درآمد ناشی از فروش'!A:Q,9,0),0)</f>
        <v>0</v>
      </c>
      <c r="H9" s="9"/>
      <c r="I9" s="9">
        <f t="shared" ref="I9:I43" si="1">+G9+E9+C9</f>
        <v>-45012147332</v>
      </c>
      <c r="J9" s="9"/>
      <c r="K9" s="1">
        <f t="shared" si="0"/>
        <v>2.0499310480366469E-2</v>
      </c>
      <c r="L9" s="9"/>
      <c r="M9" s="9">
        <f>IFERROR(VLOOKUP(A9,'درآمد سود سهام'!A:S,19,0),0)</f>
        <v>0</v>
      </c>
      <c r="N9" s="9"/>
      <c r="O9" s="9">
        <f>IFERROR(VLOOKUP(A9,'درآمد ناشی از تغییر قیمت اوراق'!A:Q,17,0),0)</f>
        <v>3259256432</v>
      </c>
      <c r="P9" s="9"/>
      <c r="Q9" s="9">
        <f>IFERROR(VLOOKUP(A9,'درآمد ناشی از فروش'!A:Q,17,0),0)</f>
        <v>0</v>
      </c>
      <c r="R9" s="9"/>
      <c r="S9" s="9">
        <f t="shared" ref="S9:S43" si="2">+Q9+O9+M9</f>
        <v>3259256432</v>
      </c>
      <c r="T9" s="9"/>
      <c r="U9" s="1">
        <f t="shared" ref="U8:U43" si="3">+S9/$S$44</f>
        <v>7.5722806597399595E-3</v>
      </c>
    </row>
    <row r="10" spans="1:21" s="3" customFormat="1" ht="21" x14ac:dyDescent="0.55000000000000004">
      <c r="A10" s="25" t="s">
        <v>71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-30685579633</v>
      </c>
      <c r="G10" s="9">
        <f>IFERROR(VLOOKUP(A10,'درآمد ناشی از فروش'!A:Q,9,0),0)</f>
        <v>0</v>
      </c>
      <c r="I10" s="9">
        <f t="shared" si="1"/>
        <v>-30685579633</v>
      </c>
      <c r="K10" s="1">
        <f t="shared" si="0"/>
        <v>1.3974743740334401E-2</v>
      </c>
      <c r="M10" s="9">
        <f>IFERROR(VLOOKUP(A10,'درآمد سود سهام'!A:S,19,0),0)</f>
        <v>0</v>
      </c>
      <c r="O10" s="9">
        <f>IFERROR(VLOOKUP(A10,'درآمد ناشی از تغییر قیمت اوراق'!A:Q,17,0),0)</f>
        <v>-28707374231</v>
      </c>
      <c r="Q10" s="9">
        <f>IFERROR(VLOOKUP(A10,'درآمد ناشی از فروش'!A:Q,17,0),0)</f>
        <v>0</v>
      </c>
      <c r="S10" s="9">
        <f t="shared" si="2"/>
        <v>-28707374231</v>
      </c>
      <c r="U10" s="1">
        <f t="shared" si="3"/>
        <v>-6.6696284633218014E-2</v>
      </c>
    </row>
    <row r="11" spans="1:21" ht="21" x14ac:dyDescent="0.55000000000000004">
      <c r="A11" s="25" t="s">
        <v>61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-71074081285</v>
      </c>
      <c r="F11" s="9"/>
      <c r="G11" s="9">
        <f>IFERROR(VLOOKUP(A11,'درآمد ناشی از فروش'!A:Q,9,0),0)</f>
        <v>0</v>
      </c>
      <c r="H11" s="9"/>
      <c r="I11" s="9">
        <f t="shared" si="1"/>
        <v>-71074081285</v>
      </c>
      <c r="J11" s="9"/>
      <c r="K11" s="1">
        <f t="shared" si="0"/>
        <v>3.2368366001775506E-2</v>
      </c>
      <c r="L11" s="9"/>
      <c r="M11" s="9">
        <f>IFERROR(VLOOKUP(A11,'درآمد سود سهام'!A:S,19,0),0)</f>
        <v>0</v>
      </c>
      <c r="N11" s="9"/>
      <c r="O11" s="9">
        <f>IFERROR(VLOOKUP(A11,'درآمد ناشی از تغییر قیمت اوراق'!A:Q,17,0),0)</f>
        <v>16279143338</v>
      </c>
      <c r="P11" s="9"/>
      <c r="Q11" s="9">
        <f>IFERROR(VLOOKUP(A11,'درآمد ناشی از فروش'!A:Q,17,0),0)</f>
        <v>0</v>
      </c>
      <c r="R11" s="9"/>
      <c r="S11" s="9">
        <f t="shared" si="2"/>
        <v>16279143338</v>
      </c>
      <c r="T11" s="9"/>
      <c r="U11" s="1">
        <f t="shared" si="3"/>
        <v>3.7821584409616041E-2</v>
      </c>
    </row>
    <row r="12" spans="1:21" ht="21" x14ac:dyDescent="0.55000000000000004">
      <c r="A12" s="25" t="s">
        <v>74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-3043450337</v>
      </c>
      <c r="F12" s="9"/>
      <c r="G12" s="9">
        <f>IFERROR(VLOOKUP(A12,'درآمد ناشی از فروش'!A:Q,9,0),0)</f>
        <v>0</v>
      </c>
      <c r="H12" s="9"/>
      <c r="I12" s="9">
        <f t="shared" si="1"/>
        <v>-3043450337</v>
      </c>
      <c r="J12" s="9"/>
      <c r="K12" s="1">
        <f t="shared" si="0"/>
        <v>1.3860399267240843E-3</v>
      </c>
      <c r="L12" s="9"/>
      <c r="M12" s="9">
        <f>IFERROR(VLOOKUP(A12,'درآمد سود سهام'!A:S,19,0),0)</f>
        <v>0</v>
      </c>
      <c r="N12" s="9"/>
      <c r="O12" s="9">
        <f>IFERROR(VLOOKUP(A12,'درآمد ناشی از تغییر قیمت اوراق'!A:Q,17,0),0)</f>
        <v>1590894495</v>
      </c>
      <c r="P12" s="9"/>
      <c r="Q12" s="9">
        <f>IFERROR(VLOOKUP(A12,'درآمد ناشی از فروش'!A:Q,17,0),0)</f>
        <v>0</v>
      </c>
      <c r="R12" s="9"/>
      <c r="S12" s="9">
        <f t="shared" si="2"/>
        <v>1590894495</v>
      </c>
      <c r="T12" s="9"/>
      <c r="U12" s="1">
        <f t="shared" si="3"/>
        <v>3.696149679386525E-3</v>
      </c>
    </row>
    <row r="13" spans="1:21" ht="21" x14ac:dyDescent="0.55000000000000004">
      <c r="A13" s="25" t="s">
        <v>59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6663490229</v>
      </c>
      <c r="F13" s="9"/>
      <c r="G13" s="9">
        <f>IFERROR(VLOOKUP(A13,'درآمد ناشی از فروش'!A:Q,9,0),0)</f>
        <v>608827541</v>
      </c>
      <c r="H13" s="9"/>
      <c r="I13" s="9">
        <f t="shared" si="1"/>
        <v>7272317770</v>
      </c>
      <c r="J13" s="9"/>
      <c r="K13" s="1">
        <f t="shared" si="0"/>
        <v>-3.3119393033963136E-3</v>
      </c>
      <c r="L13" s="9"/>
      <c r="M13" s="9">
        <f>IFERROR(VLOOKUP(A13,'درآمد سود سهام'!A:S,19,0),0)</f>
        <v>0</v>
      </c>
      <c r="N13" s="9"/>
      <c r="O13" s="9">
        <f>IFERROR(VLOOKUP(A13,'درآمد ناشی از تغییر قیمت اوراق'!A:Q,17,0),0)</f>
        <v>6417756275</v>
      </c>
      <c r="P13" s="9"/>
      <c r="Q13" s="9">
        <f>IFERROR(VLOOKUP(A13,'درآمد ناشی از فروش'!A:Q,17,0),0)</f>
        <v>608827541</v>
      </c>
      <c r="R13" s="9"/>
      <c r="S13" s="9">
        <f t="shared" si="2"/>
        <v>7026583816</v>
      </c>
      <c r="T13" s="9"/>
      <c r="U13" s="1">
        <f t="shared" si="3"/>
        <v>1.6324970386355473E-2</v>
      </c>
    </row>
    <row r="14" spans="1:21" ht="21" x14ac:dyDescent="0.55000000000000004">
      <c r="A14" s="25" t="s">
        <v>51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-2045153963</v>
      </c>
      <c r="F14" s="9"/>
      <c r="G14" s="9">
        <f>IFERROR(VLOOKUP(A14,'درآمد ناشی از فروش'!A:Q,9,0),0)</f>
        <v>0</v>
      </c>
      <c r="H14" s="9"/>
      <c r="I14" s="9">
        <f t="shared" si="1"/>
        <v>-2045153963</v>
      </c>
      <c r="J14" s="9"/>
      <c r="K14" s="1">
        <f t="shared" si="0"/>
        <v>9.3139849024452494E-4</v>
      </c>
      <c r="L14" s="9"/>
      <c r="M14" s="9">
        <f>IFERROR(VLOOKUP(A14,'درآمد سود سهام'!A:S,19,0),0)</f>
        <v>0</v>
      </c>
      <c r="N14" s="9"/>
      <c r="O14" s="9">
        <f>IFERROR(VLOOKUP(A14,'درآمد ناشی از تغییر قیمت اوراق'!A:Q,17,0),0)</f>
        <v>-1314741833</v>
      </c>
      <c r="P14" s="9"/>
      <c r="Q14" s="9">
        <f>IFERROR(VLOOKUP(A14,'درآمد ناشی از فروش'!A:Q,17,0),0)</f>
        <v>0</v>
      </c>
      <c r="R14" s="9"/>
      <c r="S14" s="9">
        <f t="shared" si="2"/>
        <v>-1314741833</v>
      </c>
      <c r="T14" s="9"/>
      <c r="U14" s="1">
        <f t="shared" si="3"/>
        <v>-3.0545599471189333E-3</v>
      </c>
    </row>
    <row r="15" spans="1:21" ht="21" x14ac:dyDescent="0.55000000000000004">
      <c r="A15" s="25" t="s">
        <v>65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79932245035</v>
      </c>
      <c r="F15" s="9"/>
      <c r="G15" s="9">
        <f>IFERROR(VLOOKUP(A15,'درآمد ناشی از فروش'!A:Q,9,0),0)</f>
        <v>0</v>
      </c>
      <c r="H15" s="9"/>
      <c r="I15" s="9">
        <f t="shared" si="1"/>
        <v>79932245035</v>
      </c>
      <c r="J15" s="9"/>
      <c r="K15" s="1">
        <f t="shared" si="0"/>
        <v>-3.6402526995203258E-2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124775701819</v>
      </c>
      <c r="P15" s="9"/>
      <c r="Q15" s="9">
        <f>IFERROR(VLOOKUP(A15,'درآمد ناشی از فروش'!A:Q,17,0),0)</f>
        <v>0</v>
      </c>
      <c r="R15" s="9"/>
      <c r="S15" s="9">
        <f t="shared" si="2"/>
        <v>124775701819</v>
      </c>
      <c r="T15" s="9"/>
      <c r="U15" s="1">
        <f t="shared" si="3"/>
        <v>0.289893309533091</v>
      </c>
    </row>
    <row r="16" spans="1:21" ht="21" x14ac:dyDescent="0.55000000000000004">
      <c r="A16" s="25" t="s">
        <v>72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9312537704</v>
      </c>
      <c r="H16" s="9"/>
      <c r="I16" s="9">
        <f t="shared" si="1"/>
        <v>9312537704</v>
      </c>
      <c r="J16" s="9"/>
      <c r="K16" s="1">
        <f t="shared" si="0"/>
        <v>-4.2410907514892141E-3</v>
      </c>
      <c r="L16" s="9"/>
      <c r="M16" s="9">
        <f>IFERROR(VLOOKUP(A16,'درآمد سود سهام'!A:S,19,0),0)</f>
        <v>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9312537704</v>
      </c>
      <c r="R16" s="9"/>
      <c r="S16" s="9">
        <f t="shared" si="2"/>
        <v>9312537704</v>
      </c>
      <c r="T16" s="9"/>
      <c r="U16" s="1">
        <f t="shared" si="3"/>
        <v>2.1635962257141712E-2</v>
      </c>
    </row>
    <row r="17" spans="1:21" ht="21" x14ac:dyDescent="0.55000000000000004">
      <c r="A17" s="25" t="s">
        <v>63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-222975016332</v>
      </c>
      <c r="F17" s="9"/>
      <c r="G17" s="9">
        <f>IFERROR(VLOOKUP(A17,'درآمد ناشی از فروش'!A:Q,9,0),0)</f>
        <v>-2131659809</v>
      </c>
      <c r="H17" s="9"/>
      <c r="I17" s="9">
        <f t="shared" si="1"/>
        <v>-225106676141</v>
      </c>
      <c r="J17" s="9"/>
      <c r="K17" s="1">
        <f t="shared" si="0"/>
        <v>0.10251747403610542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-118930423144</v>
      </c>
      <c r="P17" s="9"/>
      <c r="Q17" s="9">
        <f>IFERROR(VLOOKUP(A17,'درآمد ناشی از فروش'!A:Q,17,0),0)</f>
        <v>-2131659809</v>
      </c>
      <c r="R17" s="9"/>
      <c r="S17" s="9">
        <f t="shared" si="2"/>
        <v>-121062082953</v>
      </c>
      <c r="T17" s="9"/>
      <c r="U17" s="1">
        <f t="shared" si="3"/>
        <v>-0.28126540163343505</v>
      </c>
    </row>
    <row r="18" spans="1:21" ht="21" x14ac:dyDescent="0.55000000000000004">
      <c r="A18" s="25" t="s">
        <v>64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-33573545818</v>
      </c>
      <c r="F18" s="9"/>
      <c r="G18" s="9">
        <f>IFERROR(VLOOKUP(A18,'درآمد ناشی از فروش'!A:Q,9,0),0)</f>
        <v>784765187</v>
      </c>
      <c r="H18" s="9"/>
      <c r="I18" s="9">
        <f t="shared" si="1"/>
        <v>-32788780631</v>
      </c>
      <c r="J18" s="9"/>
      <c r="K18" s="1">
        <f t="shared" si="0"/>
        <v>1.4932577854370722E-2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6607891235</v>
      </c>
      <c r="P18" s="9"/>
      <c r="Q18" s="9">
        <f>IFERROR(VLOOKUP(A18,'درآمد ناشی از فروش'!A:Q,17,0),0)</f>
        <v>784765187</v>
      </c>
      <c r="R18" s="9"/>
      <c r="S18" s="9">
        <f t="shared" si="2"/>
        <v>7392656422</v>
      </c>
      <c r="T18" s="9"/>
      <c r="U18" s="1">
        <f t="shared" si="3"/>
        <v>1.7175472509250236E-2</v>
      </c>
    </row>
    <row r="19" spans="1:21" ht="21" x14ac:dyDescent="0.55000000000000004">
      <c r="A19" s="25" t="s">
        <v>90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-139356746689</v>
      </c>
      <c r="F19" s="9"/>
      <c r="G19" s="9">
        <f>IFERROR(VLOOKUP(A19,'درآمد ناشی از فروش'!A:Q,9,0),0)</f>
        <v>0</v>
      </c>
      <c r="H19" s="9"/>
      <c r="I19" s="9">
        <f t="shared" si="1"/>
        <v>-139356746689</v>
      </c>
      <c r="J19" s="9"/>
      <c r="K19" s="1">
        <f t="shared" si="0"/>
        <v>6.3465472927586766E-2</v>
      </c>
      <c r="L19" s="9"/>
      <c r="M19" s="9">
        <f>IFERROR(VLOOKUP(A19,'درآمد سود سهام'!A:S,19,0),0)</f>
        <v>0</v>
      </c>
      <c r="N19" s="9"/>
      <c r="O19" s="9">
        <f>IFERROR(VLOOKUP(A19,'درآمد ناشی از تغییر قیمت اوراق'!A:Q,17,0),0)</f>
        <v>230048813805</v>
      </c>
      <c r="P19" s="9"/>
      <c r="Q19" s="9">
        <f>IFERROR(VLOOKUP(A19,'درآمد ناشی از فروش'!A:Q,17,0),0)</f>
        <v>16080066701</v>
      </c>
      <c r="R19" s="9"/>
      <c r="S19" s="9">
        <f t="shared" si="2"/>
        <v>246128880506</v>
      </c>
      <c r="T19" s="9"/>
      <c r="U19" s="1">
        <f t="shared" si="3"/>
        <v>0.5718350183680887</v>
      </c>
    </row>
    <row r="20" spans="1:21" ht="21" x14ac:dyDescent="0.55000000000000004">
      <c r="A20" s="25" t="s">
        <v>92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0</v>
      </c>
      <c r="F20" s="9"/>
      <c r="G20" s="9">
        <f>IFERROR(VLOOKUP(A20,'درآمد ناشی از فروش'!A:Q,9,0),0)</f>
        <v>-14442933188</v>
      </c>
      <c r="H20" s="9"/>
      <c r="I20" s="9">
        <f t="shared" si="1"/>
        <v>-14442933188</v>
      </c>
      <c r="J20" s="9"/>
      <c r="K20" s="1">
        <f t="shared" si="0"/>
        <v>6.5775615965230601E-3</v>
      </c>
      <c r="L20" s="9"/>
      <c r="M20" s="9">
        <f>IFERROR(VLOOKUP(A20,'درآمد سود سهام'!A:S,19,0),0)</f>
        <v>0</v>
      </c>
      <c r="N20" s="9"/>
      <c r="O20" s="9">
        <f>IFERROR(VLOOKUP(A20,'درآمد ناشی از تغییر قیمت اوراق'!A:Q,17,0),0)</f>
        <v>0</v>
      </c>
      <c r="P20" s="9"/>
      <c r="Q20" s="9">
        <f>IFERROR(VLOOKUP(A20,'درآمد ناشی از فروش'!A:Q,17,0),0)</f>
        <v>-14442933188</v>
      </c>
      <c r="R20" s="9"/>
      <c r="S20" s="9">
        <f t="shared" si="2"/>
        <v>-14442933188</v>
      </c>
      <c r="T20" s="9"/>
      <c r="U20" s="1">
        <f t="shared" si="3"/>
        <v>-3.3555489091202872E-2</v>
      </c>
    </row>
    <row r="21" spans="1:21" ht="21" x14ac:dyDescent="0.55000000000000004">
      <c r="A21" s="25" t="s">
        <v>58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-26657829538</v>
      </c>
      <c r="F21" s="9"/>
      <c r="G21" s="9">
        <f>IFERROR(VLOOKUP(A21,'درآمد ناشی از فروش'!A:Q,9,0),0)</f>
        <v>723365874</v>
      </c>
      <c r="H21" s="9"/>
      <c r="I21" s="9">
        <f t="shared" si="1"/>
        <v>-25934463664</v>
      </c>
      <c r="J21" s="9"/>
      <c r="K21" s="1">
        <f t="shared" si="0"/>
        <v>1.1811003346915788E-2</v>
      </c>
      <c r="L21" s="9"/>
      <c r="M21" s="9">
        <f>IFERROR(VLOOKUP(A21,'درآمد سود سهام'!A:S,19,0),0)</f>
        <v>0</v>
      </c>
      <c r="N21" s="9"/>
      <c r="O21" s="9">
        <f>IFERROR(VLOOKUP(A21,'درآمد ناشی از تغییر قیمت اوراق'!A:Q,17,0),0)</f>
        <v>9649715547</v>
      </c>
      <c r="P21" s="9"/>
      <c r="Q21" s="9">
        <f>IFERROR(VLOOKUP(A21,'درآمد ناشی از فروش'!A:Q,17,0),0)</f>
        <v>24965052819</v>
      </c>
      <c r="R21" s="9"/>
      <c r="S21" s="9">
        <f t="shared" si="2"/>
        <v>34614768366</v>
      </c>
      <c r="T21" s="9"/>
      <c r="U21" s="1">
        <f t="shared" si="3"/>
        <v>8.0421024398622823E-2</v>
      </c>
    </row>
    <row r="22" spans="1:21" ht="21" x14ac:dyDescent="0.55000000000000004">
      <c r="A22" s="25" t="s">
        <v>73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-35105236570</v>
      </c>
      <c r="F22" s="9"/>
      <c r="G22" s="9">
        <f>IFERROR(VLOOKUP(A22,'درآمد ناشی از فروش'!A:Q,9,0),0)</f>
        <v>0</v>
      </c>
      <c r="H22" s="9"/>
      <c r="I22" s="9">
        <f t="shared" si="1"/>
        <v>-35105236570</v>
      </c>
      <c r="J22" s="9"/>
      <c r="K22" s="1">
        <f t="shared" si="0"/>
        <v>1.5987531957257776E-2</v>
      </c>
      <c r="L22" s="9"/>
      <c r="M22" s="9">
        <f>IFERROR(VLOOKUP(A22,'درآمد سود سهام'!A:S,19,0),0)</f>
        <v>0</v>
      </c>
      <c r="N22" s="9"/>
      <c r="O22" s="9">
        <f>IFERROR(VLOOKUP(A22,'درآمد ناشی از تغییر قیمت اوراق'!A:Q,17,0),0)</f>
        <v>-38470159393</v>
      </c>
      <c r="P22" s="9"/>
      <c r="Q22" s="9">
        <f>IFERROR(VLOOKUP(A22,'درآمد ناشی از فروش'!A:Q,17,0),0)</f>
        <v>0</v>
      </c>
      <c r="R22" s="9"/>
      <c r="S22" s="9">
        <f t="shared" si="2"/>
        <v>-38470159393</v>
      </c>
      <c r="T22" s="9"/>
      <c r="U22" s="1">
        <f t="shared" si="3"/>
        <v>-8.9378313743165891E-2</v>
      </c>
    </row>
    <row r="23" spans="1:21" ht="21" x14ac:dyDescent="0.55000000000000004">
      <c r="A23" s="25" t="s">
        <v>66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-427474762293</v>
      </c>
      <c r="F23" s="9"/>
      <c r="G23" s="9">
        <f>IFERROR(VLOOKUP(A23,'درآمد ناشی از فروش'!A:Q,9,0),0)</f>
        <v>4550964424</v>
      </c>
      <c r="H23" s="9"/>
      <c r="I23" s="9">
        <f t="shared" si="1"/>
        <v>-422923797869</v>
      </c>
      <c r="J23" s="9"/>
      <c r="K23" s="1">
        <f t="shared" si="0"/>
        <v>0.19260681295888687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36453746257</v>
      </c>
      <c r="P23" s="9"/>
      <c r="Q23" s="9">
        <f>IFERROR(VLOOKUP(A23,'درآمد ناشی از فروش'!A:Q,17,0),0)</f>
        <v>4550964424</v>
      </c>
      <c r="R23" s="9"/>
      <c r="S23" s="9">
        <f t="shared" si="2"/>
        <v>41004710681</v>
      </c>
      <c r="T23" s="9"/>
      <c r="U23" s="1">
        <f t="shared" si="3"/>
        <v>9.5266875781674865E-2</v>
      </c>
    </row>
    <row r="24" spans="1:21" ht="21" x14ac:dyDescent="0.55000000000000004">
      <c r="A24" s="25" t="s">
        <v>62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-86765809817</v>
      </c>
      <c r="F24" s="9"/>
      <c r="G24" s="9">
        <f>IFERROR(VLOOKUP(A24,'درآمد ناشی از فروش'!A:Q,9,0),0)</f>
        <v>-24489314</v>
      </c>
      <c r="H24" s="9"/>
      <c r="I24" s="9">
        <f t="shared" si="1"/>
        <v>-86790299131</v>
      </c>
      <c r="J24" s="9"/>
      <c r="K24" s="1">
        <f t="shared" si="0"/>
        <v>3.9525803455846761E-2</v>
      </c>
      <c r="L24" s="9"/>
      <c r="M24" s="9">
        <f>IFERROR(VLOOKUP(A24,'درآمد سود سهام'!A:S,19,0),0)</f>
        <v>0</v>
      </c>
      <c r="N24" s="9"/>
      <c r="O24" s="9">
        <f>IFERROR(VLOOKUP(A24,'درآمد ناشی از تغییر قیمت اوراق'!A:Q,17,0),0)</f>
        <v>-35363362081</v>
      </c>
      <c r="P24" s="9"/>
      <c r="Q24" s="9">
        <f>IFERROR(VLOOKUP(A24,'درآمد ناشی از فروش'!A:Q,17,0),0)</f>
        <v>-24489314</v>
      </c>
      <c r="R24" s="9"/>
      <c r="S24" s="9">
        <f t="shared" si="2"/>
        <v>-35387851395</v>
      </c>
      <c r="T24" s="9"/>
      <c r="U24" s="1">
        <f t="shared" si="3"/>
        <v>-8.2217140105074818E-2</v>
      </c>
    </row>
    <row r="25" spans="1:21" ht="21" x14ac:dyDescent="0.45">
      <c r="A25" s="5" t="s">
        <v>57</v>
      </c>
      <c r="C25" s="9">
        <f>IFERROR(VLOOKUP(A25,'درآمد سود سهام'!A:S,13,0),0)</f>
        <v>0</v>
      </c>
      <c r="E25" s="9">
        <f>IFERROR(VLOOKUP(A25,'درآمد ناشی از تغییر قیمت اوراق'!A:Q,9,0),0)</f>
        <v>-173967473748</v>
      </c>
      <c r="G25" s="9">
        <f>IFERROR(VLOOKUP(A25,'درآمد ناشی از فروش'!A:Q,9,0),0)</f>
        <v>0</v>
      </c>
      <c r="I25" s="9">
        <f t="shared" si="1"/>
        <v>-173967473748</v>
      </c>
      <c r="K25" s="1">
        <f t="shared" si="0"/>
        <v>7.9227796699891398E-2</v>
      </c>
      <c r="M25" s="9">
        <f>IFERROR(VLOOKUP(A25,'درآمد سود سهام'!A:S,19,0),0)</f>
        <v>0</v>
      </c>
      <c r="O25" s="9">
        <f>IFERROR(VLOOKUP(A25,'درآمد ناشی از تغییر قیمت اوراق'!A:Q,17,0),0)</f>
        <v>-87242322121</v>
      </c>
      <c r="Q25" s="9">
        <f>IFERROR(VLOOKUP(A25,'درآمد ناشی از فروش'!A:Q,17,0),0)</f>
        <v>0</v>
      </c>
      <c r="S25" s="9">
        <f t="shared" si="2"/>
        <v>-87242322121</v>
      </c>
      <c r="U25" s="1">
        <f t="shared" si="3"/>
        <v>-0.20269143048135954</v>
      </c>
    </row>
    <row r="26" spans="1:21" ht="21" x14ac:dyDescent="0.45">
      <c r="A26" s="5" t="s">
        <v>60</v>
      </c>
      <c r="C26" s="9">
        <f>IFERROR(VLOOKUP(A26,'درآمد سود سهام'!A:S,13,0),0)</f>
        <v>0</v>
      </c>
      <c r="E26" s="9">
        <f>IFERROR(VLOOKUP(A26,'درآمد ناشی از تغییر قیمت اوراق'!A:Q,9,0),0)</f>
        <v>-139256090126</v>
      </c>
      <c r="G26" s="9">
        <f>IFERROR(VLOOKUP(A26,'درآمد ناشی از فروش'!A:Q,9,0),0)</f>
        <v>422598763</v>
      </c>
      <c r="I26" s="9">
        <f t="shared" si="1"/>
        <v>-138833491363</v>
      </c>
      <c r="K26" s="1">
        <f t="shared" si="0"/>
        <v>6.3227173401259718E-2</v>
      </c>
      <c r="M26" s="9">
        <f>IFERROR(VLOOKUP(A26,'درآمد سود سهام'!A:S,19,0),0)</f>
        <v>0</v>
      </c>
      <c r="O26" s="9">
        <f>IFERROR(VLOOKUP(A26,'درآمد ناشی از تغییر قیمت اوراق'!A:Q,17,0),0)</f>
        <v>-54440559125</v>
      </c>
      <c r="Q26" s="9">
        <f>IFERROR(VLOOKUP(A26,'درآمد ناشی از فروش'!A:Q,17,0),0)</f>
        <v>22636420998</v>
      </c>
      <c r="S26" s="9">
        <f t="shared" si="2"/>
        <v>-31804138127</v>
      </c>
      <c r="U26" s="1">
        <f t="shared" si="3"/>
        <v>-7.3891043881747678E-2</v>
      </c>
    </row>
    <row r="27" spans="1:21" ht="21" x14ac:dyDescent="0.45">
      <c r="A27" s="5" t="s">
        <v>81</v>
      </c>
      <c r="C27" s="9">
        <f>IFERROR(VLOOKUP(A27,'درآمد سود سهام'!A:S,13,0),0)</f>
        <v>0</v>
      </c>
      <c r="E27" s="9">
        <f>IFERROR(VLOOKUP(A27,'درآمد ناشی از تغییر قیمت اوراق'!A:Q,9,0),0)</f>
        <v>-7246411539</v>
      </c>
      <c r="G27" s="9">
        <f>IFERROR(VLOOKUP(A27,'درآمد ناشی از فروش'!A:Q,9,0),0)</f>
        <v>-11200893990</v>
      </c>
      <c r="I27" s="9">
        <f t="shared" si="1"/>
        <v>-18447305529</v>
      </c>
      <c r="K27" s="1">
        <f t="shared" si="0"/>
        <v>8.4012220251557055E-3</v>
      </c>
      <c r="M27" s="9">
        <f>IFERROR(VLOOKUP(A27,'درآمد سود سهام'!A:S,19,0),0)</f>
        <v>0</v>
      </c>
      <c r="O27" s="9">
        <f>IFERROR(VLOOKUP(A27,'درآمد ناشی از تغییر قیمت اوراق'!A:Q,17,0),0)</f>
        <v>-13654654728</v>
      </c>
      <c r="Q27" s="9">
        <f>IFERROR(VLOOKUP(A27,'درآمد ناشی از فروش'!A:Q,17,0),0)</f>
        <v>-11200893990</v>
      </c>
      <c r="S27" s="9">
        <f t="shared" si="2"/>
        <v>-24855548718</v>
      </c>
      <c r="U27" s="1">
        <f t="shared" si="3"/>
        <v>-5.7747279102258665E-2</v>
      </c>
    </row>
    <row r="28" spans="1:21" ht="21" x14ac:dyDescent="0.45">
      <c r="A28" s="5" t="s">
        <v>55</v>
      </c>
      <c r="C28" s="9">
        <f>IFERROR(VLOOKUP(A28,'درآمد سود سهام'!A:S,13,0),0)</f>
        <v>0</v>
      </c>
      <c r="E28" s="9">
        <f>IFERROR(VLOOKUP(A28,'درآمد ناشی از تغییر قیمت اوراق'!A:Q,9,0),0)</f>
        <v>-110104817426</v>
      </c>
      <c r="G28" s="9">
        <f>IFERROR(VLOOKUP(A28,'درآمد ناشی از فروش'!A:Q,9,0),0)</f>
        <v>0</v>
      </c>
      <c r="I28" s="9">
        <f t="shared" si="1"/>
        <v>-110104817426</v>
      </c>
      <c r="K28" s="1">
        <f t="shared" si="0"/>
        <v>5.0143638363927642E-2</v>
      </c>
      <c r="M28" s="9">
        <f>IFERROR(VLOOKUP(A28,'درآمد سود سهام'!A:S,19,0),0)</f>
        <v>0</v>
      </c>
      <c r="O28" s="9">
        <f>IFERROR(VLOOKUP(A28,'درآمد ناشی از تغییر قیمت اوراق'!A:Q,17,0),0)</f>
        <v>-118384293331</v>
      </c>
      <c r="Q28" s="9">
        <f>IFERROR(VLOOKUP(A28,'درآمد ناشی از فروش'!A:Q,17,0),0)</f>
        <v>0</v>
      </c>
      <c r="S28" s="9">
        <f t="shared" si="2"/>
        <v>-118384293331</v>
      </c>
      <c r="U28" s="1">
        <f t="shared" si="3"/>
        <v>-0.27504405176772956</v>
      </c>
    </row>
    <row r="29" spans="1:21" ht="21" x14ac:dyDescent="0.45">
      <c r="A29" s="5" t="s">
        <v>54</v>
      </c>
      <c r="C29" s="9">
        <f>IFERROR(VLOOKUP(A29,'درآمد سود سهام'!A:S,13,0),0)</f>
        <v>0</v>
      </c>
      <c r="E29" s="9">
        <f>IFERROR(VLOOKUP(A29,'درآمد ناشی از تغییر قیمت اوراق'!A:Q,9,0),0)</f>
        <v>-43354728745</v>
      </c>
      <c r="G29" s="9">
        <f>IFERROR(VLOOKUP(A29,'درآمد ناشی از فروش'!A:Q,9,0),0)</f>
        <v>0</v>
      </c>
      <c r="I29" s="9">
        <f t="shared" si="1"/>
        <v>-43354728745</v>
      </c>
      <c r="K29" s="1">
        <f t="shared" si="0"/>
        <v>1.9744493387099535E-2</v>
      </c>
      <c r="M29" s="9">
        <f>IFERROR(VLOOKUP(A29,'درآمد سود سهام'!A:S,19,0),0)</f>
        <v>0</v>
      </c>
      <c r="O29" s="9">
        <f>IFERROR(VLOOKUP(A29,'درآمد ناشی از تغییر قیمت اوراق'!A:Q,17,0),0)</f>
        <v>-22441007733</v>
      </c>
      <c r="Q29" s="9">
        <f>IFERROR(VLOOKUP(A29,'درآمد ناشی از فروش'!A:Q,17,0),0)</f>
        <v>0</v>
      </c>
      <c r="S29" s="9">
        <f t="shared" si="2"/>
        <v>-22441007733</v>
      </c>
      <c r="U29" s="1">
        <f t="shared" si="3"/>
        <v>-5.2137538848821323E-2</v>
      </c>
    </row>
    <row r="30" spans="1:21" ht="21" x14ac:dyDescent="0.45">
      <c r="A30" s="5" t="s">
        <v>53</v>
      </c>
      <c r="C30" s="9">
        <f>IFERROR(VLOOKUP(A30,'درآمد سود سهام'!A:S,13,0),0)</f>
        <v>0</v>
      </c>
      <c r="E30" s="9">
        <f>IFERROR(VLOOKUP(A30,'درآمد ناشی از تغییر قیمت اوراق'!A:Q,9,0),0)</f>
        <v>-343091234291</v>
      </c>
      <c r="G30" s="9">
        <f>IFERROR(VLOOKUP(A30,'درآمد ناشی از فروش'!A:Q,9,0),0)</f>
        <v>22061902468</v>
      </c>
      <c r="I30" s="9">
        <f t="shared" si="1"/>
        <v>-321029331823</v>
      </c>
      <c r="K30" s="1">
        <f t="shared" si="0"/>
        <v>0.14620231062973071</v>
      </c>
      <c r="M30" s="9">
        <f>IFERROR(VLOOKUP(A30,'درآمد سود سهام'!A:S,19,0),0)</f>
        <v>0</v>
      </c>
      <c r="O30" s="9">
        <f>IFERROR(VLOOKUP(A30,'درآمد ناشی از تغییر قیمت اوراق'!A:Q,17,0),0)</f>
        <v>509450173061</v>
      </c>
      <c r="Q30" s="9">
        <f>IFERROR(VLOOKUP(A30,'درآمد ناشی از فروش'!A:Q,17,0),0)</f>
        <v>44696749601</v>
      </c>
      <c r="S30" s="9">
        <f t="shared" si="2"/>
        <v>554146922662</v>
      </c>
      <c r="U30" s="1">
        <f t="shared" si="3"/>
        <v>1.2874580790665071</v>
      </c>
    </row>
    <row r="31" spans="1:21" ht="21" x14ac:dyDescent="0.45">
      <c r="A31" s="5" t="s">
        <v>56</v>
      </c>
      <c r="C31" s="9">
        <f>IFERROR(VLOOKUP(A31,'درآمد سود سهام'!A:S,13,0),0)</f>
        <v>0</v>
      </c>
      <c r="E31" s="9">
        <f>IFERROR(VLOOKUP(A31,'درآمد ناشی از تغییر قیمت اوراق'!A:Q,9,0),0)</f>
        <v>-8096147656</v>
      </c>
      <c r="G31" s="9">
        <f>IFERROR(VLOOKUP(A31,'درآمد ناشی از فروش'!A:Q,9,0),0)</f>
        <v>-1734751072</v>
      </c>
      <c r="I31" s="9">
        <f t="shared" si="1"/>
        <v>-9830898728</v>
      </c>
      <c r="K31" s="1">
        <f t="shared" si="0"/>
        <v>4.477161328027615E-3</v>
      </c>
      <c r="M31" s="9">
        <f>IFERROR(VLOOKUP(A31,'درآمد سود سهام'!A:S,19,0),0)</f>
        <v>0</v>
      </c>
      <c r="O31" s="9">
        <f>IFERROR(VLOOKUP(A31,'درآمد ناشی از تغییر قیمت اوراق'!A:Q,17,0),0)</f>
        <v>-10831450400</v>
      </c>
      <c r="Q31" s="9">
        <f>IFERROR(VLOOKUP(A31,'درآمد ناشی از فروش'!A:Q,17,0),0)</f>
        <v>-1734751072</v>
      </c>
      <c r="S31" s="9">
        <f t="shared" si="2"/>
        <v>-12566201472</v>
      </c>
      <c r="U31" s="1">
        <f t="shared" si="3"/>
        <v>-2.9195249394485635E-2</v>
      </c>
    </row>
    <row r="32" spans="1:21" ht="21" x14ac:dyDescent="0.45">
      <c r="A32" s="5" t="s">
        <v>52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-219594695871</v>
      </c>
      <c r="G32" s="9">
        <f>IFERROR(VLOOKUP(A32,'درآمد ناشی از فروش'!A:Q,9,0),0)</f>
        <v>0</v>
      </c>
      <c r="I32" s="9">
        <f t="shared" si="1"/>
        <v>-219594695871</v>
      </c>
      <c r="K32" s="1">
        <f t="shared" si="0"/>
        <v>0.10000722287916815</v>
      </c>
      <c r="M32" s="9">
        <f>IFERROR(VLOOKUP(A32,'درآمد سود سهام'!A:S,19,0),0)</f>
        <v>0</v>
      </c>
      <c r="O32" s="9">
        <f>IFERROR(VLOOKUP(A32,'درآمد ناشی از تغییر قیمت اوراق'!A:Q,17,0),0)</f>
        <v>-115314371290</v>
      </c>
      <c r="Q32" s="9">
        <f>IFERROR(VLOOKUP(A32,'درآمد ناشی از فروش'!A:Q,17,0),0)</f>
        <v>0</v>
      </c>
      <c r="S32" s="9">
        <f t="shared" si="2"/>
        <v>-115314371290</v>
      </c>
      <c r="U32" s="1">
        <f t="shared" si="3"/>
        <v>-0.26791165461427546</v>
      </c>
    </row>
    <row r="33" spans="1:21" ht="21" x14ac:dyDescent="0.45">
      <c r="A33" s="5" t="s">
        <v>82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-100980086120</v>
      </c>
      <c r="G33" s="9">
        <f>IFERROR(VLOOKUP(A33,'درآمد ناشی از فروش'!A:Q,9,0),0)</f>
        <v>0</v>
      </c>
      <c r="I33" s="9">
        <f t="shared" si="1"/>
        <v>-100980086120</v>
      </c>
      <c r="K33" s="1">
        <f t="shared" si="0"/>
        <v>4.5988077894617709E-2</v>
      </c>
      <c r="M33" s="9">
        <f>IFERROR(VLOOKUP(A33,'درآمد سود سهام'!A:S,19,0),0)</f>
        <v>0</v>
      </c>
      <c r="O33" s="9">
        <f>IFERROR(VLOOKUP(A33,'درآمد ناشی از تغییر قیمت اوراق'!A:Q,17,0),0)</f>
        <v>-79084384339</v>
      </c>
      <c r="Q33" s="9">
        <f>IFERROR(VLOOKUP(A33,'درآمد ناشی از فروش'!A:Q,17,0),0)</f>
        <v>0</v>
      </c>
      <c r="S33" s="9">
        <f t="shared" si="2"/>
        <v>-79084384339</v>
      </c>
      <c r="U33" s="1">
        <f t="shared" si="3"/>
        <v>-0.18373796800338765</v>
      </c>
    </row>
    <row r="34" spans="1:21" ht="21" x14ac:dyDescent="0.55000000000000004">
      <c r="A34" s="25" t="s">
        <v>94</v>
      </c>
      <c r="C34" s="9">
        <f>IFERROR(VLOOKUP(A34,'درآمد سود سهام'!A:S,13,0),0)</f>
        <v>0</v>
      </c>
      <c r="D34" s="9"/>
      <c r="E34" s="9">
        <f>IFERROR(VLOOKUP(A34,'درآمد ناشی از تغییر قیمت اوراق'!A:Q,9,0),0)</f>
        <v>-457870588</v>
      </c>
      <c r="F34" s="9"/>
      <c r="G34" s="9">
        <f>IFERROR(VLOOKUP(A34,'درآمد ناشی از فروش'!A:Q,9,0),0)</f>
        <v>0</v>
      </c>
      <c r="H34" s="9"/>
      <c r="I34" s="9">
        <f t="shared" si="1"/>
        <v>-457870588</v>
      </c>
      <c r="J34" s="9"/>
      <c r="K34" s="1">
        <f t="shared" si="0"/>
        <v>2.0852218566713986E-4</v>
      </c>
      <c r="L34" s="9"/>
      <c r="M34" s="9">
        <f>IFERROR(VLOOKUP(A34,'درآمد سود سهام'!A:S,19,0),0)</f>
        <v>0</v>
      </c>
      <c r="N34" s="9"/>
      <c r="O34" s="9">
        <f>IFERROR(VLOOKUP(A34,'درآمد ناشی از تغییر قیمت اوراق'!A:Q,17,0),0)</f>
        <v>1181173401</v>
      </c>
      <c r="P34" s="9"/>
      <c r="Q34" s="9">
        <f>IFERROR(VLOOKUP(A34,'درآمد ناشی از فروش'!A:Q,17,0),0)</f>
        <v>1320525345</v>
      </c>
      <c r="R34" s="9"/>
      <c r="S34" s="9">
        <f t="shared" si="2"/>
        <v>2501698746</v>
      </c>
      <c r="T34" s="9"/>
      <c r="U34" s="1">
        <f t="shared" si="3"/>
        <v>5.8122352217640757E-3</v>
      </c>
    </row>
    <row r="35" spans="1:21" ht="21" x14ac:dyDescent="0.55000000000000004">
      <c r="A35" s="25" t="s">
        <v>93</v>
      </c>
      <c r="C35" s="9">
        <f>IFERROR(VLOOKUP(A35,'درآمد سود سهام'!A:S,13,0),0)</f>
        <v>0</v>
      </c>
      <c r="D35" s="9"/>
      <c r="E35" s="9">
        <f>IFERROR(VLOOKUP(A35,'درآمد ناشی از تغییر قیمت اوراق'!A:Q,9,0),0)</f>
        <v>-625998336</v>
      </c>
      <c r="F35" s="9"/>
      <c r="G35" s="9">
        <f>IFERROR(VLOOKUP(A35,'درآمد ناشی از فروش'!A:Q,9,0),0)</f>
        <v>0</v>
      </c>
      <c r="H35" s="9"/>
      <c r="I35" s="9">
        <f t="shared" si="1"/>
        <v>-625998336</v>
      </c>
      <c r="J35" s="9"/>
      <c r="K35" s="1">
        <f t="shared" si="0"/>
        <v>2.8509047025032452E-4</v>
      </c>
      <c r="L35" s="9"/>
      <c r="M35" s="9">
        <f>IFERROR(VLOOKUP(A35,'درآمد سود سهام'!A:S,19,0),0)</f>
        <v>0</v>
      </c>
      <c r="N35" s="9"/>
      <c r="O35" s="9">
        <f>IFERROR(VLOOKUP(A35,'درآمد ناشی از تغییر قیمت اوراق'!A:Q,17,0),0)</f>
        <v>-973491275</v>
      </c>
      <c r="P35" s="9"/>
      <c r="Q35" s="9">
        <f>IFERROR(VLOOKUP(A35,'درآمد ناشی از فروش'!A:Q,17,0),0)</f>
        <v>386010096</v>
      </c>
      <c r="R35" s="9"/>
      <c r="S35" s="9">
        <f t="shared" si="2"/>
        <v>-587481179</v>
      </c>
      <c r="T35" s="9"/>
      <c r="U35" s="1">
        <f t="shared" si="3"/>
        <v>-1.364904070151093E-3</v>
      </c>
    </row>
    <row r="36" spans="1:21" ht="21" x14ac:dyDescent="0.55000000000000004">
      <c r="A36" s="25" t="s">
        <v>77</v>
      </c>
      <c r="C36" s="9">
        <f>IFERROR(VLOOKUP(A36,'درآمد سود سهام'!A:S,13,0),0)</f>
        <v>0</v>
      </c>
      <c r="D36" s="9"/>
      <c r="E36" s="9">
        <f>IFERROR(VLOOKUP(A36,'درآمد ناشی از تغییر قیمت اوراق'!A:Q,9,0),0)</f>
        <v>-8309970624</v>
      </c>
      <c r="F36" s="9"/>
      <c r="G36" s="9">
        <f>IFERROR(VLOOKUP(A36,'درآمد ناشی از فروش'!A:Q,9,0),0)</f>
        <v>0</v>
      </c>
      <c r="H36" s="9"/>
      <c r="I36" s="9">
        <f t="shared" si="1"/>
        <v>-8309970624</v>
      </c>
      <c r="J36" s="9"/>
      <c r="K36" s="1">
        <f t="shared" si="0"/>
        <v>3.7845043616258796E-3</v>
      </c>
      <c r="L36" s="9"/>
      <c r="M36" s="9">
        <f>IFERROR(VLOOKUP(A36,'درآمد سود سهام'!A:S,19,0),0)</f>
        <v>0</v>
      </c>
      <c r="N36" s="9"/>
      <c r="O36" s="9">
        <f>IFERROR(VLOOKUP(A36,'درآمد ناشی از تغییر قیمت اوراق'!A:Q,17,0),0)</f>
        <v>-16581831686</v>
      </c>
      <c r="P36" s="9"/>
      <c r="Q36" s="9">
        <f>IFERROR(VLOOKUP(A36,'درآمد ناشی از فروش'!A:Q,17,0),0)</f>
        <v>0</v>
      </c>
      <c r="R36" s="9"/>
      <c r="S36" s="9">
        <f t="shared" si="2"/>
        <v>-16581831686</v>
      </c>
      <c r="T36" s="9"/>
      <c r="U36" s="1">
        <f t="shared" si="3"/>
        <v>-3.8524824909806618E-2</v>
      </c>
    </row>
    <row r="37" spans="1:21" ht="21" x14ac:dyDescent="0.55000000000000004">
      <c r="A37" s="25" t="s">
        <v>78</v>
      </c>
      <c r="C37" s="9">
        <f>IFERROR(VLOOKUP(A37,'درآمد سود سهام'!A:S,13,0),0)</f>
        <v>0</v>
      </c>
      <c r="D37" s="9"/>
      <c r="E37" s="9">
        <f>IFERROR(VLOOKUP(A37,'درآمد ناشی از تغییر قیمت اوراق'!A:Q,9,0),0)</f>
        <v>2672586807</v>
      </c>
      <c r="F37" s="9"/>
      <c r="G37" s="9">
        <f>IFERROR(VLOOKUP(A37,'درآمد ناشی از فروش'!A:Q,9,0),0)</f>
        <v>-2477550123</v>
      </c>
      <c r="H37" s="9"/>
      <c r="I37" s="9">
        <f t="shared" si="1"/>
        <v>195036684</v>
      </c>
      <c r="J37" s="9"/>
      <c r="K37" s="1">
        <f t="shared" si="0"/>
        <v>-8.8823079487585012E-5</v>
      </c>
      <c r="L37" s="9"/>
      <c r="M37" s="9">
        <f>IFERROR(VLOOKUP(A37,'درآمد سود سهام'!A:S,19,0),0)</f>
        <v>0</v>
      </c>
      <c r="N37" s="9"/>
      <c r="O37" s="9">
        <f>IFERROR(VLOOKUP(A37,'درآمد ناشی از تغییر قیمت اوراق'!A:Q,17,0),0)</f>
        <v>-864976580</v>
      </c>
      <c r="P37" s="9"/>
      <c r="Q37" s="9">
        <f>IFERROR(VLOOKUP(A37,'درآمد ناشی از فروش'!A:Q,17,0),0)</f>
        <v>-2477550123</v>
      </c>
      <c r="R37" s="9"/>
      <c r="S37" s="9">
        <f t="shared" si="2"/>
        <v>-3342526703</v>
      </c>
      <c r="T37" s="9"/>
      <c r="U37" s="1">
        <f t="shared" si="3"/>
        <v>-7.765743762683866E-3</v>
      </c>
    </row>
    <row r="38" spans="1:21" ht="21" x14ac:dyDescent="0.55000000000000004">
      <c r="A38" s="25" t="s">
        <v>100</v>
      </c>
      <c r="C38" s="9">
        <f>IFERROR(VLOOKUP(A38,'درآمد سود سهام'!A:S,13,0),0)</f>
        <v>0</v>
      </c>
      <c r="D38" s="9"/>
      <c r="E38" s="9">
        <f>IFERROR(VLOOKUP(A38,'درآمد ناشی از تغییر قیمت اوراق'!A:Q,9,0),0)</f>
        <v>575525434</v>
      </c>
      <c r="F38" s="9"/>
      <c r="G38" s="9">
        <f>IFERROR(VLOOKUP(A38,'درآمد ناشی از فروش'!A:Q,9,0),0)</f>
        <v>0</v>
      </c>
      <c r="H38" s="9"/>
      <c r="I38" s="9">
        <f t="shared" si="1"/>
        <v>575525434</v>
      </c>
      <c r="J38" s="9"/>
      <c r="K38" s="1">
        <f t="shared" si="0"/>
        <v>-2.6210423763823248E-4</v>
      </c>
      <c r="L38" s="9"/>
      <c r="M38" s="9">
        <f>IFERROR(VLOOKUP(A38,'درآمد سود سهام'!A:S,19,0),0)</f>
        <v>0</v>
      </c>
      <c r="N38" s="9"/>
      <c r="O38" s="9">
        <f>IFERROR(VLOOKUP(A38,'درآمد ناشی از تغییر قیمت اوراق'!A:Q,17,0),0)</f>
        <v>14503600032</v>
      </c>
      <c r="P38" s="9"/>
      <c r="Q38" s="9">
        <f>IFERROR(VLOOKUP(A38,'درآمد ناشی از فروش'!A:Q,17,0),0)</f>
        <v>0</v>
      </c>
      <c r="R38" s="9"/>
      <c r="S38" s="9">
        <f t="shared" si="2"/>
        <v>14503600032</v>
      </c>
      <c r="T38" s="9"/>
      <c r="U38" s="1">
        <f t="shared" si="3"/>
        <v>3.3696437304113744E-2</v>
      </c>
    </row>
    <row r="39" spans="1:21" ht="21" x14ac:dyDescent="0.55000000000000004">
      <c r="A39" s="25" t="s">
        <v>99</v>
      </c>
      <c r="C39" s="9">
        <f>IFERROR(VLOOKUP(A39,'درآمد سود سهام'!A:S,13,0),0)</f>
        <v>0</v>
      </c>
      <c r="D39" s="9"/>
      <c r="E39" s="9">
        <f>IFERROR(VLOOKUP(A39,'درآمد ناشی از تغییر قیمت اوراق'!A:Q,9,0),0)</f>
        <v>-3360818490</v>
      </c>
      <c r="F39" s="9"/>
      <c r="G39" s="9">
        <f>IFERROR(VLOOKUP(A39,'درآمد ناشی از فروش'!A:Q,9,0),0)</f>
        <v>0</v>
      </c>
      <c r="H39" s="9"/>
      <c r="I39" s="9">
        <f t="shared" si="1"/>
        <v>-3360818490</v>
      </c>
      <c r="J39" s="9"/>
      <c r="K39" s="1">
        <f t="shared" si="0"/>
        <v>1.530574873189576E-3</v>
      </c>
      <c r="L39" s="9"/>
      <c r="M39" s="9">
        <f>IFERROR(VLOOKUP(A39,'درآمد سود سهام'!A:S,19,0),0)</f>
        <v>0</v>
      </c>
      <c r="N39" s="9"/>
      <c r="O39" s="9">
        <f>IFERROR(VLOOKUP(A39,'درآمد ناشی از تغییر قیمت اوراق'!A:Q,17,0),0)</f>
        <v>2832343238</v>
      </c>
      <c r="P39" s="9"/>
      <c r="Q39" s="9">
        <f>IFERROR(VLOOKUP(A39,'درآمد ناشی از فروش'!A:Q,17,0),0)</f>
        <v>0</v>
      </c>
      <c r="R39" s="9"/>
      <c r="S39" s="9">
        <f t="shared" si="2"/>
        <v>2832343238</v>
      </c>
      <c r="T39" s="9"/>
      <c r="U39" s="1">
        <f t="shared" si="3"/>
        <v>6.5804266618235373E-3</v>
      </c>
    </row>
    <row r="40" spans="1:21" ht="21" x14ac:dyDescent="0.55000000000000004">
      <c r="A40" s="25" t="s">
        <v>101</v>
      </c>
      <c r="C40" s="9">
        <f>IFERROR(VLOOKUP(A40,'درآمد سود سهام'!A:S,13,0),0)</f>
        <v>0</v>
      </c>
      <c r="D40" s="9"/>
      <c r="E40" s="9">
        <f>IFERROR(VLOOKUP(A40,'درآمد ناشی از تغییر قیمت اوراق'!A:Q,9,0),0)</f>
        <v>-2009267466</v>
      </c>
      <c r="F40" s="9"/>
      <c r="G40" s="9">
        <f>IFERROR(VLOOKUP(A40,'درآمد ناشی از فروش'!A:Q,9,0),0)</f>
        <v>1447323704</v>
      </c>
      <c r="H40" s="9"/>
      <c r="I40" s="9">
        <f t="shared" si="1"/>
        <v>-561943762</v>
      </c>
      <c r="J40" s="9"/>
      <c r="K40" s="1">
        <f t="shared" si="0"/>
        <v>2.5591890928415573E-4</v>
      </c>
      <c r="L40" s="9"/>
      <c r="M40" s="9">
        <f>IFERROR(VLOOKUP(A40,'درآمد سود سهام'!A:S,19,0),0)</f>
        <v>0</v>
      </c>
      <c r="N40" s="9"/>
      <c r="O40" s="9">
        <f>IFERROR(VLOOKUP(A40,'درآمد ناشی از تغییر قیمت اوراق'!A:Q,17,0),0)</f>
        <v>39343599</v>
      </c>
      <c r="P40" s="9"/>
      <c r="Q40" s="9">
        <f>IFERROR(VLOOKUP(A40,'درآمد ناشی از فروش'!A:Q,17,0),0)</f>
        <v>1447323704</v>
      </c>
      <c r="R40" s="9"/>
      <c r="S40" s="9">
        <f t="shared" si="2"/>
        <v>1486667303</v>
      </c>
      <c r="T40" s="9"/>
      <c r="U40" s="1">
        <f t="shared" si="3"/>
        <v>3.4539970391549314E-3</v>
      </c>
    </row>
    <row r="41" spans="1:21" ht="21" x14ac:dyDescent="0.55000000000000004">
      <c r="A41" s="25" t="s">
        <v>70</v>
      </c>
      <c r="C41" s="9">
        <f>IFERROR(VLOOKUP(A41,'درآمد سود سهام'!A:S,13,0),0)</f>
        <v>0</v>
      </c>
      <c r="D41" s="9"/>
      <c r="E41" s="9">
        <f>IFERROR(VLOOKUP(A41,'درآمد ناشی از تغییر قیمت اوراق'!A:Q,9,0),0)</f>
        <v>-73922461044</v>
      </c>
      <c r="F41" s="9"/>
      <c r="G41" s="9">
        <f>IFERROR(VLOOKUP(A41,'درآمد ناشی از فروش'!A:Q,9,0),0)</f>
        <v>0</v>
      </c>
      <c r="H41" s="9"/>
      <c r="I41" s="9">
        <f t="shared" si="1"/>
        <v>-73922461044</v>
      </c>
      <c r="J41" s="9"/>
      <c r="K41" s="1">
        <f t="shared" si="0"/>
        <v>3.3665567413098132E-2</v>
      </c>
      <c r="L41" s="9"/>
      <c r="M41" s="9">
        <f>IFERROR(VLOOKUP(A41,'درآمد سود سهام'!A:S,19,0),0)</f>
        <v>0</v>
      </c>
      <c r="N41" s="9"/>
      <c r="O41" s="9">
        <f>IFERROR(VLOOKUP(A41,'درآمد ناشی از تغییر قیمت اوراق'!A:Q,17,0),0)</f>
        <v>-5470577930</v>
      </c>
      <c r="P41" s="9"/>
      <c r="Q41" s="9">
        <f>IFERROR(VLOOKUP(A41,'درآمد ناشی از فروش'!A:Q,17,0),0)</f>
        <v>1605548953</v>
      </c>
      <c r="R41" s="9"/>
      <c r="S41" s="9">
        <f t="shared" si="2"/>
        <v>-3865028977</v>
      </c>
      <c r="T41" s="9"/>
      <c r="U41" s="1">
        <f t="shared" si="3"/>
        <v>-8.9796813421987344E-3</v>
      </c>
    </row>
    <row r="42" spans="1:21" ht="21" x14ac:dyDescent="0.55000000000000004">
      <c r="A42" s="25" t="s">
        <v>68</v>
      </c>
      <c r="C42" s="9">
        <f>IFERROR(VLOOKUP(A42,'درآمد سود سهام'!A:S,13,0),0)</f>
        <v>0</v>
      </c>
      <c r="D42" s="9"/>
      <c r="E42" s="9">
        <f>IFERROR(VLOOKUP(A42,'درآمد ناشی از تغییر قیمت اوراق'!A:Q,9,0),0)</f>
        <v>-31991387008</v>
      </c>
      <c r="F42" s="9"/>
      <c r="G42" s="9">
        <f>IFERROR(VLOOKUP(A42,'درآمد ناشی از فروش'!A:Q,9,0),0)</f>
        <v>0</v>
      </c>
      <c r="H42" s="9"/>
      <c r="I42" s="9">
        <f t="shared" si="1"/>
        <v>-31991387008</v>
      </c>
      <c r="J42" s="9"/>
      <c r="K42" s="1">
        <f t="shared" si="0"/>
        <v>1.4569431005757246E-2</v>
      </c>
      <c r="L42" s="9"/>
      <c r="M42" s="9">
        <f>IFERROR(VLOOKUP(A42,'درآمد سود سهام'!A:S,19,0),0)</f>
        <v>0</v>
      </c>
      <c r="N42" s="9"/>
      <c r="O42" s="9">
        <f>IFERROR(VLOOKUP(A42,'درآمد ناشی از تغییر قیمت اوراق'!A:Q,17,0),0)</f>
        <v>-16256892735</v>
      </c>
      <c r="P42" s="9"/>
      <c r="Q42" s="9">
        <f>IFERROR(VLOOKUP(A42,'درآمد ناشی از فروش'!A:Q,17,0),0)</f>
        <v>0</v>
      </c>
      <c r="R42" s="9"/>
      <c r="S42" s="9">
        <f t="shared" si="2"/>
        <v>-16256892735</v>
      </c>
      <c r="T42" s="9"/>
      <c r="U42" s="1">
        <f t="shared" si="3"/>
        <v>-3.7769889241015556E-2</v>
      </c>
    </row>
    <row r="43" spans="1:21" ht="21.75" thickBot="1" x14ac:dyDescent="0.6">
      <c r="A43" s="25" t="s">
        <v>79</v>
      </c>
      <c r="C43" s="9">
        <f>IFERROR(VLOOKUP(A43,'درآمد سود سهام'!A:S,13,0),0)</f>
        <v>0</v>
      </c>
      <c r="D43" s="9"/>
      <c r="E43" s="9">
        <f>IFERROR(VLOOKUP(A43,'درآمد ناشی از تغییر قیمت اوراق'!A:Q,9,0),0)</f>
        <v>-4417407411</v>
      </c>
      <c r="F43" s="9"/>
      <c r="G43" s="9">
        <f>IFERROR(VLOOKUP(A43,'درآمد ناشی از فروش'!A:Q,9,0),0)</f>
        <v>459527598</v>
      </c>
      <c r="H43" s="9"/>
      <c r="I43" s="9">
        <f t="shared" si="1"/>
        <v>-3957879813</v>
      </c>
      <c r="J43" s="9"/>
      <c r="K43" s="1">
        <f t="shared" si="0"/>
        <v>1.8024869271895901E-3</v>
      </c>
      <c r="L43" s="9"/>
      <c r="M43" s="9">
        <f>IFERROR(VLOOKUP(A43,'درآمد سود سهام'!A:S,19,0),0)</f>
        <v>0</v>
      </c>
      <c r="N43" s="9"/>
      <c r="O43" s="9">
        <f>IFERROR(VLOOKUP(A43,'درآمد ناشی از تغییر قیمت اوراق'!A:Q,17,0),0)</f>
        <v>9544187609</v>
      </c>
      <c r="P43" s="9"/>
      <c r="Q43" s="9">
        <f>IFERROR(VLOOKUP(A43,'درآمد ناشی از فروش'!A:Q,17,0),0)</f>
        <v>459527598</v>
      </c>
      <c r="R43" s="9"/>
      <c r="S43" s="9">
        <f t="shared" si="2"/>
        <v>10003715207</v>
      </c>
      <c r="T43" s="9"/>
      <c r="U43" s="1">
        <f t="shared" si="3"/>
        <v>2.3241785593724841E-2</v>
      </c>
    </row>
    <row r="44" spans="1:21" s="25" customFormat="1" ht="21.75" thickBot="1" x14ac:dyDescent="0.6">
      <c r="A44" s="25" t="s">
        <v>15</v>
      </c>
      <c r="C44" s="4">
        <f>SUM(C8:C43)</f>
        <v>0</v>
      </c>
      <c r="D44" s="3"/>
      <c r="E44" s="4">
        <f>SUM(E8:E43)</f>
        <v>-2204147895337</v>
      </c>
      <c r="F44" s="3"/>
      <c r="G44" s="4">
        <f>SUM(G8:G43)</f>
        <v>8359535767</v>
      </c>
      <c r="H44" s="3"/>
      <c r="I44" s="4">
        <f>SUM(I8:I43)</f>
        <v>-2195788359570</v>
      </c>
      <c r="J44" s="3"/>
      <c r="K44" s="8">
        <f>SUM(K8:K43)</f>
        <v>0.99999999999999989</v>
      </c>
      <c r="L44" s="3"/>
      <c r="M44" s="4">
        <f>SUM(M8:M43)</f>
        <v>128344505400</v>
      </c>
      <c r="N44" s="3"/>
      <c r="O44" s="4">
        <f>SUM(O8:O43)</f>
        <v>205232842683</v>
      </c>
      <c r="P44" s="3"/>
      <c r="Q44" s="4">
        <f>SUM(Q8:Q43)</f>
        <v>96842043175</v>
      </c>
      <c r="R44" s="3"/>
      <c r="S44" s="4">
        <f>SUM(S8:S43)</f>
        <v>430419391258</v>
      </c>
      <c r="T44" s="3"/>
      <c r="U44" s="8">
        <f>SUM(U8:U43)</f>
        <v>0.99999999999999989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0"/>
  <sheetViews>
    <sheetView rightToLeft="1" zoomScale="85" zoomScaleNormal="85" workbookViewId="0">
      <selection activeCell="G25" sqref="G25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</row>
    <row r="3" spans="1:19" ht="26.25" x14ac:dyDescent="0.2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  <c r="J3" s="55" t="s">
        <v>23</v>
      </c>
      <c r="K3" s="55" t="s">
        <v>23</v>
      </c>
      <c r="L3" s="55" t="s">
        <v>23</v>
      </c>
      <c r="M3" s="55" t="s">
        <v>23</v>
      </c>
      <c r="N3" s="55" t="s">
        <v>23</v>
      </c>
      <c r="O3" s="55" t="s">
        <v>23</v>
      </c>
      <c r="P3" s="55" t="s">
        <v>23</v>
      </c>
      <c r="Q3" s="55" t="s">
        <v>23</v>
      </c>
      <c r="R3" s="55" t="s">
        <v>23</v>
      </c>
      <c r="S3" s="55" t="s">
        <v>23</v>
      </c>
    </row>
    <row r="4" spans="1:19" ht="26.25" x14ac:dyDescent="0.2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</row>
    <row r="6" spans="1:19" ht="27" thickBot="1" x14ac:dyDescent="0.25">
      <c r="A6" s="56" t="s">
        <v>3</v>
      </c>
      <c r="C6" s="56" t="s">
        <v>31</v>
      </c>
      <c r="D6" s="56" t="s">
        <v>31</v>
      </c>
      <c r="E6" s="56" t="s">
        <v>31</v>
      </c>
      <c r="F6" s="56" t="s">
        <v>31</v>
      </c>
      <c r="G6" s="56" t="s">
        <v>31</v>
      </c>
      <c r="I6" s="56" t="s">
        <v>25</v>
      </c>
      <c r="J6" s="56" t="s">
        <v>25</v>
      </c>
      <c r="K6" s="56" t="s">
        <v>25</v>
      </c>
      <c r="L6" s="56" t="s">
        <v>25</v>
      </c>
      <c r="M6" s="56" t="s">
        <v>25</v>
      </c>
      <c r="O6" s="56" t="s">
        <v>26</v>
      </c>
      <c r="P6" s="56" t="s">
        <v>26</v>
      </c>
      <c r="Q6" s="56" t="s">
        <v>26</v>
      </c>
      <c r="R6" s="56" t="s">
        <v>26</v>
      </c>
      <c r="S6" s="56" t="s">
        <v>26</v>
      </c>
    </row>
    <row r="7" spans="1:19" ht="27" thickBot="1" x14ac:dyDescent="0.25">
      <c r="A7" s="56" t="s">
        <v>3</v>
      </c>
      <c r="C7" s="34" t="s">
        <v>32</v>
      </c>
      <c r="E7" s="34" t="s">
        <v>33</v>
      </c>
      <c r="G7" s="34" t="s">
        <v>34</v>
      </c>
      <c r="I7" s="34" t="s">
        <v>35</v>
      </c>
      <c r="K7" s="34" t="s">
        <v>29</v>
      </c>
      <c r="M7" s="34" t="s">
        <v>36</v>
      </c>
      <c r="O7" s="34" t="s">
        <v>35</v>
      </c>
      <c r="Q7" s="34" t="s">
        <v>29</v>
      </c>
      <c r="S7" s="34" t="s">
        <v>36</v>
      </c>
    </row>
    <row r="8" spans="1:19" ht="21.75" thickBot="1" x14ac:dyDescent="0.25">
      <c r="A8" s="3" t="s">
        <v>69</v>
      </c>
      <c r="C8" s="9" t="s">
        <v>105</v>
      </c>
      <c r="E8" s="9" t="s">
        <v>105</v>
      </c>
      <c r="G8" s="9" t="s">
        <v>105</v>
      </c>
      <c r="I8" s="9">
        <v>0</v>
      </c>
      <c r="K8" s="9">
        <v>0</v>
      </c>
      <c r="M8" s="9">
        <v>0</v>
      </c>
      <c r="O8" s="9">
        <v>128344505400</v>
      </c>
      <c r="Q8" s="9">
        <v>0</v>
      </c>
      <c r="S8" s="9">
        <f>+Q8+O8</f>
        <v>128344505400</v>
      </c>
    </row>
    <row r="9" spans="1:19" ht="24.75" thickBot="1" x14ac:dyDescent="0.25">
      <c r="I9" s="17">
        <f>SUM(I8:I8)</f>
        <v>0</v>
      </c>
      <c r="J9" s="18"/>
      <c r="K9" s="17">
        <f>SUM(K8:K8)</f>
        <v>0</v>
      </c>
      <c r="L9" s="18"/>
      <c r="M9" s="17">
        <f>SUM(M8:M8)</f>
        <v>0</v>
      </c>
      <c r="N9" s="18"/>
      <c r="O9" s="17">
        <f>SUM(O8:O8)</f>
        <v>128344505400</v>
      </c>
      <c r="P9" s="18"/>
      <c r="Q9" s="17">
        <f>SUM(Q8:Q8)</f>
        <v>0</v>
      </c>
      <c r="R9" s="18"/>
      <c r="S9" s="17">
        <f>SUM(S8:S8)</f>
        <v>128344505400</v>
      </c>
    </row>
    <row r="10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G25" sqref="G25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</row>
    <row r="3" spans="1:9" ht="26.25" x14ac:dyDescent="0.45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</row>
    <row r="4" spans="1:9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</row>
    <row r="6" spans="1:9" ht="27" thickBot="1" x14ac:dyDescent="0.5">
      <c r="A6" s="34" t="s">
        <v>45</v>
      </c>
      <c r="C6" s="56" t="s">
        <v>25</v>
      </c>
      <c r="D6" s="56" t="s">
        <v>25</v>
      </c>
      <c r="E6" s="56" t="s">
        <v>25</v>
      </c>
      <c r="G6" s="56" t="s">
        <v>26</v>
      </c>
      <c r="H6" s="56" t="s">
        <v>26</v>
      </c>
      <c r="I6" s="56" t="s">
        <v>26</v>
      </c>
    </row>
    <row r="7" spans="1:9" ht="27" thickBot="1" x14ac:dyDescent="0.5">
      <c r="A7" s="34" t="s">
        <v>46</v>
      </c>
      <c r="C7" s="34" t="s">
        <v>47</v>
      </c>
      <c r="E7" s="34" t="s">
        <v>48</v>
      </c>
      <c r="G7" s="34" t="s">
        <v>47</v>
      </c>
      <c r="I7" s="34" t="s">
        <v>48</v>
      </c>
    </row>
    <row r="8" spans="1:9" ht="22.5" x14ac:dyDescent="0.55000000000000004">
      <c r="A8" s="23" t="s">
        <v>22</v>
      </c>
      <c r="B8" s="24"/>
      <c r="C8" s="23">
        <f>+'سود سپرده بانکی'!G8</f>
        <v>1811608204</v>
      </c>
      <c r="D8" s="24"/>
      <c r="E8" s="43">
        <f>+C8/$C$10</f>
        <v>0.99994702446400496</v>
      </c>
      <c r="F8" s="24"/>
      <c r="G8" s="23">
        <f>+'سود سپرده بانکی'!M8</f>
        <v>4570987051</v>
      </c>
      <c r="H8" s="24"/>
      <c r="I8" s="43">
        <f>+G8/$G$10</f>
        <v>0.99995809395862612</v>
      </c>
    </row>
    <row r="9" spans="1:9" ht="23.25" thickBot="1" x14ac:dyDescent="0.6">
      <c r="A9" s="23" t="s">
        <v>83</v>
      </c>
      <c r="B9" s="24"/>
      <c r="C9" s="23">
        <f>+'سود سپرده بانکی'!G9</f>
        <v>95976</v>
      </c>
      <c r="D9" s="24"/>
      <c r="E9" s="43">
        <f>+C9/$C$10</f>
        <v>5.2975535995065152E-5</v>
      </c>
      <c r="F9" s="24"/>
      <c r="G9" s="23">
        <f>+'سود سپرده بانکی'!M9</f>
        <v>191560</v>
      </c>
      <c r="H9" s="24"/>
      <c r="I9" s="43">
        <f>+G9/$G$10</f>
        <v>4.1906041373888461E-5</v>
      </c>
    </row>
    <row r="10" spans="1:9" ht="21.75" thickBot="1" x14ac:dyDescent="0.6">
      <c r="A10" s="15" t="s">
        <v>15</v>
      </c>
      <c r="B10" s="25"/>
      <c r="C10" s="4">
        <f>SUM(C8:C9)</f>
        <v>1811704180</v>
      </c>
      <c r="D10" s="3"/>
      <c r="E10" s="8">
        <f>SUM(E8:E9)</f>
        <v>1</v>
      </c>
      <c r="F10" s="3"/>
      <c r="G10" s="4">
        <f>SUM(G8:G9)</f>
        <v>4571178611</v>
      </c>
      <c r="H10" s="3"/>
      <c r="I10" s="8">
        <f>SUM(I8:I9)</f>
        <v>1</v>
      </c>
    </row>
    <row r="11" spans="1:9" ht="19.5" thickTop="1" x14ac:dyDescent="0.45">
      <c r="E11" s="2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G25" sqref="G25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</row>
    <row r="3" spans="1:13" ht="26.25" x14ac:dyDescent="0.2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  <c r="J3" s="55" t="s">
        <v>23</v>
      </c>
      <c r="K3" s="55" t="s">
        <v>23</v>
      </c>
      <c r="L3" s="55" t="s">
        <v>23</v>
      </c>
      <c r="M3" s="55" t="s">
        <v>23</v>
      </c>
    </row>
    <row r="4" spans="1:13" ht="26.25" x14ac:dyDescent="0.2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</row>
    <row r="6" spans="1:13" ht="27" thickBot="1" x14ac:dyDescent="0.25">
      <c r="A6" s="56" t="s">
        <v>24</v>
      </c>
      <c r="B6" s="56" t="s">
        <v>24</v>
      </c>
      <c r="C6" s="56" t="s">
        <v>25</v>
      </c>
      <c r="D6" s="56" t="s">
        <v>25</v>
      </c>
      <c r="E6" s="56" t="s">
        <v>25</v>
      </c>
      <c r="F6" s="56" t="s">
        <v>25</v>
      </c>
      <c r="G6" s="56" t="s">
        <v>25</v>
      </c>
      <c r="I6" s="56" t="s">
        <v>26</v>
      </c>
      <c r="J6" s="56" t="s">
        <v>26</v>
      </c>
      <c r="K6" s="56" t="s">
        <v>26</v>
      </c>
      <c r="L6" s="56" t="s">
        <v>26</v>
      </c>
      <c r="M6" s="56" t="s">
        <v>26</v>
      </c>
    </row>
    <row r="7" spans="1:13" ht="27" thickBot="1" x14ac:dyDescent="0.25">
      <c r="A7" s="34" t="s">
        <v>27</v>
      </c>
      <c r="C7" s="34" t="s">
        <v>28</v>
      </c>
      <c r="E7" s="34" t="s">
        <v>29</v>
      </c>
      <c r="G7" s="34" t="s">
        <v>30</v>
      </c>
      <c r="I7" s="34" t="s">
        <v>28</v>
      </c>
      <c r="K7" s="34" t="s">
        <v>29</v>
      </c>
      <c r="M7" s="34" t="s">
        <v>30</v>
      </c>
    </row>
    <row r="8" spans="1:13" ht="19.5" customHeight="1" x14ac:dyDescent="0.2">
      <c r="A8" s="3" t="s">
        <v>22</v>
      </c>
      <c r="C8" s="9">
        <v>1811608204</v>
      </c>
      <c r="E8" s="9">
        <v>0</v>
      </c>
      <c r="G8" s="9">
        <f>+C8-E8</f>
        <v>1811608204</v>
      </c>
      <c r="I8" s="9">
        <v>4570987051</v>
      </c>
      <c r="K8" s="9">
        <v>0</v>
      </c>
      <c r="M8" s="9">
        <f>+I8-K8</f>
        <v>4570987051</v>
      </c>
    </row>
    <row r="9" spans="1:13" ht="19.5" customHeight="1" thickBot="1" x14ac:dyDescent="0.25">
      <c r="A9" s="3" t="s">
        <v>83</v>
      </c>
      <c r="C9" s="9">
        <v>95976</v>
      </c>
      <c r="E9" s="9">
        <v>0</v>
      </c>
      <c r="G9" s="9">
        <f>+C9-E9</f>
        <v>95976</v>
      </c>
      <c r="I9" s="9">
        <v>191560</v>
      </c>
      <c r="K9" s="9">
        <v>0</v>
      </c>
      <c r="M9" s="9">
        <f>+I9-K9</f>
        <v>191560</v>
      </c>
    </row>
    <row r="10" spans="1:13" ht="21.75" thickBot="1" x14ac:dyDescent="0.25">
      <c r="A10" s="9" t="s">
        <v>15</v>
      </c>
      <c r="C10" s="4">
        <f>SUM(C8:C9)</f>
        <v>1811704180</v>
      </c>
      <c r="D10" s="3"/>
      <c r="E10" s="4">
        <f>SUM(E8:E9)</f>
        <v>0</v>
      </c>
      <c r="F10" s="3"/>
      <c r="G10" s="4">
        <f>SUM(G8:G9)</f>
        <v>1811704180</v>
      </c>
      <c r="H10" s="3"/>
      <c r="I10" s="4">
        <f>SUM(I8:I9)</f>
        <v>4571178611</v>
      </c>
      <c r="J10" s="3"/>
      <c r="K10" s="4">
        <f>SUM(K8:K9)</f>
        <v>0</v>
      </c>
      <c r="L10" s="3"/>
      <c r="M10" s="4">
        <f>SUM(M8:M9)</f>
        <v>4571178611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7"/>
  <sheetViews>
    <sheetView rightToLeft="1" zoomScale="70" zoomScaleNormal="70" workbookViewId="0">
      <selection activeCell="G25" sqref="G25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57" t="str">
        <f>+درآمدها!A2</f>
        <v>صندوق سرمایه‌گذاری بخشی صنایع مفید - اکتان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4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57" t="s">
        <v>23</v>
      </c>
      <c r="P3" s="57" t="s">
        <v>23</v>
      </c>
      <c r="Q3" s="57" t="s">
        <v>23</v>
      </c>
    </row>
    <row r="4" spans="1:17" ht="24" x14ac:dyDescent="0.2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4.75" thickBot="1" x14ac:dyDescent="0.25">
      <c r="A6" s="58" t="s">
        <v>3</v>
      </c>
      <c r="C6" s="59" t="s">
        <v>25</v>
      </c>
      <c r="D6" s="59" t="s">
        <v>25</v>
      </c>
      <c r="E6" s="59" t="s">
        <v>25</v>
      </c>
      <c r="F6" s="59" t="s">
        <v>25</v>
      </c>
      <c r="G6" s="59" t="s">
        <v>25</v>
      </c>
      <c r="H6" s="59" t="s">
        <v>25</v>
      </c>
      <c r="I6" s="59" t="s">
        <v>25</v>
      </c>
      <c r="K6" s="59" t="s">
        <v>26</v>
      </c>
      <c r="L6" s="59" t="s">
        <v>26</v>
      </c>
      <c r="M6" s="59" t="s">
        <v>26</v>
      </c>
      <c r="N6" s="59" t="s">
        <v>26</v>
      </c>
      <c r="O6" s="59" t="s">
        <v>26</v>
      </c>
      <c r="P6" s="59" t="s">
        <v>26</v>
      </c>
      <c r="Q6" s="59" t="s">
        <v>26</v>
      </c>
    </row>
    <row r="7" spans="1:17" ht="24.75" thickBot="1" x14ac:dyDescent="0.25">
      <c r="A7" s="59" t="s">
        <v>3</v>
      </c>
      <c r="C7" s="36" t="s">
        <v>7</v>
      </c>
      <c r="E7" s="36" t="s">
        <v>37</v>
      </c>
      <c r="G7" s="36" t="s">
        <v>38</v>
      </c>
      <c r="I7" s="36" t="s">
        <v>40</v>
      </c>
      <c r="K7" s="36" t="s">
        <v>7</v>
      </c>
      <c r="M7" s="36" t="s">
        <v>37</v>
      </c>
      <c r="O7" s="36" t="s">
        <v>38</v>
      </c>
      <c r="Q7" s="36" t="s">
        <v>40</v>
      </c>
    </row>
    <row r="8" spans="1:17" ht="24" x14ac:dyDescent="0.2">
      <c r="A8" s="48" t="s">
        <v>59</v>
      </c>
      <c r="C8" s="63">
        <v>1000867</v>
      </c>
      <c r="E8" s="63">
        <v>10408044196</v>
      </c>
      <c r="G8" s="63">
        <v>9799216655</v>
      </c>
      <c r="I8" s="63">
        <f>+E8-G8</f>
        <v>608827541</v>
      </c>
      <c r="K8" s="63">
        <v>1000867</v>
      </c>
      <c r="M8" s="63">
        <v>10408044196</v>
      </c>
      <c r="O8" s="63">
        <v>9799216655</v>
      </c>
      <c r="Q8" s="63">
        <f>+M8-O8</f>
        <v>608827541</v>
      </c>
    </row>
    <row r="9" spans="1:17" ht="24" x14ac:dyDescent="0.2">
      <c r="A9" s="48" t="s">
        <v>63</v>
      </c>
      <c r="C9" s="63">
        <v>1898768</v>
      </c>
      <c r="E9" s="63">
        <v>38039787836</v>
      </c>
      <c r="G9" s="63">
        <v>40171447645</v>
      </c>
      <c r="I9" s="63">
        <f t="shared" ref="I9:I26" si="0">+E9-G9</f>
        <v>-2131659809</v>
      </c>
      <c r="K9" s="63">
        <v>1898768</v>
      </c>
      <c r="M9" s="63">
        <v>38039787836</v>
      </c>
      <c r="O9" s="63">
        <v>40171447645</v>
      </c>
      <c r="Q9" s="63">
        <f t="shared" ref="Q9:Q26" si="1">+M9-O9</f>
        <v>-2131659809</v>
      </c>
    </row>
    <row r="10" spans="1:17" ht="24" x14ac:dyDescent="0.2">
      <c r="A10" s="48" t="s">
        <v>53</v>
      </c>
      <c r="C10" s="63">
        <v>137981</v>
      </c>
      <c r="E10" s="63">
        <v>76244256692</v>
      </c>
      <c r="G10" s="63">
        <v>54182354224</v>
      </c>
      <c r="I10" s="63">
        <f t="shared" si="0"/>
        <v>22061902468</v>
      </c>
      <c r="K10" s="63">
        <v>258797</v>
      </c>
      <c r="M10" s="63">
        <v>146321108956</v>
      </c>
      <c r="O10" s="63">
        <v>101624359355</v>
      </c>
      <c r="Q10" s="63">
        <f t="shared" si="1"/>
        <v>44696749601</v>
      </c>
    </row>
    <row r="11" spans="1:17" ht="24" x14ac:dyDescent="0.2">
      <c r="A11" s="48" t="s">
        <v>56</v>
      </c>
      <c r="C11" s="63">
        <v>128535</v>
      </c>
      <c r="E11" s="63">
        <v>3823504201</v>
      </c>
      <c r="G11" s="63">
        <v>5558255273</v>
      </c>
      <c r="I11" s="63">
        <f t="shared" si="0"/>
        <v>-1734751072</v>
      </c>
      <c r="K11" s="63">
        <v>128535</v>
      </c>
      <c r="M11" s="63">
        <v>3823504201</v>
      </c>
      <c r="O11" s="63">
        <v>5558255273</v>
      </c>
      <c r="Q11" s="63">
        <f t="shared" si="1"/>
        <v>-1734751072</v>
      </c>
    </row>
    <row r="12" spans="1:17" ht="24" x14ac:dyDescent="0.2">
      <c r="A12" s="48" t="s">
        <v>79</v>
      </c>
      <c r="C12" s="63">
        <v>705537</v>
      </c>
      <c r="E12" s="63">
        <v>4009842638</v>
      </c>
      <c r="G12" s="63">
        <v>3550315040</v>
      </c>
      <c r="I12" s="63">
        <f t="shared" si="0"/>
        <v>459527598</v>
      </c>
      <c r="K12" s="63">
        <v>705537</v>
      </c>
      <c r="M12" s="63">
        <v>4009842638</v>
      </c>
      <c r="O12" s="63">
        <v>3550315040</v>
      </c>
      <c r="Q12" s="63">
        <f t="shared" si="1"/>
        <v>459527598</v>
      </c>
    </row>
    <row r="13" spans="1:17" ht="24" x14ac:dyDescent="0.2">
      <c r="A13" s="48" t="s">
        <v>60</v>
      </c>
      <c r="C13" s="63">
        <v>946423</v>
      </c>
      <c r="E13" s="63">
        <v>38033840149</v>
      </c>
      <c r="G13" s="63">
        <v>37611241386</v>
      </c>
      <c r="I13" s="63">
        <f t="shared" si="0"/>
        <v>422598763</v>
      </c>
      <c r="K13" s="63">
        <v>5118080</v>
      </c>
      <c r="M13" s="63">
        <v>226031036554</v>
      </c>
      <c r="O13" s="63">
        <v>203394615556</v>
      </c>
      <c r="Q13" s="63">
        <f t="shared" si="1"/>
        <v>22636420998</v>
      </c>
    </row>
    <row r="14" spans="1:17" ht="24" x14ac:dyDescent="0.2">
      <c r="A14" s="48" t="s">
        <v>92</v>
      </c>
      <c r="C14" s="63">
        <v>680518</v>
      </c>
      <c r="E14" s="63">
        <v>73752461407</v>
      </c>
      <c r="G14" s="63">
        <v>88195394595</v>
      </c>
      <c r="I14" s="63">
        <f t="shared" si="0"/>
        <v>-14442933188</v>
      </c>
      <c r="K14" s="63">
        <v>680518</v>
      </c>
      <c r="M14" s="63">
        <v>73752461407</v>
      </c>
      <c r="O14" s="63">
        <v>88195394595</v>
      </c>
      <c r="Q14" s="63">
        <f t="shared" si="1"/>
        <v>-14442933188</v>
      </c>
    </row>
    <row r="15" spans="1:17" ht="24" x14ac:dyDescent="0.2">
      <c r="A15" s="48" t="s">
        <v>70</v>
      </c>
      <c r="C15" s="63">
        <v>0</v>
      </c>
      <c r="E15" s="63">
        <v>0</v>
      </c>
      <c r="G15" s="63">
        <v>0</v>
      </c>
      <c r="I15" s="63">
        <f t="shared" si="0"/>
        <v>0</v>
      </c>
      <c r="K15" s="63">
        <v>1976674</v>
      </c>
      <c r="M15" s="63">
        <v>31825800181</v>
      </c>
      <c r="O15" s="63">
        <v>30220251228</v>
      </c>
      <c r="Q15" s="63">
        <f t="shared" si="1"/>
        <v>1605548953</v>
      </c>
    </row>
    <row r="16" spans="1:17" ht="24" x14ac:dyDescent="0.2">
      <c r="A16" s="48" t="s">
        <v>88</v>
      </c>
      <c r="C16" s="63">
        <v>58757</v>
      </c>
      <c r="E16" s="63">
        <v>6494760865</v>
      </c>
      <c r="G16" s="63">
        <v>5771394991</v>
      </c>
      <c r="I16" s="63">
        <f t="shared" si="0"/>
        <v>723365874</v>
      </c>
      <c r="K16" s="63">
        <v>831132</v>
      </c>
      <c r="M16" s="63">
        <v>106602833358</v>
      </c>
      <c r="O16" s="63">
        <v>81637780539</v>
      </c>
      <c r="Q16" s="63">
        <f t="shared" si="1"/>
        <v>24965052819</v>
      </c>
    </row>
    <row r="17" spans="1:17" ht="24" x14ac:dyDescent="0.2">
      <c r="A17" s="48" t="s">
        <v>94</v>
      </c>
      <c r="C17" s="63">
        <v>0</v>
      </c>
      <c r="E17" s="63">
        <v>0</v>
      </c>
      <c r="G17" s="63">
        <v>0</v>
      </c>
      <c r="I17" s="63">
        <f t="shared" si="0"/>
        <v>0</v>
      </c>
      <c r="K17" s="63">
        <v>133750</v>
      </c>
      <c r="M17" s="63">
        <v>5262193886</v>
      </c>
      <c r="O17" s="63">
        <v>3941668541</v>
      </c>
      <c r="Q17" s="63">
        <f t="shared" si="1"/>
        <v>1320525345</v>
      </c>
    </row>
    <row r="18" spans="1:17" ht="24" x14ac:dyDescent="0.2">
      <c r="A18" s="48" t="s">
        <v>101</v>
      </c>
      <c r="C18" s="63">
        <v>1256500</v>
      </c>
      <c r="E18" s="63">
        <v>9574436621</v>
      </c>
      <c r="G18" s="63">
        <v>8127112917</v>
      </c>
      <c r="I18" s="63">
        <f t="shared" si="0"/>
        <v>1447323704</v>
      </c>
      <c r="K18" s="63">
        <v>1256500</v>
      </c>
      <c r="M18" s="63">
        <v>9574436621</v>
      </c>
      <c r="O18" s="63">
        <v>8127112917</v>
      </c>
      <c r="Q18" s="63">
        <f t="shared" si="1"/>
        <v>1447323704</v>
      </c>
    </row>
    <row r="19" spans="1:17" ht="24" x14ac:dyDescent="0.2">
      <c r="A19" s="48" t="s">
        <v>81</v>
      </c>
      <c r="C19" s="63">
        <v>493545</v>
      </c>
      <c r="E19" s="63">
        <v>18732638219</v>
      </c>
      <c r="G19" s="63">
        <v>29933532209</v>
      </c>
      <c r="I19" s="63">
        <f t="shared" si="0"/>
        <v>-11200893990</v>
      </c>
      <c r="K19" s="63">
        <v>493545</v>
      </c>
      <c r="M19" s="63">
        <v>18732638219</v>
      </c>
      <c r="O19" s="63">
        <v>29933532209</v>
      </c>
      <c r="Q19" s="63">
        <f t="shared" si="1"/>
        <v>-11200893990</v>
      </c>
    </row>
    <row r="20" spans="1:17" ht="24" x14ac:dyDescent="0.2">
      <c r="A20" s="48" t="s">
        <v>64</v>
      </c>
      <c r="C20" s="63">
        <v>5398102</v>
      </c>
      <c r="E20" s="63">
        <v>78937004562</v>
      </c>
      <c r="G20" s="63">
        <v>78152239375</v>
      </c>
      <c r="I20" s="63">
        <f t="shared" si="0"/>
        <v>784765187</v>
      </c>
      <c r="K20" s="63">
        <v>5398102</v>
      </c>
      <c r="M20" s="63">
        <v>78937004562</v>
      </c>
      <c r="O20" s="63">
        <v>78152239375</v>
      </c>
      <c r="Q20" s="63">
        <f t="shared" si="1"/>
        <v>784765187</v>
      </c>
    </row>
    <row r="21" spans="1:17" ht="24" x14ac:dyDescent="0.2">
      <c r="A21" s="48" t="s">
        <v>87</v>
      </c>
      <c r="C21" s="63">
        <v>4483502</v>
      </c>
      <c r="E21" s="63">
        <v>104236427775</v>
      </c>
      <c r="G21" s="63">
        <v>94923890071</v>
      </c>
      <c r="I21" s="63">
        <f t="shared" si="0"/>
        <v>9312537704</v>
      </c>
      <c r="K21" s="63">
        <v>4483502</v>
      </c>
      <c r="M21" s="63">
        <v>104236427775</v>
      </c>
      <c r="O21" s="63">
        <v>94923890071</v>
      </c>
      <c r="Q21" s="63">
        <f t="shared" si="1"/>
        <v>9312537704</v>
      </c>
    </row>
    <row r="22" spans="1:17" ht="24" x14ac:dyDescent="0.2">
      <c r="A22" s="35" t="s">
        <v>78</v>
      </c>
      <c r="C22" s="63">
        <v>4082374</v>
      </c>
      <c r="E22" s="63">
        <v>19285466702</v>
      </c>
      <c r="G22" s="63">
        <v>21763016825</v>
      </c>
      <c r="H22" s="14"/>
      <c r="I22" s="63">
        <f t="shared" si="0"/>
        <v>-2477550123</v>
      </c>
      <c r="J22" s="14"/>
      <c r="K22" s="14">
        <v>4082374</v>
      </c>
      <c r="L22" s="14"/>
      <c r="M22" s="14">
        <v>19285466702</v>
      </c>
      <c r="N22" s="14"/>
      <c r="O22" s="14">
        <v>21763016825</v>
      </c>
      <c r="P22" s="14"/>
      <c r="Q22" s="63">
        <f t="shared" si="1"/>
        <v>-2477550123</v>
      </c>
    </row>
    <row r="23" spans="1:17" ht="24" x14ac:dyDescent="0.2">
      <c r="A23" s="35" t="s">
        <v>85</v>
      </c>
      <c r="C23" s="63">
        <v>0</v>
      </c>
      <c r="E23" s="63">
        <v>0</v>
      </c>
      <c r="G23" s="63">
        <v>0</v>
      </c>
      <c r="H23" s="14"/>
      <c r="I23" s="63">
        <f t="shared" si="0"/>
        <v>0</v>
      </c>
      <c r="J23" s="14"/>
      <c r="K23" s="14">
        <v>959618</v>
      </c>
      <c r="L23" s="14"/>
      <c r="M23" s="14">
        <v>60064785719</v>
      </c>
      <c r="N23" s="14"/>
      <c r="O23" s="14">
        <v>43984719018</v>
      </c>
      <c r="P23" s="14"/>
      <c r="Q23" s="63">
        <f t="shared" si="1"/>
        <v>16080066701</v>
      </c>
    </row>
    <row r="24" spans="1:17" ht="24" x14ac:dyDescent="0.2">
      <c r="A24" s="35" t="s">
        <v>66</v>
      </c>
      <c r="C24" s="63">
        <v>3382660</v>
      </c>
      <c r="E24" s="63">
        <v>40043188927</v>
      </c>
      <c r="G24" s="63">
        <v>35492224503</v>
      </c>
      <c r="H24" s="14"/>
      <c r="I24" s="63">
        <f t="shared" si="0"/>
        <v>4550964424</v>
      </c>
      <c r="J24" s="14"/>
      <c r="K24" s="14">
        <v>3382660</v>
      </c>
      <c r="L24" s="14"/>
      <c r="M24" s="14">
        <v>40043188927</v>
      </c>
      <c r="N24" s="14"/>
      <c r="O24" s="14">
        <v>35492224503</v>
      </c>
      <c r="P24" s="14"/>
      <c r="Q24" s="63">
        <f t="shared" si="1"/>
        <v>4550964424</v>
      </c>
    </row>
    <row r="25" spans="1:17" ht="24" x14ac:dyDescent="0.2">
      <c r="A25" s="39" t="s">
        <v>93</v>
      </c>
      <c r="C25" s="63">
        <v>0</v>
      </c>
      <c r="E25" s="63">
        <v>0</v>
      </c>
      <c r="G25" s="63">
        <v>0</v>
      </c>
      <c r="H25" s="14"/>
      <c r="I25" s="63">
        <f t="shared" si="0"/>
        <v>0</v>
      </c>
      <c r="J25" s="14"/>
      <c r="K25" s="14">
        <v>257500</v>
      </c>
      <c r="L25" s="14"/>
      <c r="M25" s="14">
        <v>5562633088</v>
      </c>
      <c r="N25" s="14"/>
      <c r="O25" s="14">
        <v>5176622992</v>
      </c>
      <c r="P25" s="14"/>
      <c r="Q25" s="63">
        <f t="shared" si="1"/>
        <v>386010096</v>
      </c>
    </row>
    <row r="26" spans="1:17" ht="24.75" thickBot="1" x14ac:dyDescent="0.25">
      <c r="A26" s="39" t="s">
        <v>62</v>
      </c>
      <c r="C26" s="63">
        <v>800000</v>
      </c>
      <c r="E26" s="63">
        <v>18186324643</v>
      </c>
      <c r="G26" s="63">
        <v>18210813957</v>
      </c>
      <c r="H26" s="14"/>
      <c r="I26" s="63">
        <f t="shared" si="0"/>
        <v>-24489314</v>
      </c>
      <c r="J26" s="14"/>
      <c r="K26" s="14">
        <v>800000</v>
      </c>
      <c r="L26" s="14"/>
      <c r="M26" s="14">
        <v>18186324643</v>
      </c>
      <c r="N26" s="14"/>
      <c r="O26" s="14">
        <v>18210813957</v>
      </c>
      <c r="P26" s="14"/>
      <c r="Q26" s="63">
        <f t="shared" si="1"/>
        <v>-24489314</v>
      </c>
    </row>
    <row r="27" spans="1:17" ht="24.75" thickBot="1" x14ac:dyDescent="0.25">
      <c r="E27" s="22">
        <f>SUM(E8:E26)</f>
        <v>539801985433</v>
      </c>
      <c r="F27" s="21"/>
      <c r="G27" s="22">
        <f>SUM(G8:G26)</f>
        <v>531442449666</v>
      </c>
      <c r="H27" s="21">
        <f>SUM(H22:H26)</f>
        <v>0</v>
      </c>
      <c r="I27" s="22">
        <f>SUM(I8:I26)</f>
        <v>8359535767</v>
      </c>
      <c r="K27" s="7" t="s">
        <v>15</v>
      </c>
      <c r="M27" s="22">
        <f>SUM(M8:M26)</f>
        <v>1000699519469</v>
      </c>
      <c r="N27" s="21">
        <f>SUM(N22:N26)</f>
        <v>0</v>
      </c>
      <c r="O27" s="22">
        <f>SUM(O8:O26)</f>
        <v>903857476294</v>
      </c>
      <c r="P27" s="21">
        <f>SUM(P22:P26)</f>
        <v>0</v>
      </c>
      <c r="Q27" s="22">
        <f>SUM(Q8:Q26)</f>
        <v>96842043175</v>
      </c>
    </row>
    <row r="28" spans="1:17" ht="23.25" thickTop="1" x14ac:dyDescent="0.2">
      <c r="H28" s="14"/>
    </row>
    <row r="29" spans="1:17" x14ac:dyDescent="0.2">
      <c r="H29" s="14"/>
    </row>
    <row r="30" spans="1:17" x14ac:dyDescent="0.2">
      <c r="H30" s="14"/>
    </row>
    <row r="31" spans="1:17" x14ac:dyDescent="0.2">
      <c r="H31" s="14"/>
    </row>
    <row r="32" spans="1:17" x14ac:dyDescent="0.2">
      <c r="H32" s="14"/>
    </row>
    <row r="33" spans="8:8" x14ac:dyDescent="0.2">
      <c r="H33" s="14"/>
    </row>
    <row r="34" spans="8:8" x14ac:dyDescent="0.2">
      <c r="H34" s="14"/>
    </row>
    <row r="35" spans="8:8" x14ac:dyDescent="0.2">
      <c r="H35" s="14"/>
    </row>
    <row r="36" spans="8:8" x14ac:dyDescent="0.2">
      <c r="H36" s="14"/>
    </row>
    <row r="37" spans="8:8" x14ac:dyDescent="0.2">
      <c r="H37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2026-02-23T17:32:18Z</dcterms:modified>
</cp:coreProperties>
</file>