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8D9FA2FF-7F90-4B0D-A090-19FAB644C2B1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r:id="rId4"/>
    <sheet name="درآمد سرمایه‌گذاری در سهام" sheetId="7" r:id="rId5"/>
    <sheet name="درآمد سود سهام" sheetId="13" state="hidden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فروش'!$K$6:$Q$46</definedName>
    <definedName name="_xlnm._FilterDatabase" localSheetId="0" hidden="1">سهام!$A$6:$A$55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7" l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C49" i="7"/>
  <c r="E49" i="7"/>
  <c r="G49" i="7"/>
  <c r="M49" i="7"/>
  <c r="O49" i="7"/>
  <c r="Q49" i="7"/>
  <c r="C50" i="7"/>
  <c r="E50" i="7"/>
  <c r="G50" i="7"/>
  <c r="M50" i="7"/>
  <c r="O50" i="7"/>
  <c r="Q50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8" i="12"/>
  <c r="C10" i="2"/>
  <c r="E10" i="2"/>
  <c r="G10" i="2"/>
  <c r="I10" i="2"/>
  <c r="I8" i="2"/>
  <c r="I9" i="2"/>
  <c r="G10" i="10"/>
  <c r="A4" i="14"/>
  <c r="A2" i="14"/>
  <c r="E9" i="14"/>
  <c r="C9" i="14"/>
  <c r="C9" i="10" s="1"/>
  <c r="I6" i="2" l="1"/>
  <c r="C6" i="2"/>
  <c r="O47" i="12"/>
  <c r="M47" i="12"/>
  <c r="G56" i="1"/>
  <c r="I47" i="12" l="1"/>
  <c r="Y56" i="1"/>
  <c r="G47" i="12"/>
  <c r="E47" i="12"/>
  <c r="Q47" i="12"/>
  <c r="I51" i="5"/>
  <c r="K56" i="1"/>
  <c r="O56" i="1"/>
  <c r="U56" i="1"/>
  <c r="W56" i="1"/>
  <c r="A4" i="13"/>
  <c r="C43" i="7" l="1"/>
  <c r="M44" i="7"/>
  <c r="C44" i="7"/>
  <c r="M43" i="7"/>
  <c r="C45" i="7"/>
  <c r="M45" i="7"/>
  <c r="C41" i="7"/>
  <c r="M41" i="7"/>
  <c r="C48" i="7"/>
  <c r="M48" i="7"/>
  <c r="M9" i="7"/>
  <c r="M16" i="7"/>
  <c r="M24" i="7"/>
  <c r="M32" i="7"/>
  <c r="M38" i="7"/>
  <c r="M54" i="7"/>
  <c r="C14" i="7"/>
  <c r="C21" i="7"/>
  <c r="C29" i="7"/>
  <c r="C36" i="7"/>
  <c r="C51" i="7"/>
  <c r="C40" i="7"/>
  <c r="M10" i="7"/>
  <c r="M17" i="7"/>
  <c r="M25" i="7"/>
  <c r="M33" i="7"/>
  <c r="M8" i="7"/>
  <c r="C22" i="7"/>
  <c r="C30" i="7"/>
  <c r="C42" i="7"/>
  <c r="C52" i="7"/>
  <c r="M31" i="7"/>
  <c r="C47" i="7"/>
  <c r="M11" i="7"/>
  <c r="M18" i="7"/>
  <c r="M26" i="7"/>
  <c r="M34" i="7"/>
  <c r="M39" i="7"/>
  <c r="M46" i="7"/>
  <c r="C15" i="7"/>
  <c r="C23" i="7"/>
  <c r="C31" i="7"/>
  <c r="C37" i="7"/>
  <c r="C53" i="7"/>
  <c r="M37" i="7"/>
  <c r="C13" i="7"/>
  <c r="M12" i="7"/>
  <c r="M19" i="7"/>
  <c r="M27" i="7"/>
  <c r="M35" i="7"/>
  <c r="C9" i="7"/>
  <c r="C16" i="7"/>
  <c r="C24" i="7"/>
  <c r="C32" i="7"/>
  <c r="C38" i="7"/>
  <c r="C54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51" i="7"/>
  <c r="C11" i="7"/>
  <c r="C18" i="7"/>
  <c r="C26" i="7"/>
  <c r="C34" i="7"/>
  <c r="C39" i="7"/>
  <c r="C46" i="7"/>
  <c r="M15" i="7"/>
  <c r="C20" i="7"/>
  <c r="M22" i="7"/>
  <c r="M30" i="7"/>
  <c r="M42" i="7"/>
  <c r="M52" i="7"/>
  <c r="C12" i="7"/>
  <c r="C19" i="7"/>
  <c r="C27" i="7"/>
  <c r="C35" i="7"/>
  <c r="M53" i="7"/>
  <c r="A4" i="12"/>
  <c r="A2" i="12"/>
  <c r="G44" i="7" l="1"/>
  <c r="Q45" i="7"/>
  <c r="G43" i="7"/>
  <c r="Q44" i="7"/>
  <c r="Q43" i="7"/>
  <c r="G45" i="7"/>
  <c r="Q41" i="7"/>
  <c r="G41" i="7"/>
  <c r="G48" i="7"/>
  <c r="Q48" i="7"/>
  <c r="C55" i="7"/>
  <c r="Q35" i="7"/>
  <c r="G35" i="7"/>
  <c r="Q22" i="7"/>
  <c r="Q30" i="7"/>
  <c r="Q38" i="7"/>
  <c r="Q54" i="7"/>
  <c r="G14" i="7"/>
  <c r="G21" i="7"/>
  <c r="G29" i="7"/>
  <c r="G37" i="7"/>
  <c r="G53" i="7"/>
  <c r="Q36" i="7"/>
  <c r="G40" i="7"/>
  <c r="Q15" i="7"/>
  <c r="Q23" i="7"/>
  <c r="Q31" i="7"/>
  <c r="Q8" i="7"/>
  <c r="G22" i="7"/>
  <c r="G30" i="7"/>
  <c r="G38" i="7"/>
  <c r="G54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2" i="7"/>
  <c r="G12" i="7"/>
  <c r="G19" i="7"/>
  <c r="G27" i="7"/>
  <c r="G36" i="7"/>
  <c r="G51" i="7"/>
  <c r="Q51" i="7"/>
  <c r="Q14" i="7"/>
  <c r="Q21" i="7"/>
  <c r="Q29" i="7"/>
  <c r="Q37" i="7"/>
  <c r="Q53" i="7"/>
  <c r="G13" i="7"/>
  <c r="G20" i="7"/>
  <c r="G28" i="7"/>
  <c r="G42" i="7"/>
  <c r="G52" i="7"/>
  <c r="G11" i="7"/>
  <c r="A4" i="5"/>
  <c r="A4" i="3"/>
  <c r="A4" i="8"/>
  <c r="A4" i="7"/>
  <c r="A4" i="10"/>
  <c r="A4" i="2"/>
  <c r="A2" i="5"/>
  <c r="A2" i="3"/>
  <c r="A2" i="8"/>
  <c r="A2" i="7"/>
  <c r="A2" i="10"/>
  <c r="A2" i="2"/>
  <c r="O45" i="7" l="1"/>
  <c r="E43" i="7"/>
  <c r="O44" i="7"/>
  <c r="E45" i="7"/>
  <c r="O43" i="7"/>
  <c r="E44" i="7"/>
  <c r="O41" i="7"/>
  <c r="E41" i="7"/>
  <c r="O48" i="7"/>
  <c r="E48" i="7"/>
  <c r="O35" i="7"/>
  <c r="E35" i="7"/>
  <c r="E51" i="7"/>
  <c r="O22" i="7"/>
  <c r="O30" i="7"/>
  <c r="O38" i="7"/>
  <c r="O54" i="7"/>
  <c r="O36" i="7"/>
  <c r="O15" i="7"/>
  <c r="O23" i="7"/>
  <c r="O31" i="7"/>
  <c r="O8" i="7"/>
  <c r="S8" i="7" s="1"/>
  <c r="O9" i="7"/>
  <c r="O16" i="7"/>
  <c r="O24" i="7"/>
  <c r="O32" i="7"/>
  <c r="O39" i="7"/>
  <c r="O46" i="7"/>
  <c r="O27" i="7"/>
  <c r="O10" i="7"/>
  <c r="O17" i="7"/>
  <c r="O25" i="7"/>
  <c r="O33" i="7"/>
  <c r="O11" i="7"/>
  <c r="O18" i="7"/>
  <c r="O26" i="7"/>
  <c r="O34" i="7"/>
  <c r="O40" i="7"/>
  <c r="O47" i="7"/>
  <c r="O19" i="7"/>
  <c r="O13" i="7"/>
  <c r="O20" i="7"/>
  <c r="O28" i="7"/>
  <c r="O42" i="7"/>
  <c r="O52" i="7"/>
  <c r="O12" i="7"/>
  <c r="O51" i="7"/>
  <c r="O14" i="7"/>
  <c r="O21" i="7"/>
  <c r="O29" i="7"/>
  <c r="O37" i="7"/>
  <c r="O53" i="7"/>
  <c r="E32" i="7"/>
  <c r="E13" i="7"/>
  <c r="E54" i="7"/>
  <c r="I54" i="7" s="1"/>
  <c r="E38" i="7"/>
  <c r="E8" i="7"/>
  <c r="E23" i="7"/>
  <c r="E46" i="7"/>
  <c r="E22" i="7"/>
  <c r="E42" i="7"/>
  <c r="E28" i="7"/>
  <c r="E37" i="7"/>
  <c r="E17" i="7"/>
  <c r="E11" i="7"/>
  <c r="E15" i="7"/>
  <c r="E24" i="7"/>
  <c r="E53" i="7"/>
  <c r="E52" i="7"/>
  <c r="E12" i="7"/>
  <c r="E18" i="7"/>
  <c r="E9" i="7"/>
  <c r="E29" i="7"/>
  <c r="E34" i="7"/>
  <c r="E33" i="7"/>
  <c r="E26" i="7"/>
  <c r="E25" i="7"/>
  <c r="E47" i="7"/>
  <c r="E16" i="7"/>
  <c r="E20" i="7"/>
  <c r="E19" i="7"/>
  <c r="E39" i="7"/>
  <c r="E10" i="7"/>
  <c r="E36" i="7"/>
  <c r="E31" i="7"/>
  <c r="E14" i="7"/>
  <c r="E30" i="7"/>
  <c r="E40" i="7"/>
  <c r="E27" i="7"/>
  <c r="E21" i="7"/>
  <c r="G8" i="3"/>
  <c r="M8" i="3" l="1"/>
  <c r="G8" i="8" s="1"/>
  <c r="G9" i="8" s="1"/>
  <c r="I8" i="8" s="1"/>
  <c r="I9" i="8" s="1"/>
  <c r="C8" i="8"/>
  <c r="I55" i="7"/>
  <c r="K10" i="2"/>
  <c r="K50" i="7" l="1"/>
  <c r="K49" i="7"/>
  <c r="C9" i="8"/>
  <c r="C8" i="10"/>
  <c r="K43" i="7"/>
  <c r="K44" i="7"/>
  <c r="K45" i="7"/>
  <c r="K48" i="7"/>
  <c r="K41" i="7"/>
  <c r="K8" i="7"/>
  <c r="K35" i="7"/>
  <c r="K26" i="7"/>
  <c r="K32" i="7"/>
  <c r="K10" i="7"/>
  <c r="K15" i="7"/>
  <c r="K14" i="7"/>
  <c r="K24" i="7"/>
  <c r="K12" i="7"/>
  <c r="K52" i="7"/>
  <c r="K38" i="7"/>
  <c r="K46" i="7"/>
  <c r="K33" i="7"/>
  <c r="K16" i="7"/>
  <c r="K21" i="7"/>
  <c r="K30" i="7"/>
  <c r="K39" i="7"/>
  <c r="C7" i="10"/>
  <c r="C10" i="10" s="1"/>
  <c r="K20" i="7"/>
  <c r="K9" i="7"/>
  <c r="K37" i="7"/>
  <c r="K13" i="7"/>
  <c r="K28" i="7"/>
  <c r="K42" i="7"/>
  <c r="K29" i="7"/>
  <c r="K11" i="7"/>
  <c r="K25" i="7"/>
  <c r="K17" i="7"/>
  <c r="K27" i="7"/>
  <c r="K51" i="7"/>
  <c r="K47" i="7"/>
  <c r="K22" i="7"/>
  <c r="K31" i="7"/>
  <c r="K19" i="7"/>
  <c r="K40" i="7"/>
  <c r="K54" i="7"/>
  <c r="K53" i="7"/>
  <c r="K18" i="7"/>
  <c r="K23" i="7"/>
  <c r="K34" i="7"/>
  <c r="K36" i="7"/>
  <c r="E8" i="8"/>
  <c r="E9" i="8" s="1"/>
  <c r="E56" i="1"/>
  <c r="G51" i="5"/>
  <c r="M51" i="5"/>
  <c r="O51" i="5"/>
  <c r="Q51" i="5"/>
  <c r="M9" i="3"/>
  <c r="K9" i="3"/>
  <c r="I9" i="3"/>
  <c r="G9" i="3"/>
  <c r="E9" i="3"/>
  <c r="C9" i="3"/>
  <c r="G55" i="7"/>
  <c r="M55" i="7" l="1"/>
  <c r="E55" i="7"/>
  <c r="Q55" i="7"/>
  <c r="O55" i="7"/>
  <c r="S55" i="7" l="1"/>
  <c r="E51" i="5"/>
  <c r="U49" i="7" l="1"/>
  <c r="U50" i="7"/>
  <c r="U43" i="7"/>
  <c r="U44" i="7"/>
  <c r="U45" i="7"/>
  <c r="U48" i="7"/>
  <c r="U41" i="7"/>
  <c r="U35" i="7"/>
  <c r="U46" i="7"/>
  <c r="U13" i="7"/>
  <c r="U20" i="7"/>
  <c r="U28" i="7"/>
  <c r="U42" i="7"/>
  <c r="U52" i="7"/>
  <c r="U14" i="7"/>
  <c r="U21" i="7"/>
  <c r="U29" i="7"/>
  <c r="U37" i="7"/>
  <c r="U53" i="7"/>
  <c r="U22" i="7"/>
  <c r="U30" i="7"/>
  <c r="U38" i="7"/>
  <c r="U54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51" i="7"/>
  <c r="K55" i="7"/>
  <c r="U55" i="7" l="1"/>
  <c r="E8" i="10" l="1"/>
  <c r="E9" i="10"/>
  <c r="E7" i="10"/>
  <c r="E10" i="10" l="1"/>
</calcChain>
</file>

<file path=xl/sharedStrings.xml><?xml version="1.0" encoding="utf-8"?>
<sst xmlns="http://schemas.openxmlformats.org/spreadsheetml/2006/main" count="818" uniqueCount="119">
  <si>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</si>
  <si>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</si>
  <si>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</si>
  <si>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</si>
  <si>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</si>
  <si>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</si>
  <si>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</si>
  <si>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</si>
  <si>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</si>
  <si>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</si>
  <si>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</si>
  <si>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</si>
  <si>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</si>
  <si>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</si>
  <si>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</si>
  <si>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</si>
  <si>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</si>
  <si>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</si>
  <si>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</si>
  <si>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</si>
  <si>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</si>
  <si>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</si>
  <si>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</si>
  <si>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</si>
  <si>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</si>
  <si>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</si>
  <si>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</si>
  <si>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</si>
  <si>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</si>
  <si>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</si>
  <si>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</si>
  <si>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</si>
  <si>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</si>
  <si>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</si>
  <si>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</si>
  <si>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</si>
  <si>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</si>
  <si>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</si>
  <si>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</si>
  <si>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</si>
  <si>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</si>
  <si>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</si>
  <si>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</si>
  <si>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</si>
  <si>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</si>
  <si>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</si>
  <si>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</si>
  <si>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</si>
  <si>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</si>
  <si>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</si>
  <si>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</si>
  <si>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</si>
  <si>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</si>
  <si>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</si>
  <si>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</si>
  <si>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</si>
  <si>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</si>
  <si>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</si>
  <si>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</si>
  <si>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</si>
  <si>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</si>
  <si>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</si>
  <si>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</si>
  <si>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</si>
  <si>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</si>
  <si>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</si>
  <si>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</si>
  <si>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</si>
  <si>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</si>
  <si>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</si>
  <si>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</si>
  <si>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</si>
  <si>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</si>
  <si>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</si>
  <si>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</si>
  <si>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</si>
  <si>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</si>
  <si>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</si>
  <si>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</si>
  <si>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</si>
  <si>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</si>
  <si>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</si>
  <si>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</si>
  <si>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</si>
  <si>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</si>
  <si>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</si>
  <si>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</si>
  <si>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</si>
  <si>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</si>
  <si>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</si>
  <si>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</si>
  <si>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</si>
  <si>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</si>
  <si>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</si>
  <si>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</si>
  <si>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</si>
  <si>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</si>
  <si>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</si>
  <si>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</si>
  <si>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</si>
  <si>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</si>
  <si>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</si>
  <si>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</si>
  <si>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</si>
  <si>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</si>
  <si>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</si>
  <si>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</si>
  <si>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</si>
  <si>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</si>
  <si>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</si>
  <si>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سایر درآمد ها</t>
  </si>
  <si>
    <t>1404/10/30</t>
  </si>
  <si>
    <t>مجتمع کاشی و سنگ پرسپولیس یزد</t>
  </si>
  <si>
    <t>سایر درآمدها برای تنزیل سود سهام</t>
  </si>
  <si>
    <t>برای ماه منتهی به 1404/11/30</t>
  </si>
  <si>
    <t>1404/11/30</t>
  </si>
  <si>
    <t>الحاوی</t>
  </si>
  <si>
    <t>کیمیا کالای رازی</t>
  </si>
  <si>
    <t>بانک ملت مستقل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</si>
</sst>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7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3" fontId="13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7"/>
  <sheetViews>
    <sheetView rightToLeft="1" tabSelected="1" topLeftCell="A2" zoomScale="70" zoomScaleNormal="70" workbookViewId="0">
      <selection activeCell="I19" sqref="I19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2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3" t="s">
        <v>72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  <c r="V2" s="53" t="s">
        <v>0</v>
      </c>
      <c r="W2" s="53" t="s">
        <v>0</v>
      </c>
      <c r="X2" s="53" t="s">
        <v>0</v>
      </c>
      <c r="Y2" s="53" t="s">
        <v>0</v>
      </c>
    </row>
    <row r="3" spans="1:25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  <c r="L3" s="53" t="s">
        <v>1</v>
      </c>
      <c r="M3" s="53" t="s">
        <v>1</v>
      </c>
      <c r="N3" s="53" t="s">
        <v>1</v>
      </c>
      <c r="O3" s="53" t="s">
        <v>1</v>
      </c>
      <c r="P3" s="53" t="s">
        <v>1</v>
      </c>
      <c r="Q3" s="53" t="s">
        <v>1</v>
      </c>
      <c r="R3" s="53" t="s">
        <v>1</v>
      </c>
      <c r="S3" s="53" t="s">
        <v>1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</row>
    <row r="4" spans="1:25" ht="24" x14ac:dyDescent="0.2">
      <c r="A4" s="53" t="s">
        <v>114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  <c r="V4" s="53" t="s">
        <v>2</v>
      </c>
      <c r="W4" s="53" t="s">
        <v>2</v>
      </c>
      <c r="X4" s="53" t="s">
        <v>2</v>
      </c>
      <c r="Y4" s="53" t="s">
        <v>2</v>
      </c>
    </row>
    <row r="6" spans="1:25" ht="24.75" thickBot="1" x14ac:dyDescent="0.25">
      <c r="A6" s="52" t="s">
        <v>3</v>
      </c>
      <c r="C6" s="52" t="s">
        <v>111</v>
      </c>
      <c r="D6" s="52" t="s">
        <v>4</v>
      </c>
      <c r="E6" s="52" t="s">
        <v>4</v>
      </c>
      <c r="F6" s="52" t="s">
        <v>4</v>
      </c>
      <c r="G6" s="52" t="s">
        <v>4</v>
      </c>
      <c r="I6" s="52" t="s">
        <v>5</v>
      </c>
      <c r="J6" s="52" t="s">
        <v>5</v>
      </c>
      <c r="K6" s="52" t="s">
        <v>5</v>
      </c>
      <c r="L6" s="52" t="s">
        <v>5</v>
      </c>
      <c r="M6" s="52" t="s">
        <v>5</v>
      </c>
      <c r="N6" s="52" t="s">
        <v>5</v>
      </c>
      <c r="O6" s="52" t="s">
        <v>5</v>
      </c>
      <c r="Q6" s="52" t="s">
        <v>115</v>
      </c>
      <c r="R6" s="52" t="s">
        <v>6</v>
      </c>
      <c r="S6" s="52" t="s">
        <v>6</v>
      </c>
      <c r="T6" s="52" t="s">
        <v>6</v>
      </c>
      <c r="U6" s="52" t="s">
        <v>6</v>
      </c>
      <c r="V6" s="52" t="s">
        <v>6</v>
      </c>
      <c r="W6" s="52" t="s">
        <v>6</v>
      </c>
      <c r="X6" s="52" t="s">
        <v>6</v>
      </c>
      <c r="Y6" s="52" t="s">
        <v>6</v>
      </c>
    </row>
    <row r="7" spans="1:25" ht="24.75" thickBot="1" x14ac:dyDescent="0.25">
      <c r="A7" s="52" t="s">
        <v>3</v>
      </c>
      <c r="C7" s="52" t="s">
        <v>7</v>
      </c>
      <c r="E7" s="52" t="s">
        <v>8</v>
      </c>
      <c r="G7" s="52" t="s">
        <v>9</v>
      </c>
      <c r="I7" s="52" t="s">
        <v>10</v>
      </c>
      <c r="J7" s="52" t="s">
        <v>10</v>
      </c>
      <c r="K7" s="52" t="s">
        <v>10</v>
      </c>
      <c r="M7" s="52" t="s">
        <v>11</v>
      </c>
      <c r="N7" s="52" t="s">
        <v>11</v>
      </c>
      <c r="O7" s="52" t="s">
        <v>11</v>
      </c>
      <c r="Q7" s="52" t="s">
        <v>7</v>
      </c>
      <c r="S7" s="52" t="s">
        <v>12</v>
      </c>
      <c r="U7" s="52" t="s">
        <v>8</v>
      </c>
      <c r="W7" s="52" t="s">
        <v>9</v>
      </c>
      <c r="Y7" s="52" t="s">
        <v>13</v>
      </c>
    </row>
    <row r="8" spans="1:25" ht="24.75" thickBot="1" x14ac:dyDescent="0.25">
      <c r="A8" s="52" t="s">
        <v>3</v>
      </c>
      <c r="C8" s="52" t="s">
        <v>7</v>
      </c>
      <c r="E8" s="52" t="s">
        <v>8</v>
      </c>
      <c r="G8" s="52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52" t="s">
        <v>7</v>
      </c>
      <c r="S8" s="52" t="s">
        <v>12</v>
      </c>
      <c r="U8" s="52" t="s">
        <v>8</v>
      </c>
      <c r="W8" s="52" t="s">
        <v>9</v>
      </c>
      <c r="Y8" s="52" t="s">
        <v>13</v>
      </c>
    </row>
    <row r="9" spans="1:25" ht="24" x14ac:dyDescent="0.2">
      <c r="A9" s="14" t="s">
        <v>46</v>
      </c>
      <c r="C9" s="4">
        <v>120212767</v>
      </c>
      <c r="E9" s="4">
        <v>376257411150</v>
      </c>
      <c r="G9" s="4">
        <v>592361971796.87305</v>
      </c>
      <c r="I9" s="4">
        <v>1114985</v>
      </c>
      <c r="K9" s="4">
        <v>5291090858</v>
      </c>
      <c r="M9" s="4">
        <v>0</v>
      </c>
      <c r="O9" s="4">
        <v>0</v>
      </c>
      <c r="Q9" s="4">
        <v>121327752</v>
      </c>
      <c r="S9" s="4">
        <v>3809</v>
      </c>
      <c r="U9" s="4">
        <v>381548502008</v>
      </c>
      <c r="W9" s="4">
        <v>458565085209.04498</v>
      </c>
      <c r="Y9" s="5">
        <v>2.8638773640932209E-2</v>
      </c>
    </row>
    <row r="10" spans="1:25" ht="24" x14ac:dyDescent="0.2">
      <c r="A10" s="14" t="s">
        <v>47</v>
      </c>
      <c r="C10" s="4">
        <v>22378117</v>
      </c>
      <c r="E10" s="4">
        <v>552289358388</v>
      </c>
      <c r="G10" s="4">
        <v>634400682825.20605</v>
      </c>
      <c r="I10" s="4">
        <v>100000</v>
      </c>
      <c r="K10" s="4">
        <v>2486606693</v>
      </c>
      <c r="M10" s="4">
        <v>-775846</v>
      </c>
      <c r="O10" s="4">
        <v>20021627081</v>
      </c>
      <c r="Q10" s="4">
        <v>21702271</v>
      </c>
      <c r="S10" s="4">
        <v>22340</v>
      </c>
      <c r="U10" s="4">
        <v>535628174876</v>
      </c>
      <c r="W10" s="4">
        <v>481081008025.09802</v>
      </c>
      <c r="Y10" s="5">
        <v>3.0044960979751709E-2</v>
      </c>
    </row>
    <row r="11" spans="1:25" ht="24" x14ac:dyDescent="0.2">
      <c r="A11" s="14" t="s">
        <v>48</v>
      </c>
      <c r="C11" s="4">
        <v>73140896</v>
      </c>
      <c r="E11" s="4">
        <v>318282636804</v>
      </c>
      <c r="G11" s="4">
        <v>549396662735.57397</v>
      </c>
      <c r="I11" s="4">
        <v>3377958</v>
      </c>
      <c r="K11" s="4">
        <v>25165520423</v>
      </c>
      <c r="M11" s="4">
        <v>-2511528</v>
      </c>
      <c r="O11" s="4">
        <v>15016193856</v>
      </c>
      <c r="Q11" s="4">
        <v>74007326</v>
      </c>
      <c r="S11" s="4">
        <v>5810</v>
      </c>
      <c r="U11" s="4">
        <v>332186158421</v>
      </c>
      <c r="W11" s="4">
        <v>426658798839.81598</v>
      </c>
      <c r="Y11" s="5">
        <v>2.6646129755638244E-2</v>
      </c>
    </row>
    <row r="12" spans="1:25" ht="24" x14ac:dyDescent="0.2">
      <c r="A12" s="14" t="s">
        <v>49</v>
      </c>
      <c r="C12" s="4">
        <v>202169742</v>
      </c>
      <c r="E12" s="4">
        <v>492381270056</v>
      </c>
      <c r="G12" s="4">
        <v>625291925160.65796</v>
      </c>
      <c r="I12" s="4">
        <v>381663</v>
      </c>
      <c r="K12" s="4">
        <v>1221351615</v>
      </c>
      <c r="M12" s="4">
        <v>-1675878</v>
      </c>
      <c r="O12" s="4">
        <v>5005399640</v>
      </c>
      <c r="Q12" s="4">
        <v>200875527</v>
      </c>
      <c r="S12" s="4">
        <v>2869</v>
      </c>
      <c r="U12" s="4">
        <v>489521046803</v>
      </c>
      <c r="W12" s="4">
        <v>571856996076.776</v>
      </c>
      <c r="Y12" s="5">
        <v>3.5714195419305358E-2</v>
      </c>
    </row>
    <row r="13" spans="1:25" ht="24" x14ac:dyDescent="0.2">
      <c r="A13" s="14" t="s">
        <v>50</v>
      </c>
      <c r="C13" s="4">
        <v>252619141</v>
      </c>
      <c r="E13" s="4">
        <v>466343162807</v>
      </c>
      <c r="G13" s="4">
        <v>672036605102.42798</v>
      </c>
      <c r="I13" s="4">
        <v>2693049</v>
      </c>
      <c r="K13" s="4">
        <v>6435110374</v>
      </c>
      <c r="M13" s="4">
        <v>-1993831</v>
      </c>
      <c r="O13" s="4">
        <v>5005399325</v>
      </c>
      <c r="Q13" s="4">
        <v>253318359</v>
      </c>
      <c r="S13" s="4">
        <v>2210</v>
      </c>
      <c r="U13" s="4">
        <v>469097596211</v>
      </c>
      <c r="W13" s="4">
        <v>555506059867.69495</v>
      </c>
      <c r="Y13" s="5">
        <v>3.4693030101636824E-2</v>
      </c>
    </row>
    <row r="14" spans="1:25" ht="24" x14ac:dyDescent="0.2">
      <c r="A14" s="14" t="s">
        <v>51</v>
      </c>
      <c r="C14" s="4">
        <v>2178437</v>
      </c>
      <c r="E14" s="4">
        <v>250643366779</v>
      </c>
      <c r="G14" s="4">
        <v>307919589799.47601</v>
      </c>
      <c r="I14" s="4">
        <v>45808</v>
      </c>
      <c r="K14" s="4">
        <v>5389191645</v>
      </c>
      <c r="M14" s="4">
        <v>0</v>
      </c>
      <c r="O14" s="4">
        <v>0</v>
      </c>
      <c r="Q14" s="4">
        <v>2224245</v>
      </c>
      <c r="S14" s="4">
        <v>117450</v>
      </c>
      <c r="U14" s="4">
        <v>256032558424</v>
      </c>
      <c r="W14" s="4">
        <v>259218208793.31799</v>
      </c>
      <c r="Y14" s="5">
        <v>1.6188959527643751E-2</v>
      </c>
    </row>
    <row r="15" spans="1:25" ht="24" x14ac:dyDescent="0.2">
      <c r="A15" s="14" t="s">
        <v>52</v>
      </c>
      <c r="C15" s="4">
        <v>30785948</v>
      </c>
      <c r="E15" s="4">
        <v>551019213621</v>
      </c>
      <c r="G15" s="4">
        <v>812270592017.91602</v>
      </c>
      <c r="I15" s="4">
        <v>399063</v>
      </c>
      <c r="K15" s="4">
        <v>8107507237</v>
      </c>
      <c r="M15" s="4">
        <v>-3185449</v>
      </c>
      <c r="O15" s="4">
        <v>79986093536</v>
      </c>
      <c r="Q15" s="4">
        <v>27999562</v>
      </c>
      <c r="S15" s="4">
        <v>18850</v>
      </c>
      <c r="U15" s="4">
        <v>502112280292</v>
      </c>
      <c r="W15" s="4">
        <v>523711913521.19897</v>
      </c>
      <c r="Y15" s="5">
        <v>3.2707389699230517E-2</v>
      </c>
    </row>
    <row r="16" spans="1:25" ht="24" x14ac:dyDescent="0.2">
      <c r="A16" s="14" t="s">
        <v>53</v>
      </c>
      <c r="C16" s="4">
        <v>20763386</v>
      </c>
      <c r="E16" s="4">
        <v>309448122666</v>
      </c>
      <c r="G16" s="4">
        <v>552569376403.21997</v>
      </c>
      <c r="I16" s="4">
        <v>13153306</v>
      </c>
      <c r="K16" s="4">
        <v>362723831435</v>
      </c>
      <c r="M16" s="4">
        <v>-1180816</v>
      </c>
      <c r="O16" s="4">
        <v>30034375986</v>
      </c>
      <c r="Q16" s="4">
        <v>32735876</v>
      </c>
      <c r="S16" s="4">
        <v>21310</v>
      </c>
      <c r="U16" s="4">
        <v>648795205715</v>
      </c>
      <c r="W16" s="4">
        <v>692209057829.26099</v>
      </c>
      <c r="Y16" s="5">
        <v>4.3230544929817392E-2</v>
      </c>
    </row>
    <row r="17" spans="1:25" ht="24" x14ac:dyDescent="0.2">
      <c r="A17" s="14" t="s">
        <v>54</v>
      </c>
      <c r="C17" s="4">
        <v>70162783</v>
      </c>
      <c r="E17" s="4">
        <v>145612933763</v>
      </c>
      <c r="G17" s="4">
        <v>139171228950.133</v>
      </c>
      <c r="I17" s="4">
        <v>0</v>
      </c>
      <c r="K17" s="4">
        <v>0</v>
      </c>
      <c r="M17" s="4">
        <v>-10794090</v>
      </c>
      <c r="O17" s="4">
        <v>16273709564</v>
      </c>
      <c r="Q17" s="4">
        <v>59368693</v>
      </c>
      <c r="S17" s="4">
        <v>1533</v>
      </c>
      <c r="U17" s="4">
        <v>123211326459</v>
      </c>
      <c r="W17" s="4">
        <v>90308682013.767593</v>
      </c>
      <c r="Y17" s="5">
        <v>5.6400497670340338E-3</v>
      </c>
    </row>
    <row r="18" spans="1:25" ht="24" x14ac:dyDescent="0.2">
      <c r="A18" s="14" t="s">
        <v>55</v>
      </c>
      <c r="C18" s="4">
        <v>81528555</v>
      </c>
      <c r="E18" s="4">
        <v>469755471645</v>
      </c>
      <c r="G18" s="4">
        <v>701388601469.599</v>
      </c>
      <c r="I18" s="4">
        <v>103942</v>
      </c>
      <c r="K18" s="4">
        <v>795164896</v>
      </c>
      <c r="M18" s="4">
        <v>-632130</v>
      </c>
      <c r="O18" s="4">
        <v>5005404264</v>
      </c>
      <c r="Q18" s="4">
        <v>81000367</v>
      </c>
      <c r="S18" s="4">
        <v>7740</v>
      </c>
      <c r="U18" s="4">
        <v>466908397007</v>
      </c>
      <c r="W18" s="4">
        <v>622096572422.31702</v>
      </c>
      <c r="Y18" s="5">
        <v>3.8851808598294728E-2</v>
      </c>
    </row>
    <row r="19" spans="1:25" ht="24" x14ac:dyDescent="0.2">
      <c r="A19" s="14" t="s">
        <v>56</v>
      </c>
      <c r="C19" s="4">
        <v>52884183</v>
      </c>
      <c r="E19" s="4">
        <v>284095310120</v>
      </c>
      <c r="G19" s="4">
        <v>789754593394.42102</v>
      </c>
      <c r="I19" s="4">
        <v>329998</v>
      </c>
      <c r="K19" s="4">
        <v>3970403530</v>
      </c>
      <c r="M19" s="4">
        <v>-771097</v>
      </c>
      <c r="O19" s="4">
        <v>10010800607</v>
      </c>
      <c r="Q19" s="4">
        <v>52443084</v>
      </c>
      <c r="S19" s="4">
        <v>12010</v>
      </c>
      <c r="U19" s="4">
        <v>283922703862</v>
      </c>
      <c r="W19" s="4">
        <v>624972764517.76697</v>
      </c>
      <c r="Y19" s="5">
        <v>3.9031435475757235E-2</v>
      </c>
    </row>
    <row r="20" spans="1:25" ht="24" x14ac:dyDescent="0.2">
      <c r="A20" s="14" t="s">
        <v>90</v>
      </c>
      <c r="C20" s="4">
        <v>22693745</v>
      </c>
      <c r="E20" s="4">
        <v>392305813786</v>
      </c>
      <c r="G20" s="4">
        <v>770802174079.86499</v>
      </c>
      <c r="I20" s="4">
        <v>246370</v>
      </c>
      <c r="K20" s="4">
        <v>7464351536</v>
      </c>
      <c r="M20" s="4">
        <v>-475436</v>
      </c>
      <c r="O20" s="4">
        <v>15022488467</v>
      </c>
      <c r="Q20" s="4">
        <v>22464679</v>
      </c>
      <c r="S20" s="4">
        <v>26110</v>
      </c>
      <c r="U20" s="4">
        <v>391535279707</v>
      </c>
      <c r="W20" s="4">
        <v>582018715788.026</v>
      </c>
      <c r="Y20" s="5">
        <v>3.6348825486006625E-2</v>
      </c>
    </row>
    <row r="21" spans="1:25" ht="24" x14ac:dyDescent="0.2">
      <c r="A21" s="14" t="s">
        <v>89</v>
      </c>
      <c r="C21" s="4">
        <v>2416013</v>
      </c>
      <c r="E21" s="4">
        <v>90888711889</v>
      </c>
      <c r="G21" s="4">
        <v>83475281983.338196</v>
      </c>
      <c r="I21" s="4">
        <v>0</v>
      </c>
      <c r="K21" s="4">
        <v>0</v>
      </c>
      <c r="M21" s="4">
        <v>0</v>
      </c>
      <c r="O21" s="4">
        <v>0</v>
      </c>
      <c r="Q21" s="4">
        <v>2416013</v>
      </c>
      <c r="S21" s="4">
        <v>25580</v>
      </c>
      <c r="U21" s="4">
        <v>90888711889</v>
      </c>
      <c r="W21" s="4">
        <v>61323886075.065804</v>
      </c>
      <c r="Y21" s="5">
        <v>3.8298617769503994E-3</v>
      </c>
    </row>
    <row r="22" spans="1:25" ht="24" x14ac:dyDescent="0.2">
      <c r="A22" s="14" t="s">
        <v>59</v>
      </c>
      <c r="C22" s="4">
        <v>67955105</v>
      </c>
      <c r="E22" s="4">
        <v>528944831373</v>
      </c>
      <c r="G22" s="4">
        <v>703292939559.98999</v>
      </c>
      <c r="I22" s="4">
        <v>334211</v>
      </c>
      <c r="K22" s="4">
        <v>2865116433</v>
      </c>
      <c r="M22" s="4">
        <v>-1600418</v>
      </c>
      <c r="O22" s="4">
        <v>15016213292</v>
      </c>
      <c r="Q22" s="4">
        <v>66688898</v>
      </c>
      <c r="S22" s="4">
        <v>8400</v>
      </c>
      <c r="U22" s="4">
        <v>519352711088</v>
      </c>
      <c r="W22" s="4">
        <v>555856499675.06396</v>
      </c>
      <c r="Y22" s="5">
        <v>3.4714916125326213E-2</v>
      </c>
    </row>
    <row r="23" spans="1:25" ht="24" x14ac:dyDescent="0.2">
      <c r="A23" s="14" t="s">
        <v>60</v>
      </c>
      <c r="C23" s="4">
        <v>13915804</v>
      </c>
      <c r="E23" s="4">
        <v>338463219012</v>
      </c>
      <c r="G23" s="4">
        <v>692482976979.26196</v>
      </c>
      <c r="I23" s="4">
        <v>34640</v>
      </c>
      <c r="K23" s="4">
        <v>1404631384</v>
      </c>
      <c r="M23" s="4">
        <v>-234161</v>
      </c>
      <c r="O23" s="4">
        <v>10731001266</v>
      </c>
      <c r="Q23" s="4">
        <v>13716283</v>
      </c>
      <c r="S23" s="4">
        <v>39910</v>
      </c>
      <c r="U23" s="4">
        <v>334172535499</v>
      </c>
      <c r="W23" s="4">
        <v>543185322244.48297</v>
      </c>
      <c r="Y23" s="5">
        <v>3.3923562849851548E-2</v>
      </c>
    </row>
    <row r="24" spans="1:25" ht="24" x14ac:dyDescent="0.2">
      <c r="A24" s="14" t="s">
        <v>95</v>
      </c>
      <c r="C24" s="4">
        <v>103265381</v>
      </c>
      <c r="E24" s="4">
        <v>538338745616</v>
      </c>
      <c r="G24" s="4">
        <v>717269977234.08997</v>
      </c>
      <c r="I24" s="4">
        <v>0</v>
      </c>
      <c r="K24" s="4">
        <v>0</v>
      </c>
      <c r="M24" s="4">
        <v>-2059659</v>
      </c>
      <c r="O24" s="4">
        <v>12910087622</v>
      </c>
      <c r="Q24" s="4">
        <v>101205722</v>
      </c>
      <c r="S24" s="4">
        <v>5890</v>
      </c>
      <c r="U24" s="4">
        <v>527601417851</v>
      </c>
      <c r="W24" s="4">
        <v>591493836419.05701</v>
      </c>
      <c r="Y24" s="5">
        <v>3.6940575367812215E-2</v>
      </c>
    </row>
    <row r="25" spans="1:25" ht="24" x14ac:dyDescent="0.2">
      <c r="A25" s="14" t="s">
        <v>62</v>
      </c>
      <c r="C25" s="4">
        <v>106943489</v>
      </c>
      <c r="E25" s="4">
        <v>197794293264</v>
      </c>
      <c r="G25" s="4">
        <v>202789235051.18701</v>
      </c>
      <c r="I25" s="4">
        <v>0</v>
      </c>
      <c r="K25" s="4">
        <v>0</v>
      </c>
      <c r="M25" s="4">
        <v>-23064415</v>
      </c>
      <c r="O25" s="4">
        <v>39522536895</v>
      </c>
      <c r="Q25" s="4">
        <v>83879074</v>
      </c>
      <c r="S25" s="4">
        <v>1372</v>
      </c>
      <c r="U25" s="4">
        <v>155136159440</v>
      </c>
      <c r="W25" s="4">
        <v>114192504975.94901</v>
      </c>
      <c r="Y25" s="5">
        <v>7.1316665986604485E-3</v>
      </c>
    </row>
    <row r="26" spans="1:25" ht="24" x14ac:dyDescent="0.2">
      <c r="A26" s="14" t="s">
        <v>88</v>
      </c>
      <c r="C26" s="4">
        <v>104638192</v>
      </c>
      <c r="E26" s="4">
        <v>142310297778</v>
      </c>
      <c r="G26" s="4">
        <v>182220489551.599</v>
      </c>
      <c r="I26" s="4">
        <v>1084427</v>
      </c>
      <c r="K26" s="4">
        <v>1850459564</v>
      </c>
      <c r="M26" s="4">
        <v>0</v>
      </c>
      <c r="O26" s="4">
        <v>0</v>
      </c>
      <c r="Q26" s="4">
        <v>105722619</v>
      </c>
      <c r="S26" s="4">
        <v>1530</v>
      </c>
      <c r="U26" s="4">
        <v>144160757342</v>
      </c>
      <c r="W26" s="4">
        <v>160505236227.349</v>
      </c>
      <c r="Y26" s="5">
        <v>1.00240364492729E-2</v>
      </c>
    </row>
    <row r="27" spans="1:25" ht="24" x14ac:dyDescent="0.2">
      <c r="A27" s="14" t="s">
        <v>64</v>
      </c>
      <c r="C27" s="4">
        <v>153115521</v>
      </c>
      <c r="E27" s="4">
        <v>479357731316</v>
      </c>
      <c r="G27" s="4">
        <v>595725128986.88904</v>
      </c>
      <c r="I27" s="4">
        <v>877595</v>
      </c>
      <c r="K27" s="4">
        <v>2704795463</v>
      </c>
      <c r="M27" s="4">
        <v>-1367044</v>
      </c>
      <c r="O27" s="4">
        <v>5005399217</v>
      </c>
      <c r="Q27" s="4">
        <v>152626072</v>
      </c>
      <c r="S27" s="4">
        <v>2951</v>
      </c>
      <c r="U27" s="4">
        <v>477782731328</v>
      </c>
      <c r="W27" s="4">
        <v>446917950039.61102</v>
      </c>
      <c r="Y27" s="5">
        <v>2.7911374895494143E-2</v>
      </c>
    </row>
    <row r="28" spans="1:25" ht="24" x14ac:dyDescent="0.2">
      <c r="A28" s="14" t="s">
        <v>65</v>
      </c>
      <c r="C28" s="4">
        <v>26205807</v>
      </c>
      <c r="E28" s="4">
        <v>698127725222</v>
      </c>
      <c r="G28" s="4">
        <v>1134781223922.8799</v>
      </c>
      <c r="I28" s="4">
        <v>493262</v>
      </c>
      <c r="K28" s="4">
        <v>19348661506</v>
      </c>
      <c r="M28" s="4">
        <v>-2472143</v>
      </c>
      <c r="O28" s="4">
        <v>100108055910</v>
      </c>
      <c r="Q28" s="4">
        <v>24226926</v>
      </c>
      <c r="S28" s="4">
        <v>37100</v>
      </c>
      <c r="U28" s="4">
        <v>651528937309</v>
      </c>
      <c r="W28" s="4">
        <v>891871084080.94202</v>
      </c>
      <c r="Y28" s="5">
        <v>5.570004110156599E-2</v>
      </c>
    </row>
    <row r="29" spans="1:25" ht="24" x14ac:dyDescent="0.2">
      <c r="A29" s="14" t="s">
        <v>66</v>
      </c>
      <c r="C29" s="4">
        <v>12750757</v>
      </c>
      <c r="E29" s="4">
        <v>178891269707</v>
      </c>
      <c r="G29" s="4">
        <v>214075116530.759</v>
      </c>
      <c r="I29" s="4">
        <v>0</v>
      </c>
      <c r="K29" s="4">
        <v>0</v>
      </c>
      <c r="M29" s="4">
        <v>-12750757</v>
      </c>
      <c r="O29" s="4">
        <v>205259365386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4" x14ac:dyDescent="0.2">
      <c r="A30" s="14" t="s">
        <v>67</v>
      </c>
      <c r="C30" s="4">
        <v>88451851</v>
      </c>
      <c r="E30" s="4">
        <v>217969518850</v>
      </c>
      <c r="G30" s="4">
        <v>240309107609.06601</v>
      </c>
      <c r="I30" s="4">
        <v>0</v>
      </c>
      <c r="K30" s="4">
        <v>0</v>
      </c>
      <c r="M30" s="4">
        <v>0</v>
      </c>
      <c r="O30" s="4">
        <v>0</v>
      </c>
      <c r="Q30" s="4">
        <v>88451851</v>
      </c>
      <c r="S30" s="4">
        <v>2090</v>
      </c>
      <c r="U30" s="4">
        <v>217969518850</v>
      </c>
      <c r="W30" s="4">
        <v>183435367020.79901</v>
      </c>
      <c r="Y30" s="5">
        <v>1.1456092326469089E-2</v>
      </c>
    </row>
    <row r="31" spans="1:25" ht="24" x14ac:dyDescent="0.2">
      <c r="A31" s="14" t="s">
        <v>45</v>
      </c>
      <c r="C31" s="4">
        <v>24910</v>
      </c>
      <c r="E31" s="4">
        <v>350808403561</v>
      </c>
      <c r="G31" s="4">
        <v>506944406400</v>
      </c>
      <c r="I31" s="4">
        <v>0</v>
      </c>
      <c r="K31" s="4">
        <v>0</v>
      </c>
      <c r="M31" s="4">
        <v>0</v>
      </c>
      <c r="O31" s="4">
        <v>0</v>
      </c>
      <c r="Q31" s="4">
        <v>24910</v>
      </c>
      <c r="S31" s="4">
        <v>24998780</v>
      </c>
      <c r="U31" s="4">
        <v>350808403561</v>
      </c>
      <c r="W31" s="4">
        <v>621225082736.47998</v>
      </c>
      <c r="Y31" s="5">
        <v>3.8797381437029897E-2</v>
      </c>
    </row>
    <row r="32" spans="1:25" ht="24" x14ac:dyDescent="0.2">
      <c r="A32" s="14" t="s">
        <v>116</v>
      </c>
      <c r="C32" s="4">
        <v>0</v>
      </c>
      <c r="E32" s="4">
        <v>0</v>
      </c>
      <c r="G32" s="4">
        <v>0</v>
      </c>
      <c r="I32" s="4">
        <v>22829007</v>
      </c>
      <c r="K32" s="4">
        <v>52082024950</v>
      </c>
      <c r="M32" s="4">
        <v>0</v>
      </c>
      <c r="O32" s="4">
        <v>0</v>
      </c>
      <c r="Q32" s="4">
        <v>22829007</v>
      </c>
      <c r="S32" s="4">
        <v>2081</v>
      </c>
      <c r="U32" s="4">
        <v>52082024950</v>
      </c>
      <c r="W32" s="4">
        <v>47139933192.627098</v>
      </c>
      <c r="Y32" s="5">
        <v>2.944031108554371E-3</v>
      </c>
    </row>
    <row r="33" spans="1:25" ht="24" x14ac:dyDescent="0.2">
      <c r="A33" s="14" t="s">
        <v>117</v>
      </c>
      <c r="C33" s="4">
        <v>0</v>
      </c>
      <c r="E33" s="4">
        <v>0</v>
      </c>
      <c r="G33" s="4">
        <v>0</v>
      </c>
      <c r="I33" s="4">
        <v>100570</v>
      </c>
      <c r="K33" s="4">
        <v>3982418134</v>
      </c>
      <c r="M33" s="4">
        <v>0</v>
      </c>
      <c r="O33" s="4">
        <v>0</v>
      </c>
      <c r="Q33" s="4">
        <v>100570</v>
      </c>
      <c r="S33" s="4">
        <v>38600</v>
      </c>
      <c r="U33" s="4">
        <v>3982418134</v>
      </c>
      <c r="W33" s="4">
        <v>3851994124.54</v>
      </c>
      <c r="Y33" s="5">
        <v>2.4056865940548486E-4</v>
      </c>
    </row>
    <row r="34" spans="1:25" ht="24" x14ac:dyDescent="0.2">
      <c r="A34" s="14" t="s">
        <v>99</v>
      </c>
      <c r="C34" s="4">
        <v>9095246</v>
      </c>
      <c r="E34" s="4">
        <v>192858902349</v>
      </c>
      <c r="G34" s="4">
        <v>173549591362.117</v>
      </c>
      <c r="I34" s="4">
        <v>0</v>
      </c>
      <c r="K34" s="4">
        <v>0</v>
      </c>
      <c r="M34" s="4">
        <v>-598516</v>
      </c>
      <c r="O34" s="4">
        <v>10010804378</v>
      </c>
      <c r="Q34" s="4">
        <v>8496730</v>
      </c>
      <c r="S34" s="4">
        <v>14810</v>
      </c>
      <c r="U34" s="4">
        <v>180167751512</v>
      </c>
      <c r="W34" s="4">
        <v>124863854603.851</v>
      </c>
      <c r="Y34" s="5">
        <v>7.7981245918533051E-3</v>
      </c>
    </row>
    <row r="35" spans="1:25" ht="24" x14ac:dyDescent="0.2">
      <c r="A35" s="14" t="s">
        <v>68</v>
      </c>
      <c r="C35" s="4">
        <v>4425164</v>
      </c>
      <c r="E35" s="4">
        <v>100345199473</v>
      </c>
      <c r="G35" s="4">
        <v>202027953759.703</v>
      </c>
      <c r="I35" s="4">
        <v>2376769</v>
      </c>
      <c r="K35" s="4">
        <v>112835580422</v>
      </c>
      <c r="M35" s="4">
        <v>0</v>
      </c>
      <c r="O35" s="4">
        <v>0</v>
      </c>
      <c r="Q35" s="4">
        <v>6801933</v>
      </c>
      <c r="S35" s="4">
        <v>53440</v>
      </c>
      <c r="U35" s="4">
        <v>213180779895</v>
      </c>
      <c r="W35" s="4">
        <v>360685480854.71002</v>
      </c>
      <c r="Y35" s="5">
        <v>2.252589692270161E-2</v>
      </c>
    </row>
    <row r="36" spans="1:25" ht="24" x14ac:dyDescent="0.2">
      <c r="A36" s="14" t="s">
        <v>69</v>
      </c>
      <c r="C36" s="4">
        <v>109800183</v>
      </c>
      <c r="E36" s="4">
        <v>847818252350</v>
      </c>
      <c r="G36" s="4">
        <v>1270373645645.8799</v>
      </c>
      <c r="I36" s="4">
        <v>611370</v>
      </c>
      <c r="K36" s="4">
        <v>5573488999</v>
      </c>
      <c r="M36" s="4">
        <v>0</v>
      </c>
      <c r="O36" s="4">
        <v>0</v>
      </c>
      <c r="Q36" s="4">
        <v>110411553</v>
      </c>
      <c r="S36" s="4">
        <v>9480</v>
      </c>
      <c r="U36" s="4">
        <v>853391741349</v>
      </c>
      <c r="W36" s="4">
        <v>1038610519671.54</v>
      </c>
      <c r="Y36" s="5">
        <v>6.4864361752279151E-2</v>
      </c>
    </row>
    <row r="37" spans="1:25" ht="24" x14ac:dyDescent="0.2">
      <c r="A37" s="14" t="s">
        <v>70</v>
      </c>
      <c r="C37" s="4">
        <v>247588509</v>
      </c>
      <c r="E37" s="4">
        <v>238820299290</v>
      </c>
      <c r="G37" s="4">
        <v>670691794023.42395</v>
      </c>
      <c r="I37" s="4">
        <v>2590000</v>
      </c>
      <c r="K37" s="4">
        <v>7267448989</v>
      </c>
      <c r="M37" s="4">
        <v>0</v>
      </c>
      <c r="O37" s="4">
        <v>0</v>
      </c>
      <c r="Q37" s="4">
        <v>250178509</v>
      </c>
      <c r="S37" s="4">
        <v>2508</v>
      </c>
      <c r="U37" s="4">
        <v>246087748279</v>
      </c>
      <c r="W37" s="4">
        <v>622597529846.578</v>
      </c>
      <c r="Y37" s="5">
        <v>3.8883094901460642E-2</v>
      </c>
    </row>
    <row r="38" spans="1:25" ht="24" x14ac:dyDescent="0.2">
      <c r="A38" s="14" t="s">
        <v>73</v>
      </c>
      <c r="C38" s="4">
        <v>13445200</v>
      </c>
      <c r="E38" s="4">
        <v>398739343302</v>
      </c>
      <c r="G38" s="4">
        <v>472947972011.79999</v>
      </c>
      <c r="I38" s="4">
        <v>0</v>
      </c>
      <c r="K38" s="4">
        <v>0</v>
      </c>
      <c r="M38" s="4">
        <v>-1712786</v>
      </c>
      <c r="O38" s="4">
        <v>58752103628</v>
      </c>
      <c r="Q38" s="4">
        <v>11732414</v>
      </c>
      <c r="S38" s="4">
        <v>25450</v>
      </c>
      <c r="U38" s="4">
        <v>347943879881</v>
      </c>
      <c r="W38" s="4">
        <v>296281836092.401</v>
      </c>
      <c r="Y38" s="5">
        <v>1.8503694920213882E-2</v>
      </c>
    </row>
    <row r="39" spans="1:25" ht="24" x14ac:dyDescent="0.2">
      <c r="A39" s="14" t="s">
        <v>100</v>
      </c>
      <c r="C39" s="4">
        <v>12280200</v>
      </c>
      <c r="E39" s="4">
        <v>62369351396</v>
      </c>
      <c r="G39" s="4">
        <v>63911762413.230003</v>
      </c>
      <c r="I39" s="4">
        <v>9423363</v>
      </c>
      <c r="K39" s="4">
        <v>46493397686</v>
      </c>
      <c r="M39" s="4">
        <v>0</v>
      </c>
      <c r="O39" s="4">
        <v>0</v>
      </c>
      <c r="Q39" s="4">
        <v>21703563</v>
      </c>
      <c r="S39" s="4">
        <v>4377</v>
      </c>
      <c r="U39" s="4">
        <v>108862749082</v>
      </c>
      <c r="W39" s="4">
        <v>94262172342.709793</v>
      </c>
      <c r="Y39" s="5">
        <v>5.8869571707465852E-3</v>
      </c>
    </row>
    <row r="40" spans="1:25" ht="24" x14ac:dyDescent="0.2">
      <c r="A40" s="14" t="s">
        <v>74</v>
      </c>
      <c r="C40" s="4">
        <v>34404442</v>
      </c>
      <c r="E40" s="4">
        <v>220764720853</v>
      </c>
      <c r="G40" s="4">
        <v>202782664240.23999</v>
      </c>
      <c r="I40" s="4">
        <v>0</v>
      </c>
      <c r="K40" s="4">
        <v>0</v>
      </c>
      <c r="M40" s="4">
        <v>-2807484</v>
      </c>
      <c r="O40" s="4">
        <v>16088437171</v>
      </c>
      <c r="Q40" s="4">
        <v>31596958</v>
      </c>
      <c r="S40" s="4">
        <v>5310</v>
      </c>
      <c r="U40" s="4">
        <v>202749796452</v>
      </c>
      <c r="W40" s="4">
        <v>166482908762.845</v>
      </c>
      <c r="Y40" s="5">
        <v>1.039736014129722E-2</v>
      </c>
    </row>
    <row r="41" spans="1:25" ht="24" x14ac:dyDescent="0.2">
      <c r="A41" s="14" t="s">
        <v>75</v>
      </c>
      <c r="C41" s="4">
        <v>42457027</v>
      </c>
      <c r="E41" s="4">
        <v>539478502987</v>
      </c>
      <c r="G41" s="4">
        <v>667320733431.63403</v>
      </c>
      <c r="I41" s="4">
        <v>0</v>
      </c>
      <c r="K41" s="4">
        <v>0</v>
      </c>
      <c r="M41" s="4">
        <v>-819422</v>
      </c>
      <c r="O41" s="4">
        <v>11099961861</v>
      </c>
      <c r="Q41" s="4">
        <v>41637605</v>
      </c>
      <c r="S41" s="4">
        <v>12090</v>
      </c>
      <c r="U41" s="4">
        <v>529066550355</v>
      </c>
      <c r="W41" s="4">
        <v>499507372928.401</v>
      </c>
      <c r="Y41" s="5">
        <v>3.1195743083562221E-2</v>
      </c>
    </row>
    <row r="42" spans="1:25" ht="24" x14ac:dyDescent="0.2">
      <c r="A42" s="14" t="s">
        <v>102</v>
      </c>
      <c r="C42" s="4">
        <v>0</v>
      </c>
      <c r="E42" s="4">
        <v>0</v>
      </c>
      <c r="G42" s="4">
        <v>0</v>
      </c>
      <c r="I42" s="4">
        <v>0</v>
      </c>
      <c r="K42" s="4">
        <v>0</v>
      </c>
      <c r="M42" s="4">
        <v>0</v>
      </c>
      <c r="O42" s="4">
        <v>0</v>
      </c>
      <c r="Q42" s="4">
        <v>0</v>
      </c>
      <c r="S42" s="4">
        <v>0</v>
      </c>
      <c r="U42" s="4">
        <v>0</v>
      </c>
      <c r="W42" s="4">
        <v>0</v>
      </c>
      <c r="Y42" s="5">
        <v>0</v>
      </c>
    </row>
    <row r="43" spans="1:25" ht="24" x14ac:dyDescent="0.2">
      <c r="A43" s="14" t="s">
        <v>98</v>
      </c>
      <c r="C43" s="4">
        <v>8329446</v>
      </c>
      <c r="E43" s="4">
        <v>93484817259</v>
      </c>
      <c r="G43" s="4">
        <v>125546252018.96001</v>
      </c>
      <c r="I43" s="4">
        <v>0</v>
      </c>
      <c r="K43" s="4">
        <v>0</v>
      </c>
      <c r="M43" s="4">
        <v>-820988</v>
      </c>
      <c r="O43" s="4">
        <v>12315557772</v>
      </c>
      <c r="Q43" s="4">
        <v>7508458</v>
      </c>
      <c r="S43" s="4">
        <v>10050</v>
      </c>
      <c r="U43" s="4">
        <v>84270529394</v>
      </c>
      <c r="W43" s="4">
        <v>74876697077.582993</v>
      </c>
      <c r="Y43" s="5">
        <v>4.6762757299936989E-3</v>
      </c>
    </row>
    <row r="44" spans="1:25" ht="24" x14ac:dyDescent="0.2">
      <c r="A44" s="14" t="s">
        <v>103</v>
      </c>
      <c r="C44" s="4">
        <v>133786803</v>
      </c>
      <c r="E44" s="4">
        <v>428455265568</v>
      </c>
      <c r="G44" s="4">
        <v>587164886969.65906</v>
      </c>
      <c r="I44" s="4">
        <v>400000</v>
      </c>
      <c r="K44" s="4">
        <v>1341163361</v>
      </c>
      <c r="M44" s="4">
        <v>-2683058</v>
      </c>
      <c r="O44" s="4">
        <v>10010796755</v>
      </c>
      <c r="Q44" s="4">
        <v>131503745</v>
      </c>
      <c r="S44" s="4">
        <v>3231</v>
      </c>
      <c r="U44" s="4">
        <v>421203874943</v>
      </c>
      <c r="W44" s="4">
        <v>421604211216.26599</v>
      </c>
      <c r="Y44" s="5">
        <v>2.6330455502477177E-2</v>
      </c>
    </row>
    <row r="45" spans="1:25" ht="24" x14ac:dyDescent="0.2">
      <c r="A45" s="14" t="s">
        <v>97</v>
      </c>
      <c r="C45" s="4">
        <v>5907127</v>
      </c>
      <c r="E45" s="4">
        <v>47318946837</v>
      </c>
      <c r="G45" s="4">
        <v>64593343289.355797</v>
      </c>
      <c r="I45" s="4">
        <v>1181425</v>
      </c>
      <c r="K45" s="4">
        <v>0</v>
      </c>
      <c r="M45" s="4">
        <v>-22748</v>
      </c>
      <c r="O45" s="4">
        <v>188053360</v>
      </c>
      <c r="Q45" s="4">
        <v>7065804</v>
      </c>
      <c r="S45" s="4">
        <v>8390</v>
      </c>
      <c r="U45" s="4">
        <v>47167094752</v>
      </c>
      <c r="W45" s="4">
        <v>58823844961.321198</v>
      </c>
      <c r="Y45" s="5">
        <v>3.6737266636176504E-3</v>
      </c>
    </row>
    <row r="46" spans="1:25" ht="24" x14ac:dyDescent="0.2">
      <c r="A46" s="14" t="s">
        <v>87</v>
      </c>
      <c r="C46" s="4">
        <v>10136257</v>
      </c>
      <c r="E46" s="4">
        <v>78672653672</v>
      </c>
      <c r="G46" s="4">
        <v>101886564819.241</v>
      </c>
      <c r="I46" s="4">
        <v>0</v>
      </c>
      <c r="K46" s="4">
        <v>0</v>
      </c>
      <c r="M46" s="4">
        <v>-2411084</v>
      </c>
      <c r="O46" s="4">
        <v>23796085102</v>
      </c>
      <c r="Q46" s="4">
        <v>7725173</v>
      </c>
      <c r="S46" s="4">
        <v>8630</v>
      </c>
      <c r="U46" s="4">
        <v>59959002617</v>
      </c>
      <c r="W46" s="4">
        <v>66152897471.687302</v>
      </c>
      <c r="Y46" s="5">
        <v>4.1314481138915986E-3</v>
      </c>
    </row>
    <row r="47" spans="1:25" ht="24" x14ac:dyDescent="0.2">
      <c r="A47" s="14" t="s">
        <v>104</v>
      </c>
      <c r="C47" s="4">
        <v>18725016</v>
      </c>
      <c r="E47" s="4">
        <v>118322207009</v>
      </c>
      <c r="G47" s="4">
        <v>111110024325.394</v>
      </c>
      <c r="I47" s="4">
        <v>13880796</v>
      </c>
      <c r="K47" s="4">
        <v>75014991213</v>
      </c>
      <c r="M47" s="4">
        <v>0</v>
      </c>
      <c r="O47" s="4">
        <v>0</v>
      </c>
      <c r="Q47" s="4">
        <v>32605812</v>
      </c>
      <c r="S47" s="4">
        <v>5730</v>
      </c>
      <c r="U47" s="4">
        <v>193337198222</v>
      </c>
      <c r="W47" s="4">
        <v>185387096789.66501</v>
      </c>
      <c r="Y47" s="5">
        <v>1.1577983741366805E-2</v>
      </c>
    </row>
    <row r="48" spans="1:25" ht="24" x14ac:dyDescent="0.2">
      <c r="A48" s="14" t="s">
        <v>105</v>
      </c>
      <c r="C48" s="4">
        <v>11512918</v>
      </c>
      <c r="E48" s="4">
        <v>38579788218</v>
      </c>
      <c r="G48" s="4">
        <v>75055175055.160202</v>
      </c>
      <c r="I48" s="4">
        <v>0</v>
      </c>
      <c r="K48" s="4">
        <v>0</v>
      </c>
      <c r="M48" s="4">
        <v>0</v>
      </c>
      <c r="O48" s="4">
        <v>0</v>
      </c>
      <c r="Q48" s="4">
        <v>11512918</v>
      </c>
      <c r="S48" s="4">
        <v>4464</v>
      </c>
      <c r="U48" s="4">
        <v>38579788218</v>
      </c>
      <c r="W48" s="4">
        <v>50996392914.191002</v>
      </c>
      <c r="Y48" s="5">
        <v>3.184878657972341E-3</v>
      </c>
    </row>
    <row r="49" spans="1:25" ht="24" x14ac:dyDescent="0.2">
      <c r="A49" s="14" t="s">
        <v>106</v>
      </c>
      <c r="C49" s="4">
        <v>257500</v>
      </c>
      <c r="E49" s="4">
        <v>4208347529</v>
      </c>
      <c r="G49" s="4">
        <v>4829130022.5</v>
      </c>
      <c r="I49" s="4">
        <v>0</v>
      </c>
      <c r="K49" s="4">
        <v>0</v>
      </c>
      <c r="M49" s="4">
        <v>0</v>
      </c>
      <c r="O49" s="4">
        <v>0</v>
      </c>
      <c r="Q49" s="4">
        <v>257500</v>
      </c>
      <c r="S49" s="4">
        <v>16450</v>
      </c>
      <c r="U49" s="4">
        <v>4208347529</v>
      </c>
      <c r="W49" s="4">
        <v>4203131686.25</v>
      </c>
      <c r="Y49" s="5">
        <v>2.6249825995947664E-4</v>
      </c>
    </row>
    <row r="50" spans="1:25" ht="24" x14ac:dyDescent="0.2">
      <c r="A50" s="14" t="s">
        <v>77</v>
      </c>
      <c r="C50" s="4">
        <v>52915557</v>
      </c>
      <c r="E50" s="4">
        <v>554198564577</v>
      </c>
      <c r="G50" s="4">
        <v>658956822792.09399</v>
      </c>
      <c r="I50" s="4">
        <v>2129762</v>
      </c>
      <c r="K50" s="4">
        <v>20779442361</v>
      </c>
      <c r="M50" s="4">
        <v>-1253629</v>
      </c>
      <c r="O50" s="4">
        <v>13455481068</v>
      </c>
      <c r="Q50" s="4">
        <v>53791690</v>
      </c>
      <c r="S50" s="4">
        <v>9450</v>
      </c>
      <c r="U50" s="4">
        <v>561848350575</v>
      </c>
      <c r="W50" s="4">
        <v>504402068233.03497</v>
      </c>
      <c r="Y50" s="5">
        <v>3.1501431578810052E-2</v>
      </c>
    </row>
    <row r="51" spans="1:25" ht="24" x14ac:dyDescent="0.2">
      <c r="A51" s="14" t="s">
        <v>101</v>
      </c>
      <c r="C51" s="4">
        <v>1361914</v>
      </c>
      <c r="E51" s="4">
        <v>8972234971</v>
      </c>
      <c r="G51" s="4">
        <v>10311078268.471399</v>
      </c>
      <c r="I51" s="4">
        <v>0</v>
      </c>
      <c r="K51" s="4">
        <v>0</v>
      </c>
      <c r="M51" s="4">
        <v>-1361914</v>
      </c>
      <c r="O51" s="4">
        <v>8121832372</v>
      </c>
      <c r="Q51" s="4">
        <v>0</v>
      </c>
      <c r="S51" s="4">
        <v>0</v>
      </c>
      <c r="U51" s="4">
        <v>0</v>
      </c>
      <c r="W51" s="4">
        <v>0</v>
      </c>
      <c r="Y51" s="5">
        <v>0</v>
      </c>
    </row>
    <row r="52" spans="1:25" ht="24" x14ac:dyDescent="0.2">
      <c r="A52" s="14" t="s">
        <v>112</v>
      </c>
      <c r="C52" s="4">
        <v>2513000</v>
      </c>
      <c r="E52" s="4">
        <v>15999741752</v>
      </c>
      <c r="G52" s="4">
        <v>18302836903.400002</v>
      </c>
      <c r="I52" s="4">
        <v>0</v>
      </c>
      <c r="K52" s="4">
        <v>0</v>
      </c>
      <c r="M52" s="4">
        <v>-1256501</v>
      </c>
      <c r="O52" s="4">
        <v>9276823941</v>
      </c>
      <c r="Q52" s="4">
        <v>1256499</v>
      </c>
      <c r="S52" s="4">
        <v>6550</v>
      </c>
      <c r="U52" s="4">
        <v>7999864506</v>
      </c>
      <c r="W52" s="4">
        <v>8166450020.8815002</v>
      </c>
      <c r="Y52" s="5">
        <v>5.1001945229082232E-4</v>
      </c>
    </row>
    <row r="53" spans="1:25" ht="24" x14ac:dyDescent="0.2">
      <c r="A53" s="14" t="s">
        <v>78</v>
      </c>
      <c r="C53" s="4">
        <v>60946320</v>
      </c>
      <c r="E53" s="4">
        <v>432614961234</v>
      </c>
      <c r="G53" s="4">
        <v>619870850700.59998</v>
      </c>
      <c r="I53" s="4">
        <v>0</v>
      </c>
      <c r="K53" s="4">
        <v>0</v>
      </c>
      <c r="M53" s="4">
        <v>-1595928</v>
      </c>
      <c r="O53" s="4">
        <v>15169646658</v>
      </c>
      <c r="Q53" s="4">
        <v>59350392</v>
      </c>
      <c r="S53" s="4">
        <v>8870</v>
      </c>
      <c r="U53" s="4">
        <v>421286593428</v>
      </c>
      <c r="W53" s="4">
        <v>522368611477.48102</v>
      </c>
      <c r="Y53" s="5">
        <v>3.2623496432162655E-2</v>
      </c>
    </row>
    <row r="54" spans="1:25" ht="24" x14ac:dyDescent="0.2">
      <c r="A54" s="14" t="s">
        <v>79</v>
      </c>
      <c r="C54" s="4">
        <v>610207</v>
      </c>
      <c r="E54" s="4">
        <v>16400362375</v>
      </c>
      <c r="G54" s="4">
        <v>15197801507.239</v>
      </c>
      <c r="I54" s="4">
        <v>0</v>
      </c>
      <c r="K54" s="4">
        <v>0</v>
      </c>
      <c r="M54" s="4">
        <v>-610207</v>
      </c>
      <c r="O54" s="4">
        <v>12025033450</v>
      </c>
      <c r="Q54" s="4">
        <v>0</v>
      </c>
      <c r="S54" s="4">
        <v>0</v>
      </c>
      <c r="U54" s="4">
        <v>0</v>
      </c>
      <c r="W54" s="4">
        <v>0</v>
      </c>
      <c r="Y54" s="5">
        <v>0</v>
      </c>
    </row>
    <row r="55" spans="1:25" ht="24.75" thickBot="1" x14ac:dyDescent="0.25">
      <c r="A55" s="14" t="s">
        <v>91</v>
      </c>
      <c r="C55" s="4">
        <v>9487073</v>
      </c>
      <c r="E55" s="4">
        <v>42158402859</v>
      </c>
      <c r="G55" s="4">
        <v>43613847809.8144</v>
      </c>
      <c r="I55" s="4">
        <v>6524585</v>
      </c>
      <c r="K55" s="4">
        <v>6281597440</v>
      </c>
      <c r="M55" s="4">
        <v>0</v>
      </c>
      <c r="O55" s="4">
        <v>0</v>
      </c>
      <c r="Q55" s="4">
        <v>16011658</v>
      </c>
      <c r="S55" s="4">
        <v>3220</v>
      </c>
      <c r="U55" s="4">
        <v>48440000299</v>
      </c>
      <c r="W55" s="4">
        <v>51158998985.385201</v>
      </c>
      <c r="Y55" s="5">
        <v>3.1950338979061643E-3</v>
      </c>
    </row>
    <row r="56" spans="1:25" s="14" customFormat="1" ht="24.75" thickBot="1" x14ac:dyDescent="0.25">
      <c r="E56" s="18">
        <f>SUM(E9:E55)</f>
        <v>12850909685033</v>
      </c>
      <c r="G56" s="18">
        <f>SUM(G9:G55)</f>
        <v>18580774618914.352</v>
      </c>
      <c r="I56" s="14" t="s">
        <v>15</v>
      </c>
      <c r="K56" s="18">
        <f>SUM(K9:K55)</f>
        <v>788875348147</v>
      </c>
      <c r="M56" s="14" t="s">
        <v>15</v>
      </c>
      <c r="O56" s="18">
        <f>SUM(O9:O55)</f>
        <v>790244769430</v>
      </c>
      <c r="S56" s="14" t="s">
        <v>15</v>
      </c>
      <c r="U56" s="18">
        <f>SUM(U9:U55)</f>
        <v>12975717198314</v>
      </c>
      <c r="W56" s="18">
        <f>SUM(W9:W55)</f>
        <v>15260634635652.828</v>
      </c>
      <c r="Y56" s="40">
        <f>SUM(Y9:Y55)</f>
        <v>0.95307269359200431</v>
      </c>
    </row>
    <row r="57" spans="1:25" ht="23.2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zoomScale="85" zoomScaleNormal="85" workbookViewId="0">
      <selection activeCell="A2" sqref="A2:Q2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6.25" x14ac:dyDescent="0.2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17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</row>
    <row r="4" spans="1:17" ht="26.25" x14ac:dyDescent="0.2">
      <c r="A4" s="64" t="str">
        <f>+سهام!A4</f>
        <v>برای ماه منتهی به 1404/11/30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17" ht="27" thickBot="1" x14ac:dyDescent="0.2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K6" s="65" t="s">
        <v>27</v>
      </c>
      <c r="L6" s="65" t="s">
        <v>27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</row>
    <row r="7" spans="1:17" ht="27" thickBot="1" x14ac:dyDescent="0.25">
      <c r="A7" s="65" t="s">
        <v>3</v>
      </c>
      <c r="C7" s="20" t="s">
        <v>7</v>
      </c>
      <c r="E7" s="20" t="s">
        <v>32</v>
      </c>
      <c r="G7" s="20" t="s">
        <v>33</v>
      </c>
      <c r="I7" s="51" t="s">
        <v>34</v>
      </c>
      <c r="K7" s="20" t="s">
        <v>7</v>
      </c>
      <c r="M7" s="20" t="s">
        <v>32</v>
      </c>
      <c r="O7" s="20" t="s">
        <v>33</v>
      </c>
      <c r="Q7" s="20" t="s">
        <v>34</v>
      </c>
    </row>
    <row r="8" spans="1:17" s="7" customFormat="1" ht="22.5" x14ac:dyDescent="0.55000000000000004">
      <c r="A8" s="23" t="s">
        <v>53</v>
      </c>
      <c r="C8" s="7">
        <v>32735876</v>
      </c>
      <c r="E8" s="7">
        <v>692209057829</v>
      </c>
      <c r="G8" s="7">
        <v>884377138967</v>
      </c>
      <c r="I8" s="7">
        <f>+E8-G8</f>
        <v>-192168081138</v>
      </c>
      <c r="K8" s="7">
        <v>32735876</v>
      </c>
      <c r="M8" s="7">
        <v>692209057829</v>
      </c>
      <c r="O8" s="7">
        <v>856014006090</v>
      </c>
      <c r="Q8" s="7">
        <f>+M8-O8</f>
        <v>-163804948261</v>
      </c>
    </row>
    <row r="9" spans="1:17" s="7" customFormat="1" ht="22.5" x14ac:dyDescent="0.55000000000000004">
      <c r="A9" s="23" t="s">
        <v>98</v>
      </c>
      <c r="C9" s="7">
        <v>7508458</v>
      </c>
      <c r="E9" s="7">
        <v>74876697077</v>
      </c>
      <c r="G9" s="7">
        <v>113367357653</v>
      </c>
      <c r="I9" s="7">
        <f t="shared" ref="I9:I50" si="0">+E9-G9</f>
        <v>-38490660576</v>
      </c>
      <c r="K9" s="7">
        <v>7508458</v>
      </c>
      <c r="M9" s="7">
        <v>74876697077</v>
      </c>
      <c r="O9" s="7">
        <v>111383743418</v>
      </c>
      <c r="Q9" s="7">
        <f t="shared" ref="Q9:Q50" si="1">+M9-O9</f>
        <v>-36507046341</v>
      </c>
    </row>
    <row r="10" spans="1:17" s="7" customFormat="1" ht="22.5" x14ac:dyDescent="0.55000000000000004">
      <c r="A10" s="23" t="s">
        <v>54</v>
      </c>
      <c r="C10" s="7">
        <v>59368693</v>
      </c>
      <c r="E10" s="7">
        <v>90308682014</v>
      </c>
      <c r="G10" s="7">
        <v>118068563738</v>
      </c>
      <c r="I10" s="7">
        <f t="shared" si="0"/>
        <v>-27759881724</v>
      </c>
      <c r="K10" s="7">
        <v>59368693</v>
      </c>
      <c r="M10" s="7">
        <v>90308682014</v>
      </c>
      <c r="O10" s="7">
        <v>116067000760</v>
      </c>
      <c r="Q10" s="7">
        <f t="shared" si="1"/>
        <v>-25758318746</v>
      </c>
    </row>
    <row r="11" spans="1:17" s="7" customFormat="1" ht="22.5" x14ac:dyDescent="0.55000000000000004">
      <c r="A11" s="23" t="s">
        <v>99</v>
      </c>
      <c r="C11" s="7">
        <v>8496730</v>
      </c>
      <c r="E11" s="7">
        <v>124863854603</v>
      </c>
      <c r="G11" s="7">
        <v>160528988456</v>
      </c>
      <c r="I11" s="7">
        <f t="shared" si="0"/>
        <v>-35665133853</v>
      </c>
      <c r="K11" s="7">
        <v>8496730</v>
      </c>
      <c r="M11" s="7">
        <v>124863854603</v>
      </c>
      <c r="O11" s="7">
        <v>184844761716</v>
      </c>
      <c r="Q11" s="7">
        <f t="shared" si="1"/>
        <v>-59980907113</v>
      </c>
    </row>
    <row r="12" spans="1:17" s="7" customFormat="1" ht="22.5" x14ac:dyDescent="0.55000000000000004">
      <c r="A12" s="23" t="s">
        <v>64</v>
      </c>
      <c r="C12" s="7">
        <v>152626072</v>
      </c>
      <c r="E12" s="7">
        <v>446917950040</v>
      </c>
      <c r="G12" s="7">
        <v>593339647024</v>
      </c>
      <c r="I12" s="7">
        <f t="shared" si="0"/>
        <v>-146421696984</v>
      </c>
      <c r="K12" s="7">
        <v>152626072</v>
      </c>
      <c r="M12" s="7">
        <v>446917950040</v>
      </c>
      <c r="O12" s="7">
        <v>567750139262</v>
      </c>
      <c r="Q12" s="7">
        <f t="shared" si="1"/>
        <v>-120832189222</v>
      </c>
    </row>
    <row r="13" spans="1:17" s="7" customFormat="1" ht="22.5" x14ac:dyDescent="0.55000000000000004">
      <c r="A13" s="23" t="s">
        <v>92</v>
      </c>
      <c r="C13" s="7">
        <v>105722619</v>
      </c>
      <c r="E13" s="7">
        <v>160505236228</v>
      </c>
      <c r="G13" s="7">
        <v>184070949115</v>
      </c>
      <c r="I13" s="7">
        <f t="shared" si="0"/>
        <v>-23565712887</v>
      </c>
      <c r="K13" s="7">
        <v>105722619</v>
      </c>
      <c r="M13" s="7">
        <v>160505236228</v>
      </c>
      <c r="O13" s="7">
        <v>193415589659</v>
      </c>
      <c r="Q13" s="7">
        <f t="shared" si="1"/>
        <v>-32910353431</v>
      </c>
    </row>
    <row r="14" spans="1:17" s="7" customFormat="1" ht="22.5" x14ac:dyDescent="0.55000000000000004">
      <c r="A14" s="23" t="s">
        <v>67</v>
      </c>
      <c r="C14" s="7">
        <v>88451851</v>
      </c>
      <c r="E14" s="7">
        <v>183435367021</v>
      </c>
      <c r="G14" s="7">
        <v>240309107609</v>
      </c>
      <c r="I14" s="7">
        <f t="shared" si="0"/>
        <v>-56873740588</v>
      </c>
      <c r="K14" s="7">
        <v>88451851</v>
      </c>
      <c r="M14" s="7">
        <v>183435367021</v>
      </c>
      <c r="O14" s="7">
        <v>210906788049</v>
      </c>
      <c r="Q14" s="7">
        <f t="shared" si="1"/>
        <v>-27471421028</v>
      </c>
    </row>
    <row r="15" spans="1:17" s="7" customFormat="1" ht="22.5" x14ac:dyDescent="0.55000000000000004">
      <c r="A15" s="23" t="s">
        <v>93</v>
      </c>
      <c r="C15" s="7">
        <v>2416013</v>
      </c>
      <c r="E15" s="7">
        <v>61323886075</v>
      </c>
      <c r="G15" s="7">
        <v>83475281983</v>
      </c>
      <c r="I15" s="7">
        <f t="shared" si="0"/>
        <v>-22151395908</v>
      </c>
      <c r="K15" s="7">
        <v>2416013</v>
      </c>
      <c r="M15" s="7">
        <v>61323886075</v>
      </c>
      <c r="O15" s="7">
        <v>81414021580</v>
      </c>
      <c r="Q15" s="7">
        <f t="shared" si="1"/>
        <v>-20090135505</v>
      </c>
    </row>
    <row r="16" spans="1:17" s="7" customFormat="1" ht="22.5" x14ac:dyDescent="0.55000000000000004">
      <c r="A16" s="23" t="s">
        <v>97</v>
      </c>
      <c r="C16" s="7">
        <v>7065804</v>
      </c>
      <c r="E16" s="7">
        <v>58823844961</v>
      </c>
      <c r="G16" s="7">
        <v>64383675940</v>
      </c>
      <c r="I16" s="7">
        <f t="shared" si="0"/>
        <v>-5559830979</v>
      </c>
      <c r="K16" s="7">
        <v>7065804</v>
      </c>
      <c r="M16" s="7">
        <v>58823844961</v>
      </c>
      <c r="O16" s="7">
        <v>65125217480</v>
      </c>
      <c r="Q16" s="7">
        <f t="shared" si="1"/>
        <v>-6301372519</v>
      </c>
    </row>
    <row r="17" spans="1:17" s="7" customFormat="1" ht="22.5" x14ac:dyDescent="0.55000000000000004">
      <c r="A17" s="23" t="s">
        <v>73</v>
      </c>
      <c r="C17" s="7">
        <v>11732414</v>
      </c>
      <c r="E17" s="7">
        <v>296281836092</v>
      </c>
      <c r="G17" s="7">
        <v>418270819704</v>
      </c>
      <c r="I17" s="7">
        <f t="shared" si="0"/>
        <v>-121988983612</v>
      </c>
      <c r="K17" s="7">
        <v>11732414</v>
      </c>
      <c r="M17" s="7">
        <v>296281836092</v>
      </c>
      <c r="O17" s="7">
        <v>374533063956</v>
      </c>
      <c r="Q17" s="7">
        <f t="shared" si="1"/>
        <v>-78251227864</v>
      </c>
    </row>
    <row r="18" spans="1:17" s="7" customFormat="1" ht="22.5" x14ac:dyDescent="0.55000000000000004">
      <c r="A18" s="23" t="s">
        <v>50</v>
      </c>
      <c r="C18" s="7">
        <v>253318359</v>
      </c>
      <c r="E18" s="7">
        <v>555506059868</v>
      </c>
      <c r="G18" s="7">
        <v>673501939418</v>
      </c>
      <c r="I18" s="7">
        <f t="shared" si="0"/>
        <v>-117995879550</v>
      </c>
      <c r="K18" s="7">
        <v>253318359</v>
      </c>
      <c r="M18" s="7">
        <v>555506059868</v>
      </c>
      <c r="O18" s="7">
        <v>631137838474</v>
      </c>
      <c r="Q18" s="7">
        <f t="shared" si="1"/>
        <v>-75631778606</v>
      </c>
    </row>
    <row r="19" spans="1:17" s="7" customFormat="1" ht="22.5" x14ac:dyDescent="0.55000000000000004">
      <c r="A19" s="23" t="s">
        <v>56</v>
      </c>
      <c r="C19" s="7">
        <v>52443084</v>
      </c>
      <c r="E19" s="7">
        <v>624972764518</v>
      </c>
      <c r="G19" s="7">
        <v>783743110957</v>
      </c>
      <c r="I19" s="7">
        <f t="shared" si="0"/>
        <v>-158770346439</v>
      </c>
      <c r="K19" s="7">
        <v>52443084</v>
      </c>
      <c r="M19" s="7">
        <v>624972764518</v>
      </c>
      <c r="O19" s="7">
        <v>678576812350</v>
      </c>
      <c r="Q19" s="7">
        <f t="shared" si="1"/>
        <v>-53604047832</v>
      </c>
    </row>
    <row r="20" spans="1:17" s="7" customFormat="1" ht="22.5" x14ac:dyDescent="0.55000000000000004">
      <c r="A20" s="23" t="s">
        <v>117</v>
      </c>
      <c r="C20" s="7">
        <v>100570</v>
      </c>
      <c r="E20" s="7">
        <v>3851994125</v>
      </c>
      <c r="G20" s="7">
        <v>3982418134</v>
      </c>
      <c r="I20" s="7">
        <f t="shared" si="0"/>
        <v>-130424009</v>
      </c>
      <c r="K20" s="7">
        <v>100570</v>
      </c>
      <c r="M20" s="7">
        <v>3851994125</v>
      </c>
      <c r="O20" s="7">
        <v>3982418134</v>
      </c>
      <c r="Q20" s="7">
        <f t="shared" si="1"/>
        <v>-130424009</v>
      </c>
    </row>
    <row r="21" spans="1:17" s="7" customFormat="1" ht="22.5" x14ac:dyDescent="0.55000000000000004">
      <c r="A21" s="23" t="s">
        <v>94</v>
      </c>
      <c r="C21" s="7">
        <v>22464679</v>
      </c>
      <c r="E21" s="7">
        <v>582018715788</v>
      </c>
      <c r="G21" s="7">
        <v>763871743812</v>
      </c>
      <c r="I21" s="7">
        <f t="shared" si="0"/>
        <v>-181853028024</v>
      </c>
      <c r="K21" s="7">
        <v>22464679</v>
      </c>
      <c r="M21" s="7">
        <v>582018715788</v>
      </c>
      <c r="O21" s="7">
        <v>680067284053</v>
      </c>
      <c r="Q21" s="7">
        <f t="shared" si="1"/>
        <v>-98048568265</v>
      </c>
    </row>
    <row r="22" spans="1:17" s="7" customFormat="1" ht="22.5" x14ac:dyDescent="0.55000000000000004">
      <c r="A22" s="23" t="s">
        <v>112</v>
      </c>
      <c r="C22" s="7">
        <v>1256499</v>
      </c>
      <c r="E22" s="7">
        <v>8166450021</v>
      </c>
      <c r="G22" s="7">
        <v>10302959657</v>
      </c>
      <c r="I22" s="7">
        <f t="shared" si="0"/>
        <v>-2136509636</v>
      </c>
      <c r="K22" s="7">
        <v>1256499</v>
      </c>
      <c r="M22" s="7">
        <v>8166450021</v>
      </c>
      <c r="O22" s="7">
        <v>7999864506</v>
      </c>
      <c r="Q22" s="7">
        <f t="shared" si="1"/>
        <v>166585515</v>
      </c>
    </row>
    <row r="23" spans="1:17" s="7" customFormat="1" ht="22.5" x14ac:dyDescent="0.55000000000000004">
      <c r="A23" s="23" t="s">
        <v>60</v>
      </c>
      <c r="C23" s="7">
        <v>13716283</v>
      </c>
      <c r="E23" s="7">
        <v>543185322244</v>
      </c>
      <c r="G23" s="7">
        <v>682591887200</v>
      </c>
      <c r="I23" s="7">
        <f t="shared" si="0"/>
        <v>-139406564956</v>
      </c>
      <c r="K23" s="7">
        <v>13716283</v>
      </c>
      <c r="M23" s="7">
        <v>543185322244</v>
      </c>
      <c r="O23" s="7">
        <v>661395084577</v>
      </c>
      <c r="Q23" s="7">
        <f t="shared" si="1"/>
        <v>-118209762333</v>
      </c>
    </row>
    <row r="24" spans="1:17" s="7" customFormat="1" ht="22.5" x14ac:dyDescent="0.55000000000000004">
      <c r="A24" s="23" t="s">
        <v>100</v>
      </c>
      <c r="C24" s="7">
        <v>21703563</v>
      </c>
      <c r="E24" s="7">
        <v>94262172343</v>
      </c>
      <c r="G24" s="7">
        <v>110405160099</v>
      </c>
      <c r="I24" s="7">
        <f t="shared" si="0"/>
        <v>-16142987756</v>
      </c>
      <c r="K24" s="7">
        <v>21703563</v>
      </c>
      <c r="M24" s="7">
        <v>94262172343</v>
      </c>
      <c r="O24" s="7">
        <v>116645593105</v>
      </c>
      <c r="Q24" s="7">
        <f t="shared" si="1"/>
        <v>-22383420762</v>
      </c>
    </row>
    <row r="25" spans="1:17" s="7" customFormat="1" ht="22.5" x14ac:dyDescent="0.55000000000000004">
      <c r="A25" s="23" t="s">
        <v>61</v>
      </c>
      <c r="C25" s="7">
        <v>101205722</v>
      </c>
      <c r="E25" s="7">
        <v>591493836419</v>
      </c>
      <c r="G25" s="7">
        <v>702176398114</v>
      </c>
      <c r="I25" s="7">
        <f t="shared" si="0"/>
        <v>-110682561695</v>
      </c>
      <c r="K25" s="7">
        <v>101205722</v>
      </c>
      <c r="M25" s="7">
        <v>591493836419</v>
      </c>
      <c r="O25" s="7">
        <v>741655087989</v>
      </c>
      <c r="Q25" s="7">
        <f t="shared" si="1"/>
        <v>-150161251570</v>
      </c>
    </row>
    <row r="26" spans="1:17" s="7" customFormat="1" ht="22.5" x14ac:dyDescent="0.55000000000000004">
      <c r="A26" s="23" t="s">
        <v>116</v>
      </c>
      <c r="C26" s="7">
        <v>22829007</v>
      </c>
      <c r="E26" s="7">
        <v>47139933192</v>
      </c>
      <c r="G26" s="7">
        <v>52082024950</v>
      </c>
      <c r="I26" s="7">
        <f t="shared" si="0"/>
        <v>-4942091758</v>
      </c>
      <c r="K26" s="7">
        <v>22829007</v>
      </c>
      <c r="M26" s="7">
        <v>47139933192</v>
      </c>
      <c r="O26" s="7">
        <v>52082024950</v>
      </c>
      <c r="Q26" s="7">
        <f t="shared" si="1"/>
        <v>-4942091758</v>
      </c>
    </row>
    <row r="27" spans="1:17" s="7" customFormat="1" ht="22.5" x14ac:dyDescent="0.55000000000000004">
      <c r="A27" s="23" t="s">
        <v>59</v>
      </c>
      <c r="C27" s="7">
        <v>66688898</v>
      </c>
      <c r="E27" s="7">
        <v>555856499675</v>
      </c>
      <c r="G27" s="7">
        <v>688546453438</v>
      </c>
      <c r="I27" s="7">
        <f t="shared" si="0"/>
        <v>-132689953763</v>
      </c>
      <c r="K27" s="7">
        <v>66688898</v>
      </c>
      <c r="M27" s="7">
        <v>555856499675</v>
      </c>
      <c r="O27" s="7">
        <v>733057090658</v>
      </c>
      <c r="Q27" s="7">
        <f t="shared" si="1"/>
        <v>-177200590983</v>
      </c>
    </row>
    <row r="28" spans="1:17" s="7" customFormat="1" ht="22.5" x14ac:dyDescent="0.55000000000000004">
      <c r="A28" s="23" t="s">
        <v>49</v>
      </c>
      <c r="C28" s="7">
        <v>200875527</v>
      </c>
      <c r="E28" s="7">
        <v>571856996077</v>
      </c>
      <c r="G28" s="7">
        <v>621687915931</v>
      </c>
      <c r="I28" s="7">
        <f t="shared" si="0"/>
        <v>-49830919854</v>
      </c>
      <c r="K28" s="7">
        <v>200875527</v>
      </c>
      <c r="M28" s="7">
        <v>571856996077</v>
      </c>
      <c r="O28" s="7">
        <v>578503970395</v>
      </c>
      <c r="Q28" s="7">
        <f t="shared" si="1"/>
        <v>-6646974318</v>
      </c>
    </row>
    <row r="29" spans="1:17" s="7" customFormat="1" ht="22.5" x14ac:dyDescent="0.55000000000000004">
      <c r="A29" s="23" t="s">
        <v>51</v>
      </c>
      <c r="C29" s="7">
        <v>2224245</v>
      </c>
      <c r="E29" s="7">
        <v>259218208794</v>
      </c>
      <c r="G29" s="7">
        <v>313308781444</v>
      </c>
      <c r="I29" s="7">
        <f t="shared" si="0"/>
        <v>-54090572650</v>
      </c>
      <c r="K29" s="7">
        <v>2224245</v>
      </c>
      <c r="M29" s="7">
        <v>259218208794</v>
      </c>
      <c r="O29" s="7">
        <v>323329054885</v>
      </c>
      <c r="Q29" s="7">
        <f t="shared" si="1"/>
        <v>-64110846091</v>
      </c>
    </row>
    <row r="30" spans="1:17" s="7" customFormat="1" ht="22.5" x14ac:dyDescent="0.55000000000000004">
      <c r="A30" s="23" t="s">
        <v>70</v>
      </c>
      <c r="C30" s="7">
        <v>250178509</v>
      </c>
      <c r="E30" s="7">
        <v>622597529846</v>
      </c>
      <c r="G30" s="7">
        <v>677959243012</v>
      </c>
      <c r="I30" s="7">
        <f t="shared" si="0"/>
        <v>-55361713166</v>
      </c>
      <c r="K30" s="7">
        <v>250178509</v>
      </c>
      <c r="M30" s="7">
        <v>622597529846</v>
      </c>
      <c r="O30" s="7">
        <v>628824313047</v>
      </c>
      <c r="Q30" s="7">
        <f t="shared" si="1"/>
        <v>-6226783201</v>
      </c>
    </row>
    <row r="31" spans="1:17" s="7" customFormat="1" ht="22.5" x14ac:dyDescent="0.55000000000000004">
      <c r="A31" s="23" t="s">
        <v>55</v>
      </c>
      <c r="C31" s="7">
        <v>81000367</v>
      </c>
      <c r="E31" s="7">
        <v>622096572422</v>
      </c>
      <c r="G31" s="7">
        <v>697118265725</v>
      </c>
      <c r="I31" s="7">
        <f t="shared" si="0"/>
        <v>-75021693303</v>
      </c>
      <c r="K31" s="7">
        <v>81000367</v>
      </c>
      <c r="M31" s="7">
        <v>622096572422</v>
      </c>
      <c r="O31" s="7">
        <v>649049310012</v>
      </c>
      <c r="Q31" s="7">
        <f t="shared" si="1"/>
        <v>-26952737590</v>
      </c>
    </row>
    <row r="32" spans="1:17" s="7" customFormat="1" ht="22.5" x14ac:dyDescent="0.55000000000000004">
      <c r="A32" s="23" t="s">
        <v>104</v>
      </c>
      <c r="C32" s="7">
        <v>32605812</v>
      </c>
      <c r="E32" s="7">
        <v>185387096789</v>
      </c>
      <c r="G32" s="7">
        <v>186125015538</v>
      </c>
      <c r="I32" s="7">
        <f t="shared" si="0"/>
        <v>-737918749</v>
      </c>
      <c r="K32" s="7">
        <v>32605812</v>
      </c>
      <c r="M32" s="7">
        <v>185387096789</v>
      </c>
      <c r="O32" s="7">
        <v>192842824760</v>
      </c>
      <c r="Q32" s="7">
        <f t="shared" si="1"/>
        <v>-7455727971</v>
      </c>
    </row>
    <row r="33" spans="1:17" s="7" customFormat="1" ht="22.5" x14ac:dyDescent="0.55000000000000004">
      <c r="A33" s="23" t="s">
        <v>47</v>
      </c>
      <c r="C33" s="7">
        <v>21702271</v>
      </c>
      <c r="E33" s="7">
        <v>481081008025</v>
      </c>
      <c r="G33" s="7">
        <v>613459013382</v>
      </c>
      <c r="I33" s="7">
        <f t="shared" si="0"/>
        <v>-132378005357</v>
      </c>
      <c r="K33" s="7">
        <v>21702271</v>
      </c>
      <c r="M33" s="7">
        <v>481081008025</v>
      </c>
      <c r="O33" s="7">
        <v>654811901360</v>
      </c>
      <c r="Q33" s="7">
        <f t="shared" si="1"/>
        <v>-173730893335</v>
      </c>
    </row>
    <row r="34" spans="1:17" s="7" customFormat="1" ht="22.5" x14ac:dyDescent="0.55000000000000004">
      <c r="A34" s="23" t="s">
        <v>77</v>
      </c>
      <c r="C34" s="7">
        <v>53791690</v>
      </c>
      <c r="E34" s="7">
        <v>504402068233</v>
      </c>
      <c r="G34" s="7">
        <v>665068957763</v>
      </c>
      <c r="I34" s="7">
        <f t="shared" si="0"/>
        <v>-160666889530</v>
      </c>
      <c r="K34" s="7">
        <v>53791690</v>
      </c>
      <c r="M34" s="7">
        <v>504402068233</v>
      </c>
      <c r="O34" s="7">
        <v>625230157487</v>
      </c>
      <c r="Q34" s="7">
        <f t="shared" si="1"/>
        <v>-120828089254</v>
      </c>
    </row>
    <row r="35" spans="1:17" s="7" customFormat="1" ht="22.5" x14ac:dyDescent="0.55000000000000004">
      <c r="A35" s="23" t="s">
        <v>48</v>
      </c>
      <c r="C35" s="7">
        <v>74007326</v>
      </c>
      <c r="E35" s="7">
        <v>426658798840</v>
      </c>
      <c r="G35" s="7">
        <v>557418713427</v>
      </c>
      <c r="I35" s="7">
        <f t="shared" si="0"/>
        <v>-130759914587</v>
      </c>
      <c r="K35" s="7">
        <v>74007326</v>
      </c>
      <c r="M35" s="7">
        <v>426658798840</v>
      </c>
      <c r="O35" s="7">
        <v>505091765761</v>
      </c>
      <c r="Q35" s="7">
        <f t="shared" si="1"/>
        <v>-78432966921</v>
      </c>
    </row>
    <row r="36" spans="1:17" s="7" customFormat="1" ht="22.5" x14ac:dyDescent="0.55000000000000004">
      <c r="A36" s="23" t="s">
        <v>74</v>
      </c>
      <c r="C36" s="7">
        <v>31596958</v>
      </c>
      <c r="E36" s="7">
        <v>166482908763</v>
      </c>
      <c r="G36" s="7">
        <v>185648092299</v>
      </c>
      <c r="I36" s="7">
        <f t="shared" si="0"/>
        <v>-19165183536</v>
      </c>
      <c r="K36" s="7">
        <v>31596958</v>
      </c>
      <c r="M36" s="7">
        <v>166482908763</v>
      </c>
      <c r="O36" s="7">
        <v>192841829086</v>
      </c>
      <c r="Q36" s="7">
        <f t="shared" si="1"/>
        <v>-26358920323</v>
      </c>
    </row>
    <row r="37" spans="1:17" s="7" customFormat="1" ht="22.5" x14ac:dyDescent="0.55000000000000004">
      <c r="A37" s="23" t="s">
        <v>65</v>
      </c>
      <c r="C37" s="7">
        <v>24226926</v>
      </c>
      <c r="E37" s="7">
        <v>891871084081</v>
      </c>
      <c r="G37" s="7">
        <v>1059539100533</v>
      </c>
      <c r="I37" s="7">
        <f t="shared" si="0"/>
        <v>-167668016452</v>
      </c>
      <c r="K37" s="7">
        <v>24226926</v>
      </c>
      <c r="M37" s="7">
        <v>891871084081</v>
      </c>
      <c r="O37" s="7">
        <v>927132315102</v>
      </c>
      <c r="Q37" s="7">
        <f t="shared" si="1"/>
        <v>-35261231021</v>
      </c>
    </row>
    <row r="38" spans="1:17" s="7" customFormat="1" ht="22.5" x14ac:dyDescent="0.55000000000000004">
      <c r="A38" s="23" t="s">
        <v>75</v>
      </c>
      <c r="C38" s="7">
        <v>41637605</v>
      </c>
      <c r="E38" s="7">
        <v>499507372929</v>
      </c>
      <c r="G38" s="7">
        <v>654133931791</v>
      </c>
      <c r="I38" s="7">
        <f t="shared" si="0"/>
        <v>-154626558862</v>
      </c>
      <c r="K38" s="7">
        <v>41637605</v>
      </c>
      <c r="M38" s="7">
        <v>499507372929</v>
      </c>
      <c r="O38" s="7">
        <v>670066022041</v>
      </c>
      <c r="Q38" s="7">
        <f t="shared" si="1"/>
        <v>-170558649112</v>
      </c>
    </row>
    <row r="39" spans="1:17" s="7" customFormat="1" ht="22.5" x14ac:dyDescent="0.55000000000000004">
      <c r="A39" s="23" t="s">
        <v>62</v>
      </c>
      <c r="C39" s="7">
        <v>83879074</v>
      </c>
      <c r="E39" s="7">
        <v>114192504976</v>
      </c>
      <c r="G39" s="7">
        <v>159208937467</v>
      </c>
      <c r="I39" s="7">
        <f t="shared" si="0"/>
        <v>-45016432491</v>
      </c>
      <c r="K39" s="7">
        <v>83879074</v>
      </c>
      <c r="M39" s="7">
        <v>114192504976</v>
      </c>
      <c r="O39" s="7">
        <v>158489820961</v>
      </c>
      <c r="Q39" s="7">
        <f t="shared" si="1"/>
        <v>-44297315985</v>
      </c>
    </row>
    <row r="40" spans="1:17" s="7" customFormat="1" ht="22.5" x14ac:dyDescent="0.55000000000000004">
      <c r="A40" s="23" t="s">
        <v>106</v>
      </c>
      <c r="C40" s="7">
        <v>257500</v>
      </c>
      <c r="E40" s="7">
        <v>4203131686</v>
      </c>
      <c r="G40" s="7">
        <v>4829130022</v>
      </c>
      <c r="I40" s="7">
        <f t="shared" si="0"/>
        <v>-625998336</v>
      </c>
      <c r="K40" s="7">
        <v>257500</v>
      </c>
      <c r="M40" s="7">
        <v>4203131686</v>
      </c>
      <c r="O40" s="7">
        <v>5176623035</v>
      </c>
      <c r="Q40" s="7">
        <f t="shared" si="1"/>
        <v>-973491349</v>
      </c>
    </row>
    <row r="41" spans="1:17" s="7" customFormat="1" ht="22.5" x14ac:dyDescent="0.55000000000000004">
      <c r="A41" s="23" t="s">
        <v>45</v>
      </c>
      <c r="C41" s="7">
        <v>24910</v>
      </c>
      <c r="E41" s="7">
        <v>621225082736</v>
      </c>
      <c r="G41" s="7">
        <v>506944406400</v>
      </c>
      <c r="I41" s="7">
        <f t="shared" si="0"/>
        <v>114280676336</v>
      </c>
      <c r="K41" s="7">
        <v>24910</v>
      </c>
      <c r="M41" s="7">
        <v>621225082736</v>
      </c>
      <c r="O41" s="7">
        <v>442830849120</v>
      </c>
      <c r="Q41" s="7">
        <f t="shared" si="1"/>
        <v>178394233616</v>
      </c>
    </row>
    <row r="42" spans="1:17" s="7" customFormat="1" ht="22.5" x14ac:dyDescent="0.55000000000000004">
      <c r="A42" s="23" t="s">
        <v>78</v>
      </c>
      <c r="C42" s="7">
        <v>59350392</v>
      </c>
      <c r="E42" s="7">
        <v>522368611478</v>
      </c>
      <c r="G42" s="7">
        <v>604191763830</v>
      </c>
      <c r="I42" s="7">
        <f t="shared" si="0"/>
        <v>-81823152352</v>
      </c>
      <c r="K42" s="7">
        <v>59350392</v>
      </c>
      <c r="M42" s="7">
        <v>522368611478</v>
      </c>
      <c r="O42" s="7">
        <v>583083920524</v>
      </c>
      <c r="Q42" s="7">
        <f t="shared" si="1"/>
        <v>-60715309046</v>
      </c>
    </row>
    <row r="43" spans="1:17" s="7" customFormat="1" ht="22.5" x14ac:dyDescent="0.55000000000000004">
      <c r="A43" s="23" t="s">
        <v>46</v>
      </c>
      <c r="C43" s="7">
        <v>121327752</v>
      </c>
      <c r="E43" s="7">
        <v>458565085209</v>
      </c>
      <c r="G43" s="7">
        <v>597653062654</v>
      </c>
      <c r="I43" s="7">
        <f t="shared" si="0"/>
        <v>-139087977445</v>
      </c>
      <c r="K43" s="7">
        <v>121327752</v>
      </c>
      <c r="M43" s="7">
        <v>458565085209</v>
      </c>
      <c r="O43" s="7">
        <v>555587215388</v>
      </c>
      <c r="Q43" s="7">
        <f t="shared" si="1"/>
        <v>-97022130179</v>
      </c>
    </row>
    <row r="44" spans="1:17" s="7" customFormat="1" ht="22.5" x14ac:dyDescent="0.55000000000000004">
      <c r="A44" s="23" t="s">
        <v>91</v>
      </c>
      <c r="C44" s="7">
        <v>16011658</v>
      </c>
      <c r="E44" s="7">
        <v>51158998985</v>
      </c>
      <c r="G44" s="7">
        <v>49895445249</v>
      </c>
      <c r="I44" s="7">
        <f t="shared" si="0"/>
        <v>1263553736</v>
      </c>
      <c r="K44" s="7">
        <v>16011658</v>
      </c>
      <c r="M44" s="7">
        <v>51158998985</v>
      </c>
      <c r="O44" s="7">
        <v>50413200835</v>
      </c>
      <c r="Q44" s="7">
        <f t="shared" si="1"/>
        <v>745798150</v>
      </c>
    </row>
    <row r="45" spans="1:17" s="7" customFormat="1" ht="22.5" x14ac:dyDescent="0.55000000000000004">
      <c r="A45" s="23" t="s">
        <v>105</v>
      </c>
      <c r="C45" s="7">
        <v>11512918</v>
      </c>
      <c r="E45" s="7">
        <v>50996392914</v>
      </c>
      <c r="G45" s="7">
        <v>75055175055</v>
      </c>
      <c r="I45" s="7">
        <f t="shared" si="0"/>
        <v>-24058782141</v>
      </c>
      <c r="K45" s="7">
        <v>11512918</v>
      </c>
      <c r="M45" s="7">
        <v>50996392914</v>
      </c>
      <c r="O45" s="7">
        <v>66818526468</v>
      </c>
      <c r="Q45" s="7">
        <f t="shared" si="1"/>
        <v>-15822133554</v>
      </c>
    </row>
    <row r="46" spans="1:17" s="7" customFormat="1" ht="22.5" x14ac:dyDescent="0.55000000000000004">
      <c r="A46" s="23" t="s">
        <v>96</v>
      </c>
      <c r="C46" s="7">
        <v>7725173</v>
      </c>
      <c r="E46" s="7">
        <v>66152897472</v>
      </c>
      <c r="G46" s="7">
        <v>73536075969</v>
      </c>
      <c r="I46" s="7">
        <f t="shared" si="0"/>
        <v>-7383178497</v>
      </c>
      <c r="K46" s="7">
        <v>7725173</v>
      </c>
      <c r="M46" s="7">
        <v>66152897472</v>
      </c>
      <c r="O46" s="7">
        <v>90835670466</v>
      </c>
      <c r="Q46" s="7">
        <f t="shared" si="1"/>
        <v>-24682772994</v>
      </c>
    </row>
    <row r="47" spans="1:17" s="7" customFormat="1" ht="22.5" x14ac:dyDescent="0.55000000000000004">
      <c r="A47" s="23" t="s">
        <v>52</v>
      </c>
      <c r="C47" s="7">
        <v>27999562</v>
      </c>
      <c r="E47" s="7">
        <v>523711913521</v>
      </c>
      <c r="G47" s="7">
        <v>763406486053</v>
      </c>
      <c r="I47" s="7">
        <f t="shared" si="0"/>
        <v>-239694572532</v>
      </c>
      <c r="K47" s="7">
        <v>27999562</v>
      </c>
      <c r="M47" s="7">
        <v>523711913521</v>
      </c>
      <c r="O47" s="7">
        <v>501741200219</v>
      </c>
      <c r="Q47" s="7">
        <f t="shared" si="1"/>
        <v>21970713302</v>
      </c>
    </row>
    <row r="48" spans="1:17" s="7" customFormat="1" ht="22.5" x14ac:dyDescent="0.55000000000000004">
      <c r="A48" s="23" t="s">
        <v>103</v>
      </c>
      <c r="C48" s="7">
        <v>131503745</v>
      </c>
      <c r="E48" s="7">
        <v>421604211217</v>
      </c>
      <c r="G48" s="7">
        <v>579635645728</v>
      </c>
      <c r="I48" s="7">
        <f t="shared" si="0"/>
        <v>-158031434511</v>
      </c>
      <c r="K48" s="7">
        <v>131503745</v>
      </c>
      <c r="M48" s="7">
        <v>421604211217</v>
      </c>
      <c r="O48" s="7">
        <v>434780643121</v>
      </c>
      <c r="Q48" s="7">
        <f t="shared" si="1"/>
        <v>-13176431904</v>
      </c>
    </row>
    <row r="49" spans="1:17" s="7" customFormat="1" ht="22.5" x14ac:dyDescent="0.55000000000000004">
      <c r="A49" s="23" t="s">
        <v>71</v>
      </c>
      <c r="C49" s="7">
        <v>110411553</v>
      </c>
      <c r="E49" s="7">
        <v>1038610519672</v>
      </c>
      <c r="G49" s="7">
        <v>1275947134644</v>
      </c>
      <c r="I49" s="7">
        <f t="shared" si="0"/>
        <v>-237336614972</v>
      </c>
      <c r="K49" s="7">
        <v>110411553</v>
      </c>
      <c r="M49" s="7">
        <v>1038610519672</v>
      </c>
      <c r="O49" s="7">
        <v>1112715294743</v>
      </c>
      <c r="Q49" s="7">
        <f t="shared" si="1"/>
        <v>-74104775071</v>
      </c>
    </row>
    <row r="50" spans="1:17" s="7" customFormat="1" ht="23.25" thickBot="1" x14ac:dyDescent="0.6">
      <c r="A50" s="23" t="s">
        <v>68</v>
      </c>
      <c r="C50" s="7">
        <v>6801933</v>
      </c>
      <c r="E50" s="7">
        <v>360685480854</v>
      </c>
      <c r="G50" s="7">
        <v>314863534181</v>
      </c>
      <c r="I50" s="7">
        <f t="shared" si="0"/>
        <v>45821946673</v>
      </c>
      <c r="K50" s="7">
        <v>6801933</v>
      </c>
      <c r="M50" s="7">
        <v>360685480854</v>
      </c>
      <c r="O50" s="7">
        <v>310911672494</v>
      </c>
      <c r="Q50" s="7">
        <f t="shared" si="1"/>
        <v>49773808360</v>
      </c>
    </row>
    <row r="51" spans="1:17" s="21" customFormat="1" ht="21.75" thickBot="1" x14ac:dyDescent="0.25">
      <c r="E51" s="6">
        <f>SUM(E8:E50)</f>
        <v>15260634635652</v>
      </c>
      <c r="G51" s="6">
        <f>SUM(G8:G50)</f>
        <v>18568029454065</v>
      </c>
      <c r="I51" s="6">
        <f>SUM(I8:I50)</f>
        <v>-3307394818413</v>
      </c>
      <c r="K51" s="21" t="s">
        <v>15</v>
      </c>
      <c r="M51" s="6">
        <f>SUM(M8:M50)</f>
        <v>15260634635652</v>
      </c>
      <c r="O51" s="6">
        <f>SUM(O8:O50)</f>
        <v>17329161532076</v>
      </c>
      <c r="Q51" s="6">
        <f>SUM(Q8:Q50)</f>
        <v>-2068526896424</v>
      </c>
    </row>
    <row r="52" spans="1:17" ht="19.5" thickTop="1" x14ac:dyDescent="0.2">
      <c r="I52" s="19"/>
    </row>
    <row r="53" spans="1:17" x14ac:dyDescent="0.2">
      <c r="I53" s="5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A2" sqref="A2:Q2"/>
    </sheetView>
  </sheetViews>
  <sheetFormatPr defaultRowHeight="22.5" x14ac:dyDescent="0.2"/>
  <cols>
    <col min="1" max="1" width="24.75" style="35" bestFit="1" customWidth="1"/>
    <col min="2" max="2" width="0.875" style="35" customWidth="1"/>
    <col min="3" max="3" width="18" style="35" bestFit="1" customWidth="1"/>
    <col min="4" max="4" width="0.875" style="35" customWidth="1"/>
    <col min="5" max="5" width="20.625" style="35" bestFit="1" customWidth="1"/>
    <col min="6" max="6" width="0.875" style="35" customWidth="1"/>
    <col min="7" max="7" width="19.125" style="35" bestFit="1" customWidth="1"/>
    <col min="8" max="8" width="0.875" style="35" customWidth="1"/>
    <col min="9" max="9" width="19" style="35" bestFit="1" customWidth="1"/>
    <col min="10" max="10" width="0.875" style="35" customWidth="1"/>
    <col min="11" max="11" width="18.25" style="35" bestFit="1" customWidth="1"/>
    <col min="12" max="12" width="0.875" style="35" customWidth="1"/>
    <col min="13" max="13" width="8" style="35" customWidth="1"/>
    <col min="14" max="16384" width="9" style="35"/>
  </cols>
  <sheetData>
    <row r="2" spans="1:20" ht="24" x14ac:dyDescent="0.2">
      <c r="A2" s="54" t="str">
        <f>+سهام!A2</f>
        <v>صندوق سرمایه‌گذاری بخشی صنایع مفید - دارونو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</row>
    <row r="3" spans="1:20" ht="24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</row>
    <row r="4" spans="1:20" ht="24" x14ac:dyDescent="0.2">
      <c r="A4" s="54" t="str">
        <f>+سهام!A4</f>
        <v>برای ماه منتهی به 1404/11/30</v>
      </c>
      <c r="B4" s="54" t="s">
        <v>16</v>
      </c>
      <c r="C4" s="54" t="s">
        <v>16</v>
      </c>
      <c r="D4" s="54" t="s">
        <v>16</v>
      </c>
      <c r="E4" s="54" t="s">
        <v>16</v>
      </c>
      <c r="F4" s="54" t="s">
        <v>16</v>
      </c>
      <c r="G4" s="54" t="s">
        <v>16</v>
      </c>
      <c r="H4" s="54" t="s">
        <v>16</v>
      </c>
      <c r="I4" s="54" t="s">
        <v>16</v>
      </c>
      <c r="J4" s="54" t="s">
        <v>16</v>
      </c>
      <c r="K4" s="54" t="s">
        <v>16</v>
      </c>
    </row>
    <row r="5" spans="1:20" ht="25.5" x14ac:dyDescent="0.2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4.75" thickBot="1" x14ac:dyDescent="0.25">
      <c r="A6" s="56" t="s">
        <v>18</v>
      </c>
      <c r="C6" s="36" t="str">
        <f>+سهام!C6</f>
        <v>1404/10/30</v>
      </c>
      <c r="E6" s="56" t="s">
        <v>5</v>
      </c>
      <c r="F6" s="56" t="s">
        <v>5</v>
      </c>
      <c r="G6" s="56" t="s">
        <v>5</v>
      </c>
      <c r="I6" s="56" t="str">
        <f>+سهام!Q6</f>
        <v>1404/11/30</v>
      </c>
      <c r="J6" s="56" t="s">
        <v>4</v>
      </c>
      <c r="K6" s="56" t="s">
        <v>4</v>
      </c>
    </row>
    <row r="7" spans="1:20" ht="24.75" thickBot="1" x14ac:dyDescent="0.25">
      <c r="A7" s="56" t="s">
        <v>18</v>
      </c>
      <c r="C7" s="36" t="s">
        <v>19</v>
      </c>
      <c r="E7" s="36" t="s">
        <v>20</v>
      </c>
      <c r="G7" s="36" t="s">
        <v>21</v>
      </c>
      <c r="I7" s="36" t="s">
        <v>19</v>
      </c>
      <c r="K7" s="36" t="s">
        <v>22</v>
      </c>
    </row>
    <row r="8" spans="1:20" ht="24" x14ac:dyDescent="0.2">
      <c r="A8" s="37" t="s">
        <v>118</v>
      </c>
      <c r="C8" s="35">
        <v>0</v>
      </c>
      <c r="E8" s="35">
        <v>825000</v>
      </c>
      <c r="G8" s="35">
        <v>0</v>
      </c>
      <c r="I8" s="35">
        <f>+C8+E8-G8</f>
        <v>825000</v>
      </c>
      <c r="K8" s="49">
        <v>5.1523740066250995E-8</v>
      </c>
    </row>
    <row r="9" spans="1:20" ht="24.75" thickBot="1" x14ac:dyDescent="0.25">
      <c r="A9" s="37" t="s">
        <v>23</v>
      </c>
      <c r="C9" s="35">
        <v>277028103368</v>
      </c>
      <c r="E9" s="35">
        <v>643185641451</v>
      </c>
      <c r="G9" s="35">
        <v>607366778000</v>
      </c>
      <c r="I9" s="35">
        <f>+C9+E9-G9</f>
        <v>312846966819</v>
      </c>
      <c r="K9" s="49">
        <v>1.9538237331996614E-2</v>
      </c>
    </row>
    <row r="10" spans="1:20" ht="24.75" thickBot="1" x14ac:dyDescent="0.25">
      <c r="A10" s="35" t="s">
        <v>15</v>
      </c>
      <c r="C10" s="28">
        <f>SUM(C8:C9)</f>
        <v>277028103368</v>
      </c>
      <c r="D10" s="29"/>
      <c r="E10" s="28">
        <f>SUM(E8:E9)</f>
        <v>643186466451</v>
      </c>
      <c r="F10" s="29"/>
      <c r="G10" s="28">
        <f>SUM(G8:G9)</f>
        <v>607366778000</v>
      </c>
      <c r="H10" s="29"/>
      <c r="I10" s="28">
        <f>SUM(I8:I9)</f>
        <v>312847791819</v>
      </c>
      <c r="J10" s="29"/>
      <c r="K10" s="40">
        <f>SUM(K9:K9)</f>
        <v>1.9538237331996614E-2</v>
      </c>
    </row>
    <row r="11" spans="1:20" ht="23.25" thickTop="1" x14ac:dyDescent="0.2"/>
    <row r="12" spans="1:20" x14ac:dyDescent="0.45">
      <c r="I12" s="33"/>
    </row>
    <row r="13" spans="1:20" x14ac:dyDescent="0.45">
      <c r="K13" s="3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zoomScale="90" zoomScaleNormal="90" workbookViewId="0">
      <selection activeCell="A2" sqref="A2:Q2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</row>
    <row r="3" spans="1:7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</row>
    <row r="4" spans="1:7" ht="26.25" x14ac:dyDescent="0.45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</row>
    <row r="6" spans="1:7" ht="27" thickBot="1" x14ac:dyDescent="0.5">
      <c r="A6" s="25" t="s">
        <v>28</v>
      </c>
      <c r="C6" s="25" t="s">
        <v>19</v>
      </c>
      <c r="E6" s="25" t="s">
        <v>38</v>
      </c>
      <c r="G6" s="25" t="s">
        <v>13</v>
      </c>
    </row>
    <row r="7" spans="1:7" ht="21" x14ac:dyDescent="0.55000000000000004">
      <c r="A7" s="32" t="s">
        <v>43</v>
      </c>
      <c r="C7" s="8">
        <f>+'درآمد سرمایه‌گذاری در سهام'!I55</f>
        <v>-3269751913475</v>
      </c>
      <c r="D7" s="8"/>
      <c r="E7" s="1">
        <f>+C7/$C$10</f>
        <v>1.0012193855537461</v>
      </c>
      <c r="F7" s="8"/>
      <c r="G7" s="1">
        <v>-0.20420587596486389</v>
      </c>
    </row>
    <row r="8" spans="1:7" ht="21" x14ac:dyDescent="0.55000000000000004">
      <c r="A8" s="32" t="s">
        <v>44</v>
      </c>
      <c r="C8" s="8">
        <f>+'درآمد سپرده بانکی'!C8</f>
        <v>3981407371</v>
      </c>
      <c r="D8" s="8"/>
      <c r="E8" s="1">
        <f t="shared" ref="E8:E9" si="0">+C8/$C$10</f>
        <v>-1.2191329333592434E-3</v>
      </c>
      <c r="F8" s="8"/>
      <c r="G8" s="1">
        <v>2.4865090725001182E-4</v>
      </c>
    </row>
    <row r="9" spans="1:7" ht="21.75" thickBot="1" x14ac:dyDescent="0.6">
      <c r="A9" s="32" t="s">
        <v>110</v>
      </c>
      <c r="C9" s="8">
        <f>+'سایر درآمدها'!C9</f>
        <v>825000</v>
      </c>
      <c r="D9" s="8"/>
      <c r="E9" s="1">
        <f t="shared" si="0"/>
        <v>-2.5262038678768894E-7</v>
      </c>
      <c r="F9" s="8"/>
      <c r="G9" s="1">
        <v>5.1523740066250995E-8</v>
      </c>
    </row>
    <row r="10" spans="1:7" ht="21.75" thickBot="1" x14ac:dyDescent="0.5">
      <c r="A10" s="31" t="s">
        <v>15</v>
      </c>
      <c r="C10" s="9">
        <f>SUM(C7:C9)</f>
        <v>-3265769681104</v>
      </c>
      <c r="D10" s="3"/>
      <c r="E10" s="10">
        <f>SUM(E7:E9)</f>
        <v>1</v>
      </c>
      <c r="F10" s="3"/>
      <c r="G10" s="11">
        <f>SUM(G7:G9)</f>
        <v>-0.2039571735338738</v>
      </c>
    </row>
    <row r="11" spans="1:7" ht="19.5" thickTop="1" x14ac:dyDescent="0.45"/>
    <row r="12" spans="1:7" x14ac:dyDescent="0.45">
      <c r="C12" s="16"/>
      <c r="G12" s="16"/>
    </row>
    <row r="13" spans="1:7" x14ac:dyDescent="0.45">
      <c r="C13" s="41"/>
      <c r="G13" s="16"/>
    </row>
    <row r="14" spans="1:7" x14ac:dyDescent="0.45">
      <c r="C14" s="41"/>
      <c r="G14" s="16"/>
    </row>
    <row r="15" spans="1:7" x14ac:dyDescent="0.45">
      <c r="C15" s="66"/>
    </row>
    <row r="16" spans="1:7" x14ac:dyDescent="0.45">
      <c r="C16" s="41"/>
    </row>
    <row r="17" spans="3:7" x14ac:dyDescent="0.45">
      <c r="C17" s="41"/>
    </row>
    <row r="20" spans="3:7" x14ac:dyDescent="0.45">
      <c r="G20" s="34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A2" sqref="A2:Q2"/>
    </sheetView>
  </sheetViews>
  <sheetFormatPr defaultRowHeight="18.75" x14ac:dyDescent="0.2"/>
  <cols>
    <col min="1" max="1" width="30.625" style="42" bestFit="1" customWidth="1"/>
    <col min="2" max="2" width="0.875" style="42" customWidth="1"/>
    <col min="3" max="3" width="19.25" style="42" customWidth="1"/>
    <col min="4" max="4" width="0.875" style="42" customWidth="1"/>
    <col min="5" max="5" width="19.25" style="42" customWidth="1"/>
    <col min="6" max="6" width="0.875" style="42" customWidth="1"/>
    <col min="7" max="7" width="8" style="42" customWidth="1"/>
    <col min="8" max="16384" width="9" style="42"/>
  </cols>
  <sheetData>
    <row r="2" spans="1:5" ht="26.25" x14ac:dyDescent="0.2">
      <c r="A2" s="58" t="str">
        <f>+سهام!A2</f>
        <v>صندوق سرمایه‌گذاری بخشی صنایع مفید - دارونو</v>
      </c>
      <c r="B2" s="58" t="s">
        <v>0</v>
      </c>
      <c r="C2" s="58" t="s">
        <v>0</v>
      </c>
      <c r="D2" s="58" t="s">
        <v>0</v>
      </c>
      <c r="E2" s="58" t="s">
        <v>0</v>
      </c>
    </row>
    <row r="3" spans="1:5" ht="26.25" x14ac:dyDescent="0.2">
      <c r="A3" s="58" t="s">
        <v>24</v>
      </c>
      <c r="B3" s="58" t="s">
        <v>24</v>
      </c>
      <c r="C3" s="58" t="s">
        <v>24</v>
      </c>
      <c r="D3" s="58" t="s">
        <v>24</v>
      </c>
      <c r="E3" s="58" t="s">
        <v>24</v>
      </c>
    </row>
    <row r="4" spans="1:5" ht="26.25" x14ac:dyDescent="0.2">
      <c r="A4" s="58" t="str">
        <f>+سهام!A4</f>
        <v>برای ماه منتهی به 1404/11/30</v>
      </c>
      <c r="B4" s="58" t="s">
        <v>2</v>
      </c>
      <c r="C4" s="58" t="s">
        <v>2</v>
      </c>
      <c r="D4" s="58" t="s">
        <v>2</v>
      </c>
      <c r="E4" s="58" t="s">
        <v>2</v>
      </c>
    </row>
    <row r="5" spans="1:5" ht="26.25" x14ac:dyDescent="0.2">
      <c r="E5" s="43" t="s">
        <v>107</v>
      </c>
    </row>
    <row r="6" spans="1:5" ht="27" thickBot="1" x14ac:dyDescent="0.25">
      <c r="A6" s="59" t="s">
        <v>108</v>
      </c>
      <c r="C6" s="44" t="s">
        <v>26</v>
      </c>
      <c r="E6" s="44" t="s">
        <v>109</v>
      </c>
    </row>
    <row r="7" spans="1:5" ht="27" thickBot="1" x14ac:dyDescent="0.25">
      <c r="A7" s="59" t="s">
        <v>108</v>
      </c>
      <c r="C7" s="44" t="s">
        <v>19</v>
      </c>
      <c r="E7" s="44" t="s">
        <v>19</v>
      </c>
    </row>
    <row r="8" spans="1:5" ht="23.25" thickBot="1" x14ac:dyDescent="0.25">
      <c r="A8" s="45" t="s">
        <v>113</v>
      </c>
      <c r="B8" s="45"/>
      <c r="C8" s="46">
        <v>825000</v>
      </c>
      <c r="D8" s="45"/>
      <c r="E8" s="46">
        <v>2423924939</v>
      </c>
    </row>
    <row r="9" spans="1:5" ht="24.75" thickBot="1" x14ac:dyDescent="0.25">
      <c r="A9" s="45" t="s">
        <v>15</v>
      </c>
      <c r="B9" s="45"/>
      <c r="C9" s="47">
        <f>SUM(C8:C8)</f>
        <v>825000</v>
      </c>
      <c r="D9" s="45"/>
      <c r="E9" s="47">
        <f>SUM(E8:E8)</f>
        <v>2423924939</v>
      </c>
    </row>
    <row r="10" spans="1:5" ht="19.5" thickTop="1" x14ac:dyDescent="0.2"/>
    <row r="14" spans="1:5" x14ac:dyDescent="0.2">
      <c r="E14" s="48"/>
    </row>
    <row r="16" spans="1:5" x14ac:dyDescent="0.2">
      <c r="E16" s="48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6"/>
  <sheetViews>
    <sheetView rightToLeft="1" topLeftCell="A20" zoomScale="85" zoomScaleNormal="85" workbookViewId="0">
      <selection activeCell="A2" sqref="A2:Q2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</row>
    <row r="3" spans="1:21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  <c r="N3" s="57" t="s">
        <v>24</v>
      </c>
      <c r="O3" s="57" t="s">
        <v>24</v>
      </c>
      <c r="P3" s="57" t="s">
        <v>24</v>
      </c>
      <c r="Q3" s="57" t="s">
        <v>24</v>
      </c>
      <c r="R3" s="57" t="s">
        <v>24</v>
      </c>
      <c r="S3" s="57" t="s">
        <v>24</v>
      </c>
      <c r="T3" s="57" t="s">
        <v>24</v>
      </c>
      <c r="U3" s="57" t="s">
        <v>24</v>
      </c>
    </row>
    <row r="4" spans="1:21" ht="26.25" x14ac:dyDescent="0.45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</row>
    <row r="6" spans="1:21" ht="27" thickBot="1" x14ac:dyDescent="0.5">
      <c r="A6" s="60" t="s">
        <v>3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H6" s="60" t="s">
        <v>26</v>
      </c>
      <c r="I6" s="60" t="s">
        <v>26</v>
      </c>
      <c r="J6" s="60" t="s">
        <v>26</v>
      </c>
      <c r="K6" s="60" t="s">
        <v>26</v>
      </c>
      <c r="M6" s="60" t="s">
        <v>27</v>
      </c>
      <c r="N6" s="60" t="s">
        <v>27</v>
      </c>
      <c r="O6" s="60" t="s">
        <v>27</v>
      </c>
      <c r="P6" s="60" t="s">
        <v>27</v>
      </c>
      <c r="Q6" s="60" t="s">
        <v>27</v>
      </c>
      <c r="R6" s="60" t="s">
        <v>27</v>
      </c>
      <c r="S6" s="60" t="s">
        <v>27</v>
      </c>
      <c r="T6" s="60" t="s">
        <v>27</v>
      </c>
      <c r="U6" s="60" t="s">
        <v>27</v>
      </c>
    </row>
    <row r="7" spans="1:21" ht="27" thickBot="1" x14ac:dyDescent="0.5">
      <c r="A7" s="60" t="s">
        <v>3</v>
      </c>
      <c r="C7" s="25" t="s">
        <v>35</v>
      </c>
      <c r="E7" s="25" t="s">
        <v>36</v>
      </c>
      <c r="G7" s="25" t="s">
        <v>37</v>
      </c>
      <c r="I7" s="25" t="s">
        <v>19</v>
      </c>
      <c r="K7" s="25" t="s">
        <v>38</v>
      </c>
      <c r="M7" s="25" t="s">
        <v>35</v>
      </c>
      <c r="O7" s="25" t="s">
        <v>36</v>
      </c>
      <c r="Q7" s="25" t="s">
        <v>37</v>
      </c>
      <c r="S7" s="25" t="s">
        <v>19</v>
      </c>
      <c r="U7" s="25" t="s">
        <v>38</v>
      </c>
    </row>
    <row r="8" spans="1:21" ht="21" x14ac:dyDescent="0.55000000000000004">
      <c r="A8" s="23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0</v>
      </c>
      <c r="F8" s="8"/>
      <c r="G8" s="8">
        <f>IFERROR(VLOOKUP(A8,'درآمد ناشی از فروش'!A:Q,9,0),0)</f>
        <v>37238233736</v>
      </c>
      <c r="H8" s="8"/>
      <c r="I8" s="8">
        <f t="shared" ref="I8:I54" si="0">+G8+E8+C8</f>
        <v>37238233736</v>
      </c>
      <c r="J8" s="8"/>
      <c r="K8" s="1">
        <f t="shared" ref="K8:K47" si="1">+I8/$I$55</f>
        <v>-1.1388703094732425E-2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0</v>
      </c>
      <c r="P8" s="8"/>
      <c r="Q8" s="8">
        <f>IFERROR(VLOOKUP(A8,'درآمد ناشی از فروش'!A:Q,17,0),0)</f>
        <v>37238233736</v>
      </c>
      <c r="R8" s="8"/>
      <c r="S8" s="8">
        <f>+Q8+O8+M8</f>
        <v>37238233736</v>
      </c>
      <c r="T8" s="8"/>
      <c r="U8" s="1">
        <f t="shared" ref="U8:U47" si="2">+S8/$S$55</f>
        <v>-1.8439343191639652E-2</v>
      </c>
    </row>
    <row r="9" spans="1:21" ht="21" x14ac:dyDescent="0.55000000000000004">
      <c r="A9" s="23" t="s">
        <v>53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-192168081138</v>
      </c>
      <c r="F9" s="8"/>
      <c r="G9" s="8">
        <f>IFERROR(VLOOKUP(A9,'درآمد ناشی از فروش'!A:Q,9,0),0)</f>
        <v>-881692885</v>
      </c>
      <c r="H9" s="8"/>
      <c r="I9" s="8">
        <f t="shared" si="0"/>
        <v>-193049774023</v>
      </c>
      <c r="J9" s="8"/>
      <c r="K9" s="1">
        <f t="shared" si="1"/>
        <v>5.9041107439197778E-2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-163804948261</v>
      </c>
      <c r="P9" s="8"/>
      <c r="Q9" s="8">
        <f>IFERROR(VLOOKUP(A9,'درآمد ناشی از فروش'!A:Q,17,0),0)</f>
        <v>-881692885</v>
      </c>
      <c r="R9" s="8"/>
      <c r="S9" s="8">
        <f t="shared" ref="S9:S54" si="3">+Q9+O9+M9</f>
        <v>-164686641146</v>
      </c>
      <c r="T9" s="8"/>
      <c r="U9" s="1">
        <f t="shared" si="2"/>
        <v>8.1548268822260489E-2</v>
      </c>
    </row>
    <row r="10" spans="1:21" ht="21" x14ac:dyDescent="0.55000000000000004">
      <c r="A10" s="23" t="s">
        <v>98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-38490660576</v>
      </c>
      <c r="F10" s="8"/>
      <c r="G10" s="8">
        <f>IFERROR(VLOOKUP(A10,'درآمد ناشی از فروش'!A:Q,9,0),0)</f>
        <v>136663407</v>
      </c>
      <c r="H10" s="8"/>
      <c r="I10" s="8">
        <f t="shared" si="0"/>
        <v>-38353997169</v>
      </c>
      <c r="J10" s="8"/>
      <c r="K10" s="1">
        <f t="shared" si="1"/>
        <v>1.172994104260297E-2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-36507046341</v>
      </c>
      <c r="P10" s="8"/>
      <c r="Q10" s="8">
        <f>IFERROR(VLOOKUP(A10,'درآمد ناشی از فروش'!A:Q,17,0),0)</f>
        <v>114629159</v>
      </c>
      <c r="R10" s="8"/>
      <c r="S10" s="8">
        <f t="shared" si="3"/>
        <v>-36392417182</v>
      </c>
      <c r="T10" s="8"/>
      <c r="U10" s="1">
        <f t="shared" si="2"/>
        <v>1.8020518232675545E-2</v>
      </c>
    </row>
    <row r="11" spans="1:21" ht="21" x14ac:dyDescent="0.55000000000000004">
      <c r="A11" s="23" t="s">
        <v>54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-27759881724</v>
      </c>
      <c r="F11" s="8"/>
      <c r="G11" s="8">
        <f>IFERROR(VLOOKUP(A11,'درآمد ناشی از فروش'!A:Q,9,0),0)</f>
        <v>-4828955648</v>
      </c>
      <c r="H11" s="8"/>
      <c r="I11" s="8">
        <f t="shared" si="0"/>
        <v>-32588837372</v>
      </c>
      <c r="J11" s="8"/>
      <c r="K11" s="1">
        <f t="shared" si="1"/>
        <v>9.9667614652041003E-3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-25758318746</v>
      </c>
      <c r="P11" s="8"/>
      <c r="Q11" s="8">
        <f>IFERROR(VLOOKUP(A11,'درآمد ناشی از فروش'!A:Q,17,0),0)</f>
        <v>-4828955648</v>
      </c>
      <c r="R11" s="8"/>
      <c r="S11" s="8">
        <f t="shared" si="3"/>
        <v>-30587274394</v>
      </c>
      <c r="T11" s="8"/>
      <c r="U11" s="1">
        <f t="shared" si="2"/>
        <v>1.5145972116893471E-2</v>
      </c>
    </row>
    <row r="12" spans="1:21" ht="21" x14ac:dyDescent="0.55000000000000004">
      <c r="A12" s="23" t="s">
        <v>99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-35665133853</v>
      </c>
      <c r="F12" s="8"/>
      <c r="G12" s="8">
        <f>IFERROR(VLOOKUP(A12,'درآمد ناشی از فروش'!A:Q,9,0),0)</f>
        <v>-3009798528</v>
      </c>
      <c r="H12" s="8"/>
      <c r="I12" s="8">
        <f t="shared" si="0"/>
        <v>-38674932381</v>
      </c>
      <c r="J12" s="8"/>
      <c r="K12" s="1">
        <f t="shared" si="1"/>
        <v>1.1828093813972991E-2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-59980907113</v>
      </c>
      <c r="P12" s="8"/>
      <c r="Q12" s="8">
        <f>IFERROR(VLOOKUP(A12,'درآمد ناشی از فروش'!A:Q,17,0),0)</f>
        <v>-3009798528</v>
      </c>
      <c r="R12" s="8"/>
      <c r="S12" s="8">
        <f t="shared" si="3"/>
        <v>-62990705641</v>
      </c>
      <c r="T12" s="8"/>
      <c r="U12" s="1">
        <f t="shared" si="2"/>
        <v>3.1191254865427884E-2</v>
      </c>
    </row>
    <row r="13" spans="1:21" ht="21" x14ac:dyDescent="0.55000000000000004">
      <c r="A13" s="23" t="s">
        <v>64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-146421696984</v>
      </c>
      <c r="F13" s="8"/>
      <c r="G13" s="8">
        <f>IFERROR(VLOOKUP(A13,'درآمد ناشی از فروش'!A:Q,9,0),0)</f>
        <v>-84878208</v>
      </c>
      <c r="H13" s="8"/>
      <c r="I13" s="8">
        <f t="shared" si="0"/>
        <v>-146506575192</v>
      </c>
      <c r="J13" s="8"/>
      <c r="K13" s="1">
        <f t="shared" si="1"/>
        <v>4.480663336818632E-2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-120832189222</v>
      </c>
      <c r="P13" s="8"/>
      <c r="Q13" s="8">
        <f>IFERROR(VLOOKUP(A13,'درآمد ناشی از فروش'!A:Q,17,0),0)</f>
        <v>-84878208</v>
      </c>
      <c r="R13" s="8"/>
      <c r="S13" s="8">
        <f t="shared" si="3"/>
        <v>-120917067430</v>
      </c>
      <c r="T13" s="8"/>
      <c r="U13" s="1">
        <f t="shared" si="2"/>
        <v>5.9874786754800104E-2</v>
      </c>
    </row>
    <row r="14" spans="1:21" ht="21" x14ac:dyDescent="0.55000000000000004">
      <c r="A14" s="23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-23565712887</v>
      </c>
      <c r="F14" s="8"/>
      <c r="G14" s="8">
        <f>IFERROR(VLOOKUP(A14,'درآمد ناشی از فروش'!A:Q,9,0),0)</f>
        <v>0</v>
      </c>
      <c r="H14" s="8"/>
      <c r="I14" s="8">
        <f t="shared" si="0"/>
        <v>-23565712887</v>
      </c>
      <c r="J14" s="8"/>
      <c r="K14" s="1">
        <f t="shared" si="1"/>
        <v>7.207186817410568E-3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-32910353431</v>
      </c>
      <c r="P14" s="8"/>
      <c r="Q14" s="8">
        <f>IFERROR(VLOOKUP(A14,'درآمد ناشی از فروش'!A:Q,17,0),0)</f>
        <v>-1231956403</v>
      </c>
      <c r="R14" s="8"/>
      <c r="S14" s="8">
        <f t="shared" si="3"/>
        <v>-34142309834</v>
      </c>
      <c r="T14" s="8"/>
      <c r="U14" s="1">
        <f t="shared" si="2"/>
        <v>1.690632732066966E-2</v>
      </c>
    </row>
    <row r="15" spans="1:21" ht="21" x14ac:dyDescent="0.55000000000000004">
      <c r="A15" s="23" t="s">
        <v>67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-56873740588</v>
      </c>
      <c r="F15" s="8"/>
      <c r="G15" s="8">
        <f>IFERROR(VLOOKUP(A15,'درآمد ناشی از فروش'!A:Q,9,0),0)</f>
        <v>0</v>
      </c>
      <c r="H15" s="8"/>
      <c r="I15" s="8">
        <f t="shared" si="0"/>
        <v>-56873740588</v>
      </c>
      <c r="J15" s="8"/>
      <c r="K15" s="1">
        <f t="shared" si="1"/>
        <v>1.7393900850280777E-2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-27471421028</v>
      </c>
      <c r="P15" s="8"/>
      <c r="Q15" s="8">
        <f>IFERROR(VLOOKUP(A15,'درآمد ناشی از فروش'!A:Q,17,0),0)</f>
        <v>315847787</v>
      </c>
      <c r="R15" s="8"/>
      <c r="S15" s="8">
        <f t="shared" si="3"/>
        <v>-27155573241</v>
      </c>
      <c r="T15" s="8"/>
      <c r="U15" s="1">
        <f t="shared" si="2"/>
        <v>1.3446688640133446E-2</v>
      </c>
    </row>
    <row r="16" spans="1:21" ht="21" x14ac:dyDescent="0.55000000000000004">
      <c r="A16" s="23" t="s">
        <v>58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-22151395908</v>
      </c>
      <c r="F16" s="8"/>
      <c r="G16" s="8">
        <f>IFERROR(VLOOKUP(A16,'درآمد ناشی از فروش'!A:Q,9,0),0)</f>
        <v>0</v>
      </c>
      <c r="H16" s="8"/>
      <c r="I16" s="8">
        <f t="shared" si="0"/>
        <v>-22151395908</v>
      </c>
      <c r="J16" s="8"/>
      <c r="K16" s="1">
        <f t="shared" si="1"/>
        <v>6.7746411636649588E-3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-20090135505</v>
      </c>
      <c r="P16" s="8"/>
      <c r="Q16" s="8">
        <f>IFERROR(VLOOKUP(A16,'درآمد ناشی از فروش'!A:Q,17,0),0)</f>
        <v>0</v>
      </c>
      <c r="R16" s="8"/>
      <c r="S16" s="8">
        <f t="shared" si="3"/>
        <v>-20090135505</v>
      </c>
      <c r="T16" s="8"/>
      <c r="U16" s="1">
        <f t="shared" si="2"/>
        <v>9.9480793307634499E-3</v>
      </c>
    </row>
    <row r="17" spans="1:21" ht="21" x14ac:dyDescent="0.55000000000000004">
      <c r="A17" s="23" t="s">
        <v>73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-121988983612</v>
      </c>
      <c r="F17" s="8"/>
      <c r="G17" s="8">
        <f>IFERROR(VLOOKUP(A17,'درآمد ناشی از فروش'!A:Q,9,0),0)</f>
        <v>4074951321</v>
      </c>
      <c r="H17" s="8"/>
      <c r="I17" s="8">
        <f t="shared" si="0"/>
        <v>-117914032291</v>
      </c>
      <c r="J17" s="8"/>
      <c r="K17" s="1">
        <f t="shared" si="1"/>
        <v>3.6062073029168841E-2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-78251227864</v>
      </c>
      <c r="P17" s="8"/>
      <c r="Q17" s="8">
        <f>IFERROR(VLOOKUP(A17,'درآمد ناشی از فروش'!A:Q,17,0),0)</f>
        <v>4499005786</v>
      </c>
      <c r="R17" s="8"/>
      <c r="S17" s="8">
        <f t="shared" si="3"/>
        <v>-73752222078</v>
      </c>
      <c r="T17" s="8"/>
      <c r="U17" s="1">
        <f t="shared" si="2"/>
        <v>3.652006009961592E-2</v>
      </c>
    </row>
    <row r="18" spans="1:21" ht="21" x14ac:dyDescent="0.55000000000000004">
      <c r="A18" s="23" t="s">
        <v>50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-117995879550</v>
      </c>
      <c r="F18" s="8"/>
      <c r="G18" s="8">
        <f>IFERROR(VLOOKUP(A18,'درآمد ناشی از فروش'!A:Q,9,0),0)</f>
        <v>35623267</v>
      </c>
      <c r="H18" s="8"/>
      <c r="I18" s="8">
        <f t="shared" si="0"/>
        <v>-117960256283</v>
      </c>
      <c r="J18" s="8"/>
      <c r="K18" s="1">
        <f t="shared" si="1"/>
        <v>3.6076209879065464E-2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-75631778606</v>
      </c>
      <c r="P18" s="8"/>
      <c r="Q18" s="8">
        <f>IFERROR(VLOOKUP(A18,'درآمد ناشی از فروش'!A:Q,17,0),0)</f>
        <v>-395863449</v>
      </c>
      <c r="R18" s="8"/>
      <c r="S18" s="8">
        <f t="shared" si="3"/>
        <v>-76027642055</v>
      </c>
      <c r="T18" s="8"/>
      <c r="U18" s="1">
        <f t="shared" si="2"/>
        <v>3.76467851252568E-2</v>
      </c>
    </row>
    <row r="19" spans="1:21" ht="21" x14ac:dyDescent="0.55000000000000004">
      <c r="A19" s="23" t="s">
        <v>56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-158770346439</v>
      </c>
      <c r="F19" s="8"/>
      <c r="G19" s="8">
        <f>IFERROR(VLOOKUP(A19,'درآمد ناشی از فروش'!A:Q,9,0),0)</f>
        <v>28914640</v>
      </c>
      <c r="H19" s="8"/>
      <c r="I19" s="8">
        <f t="shared" si="0"/>
        <v>-158741431799</v>
      </c>
      <c r="J19" s="8"/>
      <c r="K19" s="1">
        <f t="shared" si="1"/>
        <v>4.8548463614260594E-2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-53604047832</v>
      </c>
      <c r="P19" s="8"/>
      <c r="Q19" s="8">
        <f>IFERROR(VLOOKUP(A19,'درآمد ناشی از فروش'!A:Q,17,0),0)</f>
        <v>1229984970</v>
      </c>
      <c r="R19" s="8"/>
      <c r="S19" s="8">
        <f t="shared" si="3"/>
        <v>-52374062862</v>
      </c>
      <c r="T19" s="8"/>
      <c r="U19" s="1">
        <f t="shared" si="2"/>
        <v>2.5934187058912414E-2</v>
      </c>
    </row>
    <row r="20" spans="1:21" ht="21" x14ac:dyDescent="0.55000000000000004">
      <c r="A20" s="23" t="s">
        <v>57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-181853028024</v>
      </c>
      <c r="F20" s="8"/>
      <c r="G20" s="8">
        <f>IFERROR(VLOOKUP(A20,'درآمد ناشی از فروش'!A:Q,9,0),0)</f>
        <v>627706664</v>
      </c>
      <c r="H20" s="8"/>
      <c r="I20" s="8">
        <f t="shared" si="0"/>
        <v>-181225321360</v>
      </c>
      <c r="J20" s="8"/>
      <c r="K20" s="1">
        <f t="shared" si="1"/>
        <v>5.5424792508921218E-2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-98048568265</v>
      </c>
      <c r="P20" s="8"/>
      <c r="Q20" s="8">
        <f>IFERROR(VLOOKUP(A20,'درآمد ناشی از فروش'!A:Q,17,0),0)</f>
        <v>826306166</v>
      </c>
      <c r="R20" s="8"/>
      <c r="S20" s="8">
        <f t="shared" si="3"/>
        <v>-97222262099</v>
      </c>
      <c r="T20" s="8"/>
      <c r="U20" s="1">
        <f t="shared" si="2"/>
        <v>4.8141774645393494E-2</v>
      </c>
    </row>
    <row r="21" spans="1:21" ht="21" x14ac:dyDescent="0.55000000000000004">
      <c r="A21" s="23" t="s">
        <v>60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-139406564956</v>
      </c>
      <c r="F21" s="8"/>
      <c r="G21" s="8">
        <f>IFERROR(VLOOKUP(A21,'درآمد ناشی از فروش'!A:Q,9,0),0)</f>
        <v>-564719897</v>
      </c>
      <c r="H21" s="8"/>
      <c r="I21" s="8">
        <f t="shared" si="0"/>
        <v>-139971284853</v>
      </c>
      <c r="J21" s="8"/>
      <c r="K21" s="1">
        <f t="shared" si="1"/>
        <v>4.2807921994376164E-2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-118209762333</v>
      </c>
      <c r="P21" s="8"/>
      <c r="Q21" s="8">
        <f>IFERROR(VLOOKUP(A21,'درآمد ناشی از فروش'!A:Q,17,0),0)</f>
        <v>-863957822</v>
      </c>
      <c r="R21" s="8"/>
      <c r="S21" s="8">
        <f t="shared" si="3"/>
        <v>-119073720155</v>
      </c>
      <c r="T21" s="8"/>
      <c r="U21" s="1">
        <f t="shared" si="2"/>
        <v>5.8962012178377626E-2</v>
      </c>
    </row>
    <row r="22" spans="1:21" ht="21" x14ac:dyDescent="0.55000000000000004">
      <c r="A22" s="23" t="s">
        <v>61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-110682561695</v>
      </c>
      <c r="F22" s="8"/>
      <c r="G22" s="8">
        <f>IFERROR(VLOOKUP(A22,'درآمد ناشی از فروش'!A:Q,9,0),0)</f>
        <v>-2183491498</v>
      </c>
      <c r="H22" s="8"/>
      <c r="I22" s="8">
        <f t="shared" si="0"/>
        <v>-112866053193</v>
      </c>
      <c r="J22" s="8"/>
      <c r="K22" s="1">
        <f t="shared" si="1"/>
        <v>3.4518231407057773E-2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-150161251570</v>
      </c>
      <c r="P22" s="8"/>
      <c r="Q22" s="8">
        <f>IFERROR(VLOOKUP(A22,'درآمد ناشی از فروش'!A:Q,17,0),0)</f>
        <v>-2183491498</v>
      </c>
      <c r="R22" s="8"/>
      <c r="S22" s="8">
        <f t="shared" si="3"/>
        <v>-152344743068</v>
      </c>
      <c r="T22" s="8"/>
      <c r="U22" s="1">
        <f t="shared" si="2"/>
        <v>7.5436902318954224E-2</v>
      </c>
    </row>
    <row r="23" spans="1:21" ht="21" x14ac:dyDescent="0.55000000000000004">
      <c r="A23" s="23" t="s">
        <v>59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-132689953763</v>
      </c>
      <c r="F23" s="8"/>
      <c r="G23" s="8">
        <f>IFERROR(VLOOKUP(A23,'درآمد ناشی از فروش'!A:Q,9,0),0)</f>
        <v>-2595389262</v>
      </c>
      <c r="H23" s="8"/>
      <c r="I23" s="8">
        <f t="shared" si="0"/>
        <v>-135285343025</v>
      </c>
      <c r="J23" s="8"/>
      <c r="K23" s="1">
        <f t="shared" si="1"/>
        <v>4.1374803534015694E-2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-177200590983</v>
      </c>
      <c r="P23" s="8"/>
      <c r="Q23" s="8">
        <f>IFERROR(VLOOKUP(A23,'درآمد ناشی از فروش'!A:Q,17,0),0)</f>
        <v>-2595389262</v>
      </c>
      <c r="R23" s="8"/>
      <c r="S23" s="8">
        <f t="shared" si="3"/>
        <v>-179795980245</v>
      </c>
      <c r="T23" s="8"/>
      <c r="U23" s="1">
        <f t="shared" si="2"/>
        <v>8.9029995560980069E-2</v>
      </c>
    </row>
    <row r="24" spans="1:21" ht="21" x14ac:dyDescent="0.55000000000000004">
      <c r="A24" s="23" t="s">
        <v>49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-49830919854</v>
      </c>
      <c r="F24" s="8"/>
      <c r="G24" s="8">
        <f>IFERROR(VLOOKUP(A24,'درآمد ناشی از فروش'!A:Q,9,0),0)</f>
        <v>180038796</v>
      </c>
      <c r="H24" s="8"/>
      <c r="I24" s="8">
        <f t="shared" si="0"/>
        <v>-49650881058</v>
      </c>
      <c r="J24" s="8"/>
      <c r="K24" s="1">
        <f t="shared" si="1"/>
        <v>1.5184907715286708E-2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-6646974318</v>
      </c>
      <c r="P24" s="8"/>
      <c r="Q24" s="8">
        <f>IFERROR(VLOOKUP(A24,'درآمد ناشی از فروش'!A:Q,17,0),0)</f>
        <v>243507104</v>
      </c>
      <c r="R24" s="8"/>
      <c r="S24" s="8">
        <f t="shared" si="3"/>
        <v>-6403467214</v>
      </c>
      <c r="T24" s="8"/>
      <c r="U24" s="1">
        <f t="shared" si="2"/>
        <v>3.1708198195557571E-3</v>
      </c>
    </row>
    <row r="25" spans="1:21" ht="21" x14ac:dyDescent="0.55000000000000004">
      <c r="A25" s="23" t="s">
        <v>51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-54090572650</v>
      </c>
      <c r="F25" s="8"/>
      <c r="G25" s="8">
        <f>IFERROR(VLOOKUP(A25,'درآمد ناشی از فروش'!A:Q,9,0),0)</f>
        <v>0</v>
      </c>
      <c r="H25" s="8"/>
      <c r="I25" s="8">
        <f t="shared" si="0"/>
        <v>-54090572650</v>
      </c>
      <c r="J25" s="8"/>
      <c r="K25" s="1">
        <f t="shared" si="1"/>
        <v>1.6542714579380446E-2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-64110846091</v>
      </c>
      <c r="P25" s="8"/>
      <c r="Q25" s="8">
        <f>IFERROR(VLOOKUP(A25,'درآمد ناشی از فروش'!A:Q,17,0),0)</f>
        <v>4549983993</v>
      </c>
      <c r="R25" s="8"/>
      <c r="S25" s="8">
        <f t="shared" si="3"/>
        <v>-59560862098</v>
      </c>
      <c r="T25" s="8"/>
      <c r="U25" s="1">
        <f t="shared" si="2"/>
        <v>2.949289122575114E-2</v>
      </c>
    </row>
    <row r="26" spans="1:21" ht="21" x14ac:dyDescent="0.55000000000000004">
      <c r="A26" s="23" t="s">
        <v>70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-55361713166</v>
      </c>
      <c r="F26" s="8"/>
      <c r="G26" s="8">
        <f>IFERROR(VLOOKUP(A26,'درآمد ناشی از فروش'!A:Q,9,0),0)</f>
        <v>0</v>
      </c>
      <c r="H26" s="8"/>
      <c r="I26" s="8">
        <f t="shared" si="0"/>
        <v>-55361713166</v>
      </c>
      <c r="J26" s="8"/>
      <c r="K26" s="1">
        <f t="shared" si="1"/>
        <v>1.6931472059959173E-2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-6226783201</v>
      </c>
      <c r="P26" s="8"/>
      <c r="Q26" s="8">
        <f>IFERROR(VLOOKUP(A26,'درآمد ناشی از فروش'!A:Q,17,0),0)</f>
        <v>171577571</v>
      </c>
      <c r="R26" s="8"/>
      <c r="S26" s="8">
        <f t="shared" si="3"/>
        <v>-6055205630</v>
      </c>
      <c r="T26" s="8"/>
      <c r="U26" s="1">
        <f t="shared" si="2"/>
        <v>2.9983703174293482E-3</v>
      </c>
    </row>
    <row r="27" spans="1:21" ht="21" x14ac:dyDescent="0.55000000000000004">
      <c r="A27" s="23" t="s">
        <v>55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-75021693303</v>
      </c>
      <c r="F27" s="8"/>
      <c r="G27" s="8">
        <f>IFERROR(VLOOKUP(A27,'درآمد ناشی از فروش'!A:Q,9,0),0)</f>
        <v>-60096376</v>
      </c>
      <c r="H27" s="8"/>
      <c r="I27" s="8">
        <f t="shared" si="0"/>
        <v>-75081789679</v>
      </c>
      <c r="J27" s="8"/>
      <c r="K27" s="1">
        <f t="shared" si="1"/>
        <v>2.2962534059412842E-2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-26952737590</v>
      </c>
      <c r="P27" s="8"/>
      <c r="Q27" s="8">
        <f>IFERROR(VLOOKUP(A27,'درآمد ناشی از فروش'!A:Q,17,0),0)</f>
        <v>-60096376</v>
      </c>
      <c r="R27" s="8"/>
      <c r="S27" s="8">
        <f t="shared" si="3"/>
        <v>-27012833966</v>
      </c>
      <c r="T27" s="8"/>
      <c r="U27" s="1">
        <f t="shared" si="2"/>
        <v>1.3376008099877146E-2</v>
      </c>
    </row>
    <row r="28" spans="1:21" ht="21" x14ac:dyDescent="0.55000000000000004">
      <c r="A28" s="23" t="s">
        <v>47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-132378005357</v>
      </c>
      <c r="F28" s="8"/>
      <c r="G28" s="8">
        <f>IFERROR(VLOOKUP(A28,'درآمد ناشی از فروش'!A:Q,9,0),0)</f>
        <v>-3406649055</v>
      </c>
      <c r="H28" s="8"/>
      <c r="I28" s="8">
        <f t="shared" si="0"/>
        <v>-135784654412</v>
      </c>
      <c r="J28" s="8"/>
      <c r="K28" s="1">
        <f t="shared" si="1"/>
        <v>4.1527509733205389E-2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-173730893335</v>
      </c>
      <c r="P28" s="8"/>
      <c r="Q28" s="8">
        <f>IFERROR(VLOOKUP(A28,'درآمد ناشی از فروش'!A:Q,17,0),0)</f>
        <v>-4031579346</v>
      </c>
      <c r="R28" s="8"/>
      <c r="S28" s="8">
        <f t="shared" si="3"/>
        <v>-177762472681</v>
      </c>
      <c r="T28" s="8"/>
      <c r="U28" s="1">
        <f t="shared" si="2"/>
        <v>8.8023058870018239E-2</v>
      </c>
    </row>
    <row r="29" spans="1:21" ht="21" x14ac:dyDescent="0.55000000000000004">
      <c r="A29" s="23" t="s">
        <v>77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-160666889530</v>
      </c>
      <c r="F29" s="8"/>
      <c r="G29" s="8">
        <f>IFERROR(VLOOKUP(A29,'درآمد ناشی از فروش'!A:Q,9,0),0)</f>
        <v>-1211826322</v>
      </c>
      <c r="H29" s="8"/>
      <c r="I29" s="8">
        <f t="shared" si="0"/>
        <v>-161878715852</v>
      </c>
      <c r="J29" s="8"/>
      <c r="K29" s="1">
        <f t="shared" si="1"/>
        <v>4.9507950491558816E-2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-120828089254</v>
      </c>
      <c r="P29" s="8"/>
      <c r="Q29" s="8">
        <f>IFERROR(VLOOKUP(A29,'درآمد ناشی از فروش'!A:Q,17,0),0)</f>
        <v>-1092625986</v>
      </c>
      <c r="R29" s="8"/>
      <c r="S29" s="8">
        <f t="shared" si="3"/>
        <v>-121920715240</v>
      </c>
      <c r="T29" s="8"/>
      <c r="U29" s="1">
        <f t="shared" si="2"/>
        <v>6.0371765385508799E-2</v>
      </c>
    </row>
    <row r="30" spans="1:21" ht="21" x14ac:dyDescent="0.55000000000000004">
      <c r="A30" s="23" t="s">
        <v>48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-130759914587</v>
      </c>
      <c r="F30" s="8"/>
      <c r="G30" s="8">
        <f>IFERROR(VLOOKUP(A30,'درآمد ناشی از فروش'!A:Q,9,0),0)</f>
        <v>-2127275875</v>
      </c>
      <c r="H30" s="8"/>
      <c r="I30" s="8">
        <f t="shared" si="0"/>
        <v>-132887190462</v>
      </c>
      <c r="J30" s="8"/>
      <c r="K30" s="1">
        <f t="shared" si="1"/>
        <v>4.0641367901447678E-2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-78432966921</v>
      </c>
      <c r="P30" s="8"/>
      <c r="Q30" s="8">
        <f>IFERROR(VLOOKUP(A30,'درآمد ناشی از فروش'!A:Q,17,0),0)</f>
        <v>-2127275875</v>
      </c>
      <c r="R30" s="8"/>
      <c r="S30" s="8">
        <f t="shared" si="3"/>
        <v>-80560242796</v>
      </c>
      <c r="T30" s="8"/>
      <c r="U30" s="1">
        <f t="shared" si="2"/>
        <v>3.989120362282856E-2</v>
      </c>
    </row>
    <row r="31" spans="1:21" ht="21" x14ac:dyDescent="0.55000000000000004">
      <c r="A31" s="23" t="s">
        <v>74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-19165183536</v>
      </c>
      <c r="F31" s="8"/>
      <c r="G31" s="8">
        <f>IFERROR(VLOOKUP(A31,'درآمد ناشی از فروش'!A:Q,9,0),0)</f>
        <v>-1046134770</v>
      </c>
      <c r="H31" s="8"/>
      <c r="I31" s="8">
        <f t="shared" si="0"/>
        <v>-20211318306</v>
      </c>
      <c r="J31" s="8"/>
      <c r="K31" s="1">
        <f t="shared" si="1"/>
        <v>6.1813002456568584E-3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-26358920323</v>
      </c>
      <c r="P31" s="8"/>
      <c r="Q31" s="8">
        <f>IFERROR(VLOOKUP(A31,'درآمد ناشی از فروش'!A:Q,17,0),0)</f>
        <v>-1528582373</v>
      </c>
      <c r="R31" s="8"/>
      <c r="S31" s="8">
        <f t="shared" si="3"/>
        <v>-27887502696</v>
      </c>
      <c r="T31" s="8"/>
      <c r="U31" s="1">
        <f t="shared" si="2"/>
        <v>1.3809119858233011E-2</v>
      </c>
    </row>
    <row r="32" spans="1:21" ht="21" x14ac:dyDescent="0.55000000000000004">
      <c r="A32" s="23" t="s">
        <v>65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-167668016452</v>
      </c>
      <c r="F32" s="8"/>
      <c r="G32" s="8">
        <f>IFERROR(VLOOKUP(A32,'درآمد ناشی از فروش'!A:Q,9,0),0)</f>
        <v>5517271015</v>
      </c>
      <c r="H32" s="8"/>
      <c r="I32" s="8">
        <f t="shared" si="0"/>
        <v>-162150745437</v>
      </c>
      <c r="J32" s="8"/>
      <c r="K32" s="1">
        <f t="shared" si="1"/>
        <v>4.9591146278945293E-2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-35261231021</v>
      </c>
      <c r="P32" s="8"/>
      <c r="Q32" s="8">
        <f>IFERROR(VLOOKUP(A32,'درآمد ناشی از فروش'!A:Q,17,0),0)</f>
        <v>7258578660</v>
      </c>
      <c r="R32" s="8"/>
      <c r="S32" s="8">
        <f t="shared" si="3"/>
        <v>-28002652361</v>
      </c>
      <c r="T32" s="8"/>
      <c r="U32" s="1">
        <f t="shared" si="2"/>
        <v>1.3866138786853265E-2</v>
      </c>
    </row>
    <row r="33" spans="1:21" ht="21" x14ac:dyDescent="0.55000000000000004">
      <c r="A33" s="23" t="s">
        <v>79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0</v>
      </c>
      <c r="F33" s="8"/>
      <c r="G33" s="8">
        <f>IFERROR(VLOOKUP(A33,'درآمد ناشی از فروش'!A:Q,9,0),0)</f>
        <v>-623654736</v>
      </c>
      <c r="H33" s="8"/>
      <c r="I33" s="8">
        <f t="shared" si="0"/>
        <v>-623654736</v>
      </c>
      <c r="J33" s="8"/>
      <c r="K33" s="1">
        <f t="shared" si="1"/>
        <v>1.9073457329586737E-4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0</v>
      </c>
      <c r="P33" s="8"/>
      <c r="Q33" s="8">
        <f>IFERROR(VLOOKUP(A33,'درآمد ناشی از فروش'!A:Q,17,0),0)</f>
        <v>-623654736</v>
      </c>
      <c r="R33" s="8"/>
      <c r="S33" s="8">
        <f t="shared" si="3"/>
        <v>-623654736</v>
      </c>
      <c r="T33" s="8"/>
      <c r="U33" s="1">
        <f t="shared" si="2"/>
        <v>3.0881657255075524E-4</v>
      </c>
    </row>
    <row r="34" spans="1:21" ht="21" x14ac:dyDescent="0.55000000000000004">
      <c r="A34" s="23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-154626558862</v>
      </c>
      <c r="F34" s="8"/>
      <c r="G34" s="8">
        <f>IFERROR(VLOOKUP(A34,'درآمد ناشی از فروش'!A:Q,9,0),0)</f>
        <v>-2086839779</v>
      </c>
      <c r="H34" s="8"/>
      <c r="I34" s="8">
        <f t="shared" si="0"/>
        <v>-156713398641</v>
      </c>
      <c r="J34" s="8"/>
      <c r="K34" s="1">
        <f t="shared" si="1"/>
        <v>4.7928222931888871E-2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-170558649112</v>
      </c>
      <c r="P34" s="8"/>
      <c r="Q34" s="8">
        <f>IFERROR(VLOOKUP(A34,'درآمد ناشی از فروش'!A:Q,17,0),0)</f>
        <v>-2701492026</v>
      </c>
      <c r="R34" s="8"/>
      <c r="S34" s="8">
        <f t="shared" si="3"/>
        <v>-173260141138</v>
      </c>
      <c r="T34" s="8"/>
      <c r="U34" s="1">
        <f t="shared" si="2"/>
        <v>8.5793628841932285E-2</v>
      </c>
    </row>
    <row r="35" spans="1:21" ht="21" x14ac:dyDescent="0.55000000000000004">
      <c r="A35" s="23" t="s">
        <v>100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-16142987756</v>
      </c>
      <c r="F35" s="8"/>
      <c r="G35" s="8">
        <f>IFERROR(VLOOKUP(A35,'درآمد ناشی از فروش'!A:Q,9,0),0)</f>
        <v>0</v>
      </c>
      <c r="H35" s="8"/>
      <c r="I35" s="8">
        <f t="shared" si="0"/>
        <v>-16142987756</v>
      </c>
      <c r="J35" s="8"/>
      <c r="K35" s="1">
        <f t="shared" si="1"/>
        <v>4.9370680660734559E-3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-22383420762</v>
      </c>
      <c r="P35" s="8"/>
      <c r="Q35" s="8">
        <f>IFERROR(VLOOKUP(A35,'درآمد ناشی از فروش'!A:Q,17,0),0)</f>
        <v>0</v>
      </c>
      <c r="R35" s="8"/>
      <c r="S35" s="8">
        <f t="shared" si="3"/>
        <v>-22383420762</v>
      </c>
      <c r="T35" s="8"/>
      <c r="U35" s="1">
        <f t="shared" si="2"/>
        <v>1.108365074883718E-2</v>
      </c>
    </row>
    <row r="36" spans="1:21" ht="21" x14ac:dyDescent="0.55000000000000004">
      <c r="A36" s="23" t="s">
        <v>62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-45016432491</v>
      </c>
      <c r="F36" s="8"/>
      <c r="G36" s="8">
        <f>IFERROR(VLOOKUP(A36,'درآمد ناشی از فروش'!A:Q,9,0),0)</f>
        <v>-4057760689</v>
      </c>
      <c r="H36" s="8"/>
      <c r="I36" s="8">
        <f t="shared" si="0"/>
        <v>-49074193180</v>
      </c>
      <c r="J36" s="8"/>
      <c r="K36" s="1">
        <f t="shared" si="1"/>
        <v>1.5008537185270834E-2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-44297315985</v>
      </c>
      <c r="P36" s="8"/>
      <c r="Q36" s="8">
        <f>IFERROR(VLOOKUP(A36,'درآمد ناشی از فروش'!A:Q,17,0),0)</f>
        <v>-4549789495</v>
      </c>
      <c r="R36" s="8"/>
      <c r="S36" s="8">
        <f t="shared" si="3"/>
        <v>-48847105480</v>
      </c>
      <c r="T36" s="8"/>
      <c r="U36" s="1">
        <f t="shared" si="2"/>
        <v>2.4187735332709497E-2</v>
      </c>
    </row>
    <row r="37" spans="1:21" ht="21" x14ac:dyDescent="0.55000000000000004">
      <c r="A37" s="23" t="s">
        <v>45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114280676336</v>
      </c>
      <c r="F37" s="8"/>
      <c r="G37" s="8">
        <f>IFERROR(VLOOKUP(A37,'درآمد ناشی از فروش'!A:Q,9,0),0)</f>
        <v>0</v>
      </c>
      <c r="H37" s="8"/>
      <c r="I37" s="8">
        <f t="shared" si="0"/>
        <v>114280676336</v>
      </c>
      <c r="J37" s="8"/>
      <c r="K37" s="1">
        <f t="shared" si="1"/>
        <v>-3.4950870696041803E-2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178394233616</v>
      </c>
      <c r="P37" s="8"/>
      <c r="Q37" s="8">
        <f>IFERROR(VLOOKUP(A37,'درآمد ناشی از فروش'!A:Q,17,0),0)</f>
        <v>0</v>
      </c>
      <c r="R37" s="8"/>
      <c r="S37" s="8">
        <f t="shared" si="3"/>
        <v>178394233616</v>
      </c>
      <c r="T37" s="8"/>
      <c r="U37" s="1">
        <f t="shared" si="2"/>
        <v>-8.8335889408064791E-2</v>
      </c>
    </row>
    <row r="38" spans="1:21" ht="21" x14ac:dyDescent="0.55000000000000004">
      <c r="A38" s="23" t="s">
        <v>78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-81823152352</v>
      </c>
      <c r="F38" s="8"/>
      <c r="G38" s="8">
        <f>IFERROR(VLOOKUP(A38,'درآمد ناشی از فروش'!A:Q,9,0),0)</f>
        <v>-509440212</v>
      </c>
      <c r="H38" s="8"/>
      <c r="I38" s="8">
        <f t="shared" si="0"/>
        <v>-82332592564</v>
      </c>
      <c r="J38" s="8"/>
      <c r="K38" s="1">
        <f t="shared" si="1"/>
        <v>2.5180073211272854E-2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-60715309046</v>
      </c>
      <c r="P38" s="8"/>
      <c r="Q38" s="8">
        <f>IFERROR(VLOOKUP(A38,'درآمد ناشی از فروش'!A:Q,17,0),0)</f>
        <v>7331608280</v>
      </c>
      <c r="R38" s="8"/>
      <c r="S38" s="8">
        <f t="shared" si="3"/>
        <v>-53383700766</v>
      </c>
      <c r="T38" s="8"/>
      <c r="U38" s="1">
        <f t="shared" si="2"/>
        <v>2.6434131818460601E-2</v>
      </c>
    </row>
    <row r="39" spans="1:21" ht="21" x14ac:dyDescent="0.55000000000000004">
      <c r="A39" s="23" t="s">
        <v>46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-139087977445</v>
      </c>
      <c r="F39" s="8"/>
      <c r="G39" s="8">
        <f>IFERROR(VLOOKUP(A39,'درآمد ناشی از فروش'!A:Q,9,0),0)</f>
        <v>0</v>
      </c>
      <c r="H39" s="8"/>
      <c r="I39" s="8">
        <f t="shared" si="0"/>
        <v>-139087977445</v>
      </c>
      <c r="J39" s="8"/>
      <c r="K39" s="1">
        <f t="shared" si="1"/>
        <v>4.2537776909558019E-2</v>
      </c>
      <c r="L39" s="8"/>
      <c r="M39" s="8">
        <f>IFERROR(VLOOKUP(A39,'درآمد سود سهام'!A:S,19,0),0)</f>
        <v>0</v>
      </c>
      <c r="N39" s="8"/>
      <c r="O39" s="8">
        <f>IFERROR(VLOOKUP(A39,'درآمد ناشی از تغییر قیمت اوراق'!A:Q,17,0),0)</f>
        <v>-97022130179</v>
      </c>
      <c r="P39" s="8"/>
      <c r="Q39" s="8">
        <f>IFERROR(VLOOKUP(A39,'درآمد ناشی از فروش'!A:Q,17,0),0)</f>
        <v>128576506</v>
      </c>
      <c r="R39" s="8"/>
      <c r="S39" s="8">
        <f t="shared" si="3"/>
        <v>-96893553673</v>
      </c>
      <c r="T39" s="8"/>
      <c r="U39" s="1">
        <f t="shared" si="2"/>
        <v>4.7979007326192258E-2</v>
      </c>
    </row>
    <row r="40" spans="1:21" ht="21" x14ac:dyDescent="0.55000000000000004">
      <c r="A40" s="23" t="s">
        <v>76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-7383178497</v>
      </c>
      <c r="F40" s="8"/>
      <c r="G40" s="8">
        <f>IFERROR(VLOOKUP(A40,'درآمد ناشی از فروش'!A:Q,9,0),0)</f>
        <v>-4554403748</v>
      </c>
      <c r="H40" s="8"/>
      <c r="I40" s="8">
        <f t="shared" si="0"/>
        <v>-11937582245</v>
      </c>
      <c r="J40" s="8"/>
      <c r="K40" s="1">
        <f t="shared" si="1"/>
        <v>3.6509137576474647E-3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-24682772994</v>
      </c>
      <c r="P40" s="8"/>
      <c r="Q40" s="8">
        <f>IFERROR(VLOOKUP(A40,'درآمد ناشی از فروش'!A:Q,17,0),0)</f>
        <v>-9628956598</v>
      </c>
      <c r="R40" s="8"/>
      <c r="S40" s="8">
        <f t="shared" si="3"/>
        <v>-34311729592</v>
      </c>
      <c r="T40" s="8"/>
      <c r="U40" s="1">
        <f t="shared" si="2"/>
        <v>1.6990219298021594E-2</v>
      </c>
    </row>
    <row r="41" spans="1:21" ht="21" x14ac:dyDescent="0.55000000000000004">
      <c r="A41" s="23" t="s">
        <v>102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-7949944660</v>
      </c>
      <c r="R41" s="8"/>
      <c r="S41" s="8">
        <f t="shared" si="3"/>
        <v>-7949944660</v>
      </c>
      <c r="T41" s="8"/>
      <c r="U41" s="1">
        <f t="shared" si="2"/>
        <v>3.9365926692319373E-3</v>
      </c>
    </row>
    <row r="42" spans="1:21" ht="21" x14ac:dyDescent="0.55000000000000004">
      <c r="A42" s="23" t="s">
        <v>103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-158031434511</v>
      </c>
      <c r="F42" s="8"/>
      <c r="G42" s="8">
        <f>IFERROR(VLOOKUP(A42,'درآمد ناشی از فروش'!A:Q,9,0),0)</f>
        <v>1140392153</v>
      </c>
      <c r="H42" s="8"/>
      <c r="I42" s="8">
        <f t="shared" si="0"/>
        <v>-156891042358</v>
      </c>
      <c r="J42" s="8"/>
      <c r="K42" s="1">
        <f t="shared" si="1"/>
        <v>4.7982552349441286E-2</v>
      </c>
      <c r="L42" s="8"/>
      <c r="M42" s="8">
        <f>IFERROR(VLOOKUP(A42,'درآمد سود سهام'!A:S,19,0),0)</f>
        <v>0</v>
      </c>
      <c r="N42" s="8"/>
      <c r="O42" s="8">
        <f>IFERROR(VLOOKUP(A42,'درآمد ناشی از تغییر قیمت اوراق'!A:Q,17,0),0)</f>
        <v>-13176431904</v>
      </c>
      <c r="P42" s="8"/>
      <c r="Q42" s="8">
        <f>IFERROR(VLOOKUP(A42,'درآمد ناشی از فروش'!A:Q,17,0),0)</f>
        <v>1140392153</v>
      </c>
      <c r="R42" s="8"/>
      <c r="S42" s="8">
        <f t="shared" si="3"/>
        <v>-12036039751</v>
      </c>
      <c r="T42" s="8"/>
      <c r="U42" s="1">
        <f t="shared" si="2"/>
        <v>5.9599139210071922E-3</v>
      </c>
    </row>
    <row r="43" spans="1:21" ht="21" x14ac:dyDescent="0.55000000000000004">
      <c r="A43" s="23" t="s">
        <v>104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-737918749</v>
      </c>
      <c r="F43" s="8"/>
      <c r="G43" s="8">
        <f>IFERROR(VLOOKUP(A43,'درآمد ناشی از فروش'!A:Q,9,0),0)</f>
        <v>0</v>
      </c>
      <c r="H43" s="8"/>
      <c r="I43" s="8">
        <f t="shared" si="0"/>
        <v>-737918749</v>
      </c>
      <c r="J43" s="8"/>
      <c r="K43" s="1">
        <f t="shared" si="1"/>
        <v>2.2568034778386621E-4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-7455727971</v>
      </c>
      <c r="P43" s="8"/>
      <c r="Q43" s="8">
        <f>IFERROR(VLOOKUP(A43,'درآمد ناشی از فروش'!A:Q,17,0),0)</f>
        <v>0</v>
      </c>
      <c r="R43" s="8"/>
      <c r="S43" s="8">
        <f t="shared" si="3"/>
        <v>-7455727971</v>
      </c>
      <c r="T43" s="8"/>
      <c r="U43" s="1">
        <f t="shared" si="2"/>
        <v>3.6918702367955986E-3</v>
      </c>
    </row>
    <row r="44" spans="1:21" ht="21" x14ac:dyDescent="0.55000000000000004">
      <c r="A44" s="23" t="s">
        <v>106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-625998336</v>
      </c>
      <c r="F44" s="8"/>
      <c r="G44" s="8">
        <f>IFERROR(VLOOKUP(A44,'درآمد ناشی از فروش'!A:Q,9,0),0)</f>
        <v>0</v>
      </c>
      <c r="H44" s="8"/>
      <c r="I44" s="8">
        <f t="shared" si="0"/>
        <v>-625998336</v>
      </c>
      <c r="J44" s="8"/>
      <c r="K44" s="1">
        <f t="shared" si="1"/>
        <v>1.9145132492168394E-4</v>
      </c>
      <c r="L44" s="8"/>
      <c r="M44" s="8">
        <f>IFERROR(VLOOKUP(A44,'درآمد سود سهام'!A:S,19,0),0)</f>
        <v>0</v>
      </c>
      <c r="N44" s="8"/>
      <c r="O44" s="8">
        <f>IFERROR(VLOOKUP(A44,'درآمد ناشی از تغییر قیمت اوراق'!A:Q,17,0),0)</f>
        <v>-973491349</v>
      </c>
      <c r="P44" s="8"/>
      <c r="Q44" s="8">
        <f>IFERROR(VLOOKUP(A44,'درآمد ناشی از فروش'!A:Q,17,0),0)</f>
        <v>-270279450</v>
      </c>
      <c r="R44" s="8"/>
      <c r="S44" s="8">
        <f t="shared" si="3"/>
        <v>-1243770799</v>
      </c>
      <c r="T44" s="8"/>
      <c r="U44" s="1">
        <f t="shared" si="2"/>
        <v>6.1588089212537354E-4</v>
      </c>
    </row>
    <row r="45" spans="1:21" ht="21" x14ac:dyDescent="0.55000000000000004">
      <c r="A45" s="23" t="s">
        <v>105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-24058782141</v>
      </c>
      <c r="F45" s="8"/>
      <c r="G45" s="8">
        <f>IFERROR(VLOOKUP(A45,'درآمد ناشی از فروش'!A:Q,9,0),0)</f>
        <v>0</v>
      </c>
      <c r="H45" s="8"/>
      <c r="I45" s="8">
        <f t="shared" si="0"/>
        <v>-24058782141</v>
      </c>
      <c r="J45" s="8"/>
      <c r="K45" s="1">
        <f t="shared" si="1"/>
        <v>7.3579839625909126E-3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-15822133554</v>
      </c>
      <c r="P45" s="8"/>
      <c r="Q45" s="8">
        <f>IFERROR(VLOOKUP(A45,'درآمد ناشی از فروش'!A:Q,17,0),0)</f>
        <v>0</v>
      </c>
      <c r="R45" s="8"/>
      <c r="S45" s="8">
        <f t="shared" si="3"/>
        <v>-15822133554</v>
      </c>
      <c r="T45" s="8"/>
      <c r="U45" s="1">
        <f t="shared" si="2"/>
        <v>7.8346828341676854E-3</v>
      </c>
    </row>
    <row r="46" spans="1:21" ht="21" x14ac:dyDescent="0.55000000000000004">
      <c r="A46" s="23" t="s">
        <v>97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-5559830979</v>
      </c>
      <c r="F46" s="8"/>
      <c r="G46" s="8">
        <f>IFERROR(VLOOKUP(A46,'درآمد ناشی از فروش'!A:Q,9,0),0)</f>
        <v>-21613989</v>
      </c>
      <c r="H46" s="8"/>
      <c r="I46" s="8">
        <f t="shared" si="0"/>
        <v>-5581444968</v>
      </c>
      <c r="J46" s="8"/>
      <c r="K46" s="1">
        <f t="shared" si="1"/>
        <v>1.7069934098052711E-3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-6301372519</v>
      </c>
      <c r="P46" s="8"/>
      <c r="Q46" s="8">
        <f>IFERROR(VLOOKUP(A46,'درآمد ناشی از فروش'!A:Q,17,0),0)</f>
        <v>866319401</v>
      </c>
      <c r="R46" s="8"/>
      <c r="S46" s="8">
        <f t="shared" si="3"/>
        <v>-5435053118</v>
      </c>
      <c r="T46" s="8"/>
      <c r="U46" s="1">
        <f t="shared" si="2"/>
        <v>2.6912879493182513E-3</v>
      </c>
    </row>
    <row r="47" spans="1:21" ht="21" x14ac:dyDescent="0.55000000000000004">
      <c r="A47" s="23" t="s">
        <v>91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1263553736</v>
      </c>
      <c r="F47" s="8"/>
      <c r="G47" s="8">
        <f>IFERROR(VLOOKUP(A47,'درآمد ناشی از فروش'!A:Q,9,0),0)</f>
        <v>0</v>
      </c>
      <c r="H47" s="8"/>
      <c r="I47" s="8">
        <f t="shared" si="0"/>
        <v>1263553736</v>
      </c>
      <c r="J47" s="8"/>
      <c r="K47" s="1">
        <f t="shared" si="1"/>
        <v>-3.864371883361422E-4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745798150</v>
      </c>
      <c r="P47" s="8"/>
      <c r="Q47" s="8">
        <f>IFERROR(VLOOKUP(A47,'درآمد ناشی از فروش'!A:Q,17,0),0)</f>
        <v>0</v>
      </c>
      <c r="R47" s="8"/>
      <c r="S47" s="8">
        <f t="shared" si="3"/>
        <v>745798150</v>
      </c>
      <c r="T47" s="8"/>
      <c r="U47" s="1">
        <f t="shared" si="2"/>
        <v>-3.6929861220150184E-4</v>
      </c>
    </row>
    <row r="48" spans="1:21" ht="21" x14ac:dyDescent="0.55000000000000004">
      <c r="A48" s="23" t="s">
        <v>101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0</v>
      </c>
      <c r="F48" s="8"/>
      <c r="G48" s="8">
        <f>IFERROR(VLOOKUP(A48,'درآمد ناشی از فروش'!A:Q,9,0),0)</f>
        <v>-1773695614</v>
      </c>
      <c r="H48" s="8"/>
      <c r="I48" s="8">
        <f t="shared" si="0"/>
        <v>-1773695614</v>
      </c>
      <c r="J48" s="8"/>
      <c r="K48" s="1">
        <f t="shared" ref="K48" si="4">+I48/$I$55</f>
        <v>5.4245571558209332E-4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0</v>
      </c>
      <c r="P48" s="8"/>
      <c r="Q48" s="8">
        <f>IFERROR(VLOOKUP(A48,'درآمد ناشی از فروش'!A:Q,17,0),0)</f>
        <v>-1485266939</v>
      </c>
      <c r="R48" s="8"/>
      <c r="S48" s="8">
        <f t="shared" si="3"/>
        <v>-1485266939</v>
      </c>
      <c r="T48" s="8"/>
      <c r="U48" s="1">
        <f t="shared" ref="U48" si="5">+S48/$S$55</f>
        <v>7.3546309993055461E-4</v>
      </c>
    </row>
    <row r="49" spans="1:21" ht="21" x14ac:dyDescent="0.55000000000000004">
      <c r="A49" s="23" t="s">
        <v>117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-130424009</v>
      </c>
      <c r="F49" s="8"/>
      <c r="G49" s="8">
        <f>IFERROR(VLOOKUP(A49,'درآمد ناشی از فروش'!A:Q,9,0),0)</f>
        <v>0</v>
      </c>
      <c r="H49" s="8"/>
      <c r="I49" s="8">
        <f t="shared" si="0"/>
        <v>-130424009</v>
      </c>
      <c r="J49" s="8"/>
      <c r="K49" s="1">
        <f t="shared" ref="K49:K50" si="6">+I49/$I$55</f>
        <v>3.9888044246570697E-5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-130424009</v>
      </c>
      <c r="P49" s="8"/>
      <c r="Q49" s="8">
        <f>IFERROR(VLOOKUP(A49,'درآمد ناشی از فروش'!A:Q,17,0),0)</f>
        <v>0</v>
      </c>
      <c r="R49" s="8"/>
      <c r="S49" s="8">
        <f t="shared" si="3"/>
        <v>-130424009</v>
      </c>
      <c r="T49" s="8"/>
      <c r="U49" s="1">
        <f t="shared" ref="U49:U50" si="7">+S49/$S$55</f>
        <v>6.4582361221271725E-5</v>
      </c>
    </row>
    <row r="50" spans="1:21" ht="21" x14ac:dyDescent="0.55000000000000004">
      <c r="A50" s="23" t="s">
        <v>116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-4942091758</v>
      </c>
      <c r="F50" s="8"/>
      <c r="G50" s="8">
        <f>IFERROR(VLOOKUP(A50,'درآمد ناشی از فروش'!A:Q,9,0),0)</f>
        <v>0</v>
      </c>
      <c r="H50" s="8"/>
      <c r="I50" s="8">
        <f t="shared" si="0"/>
        <v>-4942091758</v>
      </c>
      <c r="J50" s="8"/>
      <c r="K50" s="1">
        <f t="shared" si="6"/>
        <v>1.5114577156857397E-3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-4942091758</v>
      </c>
      <c r="P50" s="8"/>
      <c r="Q50" s="8">
        <f>IFERROR(VLOOKUP(A50,'درآمد ناشی از فروش'!A:Q,17,0),0)</f>
        <v>0</v>
      </c>
      <c r="R50" s="8"/>
      <c r="S50" s="8">
        <f t="shared" si="3"/>
        <v>-4942091758</v>
      </c>
      <c r="T50" s="8"/>
      <c r="U50" s="1">
        <f t="shared" si="7"/>
        <v>2.4471871210754287E-3</v>
      </c>
    </row>
    <row r="51" spans="1:21" ht="21" x14ac:dyDescent="0.55000000000000004">
      <c r="A51" s="23" t="s">
        <v>112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-2136509636</v>
      </c>
      <c r="F51" s="8"/>
      <c r="G51" s="8">
        <f>IFERROR(VLOOKUP(A51,'درآمد ناشی از فروش'!A:Q,9,0),0)</f>
        <v>1276946695</v>
      </c>
      <c r="H51" s="8"/>
      <c r="I51" s="8">
        <f t="shared" si="0"/>
        <v>-859562941</v>
      </c>
      <c r="J51" s="8"/>
      <c r="K51" s="1">
        <f>+I51/$I$55</f>
        <v>2.628832289867768E-4</v>
      </c>
      <c r="L51" s="8"/>
      <c r="M51" s="8">
        <f>IFERROR(VLOOKUP(A51,'درآمد سود سهام'!A:S,19,0),0)</f>
        <v>0</v>
      </c>
      <c r="N51" s="8"/>
      <c r="O51" s="8">
        <f>IFERROR(VLOOKUP(A51,'درآمد ناشی از تغییر قیمت اوراق'!A:Q,17,0),0)</f>
        <v>166585515</v>
      </c>
      <c r="P51" s="8"/>
      <c r="Q51" s="8">
        <f>IFERROR(VLOOKUP(A51,'درآمد ناشی از فروش'!A:Q,17,0),0)</f>
        <v>1276946695</v>
      </c>
      <c r="R51" s="8"/>
      <c r="S51" s="8">
        <f t="shared" si="3"/>
        <v>1443532210</v>
      </c>
      <c r="T51" s="8"/>
      <c r="U51" s="1">
        <f>+S51/$S$55</f>
        <v>-7.1479721667473564E-4</v>
      </c>
    </row>
    <row r="52" spans="1:21" ht="21" x14ac:dyDescent="0.55000000000000004">
      <c r="A52" s="23" t="s">
        <v>52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-239694572532</v>
      </c>
      <c r="F52" s="8"/>
      <c r="G52" s="8">
        <f>IFERROR(VLOOKUP(A52,'درآمد ناشی از فروش'!A:Q,9,0),0)</f>
        <v>23014480335</v>
      </c>
      <c r="H52" s="8"/>
      <c r="I52" s="8">
        <f t="shared" si="0"/>
        <v>-216680092197</v>
      </c>
      <c r="J52" s="8"/>
      <c r="K52" s="1">
        <f>+I52/$I$55</f>
        <v>6.6268052724134205E-2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21970713302</v>
      </c>
      <c r="P52" s="8"/>
      <c r="Q52" s="8">
        <f>IFERROR(VLOOKUP(A52,'درآمد ناشی از فروش'!A:Q,17,0),0)</f>
        <v>23014462723</v>
      </c>
      <c r="R52" s="8"/>
      <c r="S52" s="8">
        <f t="shared" si="3"/>
        <v>44985176025</v>
      </c>
      <c r="T52" s="8"/>
      <c r="U52" s="1">
        <f>+S52/$S$55</f>
        <v>-2.227541470258779E-2</v>
      </c>
    </row>
    <row r="53" spans="1:21" ht="21" x14ac:dyDescent="0.55000000000000004">
      <c r="A53" s="23" t="s">
        <v>71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-237336614972</v>
      </c>
      <c r="F53" s="8"/>
      <c r="G53" s="8">
        <f>IFERROR(VLOOKUP(A53,'درآمد ناشی از فروش'!A:Q,9,0),0)</f>
        <v>0</v>
      </c>
      <c r="H53" s="8"/>
      <c r="I53" s="8">
        <f t="shared" si="0"/>
        <v>-237336614972</v>
      </c>
      <c r="J53" s="8"/>
      <c r="K53" s="1">
        <f>+I53/$I$55</f>
        <v>7.2585511455444132E-2</v>
      </c>
      <c r="L53" s="8"/>
      <c r="M53" s="8">
        <f>IFERROR(VLOOKUP(A53,'درآمد سود سهام'!A:S,19,0),0)</f>
        <v>0</v>
      </c>
      <c r="N53" s="8"/>
      <c r="O53" s="8">
        <f>IFERROR(VLOOKUP(A53,'درآمد ناشی از تغییر قیمت اوراق'!A:Q,17,0),0)</f>
        <v>-74104775071</v>
      </c>
      <c r="P53" s="8"/>
      <c r="Q53" s="8">
        <f>IFERROR(VLOOKUP(A53,'درآمد ناشی از فروش'!A:Q,17,0),0)</f>
        <v>11384778146</v>
      </c>
      <c r="R53" s="8"/>
      <c r="S53" s="8">
        <f t="shared" si="3"/>
        <v>-62719996925</v>
      </c>
      <c r="T53" s="8"/>
      <c r="U53" s="1">
        <f>+S53/$S$55</f>
        <v>3.1057207398121012E-2</v>
      </c>
    </row>
    <row r="54" spans="1:21" ht="21.75" thickBot="1" x14ac:dyDescent="0.6">
      <c r="A54" s="23" t="s">
        <v>68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45821946673</v>
      </c>
      <c r="F54" s="8"/>
      <c r="G54" s="8">
        <f>IFERROR(VLOOKUP(A54,'درآمد ناشی از فروش'!A:Q,9,0),0)</f>
        <v>0</v>
      </c>
      <c r="H54" s="8"/>
      <c r="I54" s="8">
        <f t="shared" si="0"/>
        <v>45821946673</v>
      </c>
      <c r="J54" s="8"/>
      <c r="K54" s="1">
        <f>+I54/$I$55</f>
        <v>-1.4013890926758945E-2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49773808360</v>
      </c>
      <c r="P54" s="8"/>
      <c r="Q54" s="8">
        <f>IFERROR(VLOOKUP(A54,'درآمد ناشی از فروش'!A:Q,17,0),0)</f>
        <v>-437238915</v>
      </c>
      <c r="R54" s="8"/>
      <c r="S54" s="8">
        <f t="shared" si="3"/>
        <v>49336569445</v>
      </c>
      <c r="T54" s="8"/>
      <c r="U54" s="1">
        <f>+S54/$S$55</f>
        <v>-2.4430104347699873E-2</v>
      </c>
    </row>
    <row r="55" spans="1:21" s="23" customFormat="1" ht="21.75" thickBot="1" x14ac:dyDescent="0.6">
      <c r="A55" s="23" t="s">
        <v>15</v>
      </c>
      <c r="C55" s="9">
        <f>SUM(C8:C54)</f>
        <v>0</v>
      </c>
      <c r="D55" s="3"/>
      <c r="E55" s="9">
        <f>SUM(E8:E54)</f>
        <v>-3307394818413</v>
      </c>
      <c r="F55" s="3"/>
      <c r="G55" s="9">
        <f>SUM(G8:G54)</f>
        <v>37642904938</v>
      </c>
      <c r="H55" s="3"/>
      <c r="I55" s="9">
        <f>SUM(I8:I54)</f>
        <v>-3269751913475</v>
      </c>
      <c r="J55" s="3"/>
      <c r="K55" s="10">
        <f>SUM(K8:K54)</f>
        <v>1.0000000000000002</v>
      </c>
      <c r="L55" s="3"/>
      <c r="M55" s="9">
        <f>SUM(M8:M54)</f>
        <v>0</v>
      </c>
      <c r="N55" s="3"/>
      <c r="O55" s="9">
        <f>SUM(O8:O54)</f>
        <v>-2068526896424</v>
      </c>
      <c r="P55" s="3"/>
      <c r="Q55" s="9">
        <f>SUM(Q8:Q54)</f>
        <v>49027972358</v>
      </c>
      <c r="R55" s="3"/>
      <c r="S55" s="9">
        <f>SUM(S8:S54)</f>
        <v>-2019498924066</v>
      </c>
      <c r="T55" s="3"/>
      <c r="U55" s="10">
        <f>SUM(U8:U54)</f>
        <v>1.0000000000000002</v>
      </c>
    </row>
    <row r="56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9"/>
  <sheetViews>
    <sheetView rightToLeft="1" zoomScale="85" zoomScaleNormal="85" workbookViewId="0">
      <selection activeCell="A8" sqref="A8:XFD8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57" t="s">
        <v>72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</row>
    <row r="3" spans="1:19" ht="26.25" x14ac:dyDescent="0.2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  <c r="N3" s="57" t="s">
        <v>24</v>
      </c>
      <c r="O3" s="57" t="s">
        <v>24</v>
      </c>
      <c r="P3" s="57" t="s">
        <v>24</v>
      </c>
      <c r="Q3" s="57" t="s">
        <v>24</v>
      </c>
      <c r="R3" s="57" t="s">
        <v>24</v>
      </c>
      <c r="S3" s="57" t="s">
        <v>24</v>
      </c>
    </row>
    <row r="4" spans="1:19" ht="26.25" x14ac:dyDescent="0.2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</row>
    <row r="6" spans="1:19" ht="27" thickBot="1" x14ac:dyDescent="0.25">
      <c r="A6" s="60" t="s">
        <v>3</v>
      </c>
      <c r="C6" s="60" t="s">
        <v>81</v>
      </c>
      <c r="D6" s="60" t="s">
        <v>81</v>
      </c>
      <c r="E6" s="60" t="s">
        <v>81</v>
      </c>
      <c r="F6" s="60" t="s">
        <v>81</v>
      </c>
      <c r="G6" s="60" t="s">
        <v>81</v>
      </c>
      <c r="I6" s="60" t="s">
        <v>26</v>
      </c>
      <c r="J6" s="60" t="s">
        <v>26</v>
      </c>
      <c r="K6" s="60" t="s">
        <v>26</v>
      </c>
      <c r="L6" s="60" t="s">
        <v>26</v>
      </c>
      <c r="M6" s="60" t="s">
        <v>26</v>
      </c>
      <c r="O6" s="60" t="s">
        <v>27</v>
      </c>
      <c r="P6" s="60" t="s">
        <v>27</v>
      </c>
      <c r="Q6" s="60" t="s">
        <v>27</v>
      </c>
      <c r="R6" s="60" t="s">
        <v>27</v>
      </c>
      <c r="S6" s="60" t="s">
        <v>27</v>
      </c>
    </row>
    <row r="7" spans="1:19" ht="27" thickBot="1" x14ac:dyDescent="0.25">
      <c r="A7" s="60" t="s">
        <v>3</v>
      </c>
      <c r="C7" s="25" t="s">
        <v>82</v>
      </c>
      <c r="E7" s="25" t="s">
        <v>83</v>
      </c>
      <c r="G7" s="25" t="s">
        <v>84</v>
      </c>
      <c r="I7" s="25" t="s">
        <v>85</v>
      </c>
      <c r="K7" s="25" t="s">
        <v>30</v>
      </c>
      <c r="M7" s="25" t="s">
        <v>86</v>
      </c>
      <c r="O7" s="25" t="s">
        <v>85</v>
      </c>
      <c r="Q7" s="25" t="s">
        <v>30</v>
      </c>
      <c r="S7" s="25" t="s">
        <v>86</v>
      </c>
    </row>
    <row r="8" spans="1:19" ht="21.75" thickBot="1" x14ac:dyDescent="0.25">
      <c r="I8" s="9">
        <v>0</v>
      </c>
      <c r="J8" s="3"/>
      <c r="K8" s="9">
        <v>0</v>
      </c>
      <c r="L8" s="3"/>
      <c r="M8" s="9">
        <v>0</v>
      </c>
      <c r="N8" s="3"/>
      <c r="O8" s="9">
        <v>0</v>
      </c>
      <c r="P8" s="3"/>
      <c r="Q8" s="9">
        <v>0</v>
      </c>
      <c r="R8" s="3"/>
      <c r="S8" s="9">
        <v>0</v>
      </c>
    </row>
    <row r="9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A2" sqref="A2:Q2"/>
    </sheetView>
  </sheetViews>
  <sheetFormatPr defaultRowHeight="18.75" x14ac:dyDescent="0.45"/>
  <cols>
    <col min="1" max="1" width="17.125" style="13" bestFit="1" customWidth="1"/>
    <col min="2" max="2" width="0.875" style="13" customWidth="1"/>
    <col min="3" max="3" width="32.125" style="13" bestFit="1" customWidth="1"/>
    <col min="4" max="4" width="0.875" style="13" customWidth="1"/>
    <col min="5" max="5" width="27.875" style="13" bestFit="1" customWidth="1"/>
    <col min="6" max="6" width="0.875" style="13" customWidth="1"/>
    <col min="7" max="7" width="32.125" style="13" bestFit="1" customWidth="1"/>
    <col min="8" max="8" width="0.875" style="13" customWidth="1"/>
    <col min="9" max="9" width="27.875" style="13" bestFit="1" customWidth="1"/>
    <col min="10" max="10" width="0.875" style="13" customWidth="1"/>
    <col min="11" max="11" width="8" style="13" customWidth="1"/>
    <col min="12" max="16384" width="9" style="13"/>
  </cols>
  <sheetData>
    <row r="2" spans="1:9" ht="26.25" x14ac:dyDescent="0.45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</row>
    <row r="3" spans="1:9" ht="26.25" x14ac:dyDescent="0.45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</row>
    <row r="4" spans="1:9" ht="26.25" x14ac:dyDescent="0.45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</row>
    <row r="6" spans="1:9" ht="27" thickBot="1" x14ac:dyDescent="0.5">
      <c r="A6" s="60" t="s">
        <v>39</v>
      </c>
      <c r="B6" s="60" t="s">
        <v>39</v>
      </c>
      <c r="C6" s="60" t="s">
        <v>26</v>
      </c>
      <c r="D6" s="60" t="s">
        <v>26</v>
      </c>
      <c r="E6" s="60" t="s">
        <v>26</v>
      </c>
      <c r="G6" s="60" t="s">
        <v>27</v>
      </c>
      <c r="H6" s="60" t="s">
        <v>27</v>
      </c>
      <c r="I6" s="60" t="s">
        <v>27</v>
      </c>
    </row>
    <row r="7" spans="1:9" ht="27" thickBot="1" x14ac:dyDescent="0.5">
      <c r="A7" s="25" t="s">
        <v>40</v>
      </c>
      <c r="C7" s="25" t="s">
        <v>41</v>
      </c>
      <c r="E7" s="25" t="s">
        <v>42</v>
      </c>
      <c r="G7" s="25" t="s">
        <v>41</v>
      </c>
      <c r="I7" s="25" t="s">
        <v>42</v>
      </c>
    </row>
    <row r="8" spans="1:9" ht="23.25" thickBot="1" x14ac:dyDescent="0.6">
      <c r="A8" s="26" t="s">
        <v>23</v>
      </c>
      <c r="B8" s="27"/>
      <c r="C8" s="26">
        <f>+'سود سپرده بانکی'!G8</f>
        <v>3981407371</v>
      </c>
      <c r="D8" s="27"/>
      <c r="E8" s="38">
        <f>+C8/$C$9</f>
        <v>1</v>
      </c>
      <c r="F8" s="27"/>
      <c r="G8" s="26">
        <f>+'سود سپرده بانکی'!M8</f>
        <v>8099067944</v>
      </c>
      <c r="H8" s="27"/>
      <c r="I8" s="39">
        <f>+G8/$G$9</f>
        <v>1</v>
      </c>
    </row>
    <row r="9" spans="1:9" ht="24.75" thickBot="1" x14ac:dyDescent="0.5">
      <c r="C9" s="28">
        <f>SUM(C8:C8)</f>
        <v>3981407371</v>
      </c>
      <c r="D9" s="29"/>
      <c r="E9" s="12">
        <f>SUM(E8:E8)</f>
        <v>1</v>
      </c>
      <c r="F9" s="29"/>
      <c r="G9" s="28">
        <f>SUM(G8:G8)</f>
        <v>8099067944</v>
      </c>
      <c r="H9" s="29"/>
      <c r="I9" s="12">
        <f>SUM(I8:I8)</f>
        <v>1</v>
      </c>
    </row>
    <row r="10" spans="1:9" ht="19.5" thickTop="1" x14ac:dyDescent="0.45">
      <c r="E10" s="30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A2" sqref="A2:Q2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</row>
    <row r="3" spans="1:13" ht="26.25" x14ac:dyDescent="0.2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  <c r="F3" s="57" t="s">
        <v>24</v>
      </c>
      <c r="G3" s="57" t="s">
        <v>24</v>
      </c>
      <c r="H3" s="57" t="s">
        <v>24</v>
      </c>
      <c r="I3" s="57" t="s">
        <v>24</v>
      </c>
      <c r="J3" s="57" t="s">
        <v>24</v>
      </c>
      <c r="K3" s="57" t="s">
        <v>24</v>
      </c>
      <c r="L3" s="57" t="s">
        <v>24</v>
      </c>
      <c r="M3" s="57" t="s">
        <v>24</v>
      </c>
    </row>
    <row r="4" spans="1:13" ht="26.25" x14ac:dyDescent="0.2">
      <c r="A4" s="57" t="str">
        <f>+سهام!A4</f>
        <v>برای ماه منتهی به 1404/11/30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</row>
    <row r="6" spans="1:13" ht="27" thickBot="1" x14ac:dyDescent="0.25">
      <c r="A6" s="60" t="s">
        <v>25</v>
      </c>
      <c r="B6" s="60" t="s">
        <v>25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I6" s="60" t="s">
        <v>27</v>
      </c>
      <c r="J6" s="60" t="s">
        <v>27</v>
      </c>
      <c r="K6" s="60" t="s">
        <v>27</v>
      </c>
      <c r="L6" s="60" t="s">
        <v>27</v>
      </c>
      <c r="M6" s="60" t="s">
        <v>27</v>
      </c>
    </row>
    <row r="7" spans="1:13" ht="27" thickBot="1" x14ac:dyDescent="0.2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29</v>
      </c>
      <c r="K7" s="25" t="s">
        <v>30</v>
      </c>
      <c r="M7" s="25" t="s">
        <v>31</v>
      </c>
    </row>
    <row r="8" spans="1:13" ht="19.5" customHeight="1" thickBot="1" x14ac:dyDescent="0.25">
      <c r="A8" s="3" t="s">
        <v>23</v>
      </c>
      <c r="C8" s="8">
        <v>3981407371</v>
      </c>
      <c r="E8" s="8">
        <v>0</v>
      </c>
      <c r="G8" s="8">
        <f>+C8-E8</f>
        <v>3981407371</v>
      </c>
      <c r="I8" s="8">
        <v>8099067944</v>
      </c>
      <c r="K8" s="8">
        <v>0</v>
      </c>
      <c r="M8" s="8">
        <f>+I8-K8</f>
        <v>8099067944</v>
      </c>
    </row>
    <row r="9" spans="1:13" s="3" customFormat="1" ht="21.75" thickBot="1" x14ac:dyDescent="0.25">
      <c r="A9" s="3" t="s">
        <v>15</v>
      </c>
      <c r="C9" s="9">
        <f>SUM(C8:C8)</f>
        <v>3981407371</v>
      </c>
      <c r="E9" s="9">
        <f>SUM(E8:E8)</f>
        <v>0</v>
      </c>
      <c r="G9" s="9">
        <f>SUM(G8:G8)</f>
        <v>3981407371</v>
      </c>
      <c r="I9" s="9">
        <f>SUM(I8:I8)</f>
        <v>8099067944</v>
      </c>
      <c r="K9" s="9">
        <f>SUM(K8:K8)</f>
        <v>0</v>
      </c>
      <c r="M9" s="9">
        <f>SUM(M8:M8)</f>
        <v>8099067944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54"/>
  <sheetViews>
    <sheetView rightToLeft="1" topLeftCell="A37" zoomScale="90" zoomScaleNormal="90" workbookViewId="0">
      <selection activeCell="A2" sqref="A2:Q2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4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</row>
    <row r="4" spans="1:17" ht="24" x14ac:dyDescent="0.2">
      <c r="A4" s="61" t="str">
        <f>+سهام!A4</f>
        <v>برای ماه منتهی به 1404/11/30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4.75" thickBot="1" x14ac:dyDescent="0.25">
      <c r="A6" s="61" t="s">
        <v>3</v>
      </c>
      <c r="C6" s="62" t="s">
        <v>26</v>
      </c>
      <c r="D6" s="62" t="s">
        <v>26</v>
      </c>
      <c r="E6" s="62" t="s">
        <v>26</v>
      </c>
      <c r="F6" s="62" t="s">
        <v>26</v>
      </c>
      <c r="G6" s="62" t="s">
        <v>26</v>
      </c>
      <c r="H6" s="62" t="s">
        <v>26</v>
      </c>
      <c r="I6" s="62" t="s">
        <v>26</v>
      </c>
      <c r="K6" s="62" t="s">
        <v>27</v>
      </c>
      <c r="L6" s="62" t="s">
        <v>27</v>
      </c>
      <c r="M6" s="62" t="s">
        <v>27</v>
      </c>
      <c r="N6" s="62" t="s">
        <v>27</v>
      </c>
      <c r="O6" s="62" t="s">
        <v>27</v>
      </c>
      <c r="P6" s="62" t="s">
        <v>27</v>
      </c>
      <c r="Q6" s="62" t="s">
        <v>27</v>
      </c>
    </row>
    <row r="7" spans="1:17" ht="24.75" thickBot="1" x14ac:dyDescent="0.25">
      <c r="A7" s="62" t="s">
        <v>3</v>
      </c>
      <c r="C7" s="22" t="s">
        <v>7</v>
      </c>
      <c r="E7" s="22" t="s">
        <v>32</v>
      </c>
      <c r="G7" s="22" t="s">
        <v>33</v>
      </c>
      <c r="I7" s="22" t="s">
        <v>80</v>
      </c>
      <c r="K7" s="22" t="s">
        <v>7</v>
      </c>
      <c r="M7" s="22" t="s">
        <v>32</v>
      </c>
      <c r="O7" s="22" t="s">
        <v>33</v>
      </c>
      <c r="Q7" s="22" t="s">
        <v>80</v>
      </c>
    </row>
    <row r="8" spans="1:17" x14ac:dyDescent="0.55000000000000004">
      <c r="A8" s="23" t="s">
        <v>56</v>
      </c>
      <c r="C8" s="7">
        <v>771097</v>
      </c>
      <c r="E8" s="7">
        <v>10010800607</v>
      </c>
      <c r="G8" s="7">
        <v>9981885967</v>
      </c>
      <c r="I8" s="7">
        <f>+E8-G8</f>
        <v>28914640</v>
      </c>
      <c r="K8" s="7">
        <v>1838404</v>
      </c>
      <c r="M8" s="7">
        <v>25028211432</v>
      </c>
      <c r="O8" s="7">
        <v>23798226462</v>
      </c>
      <c r="Q8" s="7">
        <f>+M8-O8</f>
        <v>1229984970</v>
      </c>
    </row>
    <row r="9" spans="1:17" x14ac:dyDescent="0.55000000000000004">
      <c r="A9" s="23" t="s">
        <v>102</v>
      </c>
      <c r="C9" s="7">
        <v>0</v>
      </c>
      <c r="E9" s="7">
        <v>0</v>
      </c>
      <c r="G9" s="7">
        <v>0</v>
      </c>
      <c r="I9" s="7">
        <f t="shared" ref="I9:I46" si="0">+E9-G9</f>
        <v>0</v>
      </c>
      <c r="K9" s="7">
        <v>3360996</v>
      </c>
      <c r="M9" s="7">
        <v>15195062916</v>
      </c>
      <c r="O9" s="7">
        <v>23145007576</v>
      </c>
      <c r="Q9" s="7">
        <f t="shared" ref="Q9:Q46" si="1">+M9-O9</f>
        <v>-7949944660</v>
      </c>
    </row>
    <row r="10" spans="1:17" x14ac:dyDescent="0.55000000000000004">
      <c r="A10" s="23" t="s">
        <v>78</v>
      </c>
      <c r="C10" s="7">
        <v>1595928</v>
      </c>
      <c r="E10" s="7">
        <v>15169646658</v>
      </c>
      <c r="G10" s="7">
        <v>15679086870</v>
      </c>
      <c r="I10" s="7">
        <f t="shared" si="0"/>
        <v>-509440212</v>
      </c>
      <c r="K10" s="7">
        <v>2272272</v>
      </c>
      <c r="M10" s="7">
        <v>44755899524</v>
      </c>
      <c r="O10" s="7">
        <v>37424291244</v>
      </c>
      <c r="Q10" s="7">
        <f t="shared" si="1"/>
        <v>7331608280</v>
      </c>
    </row>
    <row r="11" spans="1:17" x14ac:dyDescent="0.55000000000000004">
      <c r="A11" s="23" t="s">
        <v>64</v>
      </c>
      <c r="C11" s="7">
        <v>1367044</v>
      </c>
      <c r="E11" s="7">
        <v>5005399217</v>
      </c>
      <c r="G11" s="7">
        <v>5090277425</v>
      </c>
      <c r="I11" s="7">
        <f t="shared" si="0"/>
        <v>-84878208</v>
      </c>
      <c r="K11" s="7">
        <v>1367044</v>
      </c>
      <c r="M11" s="7">
        <v>5005399217</v>
      </c>
      <c r="O11" s="7">
        <v>5090277425</v>
      </c>
      <c r="Q11" s="7">
        <f t="shared" si="1"/>
        <v>-84878208</v>
      </c>
    </row>
    <row r="12" spans="1:17" x14ac:dyDescent="0.55000000000000004">
      <c r="A12" s="23" t="s">
        <v>92</v>
      </c>
      <c r="C12" s="7">
        <v>0</v>
      </c>
      <c r="E12" s="7">
        <v>0</v>
      </c>
      <c r="G12" s="7">
        <v>0</v>
      </c>
      <c r="I12" s="7">
        <f t="shared" si="0"/>
        <v>0</v>
      </c>
      <c r="K12" s="7">
        <v>6085230</v>
      </c>
      <c r="M12" s="7">
        <v>9908506255</v>
      </c>
      <c r="O12" s="7">
        <v>11140462658</v>
      </c>
      <c r="Q12" s="7">
        <f t="shared" si="1"/>
        <v>-1231956403</v>
      </c>
    </row>
    <row r="13" spans="1:17" x14ac:dyDescent="0.55000000000000004">
      <c r="A13" s="23" t="s">
        <v>67</v>
      </c>
      <c r="C13" s="7">
        <v>0</v>
      </c>
      <c r="E13" s="7">
        <v>0</v>
      </c>
      <c r="G13" s="7">
        <v>0</v>
      </c>
      <c r="I13" s="7">
        <f t="shared" si="0"/>
        <v>0</v>
      </c>
      <c r="K13" s="7">
        <v>1962035</v>
      </c>
      <c r="M13" s="7">
        <v>4994172684</v>
      </c>
      <c r="O13" s="7">
        <v>4678324897</v>
      </c>
      <c r="Q13" s="7">
        <f t="shared" si="1"/>
        <v>315847787</v>
      </c>
    </row>
    <row r="14" spans="1:17" x14ac:dyDescent="0.55000000000000004">
      <c r="A14" s="23" t="s">
        <v>103</v>
      </c>
      <c r="C14" s="7">
        <v>2683058</v>
      </c>
      <c r="E14" s="7">
        <v>10010796755</v>
      </c>
      <c r="G14" s="7">
        <v>8870404602</v>
      </c>
      <c r="I14" s="7">
        <f t="shared" si="0"/>
        <v>1140392153</v>
      </c>
      <c r="K14" s="7">
        <v>2683058</v>
      </c>
      <c r="M14" s="7">
        <v>10010796755</v>
      </c>
      <c r="O14" s="7">
        <v>8870404602</v>
      </c>
      <c r="Q14" s="7">
        <f t="shared" si="1"/>
        <v>1140392153</v>
      </c>
    </row>
    <row r="15" spans="1:17" x14ac:dyDescent="0.55000000000000004">
      <c r="A15" s="23" t="s">
        <v>71</v>
      </c>
      <c r="C15" s="7">
        <v>0</v>
      </c>
      <c r="E15" s="7">
        <v>0</v>
      </c>
      <c r="G15" s="7">
        <v>0</v>
      </c>
      <c r="I15" s="7">
        <f t="shared" si="0"/>
        <v>0</v>
      </c>
      <c r="K15" s="7">
        <v>12778534</v>
      </c>
      <c r="M15" s="7">
        <v>140233827542</v>
      </c>
      <c r="O15" s="7">
        <v>128849049396</v>
      </c>
      <c r="Q15" s="7">
        <f t="shared" si="1"/>
        <v>11384778146</v>
      </c>
    </row>
    <row r="16" spans="1:17" x14ac:dyDescent="0.55000000000000004">
      <c r="A16" s="23" t="s">
        <v>68</v>
      </c>
      <c r="C16" s="7">
        <v>0</v>
      </c>
      <c r="E16" s="7">
        <v>0</v>
      </c>
      <c r="G16" s="7">
        <v>0</v>
      </c>
      <c r="I16" s="7">
        <f t="shared" si="0"/>
        <v>0</v>
      </c>
      <c r="K16" s="7">
        <v>233596</v>
      </c>
      <c r="M16" s="7">
        <v>10018821603</v>
      </c>
      <c r="O16" s="7">
        <v>10456060518</v>
      </c>
      <c r="Q16" s="7">
        <f t="shared" si="1"/>
        <v>-437238915</v>
      </c>
    </row>
    <row r="17" spans="1:17" x14ac:dyDescent="0.55000000000000004">
      <c r="A17" s="23" t="s">
        <v>97</v>
      </c>
      <c r="C17" s="7">
        <v>22748</v>
      </c>
      <c r="E17" s="7">
        <v>188053360</v>
      </c>
      <c r="G17" s="7">
        <v>209667349</v>
      </c>
      <c r="I17" s="7">
        <f t="shared" si="0"/>
        <v>-21613989</v>
      </c>
      <c r="K17" s="7">
        <v>661359</v>
      </c>
      <c r="M17" s="7">
        <v>6992781635</v>
      </c>
      <c r="O17" s="7">
        <v>6126462234</v>
      </c>
      <c r="Q17" s="7">
        <f t="shared" si="1"/>
        <v>866319401</v>
      </c>
    </row>
    <row r="18" spans="1:17" x14ac:dyDescent="0.55000000000000004">
      <c r="A18" s="23" t="s">
        <v>73</v>
      </c>
      <c r="C18" s="7">
        <v>1712786</v>
      </c>
      <c r="E18" s="7">
        <v>58752103628</v>
      </c>
      <c r="G18" s="7">
        <v>54677152307</v>
      </c>
      <c r="I18" s="7">
        <f t="shared" si="0"/>
        <v>4074951321</v>
      </c>
      <c r="K18" s="7">
        <v>1951989</v>
      </c>
      <c r="M18" s="7">
        <v>66812219392</v>
      </c>
      <c r="O18" s="7">
        <v>62313213606</v>
      </c>
      <c r="Q18" s="7">
        <f t="shared" si="1"/>
        <v>4499005786</v>
      </c>
    </row>
    <row r="19" spans="1:17" x14ac:dyDescent="0.55000000000000004">
      <c r="A19" s="23" t="s">
        <v>50</v>
      </c>
      <c r="C19" s="7">
        <v>1993831</v>
      </c>
      <c r="E19" s="7">
        <v>5005399325</v>
      </c>
      <c r="G19" s="7">
        <v>4969776058</v>
      </c>
      <c r="I19" s="7">
        <f t="shared" si="0"/>
        <v>35623267</v>
      </c>
      <c r="K19" s="7">
        <v>10199428</v>
      </c>
      <c r="M19" s="7">
        <v>25026989879</v>
      </c>
      <c r="O19" s="7">
        <v>25422853328</v>
      </c>
      <c r="Q19" s="7">
        <f t="shared" si="1"/>
        <v>-395863449</v>
      </c>
    </row>
    <row r="20" spans="1:17" x14ac:dyDescent="0.55000000000000004">
      <c r="A20" s="23" t="s">
        <v>96</v>
      </c>
      <c r="C20" s="7">
        <v>2411084</v>
      </c>
      <c r="E20" s="7">
        <v>23796085102</v>
      </c>
      <c r="G20" s="7">
        <v>28350488850</v>
      </c>
      <c r="I20" s="7">
        <f t="shared" si="0"/>
        <v>-4554403748</v>
      </c>
      <c r="K20" s="7">
        <v>4967336</v>
      </c>
      <c r="M20" s="7">
        <v>48778964415</v>
      </c>
      <c r="O20" s="7">
        <v>58407921013</v>
      </c>
      <c r="Q20" s="7">
        <f t="shared" si="1"/>
        <v>-9628956598</v>
      </c>
    </row>
    <row r="21" spans="1:17" x14ac:dyDescent="0.55000000000000004">
      <c r="A21" s="23" t="s">
        <v>52</v>
      </c>
      <c r="C21" s="7">
        <v>3185449</v>
      </c>
      <c r="E21" s="7">
        <v>79986093536</v>
      </c>
      <c r="G21" s="7">
        <v>56971613201</v>
      </c>
      <c r="I21" s="7">
        <f t="shared" si="0"/>
        <v>23014480335</v>
      </c>
      <c r="K21" s="7">
        <v>3185450</v>
      </c>
      <c r="M21" s="7">
        <v>79986093537</v>
      </c>
      <c r="O21" s="7">
        <v>56971630814</v>
      </c>
      <c r="Q21" s="7">
        <f t="shared" si="1"/>
        <v>23014462723</v>
      </c>
    </row>
    <row r="22" spans="1:17" x14ac:dyDescent="0.55000000000000004">
      <c r="A22" s="23" t="s">
        <v>94</v>
      </c>
      <c r="C22" s="7">
        <v>475436</v>
      </c>
      <c r="E22" s="7">
        <v>15022488467</v>
      </c>
      <c r="G22" s="7">
        <v>14394781803</v>
      </c>
      <c r="I22" s="7">
        <f t="shared" si="0"/>
        <v>627706664</v>
      </c>
      <c r="K22" s="7">
        <v>586942</v>
      </c>
      <c r="M22" s="7">
        <v>18596659835</v>
      </c>
      <c r="O22" s="7">
        <v>17770353669</v>
      </c>
      <c r="Q22" s="7">
        <f t="shared" si="1"/>
        <v>826306166</v>
      </c>
    </row>
    <row r="23" spans="1:17" x14ac:dyDescent="0.55000000000000004">
      <c r="A23" s="23" t="s">
        <v>112</v>
      </c>
      <c r="C23" s="7">
        <v>1256501</v>
      </c>
      <c r="E23" s="7">
        <v>9276823941</v>
      </c>
      <c r="G23" s="7">
        <v>7999877246</v>
      </c>
      <c r="I23" s="7">
        <f t="shared" si="0"/>
        <v>1276946695</v>
      </c>
      <c r="K23" s="7">
        <v>1256501</v>
      </c>
      <c r="M23" s="7">
        <v>9276823941</v>
      </c>
      <c r="O23" s="7">
        <v>7999877246</v>
      </c>
      <c r="Q23" s="7">
        <f t="shared" si="1"/>
        <v>1276946695</v>
      </c>
    </row>
    <row r="24" spans="1:17" x14ac:dyDescent="0.55000000000000004">
      <c r="A24" s="23" t="s">
        <v>60</v>
      </c>
      <c r="C24" s="7">
        <v>234161</v>
      </c>
      <c r="E24" s="7">
        <v>10731001266</v>
      </c>
      <c r="G24" s="7">
        <v>11295721163</v>
      </c>
      <c r="I24" s="7">
        <f t="shared" si="0"/>
        <v>-564719897</v>
      </c>
      <c r="K24" s="7">
        <v>344373</v>
      </c>
      <c r="M24" s="7">
        <v>15748293246</v>
      </c>
      <c r="O24" s="7">
        <v>16612251068</v>
      </c>
      <c r="Q24" s="7">
        <f t="shared" si="1"/>
        <v>-863957822</v>
      </c>
    </row>
    <row r="25" spans="1:17" x14ac:dyDescent="0.55000000000000004">
      <c r="A25" s="23" t="s">
        <v>61</v>
      </c>
      <c r="C25" s="7">
        <v>2059659</v>
      </c>
      <c r="E25" s="7">
        <v>12910087622</v>
      </c>
      <c r="G25" s="7">
        <v>15093579120</v>
      </c>
      <c r="I25" s="7">
        <f t="shared" si="0"/>
        <v>-2183491498</v>
      </c>
      <c r="K25" s="7">
        <v>2059659</v>
      </c>
      <c r="M25" s="7">
        <v>12910087622</v>
      </c>
      <c r="O25" s="7">
        <v>15093579120</v>
      </c>
      <c r="Q25" s="7">
        <f t="shared" si="1"/>
        <v>-2183491498</v>
      </c>
    </row>
    <row r="26" spans="1:17" x14ac:dyDescent="0.55000000000000004">
      <c r="A26" s="23" t="s">
        <v>77</v>
      </c>
      <c r="C26" s="7">
        <v>1253629</v>
      </c>
      <c r="E26" s="7">
        <v>13455481068</v>
      </c>
      <c r="G26" s="7">
        <v>14667307390</v>
      </c>
      <c r="I26" s="7">
        <f t="shared" si="0"/>
        <v>-1211826322</v>
      </c>
      <c r="K26" s="7">
        <v>1673995</v>
      </c>
      <c r="M26" s="7">
        <v>18493011310</v>
      </c>
      <c r="O26" s="7">
        <v>19585637296</v>
      </c>
      <c r="Q26" s="7">
        <f t="shared" si="1"/>
        <v>-1092625986</v>
      </c>
    </row>
    <row r="27" spans="1:17" x14ac:dyDescent="0.55000000000000004">
      <c r="A27" s="23" t="s">
        <v>48</v>
      </c>
      <c r="C27" s="7">
        <v>2511528</v>
      </c>
      <c r="E27" s="7">
        <v>15016193856</v>
      </c>
      <c r="G27" s="7">
        <v>17143469731</v>
      </c>
      <c r="I27" s="7">
        <f t="shared" si="0"/>
        <v>-2127275875</v>
      </c>
      <c r="K27" s="7">
        <v>2511528</v>
      </c>
      <c r="M27" s="7">
        <v>15016193856</v>
      </c>
      <c r="O27" s="7">
        <v>17143469731</v>
      </c>
      <c r="Q27" s="7">
        <f t="shared" si="1"/>
        <v>-2127275875</v>
      </c>
    </row>
    <row r="28" spans="1:17" x14ac:dyDescent="0.55000000000000004">
      <c r="A28" s="23" t="s">
        <v>74</v>
      </c>
      <c r="C28" s="7">
        <v>2807484</v>
      </c>
      <c r="E28" s="7">
        <v>16088437171</v>
      </c>
      <c r="G28" s="7">
        <v>17134571941</v>
      </c>
      <c r="I28" s="7">
        <f t="shared" si="0"/>
        <v>-1046134770</v>
      </c>
      <c r="K28" s="7">
        <v>3706663</v>
      </c>
      <c r="M28" s="7">
        <v>21093838209</v>
      </c>
      <c r="O28" s="7">
        <v>22622420582</v>
      </c>
      <c r="Q28" s="7">
        <f t="shared" si="1"/>
        <v>-1528582373</v>
      </c>
    </row>
    <row r="29" spans="1:17" x14ac:dyDescent="0.55000000000000004">
      <c r="A29" s="23" t="s">
        <v>65</v>
      </c>
      <c r="C29" s="7">
        <v>2472143</v>
      </c>
      <c r="E29" s="7">
        <v>100108055910</v>
      </c>
      <c r="G29" s="7">
        <v>94590784895</v>
      </c>
      <c r="I29" s="7">
        <f t="shared" si="0"/>
        <v>5517271015</v>
      </c>
      <c r="K29" s="7">
        <v>2950058</v>
      </c>
      <c r="M29" s="7">
        <v>120129654628</v>
      </c>
      <c r="O29" s="7">
        <v>112871075968</v>
      </c>
      <c r="Q29" s="7">
        <f t="shared" si="1"/>
        <v>7258578660</v>
      </c>
    </row>
    <row r="30" spans="1:17" x14ac:dyDescent="0.55000000000000004">
      <c r="A30" s="23" t="s">
        <v>79</v>
      </c>
      <c r="C30" s="7">
        <v>610207</v>
      </c>
      <c r="E30" s="7">
        <v>12025033450</v>
      </c>
      <c r="G30" s="7">
        <v>12648688186</v>
      </c>
      <c r="I30" s="7">
        <f t="shared" si="0"/>
        <v>-623654736</v>
      </c>
      <c r="K30" s="7">
        <v>610207</v>
      </c>
      <c r="M30" s="7">
        <v>12025033450</v>
      </c>
      <c r="O30" s="7">
        <v>12648688186</v>
      </c>
      <c r="Q30" s="7">
        <f t="shared" si="1"/>
        <v>-623654736</v>
      </c>
    </row>
    <row r="31" spans="1:17" x14ac:dyDescent="0.55000000000000004">
      <c r="A31" s="23" t="s">
        <v>75</v>
      </c>
      <c r="C31" s="7">
        <v>819422</v>
      </c>
      <c r="E31" s="7">
        <v>11099961861</v>
      </c>
      <c r="G31" s="7">
        <v>13186801640</v>
      </c>
      <c r="I31" s="7">
        <f t="shared" si="0"/>
        <v>-2086839779</v>
      </c>
      <c r="K31" s="7">
        <v>1479683</v>
      </c>
      <c r="M31" s="7">
        <v>21110763710</v>
      </c>
      <c r="O31" s="7">
        <v>23812255736</v>
      </c>
      <c r="Q31" s="7">
        <f t="shared" si="1"/>
        <v>-2701492026</v>
      </c>
    </row>
    <row r="32" spans="1:17" x14ac:dyDescent="0.55000000000000004">
      <c r="A32" s="23" t="s">
        <v>59</v>
      </c>
      <c r="C32" s="7">
        <v>1600418</v>
      </c>
      <c r="E32" s="7">
        <v>15016213292</v>
      </c>
      <c r="G32" s="7">
        <v>17611602554</v>
      </c>
      <c r="I32" s="7">
        <f t="shared" si="0"/>
        <v>-2595389262</v>
      </c>
      <c r="K32" s="7">
        <v>1600418</v>
      </c>
      <c r="M32" s="7">
        <v>15016213292</v>
      </c>
      <c r="O32" s="7">
        <v>17611602554</v>
      </c>
      <c r="Q32" s="7">
        <f t="shared" si="1"/>
        <v>-2595389262</v>
      </c>
    </row>
    <row r="33" spans="1:17" x14ac:dyDescent="0.55000000000000004">
      <c r="A33" s="23" t="s">
        <v>49</v>
      </c>
      <c r="C33" s="7">
        <v>1675878</v>
      </c>
      <c r="E33" s="7">
        <v>5005399640</v>
      </c>
      <c r="G33" s="7">
        <v>4825360844</v>
      </c>
      <c r="I33" s="7">
        <f t="shared" si="0"/>
        <v>180038796</v>
      </c>
      <c r="K33" s="7">
        <v>3392241</v>
      </c>
      <c r="M33" s="7">
        <v>10010797376</v>
      </c>
      <c r="O33" s="7">
        <v>9767290272</v>
      </c>
      <c r="Q33" s="7">
        <f t="shared" si="1"/>
        <v>243507104</v>
      </c>
    </row>
    <row r="34" spans="1:17" x14ac:dyDescent="0.55000000000000004">
      <c r="A34" s="23" t="s">
        <v>51</v>
      </c>
      <c r="C34" s="7">
        <v>0</v>
      </c>
      <c r="E34" s="7">
        <v>0</v>
      </c>
      <c r="G34" s="7">
        <v>0</v>
      </c>
      <c r="I34" s="7">
        <f t="shared" si="0"/>
        <v>0</v>
      </c>
      <c r="K34" s="7">
        <v>134878</v>
      </c>
      <c r="M34" s="7">
        <v>20021774904</v>
      </c>
      <c r="O34" s="7">
        <v>15471790911</v>
      </c>
      <c r="Q34" s="7">
        <f t="shared" si="1"/>
        <v>4549983993</v>
      </c>
    </row>
    <row r="35" spans="1:17" x14ac:dyDescent="0.55000000000000004">
      <c r="A35" s="23" t="s">
        <v>70</v>
      </c>
      <c r="C35" s="7">
        <v>0</v>
      </c>
      <c r="E35" s="7">
        <v>0</v>
      </c>
      <c r="G35" s="7">
        <v>0</v>
      </c>
      <c r="I35" s="7">
        <f t="shared" si="0"/>
        <v>0</v>
      </c>
      <c r="K35" s="7">
        <v>3836039</v>
      </c>
      <c r="M35" s="7">
        <v>9801735210</v>
      </c>
      <c r="O35" s="7">
        <v>9630157639</v>
      </c>
      <c r="Q35" s="7">
        <f t="shared" si="1"/>
        <v>171577571</v>
      </c>
    </row>
    <row r="36" spans="1:17" x14ac:dyDescent="0.55000000000000004">
      <c r="A36" s="23" t="s">
        <v>55</v>
      </c>
      <c r="C36" s="7">
        <v>632130</v>
      </c>
      <c r="E36" s="7">
        <v>5005404264</v>
      </c>
      <c r="G36" s="7">
        <v>5065500640</v>
      </c>
      <c r="I36" s="7">
        <f t="shared" si="0"/>
        <v>-60096376</v>
      </c>
      <c r="K36" s="7">
        <v>632130</v>
      </c>
      <c r="M36" s="7">
        <v>5005404264</v>
      </c>
      <c r="O36" s="7">
        <v>5065500640</v>
      </c>
      <c r="Q36" s="7">
        <f t="shared" si="1"/>
        <v>-60096376</v>
      </c>
    </row>
    <row r="37" spans="1:17" x14ac:dyDescent="0.55000000000000004">
      <c r="A37" s="23" t="s">
        <v>66</v>
      </c>
      <c r="C37" s="7">
        <v>12750757</v>
      </c>
      <c r="E37" s="7">
        <v>205259365386</v>
      </c>
      <c r="G37" s="7">
        <v>168021131650</v>
      </c>
      <c r="I37" s="7">
        <f t="shared" si="0"/>
        <v>37238233736</v>
      </c>
      <c r="K37" s="7">
        <v>12750757</v>
      </c>
      <c r="M37" s="7">
        <v>205259365386</v>
      </c>
      <c r="O37" s="7">
        <v>168021131650</v>
      </c>
      <c r="Q37" s="7">
        <f t="shared" si="1"/>
        <v>37238233736</v>
      </c>
    </row>
    <row r="38" spans="1:17" x14ac:dyDescent="0.55000000000000004">
      <c r="A38" s="23" t="s">
        <v>53</v>
      </c>
      <c r="C38" s="7">
        <v>1180816</v>
      </c>
      <c r="E38" s="7">
        <v>30034375986</v>
      </c>
      <c r="G38" s="7">
        <v>30916068871</v>
      </c>
      <c r="I38" s="7">
        <f t="shared" si="0"/>
        <v>-881692885</v>
      </c>
      <c r="K38" s="7">
        <v>1180816</v>
      </c>
      <c r="M38" s="7">
        <v>30034375986</v>
      </c>
      <c r="O38" s="7">
        <v>30916068871</v>
      </c>
      <c r="Q38" s="7">
        <f t="shared" si="1"/>
        <v>-881692885</v>
      </c>
    </row>
    <row r="39" spans="1:17" x14ac:dyDescent="0.55000000000000004">
      <c r="A39" s="23" t="s">
        <v>98</v>
      </c>
      <c r="C39" s="7">
        <v>820988</v>
      </c>
      <c r="E39" s="7">
        <v>12315557772</v>
      </c>
      <c r="G39" s="7">
        <v>12178894365</v>
      </c>
      <c r="I39" s="7">
        <f t="shared" si="0"/>
        <v>136663407</v>
      </c>
      <c r="K39" s="7">
        <v>1159993</v>
      </c>
      <c r="M39" s="7">
        <v>17322471653</v>
      </c>
      <c r="O39" s="7">
        <v>17207842494</v>
      </c>
      <c r="Q39" s="7">
        <f t="shared" si="1"/>
        <v>114629159</v>
      </c>
    </row>
    <row r="40" spans="1:17" x14ac:dyDescent="0.55000000000000004">
      <c r="A40" s="23" t="s">
        <v>101</v>
      </c>
      <c r="C40" s="7">
        <v>1361914</v>
      </c>
      <c r="E40" s="7">
        <v>8121832372</v>
      </c>
      <c r="G40" s="7">
        <v>9895527986</v>
      </c>
      <c r="I40" s="7">
        <f t="shared" si="0"/>
        <v>-1773695614</v>
      </c>
      <c r="K40" s="7">
        <v>5450321</v>
      </c>
      <c r="M40" s="7">
        <v>38116208600</v>
      </c>
      <c r="O40" s="7">
        <v>39601475539</v>
      </c>
      <c r="Q40" s="7">
        <f t="shared" si="1"/>
        <v>-1485266939</v>
      </c>
    </row>
    <row r="41" spans="1:17" x14ac:dyDescent="0.55000000000000004">
      <c r="A41" s="23" t="s">
        <v>54</v>
      </c>
      <c r="C41" s="7">
        <v>10794090</v>
      </c>
      <c r="E41" s="7">
        <v>16273709564</v>
      </c>
      <c r="G41" s="7">
        <v>21102665212</v>
      </c>
      <c r="I41" s="7">
        <f t="shared" si="0"/>
        <v>-4828955648</v>
      </c>
      <c r="K41" s="7">
        <v>10794090</v>
      </c>
      <c r="M41" s="7">
        <v>16273709564</v>
      </c>
      <c r="O41" s="7">
        <v>21102665212</v>
      </c>
      <c r="Q41" s="7">
        <f t="shared" si="1"/>
        <v>-4828955648</v>
      </c>
    </row>
    <row r="42" spans="1:17" x14ac:dyDescent="0.55000000000000004">
      <c r="A42" s="23" t="s">
        <v>99</v>
      </c>
      <c r="C42" s="7">
        <v>598516</v>
      </c>
      <c r="E42" s="7">
        <v>10010804378</v>
      </c>
      <c r="G42" s="7">
        <v>13020602906</v>
      </c>
      <c r="I42" s="7">
        <f t="shared" si="0"/>
        <v>-3009798528</v>
      </c>
      <c r="K42" s="7">
        <v>598516</v>
      </c>
      <c r="M42" s="7">
        <v>10010804378</v>
      </c>
      <c r="O42" s="7">
        <v>13020602906</v>
      </c>
      <c r="Q42" s="7">
        <f t="shared" si="1"/>
        <v>-3009798528</v>
      </c>
    </row>
    <row r="43" spans="1:17" x14ac:dyDescent="0.55000000000000004">
      <c r="A43" s="23" t="s">
        <v>47</v>
      </c>
      <c r="C43" s="7">
        <v>775846</v>
      </c>
      <c r="E43" s="7">
        <v>20021627081</v>
      </c>
      <c r="G43" s="7">
        <v>23428276136</v>
      </c>
      <c r="I43" s="7">
        <f t="shared" si="0"/>
        <v>-3406649055</v>
      </c>
      <c r="K43" s="7">
        <v>1118187</v>
      </c>
      <c r="M43" s="7">
        <v>29734392001</v>
      </c>
      <c r="O43" s="7">
        <v>33765971347</v>
      </c>
      <c r="Q43" s="7">
        <f t="shared" si="1"/>
        <v>-4031579346</v>
      </c>
    </row>
    <row r="44" spans="1:17" x14ac:dyDescent="0.55000000000000004">
      <c r="A44" s="23" t="s">
        <v>62</v>
      </c>
      <c r="C44" s="7">
        <v>23064415</v>
      </c>
      <c r="E44" s="7">
        <v>39522536895</v>
      </c>
      <c r="G44" s="7">
        <v>43580297584</v>
      </c>
      <c r="I44" s="7">
        <f t="shared" si="0"/>
        <v>-4057760689</v>
      </c>
      <c r="K44" s="7">
        <v>29162644</v>
      </c>
      <c r="M44" s="7">
        <v>50553134303</v>
      </c>
      <c r="O44" s="7">
        <v>55102923798</v>
      </c>
      <c r="Q44" s="7">
        <f t="shared" si="1"/>
        <v>-4549789495</v>
      </c>
    </row>
    <row r="45" spans="1:17" x14ac:dyDescent="0.55000000000000004">
      <c r="A45" s="23" t="s">
        <v>106</v>
      </c>
      <c r="C45" s="7">
        <v>0</v>
      </c>
      <c r="E45" s="7">
        <v>0</v>
      </c>
      <c r="G45" s="7">
        <v>0</v>
      </c>
      <c r="I45" s="7">
        <f t="shared" si="0"/>
        <v>0</v>
      </c>
      <c r="K45" s="7">
        <v>257500</v>
      </c>
      <c r="M45" s="7">
        <v>4906343468</v>
      </c>
      <c r="O45" s="7">
        <v>5176622918</v>
      </c>
      <c r="Q45" s="7">
        <f t="shared" si="1"/>
        <v>-270279450</v>
      </c>
    </row>
    <row r="46" spans="1:17" ht="23.25" thickBot="1" x14ac:dyDescent="0.6">
      <c r="A46" s="23" t="s">
        <v>46</v>
      </c>
      <c r="C46" s="7">
        <v>0</v>
      </c>
      <c r="E46" s="7">
        <v>0</v>
      </c>
      <c r="G46" s="7">
        <v>0</v>
      </c>
      <c r="I46" s="7">
        <f t="shared" si="0"/>
        <v>0</v>
      </c>
      <c r="K46" s="7">
        <v>1065567</v>
      </c>
      <c r="M46" s="7">
        <v>5006406085</v>
      </c>
      <c r="O46" s="7">
        <v>4877829579</v>
      </c>
      <c r="Q46" s="7">
        <f t="shared" si="1"/>
        <v>128576506</v>
      </c>
    </row>
    <row r="47" spans="1:17" ht="24.75" thickBot="1" x14ac:dyDescent="0.25">
      <c r="E47" s="15">
        <f>SUM(E8:E46)</f>
        <v>790244769430</v>
      </c>
      <c r="F47" s="24"/>
      <c r="G47" s="15">
        <f>SUM(G8:G46)</f>
        <v>752601864492</v>
      </c>
      <c r="H47" s="24"/>
      <c r="I47" s="15">
        <f>SUM(I8:I46)</f>
        <v>37642904938</v>
      </c>
      <c r="J47" s="24"/>
      <c r="K47" s="24"/>
      <c r="L47" s="24"/>
      <c r="M47" s="15">
        <f>SUM(M8:M46)</f>
        <v>1224221243063</v>
      </c>
      <c r="N47" s="24"/>
      <c r="O47" s="15">
        <f>SUM(O8:O46)</f>
        <v>1175193270705</v>
      </c>
      <c r="P47" s="24"/>
      <c r="Q47" s="15">
        <f>SUM(Q8:Q46)</f>
        <v>49027972358</v>
      </c>
    </row>
    <row r="48" spans="1:17" ht="23.25" thickTop="1" x14ac:dyDescent="0.2"/>
    <row r="54" spans="17:17" x14ac:dyDescent="0.45">
      <c r="Q54" s="4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2026-02-23T18:03:20Z</dcterms:modified>
</cp:coreProperties>
</file>