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2\بخشی\"/>
    </mc:Choice>
  </mc:AlternateContent>
  <xr:revisionPtr revIDLastSave="0" documentId="13_ncr:1_{D755984E-B6C2-423C-AF08-36F67FF6E84B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فروش'!$K$6:$Q$33</definedName>
    <definedName name="_xlnm._FilterDatabase" localSheetId="0" hidden="1">سهام!$A$6:$A$36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I15" i="5"/>
  <c r="I14" i="5"/>
  <c r="I13" i="5"/>
  <c r="I12" i="5"/>
  <c r="I11" i="5"/>
  <c r="I10" i="5"/>
  <c r="I9" i="5"/>
  <c r="I8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17" i="5"/>
  <c r="Q9" i="5"/>
  <c r="Q10" i="5"/>
  <c r="Q11" i="5"/>
  <c r="Q12" i="5"/>
  <c r="Q13" i="5"/>
  <c r="Q14" i="5"/>
  <c r="Q15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8" i="5"/>
  <c r="I33" i="6"/>
  <c r="E33" i="6"/>
  <c r="G33" i="6"/>
  <c r="M33" i="6"/>
  <c r="O33" i="6"/>
  <c r="Q9" i="6"/>
  <c r="Q10" i="6"/>
  <c r="Q33" i="6" s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8" i="6"/>
  <c r="G9" i="8"/>
  <c r="I9" i="8" s="1"/>
  <c r="G10" i="8"/>
  <c r="I8" i="8" s="1"/>
  <c r="I10" i="8" s="1"/>
  <c r="E10" i="8"/>
  <c r="C10" i="8"/>
  <c r="C9" i="8"/>
  <c r="C8" i="8"/>
  <c r="M9" i="3"/>
  <c r="G9" i="3"/>
  <c r="L10" i="3"/>
  <c r="K10" i="3"/>
  <c r="J10" i="3"/>
  <c r="I10" i="3"/>
  <c r="H10" i="3"/>
  <c r="F10" i="3"/>
  <c r="E10" i="3"/>
  <c r="C10" i="3"/>
  <c r="I9" i="2"/>
  <c r="I10" i="2"/>
  <c r="I30" i="6"/>
  <c r="I31" i="6"/>
  <c r="I32" i="6"/>
  <c r="E10" i="9"/>
  <c r="C10" i="9"/>
  <c r="M8" i="3"/>
  <c r="G8" i="3"/>
  <c r="S8" i="4"/>
  <c r="F10" i="10"/>
  <c r="M35" i="5"/>
  <c r="O35" i="5"/>
  <c r="I35" i="5" l="1"/>
  <c r="G10" i="3"/>
  <c r="M10" i="3"/>
  <c r="G35" i="5"/>
  <c r="E35" i="5"/>
  <c r="Q35" i="5"/>
  <c r="Y36" i="1"/>
  <c r="W36" i="1" l="1"/>
  <c r="I6" i="2"/>
  <c r="C6" i="2"/>
  <c r="M9" i="4"/>
  <c r="K9" i="4"/>
  <c r="I9" i="4"/>
  <c r="Q9" i="4"/>
  <c r="O9" i="4"/>
  <c r="G36" i="1"/>
  <c r="E36" i="1"/>
  <c r="A4" i="7"/>
  <c r="A4" i="2"/>
  <c r="S9" i="4" l="1"/>
  <c r="O36" i="1"/>
  <c r="K36" i="1"/>
  <c r="U36" i="1"/>
  <c r="G8" i="8"/>
  <c r="I8" i="2" l="1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E11" i="2"/>
  <c r="G31" i="7" l="1"/>
  <c r="G30" i="7"/>
  <c r="Q31" i="7"/>
  <c r="Q30" i="7"/>
  <c r="G40" i="7"/>
  <c r="Q40" i="7"/>
  <c r="O40" i="7"/>
  <c r="E30" i="7"/>
  <c r="O31" i="7"/>
  <c r="O30" i="7"/>
  <c r="E40" i="7"/>
  <c r="E31" i="7"/>
  <c r="C30" i="7"/>
  <c r="M30" i="7"/>
  <c r="C40" i="7"/>
  <c r="C31" i="7"/>
  <c r="M31" i="7"/>
  <c r="M40" i="7"/>
  <c r="M34" i="7"/>
  <c r="M38" i="7"/>
  <c r="C36" i="7"/>
  <c r="M37" i="7"/>
  <c r="C35" i="7"/>
  <c r="C39" i="7"/>
  <c r="M36" i="7"/>
  <c r="C34" i="7"/>
  <c r="C38" i="7"/>
  <c r="M39" i="7"/>
  <c r="M35" i="7"/>
  <c r="C37" i="7"/>
  <c r="Q35" i="7"/>
  <c r="G37" i="7"/>
  <c r="Q34" i="7"/>
  <c r="G36" i="7"/>
  <c r="Q36" i="7"/>
  <c r="Q38" i="7"/>
  <c r="Q37" i="7"/>
  <c r="G35" i="7"/>
  <c r="G39" i="7"/>
  <c r="G34" i="7"/>
  <c r="G38" i="7"/>
  <c r="Q39" i="7"/>
  <c r="E37" i="7"/>
  <c r="O34" i="7"/>
  <c r="O38" i="7"/>
  <c r="E36" i="7"/>
  <c r="O37" i="7"/>
  <c r="E35" i="7"/>
  <c r="E39" i="7"/>
  <c r="E38" i="7"/>
  <c r="O36" i="7"/>
  <c r="E34" i="7"/>
  <c r="O35" i="7"/>
  <c r="O39" i="7"/>
  <c r="C28" i="7"/>
  <c r="M29" i="7"/>
  <c r="M33" i="7"/>
  <c r="M41" i="7"/>
  <c r="M28" i="7"/>
  <c r="M32" i="7"/>
  <c r="C32" i="7"/>
  <c r="C41" i="7"/>
  <c r="C29" i="7"/>
  <c r="C33" i="7"/>
  <c r="G29" i="7"/>
  <c r="G33" i="7"/>
  <c r="Q32" i="7"/>
  <c r="Q41" i="7"/>
  <c r="G28" i="7"/>
  <c r="Q29" i="7"/>
  <c r="Q33" i="7"/>
  <c r="Q28" i="7"/>
  <c r="G32" i="7"/>
  <c r="G41" i="7"/>
  <c r="O32" i="7"/>
  <c r="O41" i="7"/>
  <c r="O33" i="7"/>
  <c r="E28" i="7"/>
  <c r="O29" i="7"/>
  <c r="O28" i="7"/>
  <c r="E29" i="7"/>
  <c r="E32" i="7"/>
  <c r="E41" i="7"/>
  <c r="E33" i="7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M27" i="7"/>
  <c r="C27" i="7"/>
  <c r="E27" i="7"/>
  <c r="O27" i="7"/>
  <c r="G27" i="7"/>
  <c r="Q27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1" i="2"/>
  <c r="R11" i="4"/>
  <c r="C9" i="10"/>
  <c r="G11" i="2"/>
  <c r="C11" i="2"/>
  <c r="I40" i="7" l="1"/>
  <c r="S40" i="7"/>
  <c r="S30" i="7"/>
  <c r="S31" i="7"/>
  <c r="I30" i="7"/>
  <c r="I31" i="7"/>
  <c r="I21" i="7"/>
  <c r="I10" i="7"/>
  <c r="I19" i="7"/>
  <c r="I16" i="7"/>
  <c r="S29" i="7"/>
  <c r="I17" i="7"/>
  <c r="I11" i="7"/>
  <c r="I18" i="7"/>
  <c r="I12" i="7"/>
  <c r="I14" i="7"/>
  <c r="S26" i="7"/>
  <c r="I26" i="7"/>
  <c r="I20" i="7"/>
  <c r="S24" i="7"/>
  <c r="I22" i="7"/>
  <c r="I15" i="7"/>
  <c r="I25" i="7"/>
  <c r="S23" i="7"/>
  <c r="S27" i="7"/>
  <c r="I23" i="7"/>
  <c r="S16" i="7"/>
  <c r="S14" i="7"/>
  <c r="I41" i="7"/>
  <c r="I33" i="7"/>
  <c r="S39" i="7"/>
  <c r="I36" i="7"/>
  <c r="I13" i="7"/>
  <c r="S15" i="7"/>
  <c r="S12" i="7"/>
  <c r="I32" i="7"/>
  <c r="I29" i="7"/>
  <c r="I38" i="7"/>
  <c r="S34" i="7"/>
  <c r="I9" i="7"/>
  <c r="S19" i="7"/>
  <c r="S13" i="7"/>
  <c r="S28" i="7"/>
  <c r="I34" i="7"/>
  <c r="I37" i="7"/>
  <c r="S25" i="7"/>
  <c r="S9" i="7"/>
  <c r="S33" i="7"/>
  <c r="I39" i="7"/>
  <c r="S35" i="7"/>
  <c r="S10" i="7"/>
  <c r="S17" i="7"/>
  <c r="I35" i="7"/>
  <c r="S22" i="7"/>
  <c r="S20" i="7"/>
  <c r="I28" i="7"/>
  <c r="S37" i="7"/>
  <c r="S18" i="7"/>
  <c r="I24" i="7"/>
  <c r="S41" i="7"/>
  <c r="S38" i="7"/>
  <c r="S11" i="7"/>
  <c r="S21" i="7"/>
  <c r="I27" i="7"/>
  <c r="S32" i="7"/>
  <c r="S36" i="7"/>
  <c r="I8" i="7"/>
  <c r="S8" i="7"/>
  <c r="C42" i="7"/>
  <c r="M42" i="7"/>
  <c r="O42" i="7"/>
  <c r="Q42" i="7"/>
  <c r="E42" i="7"/>
  <c r="G42" i="7"/>
  <c r="K11" i="2"/>
  <c r="E8" i="8" l="1"/>
  <c r="E9" i="8"/>
  <c r="I42" i="7"/>
  <c r="S42" i="7"/>
  <c r="C8" i="10"/>
  <c r="U40" i="7" l="1"/>
  <c r="U30" i="7"/>
  <c r="U31" i="7"/>
  <c r="K40" i="7"/>
  <c r="K31" i="7"/>
  <c r="K30" i="7"/>
  <c r="U37" i="7"/>
  <c r="U34" i="7"/>
  <c r="U35" i="7"/>
  <c r="U36" i="7"/>
  <c r="K37" i="7"/>
  <c r="K34" i="7"/>
  <c r="K36" i="7"/>
  <c r="K35" i="7"/>
  <c r="U39" i="7"/>
  <c r="U38" i="7"/>
  <c r="K39" i="7"/>
  <c r="K38" i="7"/>
  <c r="U28" i="7"/>
  <c r="U32" i="7"/>
  <c r="U29" i="7"/>
  <c r="K29" i="7"/>
  <c r="K28" i="7"/>
  <c r="K32" i="7"/>
  <c r="U26" i="7"/>
  <c r="U41" i="7"/>
  <c r="U33" i="7"/>
  <c r="K26" i="7"/>
  <c r="K33" i="7"/>
  <c r="K41" i="7"/>
  <c r="U10" i="7"/>
  <c r="U23" i="7"/>
  <c r="U24" i="7"/>
  <c r="K14" i="7"/>
  <c r="K23" i="7"/>
  <c r="K24" i="7"/>
  <c r="K22" i="7"/>
  <c r="K16" i="7"/>
  <c r="K27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7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U8" i="7"/>
  <c r="C10" i="10" l="1"/>
  <c r="E9" i="10" s="1"/>
  <c r="K42" i="7"/>
  <c r="U42" i="7"/>
  <c r="E8" i="10" l="1"/>
  <c r="E7" i="10"/>
  <c r="E10" i="10" l="1"/>
</calcChain>
</file>

<file path=xl/sharedStrings.xml><?xml version="1.0" encoding="utf-8"?>
<sst xmlns="http://schemas.openxmlformats.org/spreadsheetml/2006/main" count="762" uniqueCount="101">
  <si>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</si>
  <si>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</si>
  <si>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</si>
  <si>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</si>
  <si>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</si>
  <si>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</si>
  <si>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</si>
  <si>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</si>
  <si>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</si>
  <si>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</si>
  <si>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</si>
  <si>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</si>
  <si>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</si>
  <si>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</si>
  <si>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</si>
  <si>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</si>
  <si>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</si>
  <si>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</si>
  <si>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</si>
  <si>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</si>
  <si>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</si>
  <si>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</si>
  <si>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</si>
  <si>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</si>
  <si>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</si>
  <si>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</si>
  <si>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</si>
  <si>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</si>
  <si>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</si>
  <si>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</si>
  <si>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</si>
  <si>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</si>
  <si>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</si>
  <si>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</si>
  <si>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</si>
  <si>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</si>
  <si>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</si>
  <si>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</si>
  <si>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</si>
  <si>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</si>
  <si>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</si>
  <si>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</si>
  <si>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</si>
  <si>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</si>
  <si>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</si>
  <si>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</si>
  <si>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</si>
  <si>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</si>
  <si>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</si>
  <si>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</si>
  <si>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</si>
  <si>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</si>
  <si>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</si>
  <si>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</si>
  <si>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</si>
  <si>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</si>
  <si>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</si>
  <si>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</si>
  <si>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</si>
  <si>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</si>
  <si>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</si>
  <si>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</si>
  <si>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</si>
  <si>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</si>
  <si>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</si>
  <si>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</si>
  <si>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</si>
  <si>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</si>
  <si>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</si>
  <si>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</si>
  <si>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</si>
  <si>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</si>
  <si>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</si>
  <si>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</si>
  <si>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</si>
  <si>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</si>
  <si>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</si>
  <si>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</si>
  <si>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</si>
  <si>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</si>
  <si>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</si>
  <si>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</si>
  <si>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</si>
  <si>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اختیارخ خساپا-600-1404/10/24</t>
  </si>
  <si>
    <t>اختیارخ خودرو-700-1404/11/01</t>
  </si>
  <si>
    <t>سایر درآمد ها</t>
  </si>
  <si>
    <t>پتروشیمی پارس</t>
  </si>
  <si>
    <t>پتروشیمی جم</t>
  </si>
  <si>
    <t>سازه  پویش</t>
  </si>
  <si>
    <t>مجتمع کاشی و سنگ پرسپولیس یزد</t>
  </si>
  <si>
    <t>1404/10/28</t>
  </si>
  <si>
    <t>اختیارخ خودرو-750-1404/11/01</t>
  </si>
  <si>
    <t>1404/11/30</t>
  </si>
  <si>
    <t>اختیارخ خودرو-450-1405/01/11</t>
  </si>
  <si>
    <t>ح . سرمایه‌گذاری‌ایران‌خودرو</t>
  </si>
  <si>
    <t>سرمایه‌گذاری‌ سایپا</t>
  </si>
  <si>
    <t>تنزیل سود سهام</t>
  </si>
  <si>
    <t>برای ماه منتهی به 1404/12/29</t>
  </si>
  <si>
    <t>1404/12/29</t>
  </si>
  <si>
    <t>بانک ملت مستقل مرکزی</t>
  </si>
  <si>
    <t>اختیارخ خودرو-600-1405/01/11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</si>
</sst>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5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7"/>
  <sheetViews>
    <sheetView rightToLeft="1" tabSelected="1" zoomScale="70" zoomScaleNormal="70" workbookViewId="0">
      <selection activeCell="I14" sqref="I14"/>
    </sheetView>
  </sheetViews>
  <sheetFormatPr defaultRowHeight="18.75" x14ac:dyDescent="0.2"/>
  <cols>
    <col min="1" max="1" width="31.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30.125" style="4" bestFit="1" customWidth="1"/>
    <col min="26" max="26" width="0.875" style="4" customWidth="1"/>
    <col min="27" max="27" width="13.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0" t="s">
        <v>61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25" ht="26.25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25" ht="26.25" x14ac:dyDescent="0.2">
      <c r="A4" s="50" t="s">
        <v>97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6" spans="1:25" ht="27" thickBot="1" x14ac:dyDescent="0.25">
      <c r="A6" s="49" t="s">
        <v>3</v>
      </c>
      <c r="C6" s="49" t="s">
        <v>92</v>
      </c>
      <c r="D6" s="49" t="s">
        <v>4</v>
      </c>
      <c r="E6" s="49" t="s">
        <v>4</v>
      </c>
      <c r="F6" s="49" t="s">
        <v>4</v>
      </c>
      <c r="G6" s="49" t="s">
        <v>4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Q6" s="49" t="s">
        <v>98</v>
      </c>
      <c r="R6" s="49" t="s">
        <v>6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49" t="s">
        <v>6</v>
      </c>
    </row>
    <row r="7" spans="1:25" ht="27" thickBot="1" x14ac:dyDescent="0.25">
      <c r="A7" s="49" t="s">
        <v>3</v>
      </c>
      <c r="C7" s="49" t="s">
        <v>7</v>
      </c>
      <c r="E7" s="49" t="s">
        <v>8</v>
      </c>
      <c r="G7" s="49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9" t="s">
        <v>7</v>
      </c>
      <c r="S7" s="49" t="s">
        <v>12</v>
      </c>
      <c r="U7" s="49" t="s">
        <v>8</v>
      </c>
      <c r="W7" s="49" t="s">
        <v>9</v>
      </c>
      <c r="Y7" s="49" t="s">
        <v>13</v>
      </c>
    </row>
    <row r="8" spans="1:25" ht="27" thickBot="1" x14ac:dyDescent="0.25">
      <c r="A8" s="49" t="s">
        <v>3</v>
      </c>
      <c r="C8" s="49" t="s">
        <v>7</v>
      </c>
      <c r="E8" s="49" t="s">
        <v>8</v>
      </c>
      <c r="G8" s="49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49" t="s">
        <v>7</v>
      </c>
      <c r="S8" s="49" t="s">
        <v>12</v>
      </c>
      <c r="U8" s="49" t="s">
        <v>8</v>
      </c>
      <c r="W8" s="49" t="s">
        <v>9</v>
      </c>
      <c r="Y8" s="49" t="s">
        <v>13</v>
      </c>
    </row>
    <row r="9" spans="1:25" s="69" customFormat="1" ht="24" x14ac:dyDescent="0.2">
      <c r="A9" s="68" t="s">
        <v>57</v>
      </c>
      <c r="C9" s="69">
        <v>10376346</v>
      </c>
      <c r="E9" s="69">
        <v>36239888442</v>
      </c>
      <c r="G9" s="69">
        <v>22136694217.653</v>
      </c>
      <c r="I9" s="69">
        <v>0</v>
      </c>
      <c r="K9" s="69">
        <v>0</v>
      </c>
      <c r="M9" s="69">
        <v>0</v>
      </c>
      <c r="O9" s="69">
        <v>0</v>
      </c>
      <c r="Q9" s="69">
        <v>10376346</v>
      </c>
      <c r="S9" s="69">
        <v>2001</v>
      </c>
      <c r="U9" s="69">
        <v>36239888442</v>
      </c>
      <c r="W9" s="69">
        <v>20602569827.685398</v>
      </c>
      <c r="Y9" s="36">
        <v>3.933533133128421E-3</v>
      </c>
    </row>
    <row r="10" spans="1:25" s="69" customFormat="1" ht="24" x14ac:dyDescent="0.2">
      <c r="A10" s="68" t="s">
        <v>68</v>
      </c>
      <c r="C10" s="69">
        <v>4632670635</v>
      </c>
      <c r="E10" s="69">
        <v>2102164121349</v>
      </c>
      <c r="G10" s="69">
        <v>2307623765677.71</v>
      </c>
      <c r="I10" s="69">
        <v>0</v>
      </c>
      <c r="K10" s="69">
        <v>0</v>
      </c>
      <c r="M10" s="69">
        <v>0</v>
      </c>
      <c r="O10" s="69">
        <v>0</v>
      </c>
      <c r="Q10" s="69">
        <v>4632670635</v>
      </c>
      <c r="S10" s="69">
        <v>475</v>
      </c>
      <c r="U10" s="69">
        <v>2102164121349</v>
      </c>
      <c r="W10" s="69">
        <v>2183508543220.9399</v>
      </c>
      <c r="Y10" s="36">
        <v>0.41688504264584075</v>
      </c>
    </row>
    <row r="11" spans="1:25" s="69" customFormat="1" ht="24" x14ac:dyDescent="0.2">
      <c r="A11" s="68" t="s">
        <v>55</v>
      </c>
      <c r="C11" s="69">
        <v>124879137</v>
      </c>
      <c r="E11" s="69">
        <v>215553433032</v>
      </c>
      <c r="G11" s="69">
        <v>208546961199.07599</v>
      </c>
      <c r="I11" s="69">
        <v>0</v>
      </c>
      <c r="K11" s="69">
        <v>0</v>
      </c>
      <c r="M11" s="69">
        <v>0</v>
      </c>
      <c r="O11" s="69">
        <v>0</v>
      </c>
      <c r="Q11" s="69">
        <v>124879137</v>
      </c>
      <c r="S11" s="69">
        <v>1600</v>
      </c>
      <c r="U11" s="69">
        <v>215553433032</v>
      </c>
      <c r="W11" s="69">
        <v>198262114033.58401</v>
      </c>
      <c r="Y11" s="36">
        <v>3.785307372419195E-2</v>
      </c>
    </row>
    <row r="12" spans="1:25" s="69" customFormat="1" ht="24" x14ac:dyDescent="0.2">
      <c r="A12" s="68" t="s">
        <v>58</v>
      </c>
      <c r="C12" s="69">
        <v>184981682</v>
      </c>
      <c r="E12" s="69">
        <v>292655735541</v>
      </c>
      <c r="G12" s="69">
        <v>284688800850.71503</v>
      </c>
      <c r="I12" s="69">
        <v>0</v>
      </c>
      <c r="K12" s="69">
        <v>0</v>
      </c>
      <c r="M12" s="69">
        <v>0</v>
      </c>
      <c r="O12" s="69">
        <v>0</v>
      </c>
      <c r="Q12" s="69">
        <v>184981682</v>
      </c>
      <c r="S12" s="69">
        <v>1530</v>
      </c>
      <c r="U12" s="69">
        <v>292655735541</v>
      </c>
      <c r="W12" s="69">
        <v>280834213605.15399</v>
      </c>
      <c r="Y12" s="36">
        <v>5.3618101691736496E-2</v>
      </c>
    </row>
    <row r="13" spans="1:25" s="69" customFormat="1" ht="24" x14ac:dyDescent="0.2">
      <c r="A13" s="68" t="s">
        <v>95</v>
      </c>
      <c r="C13" s="69">
        <v>6397832</v>
      </c>
      <c r="E13" s="69">
        <v>41211555413</v>
      </c>
      <c r="G13" s="69">
        <v>40820062558.055199</v>
      </c>
      <c r="I13" s="69">
        <v>13893192</v>
      </c>
      <c r="K13" s="69">
        <v>87016546359</v>
      </c>
      <c r="M13" s="69">
        <v>0</v>
      </c>
      <c r="O13" s="69">
        <v>0</v>
      </c>
      <c r="Q13" s="69">
        <v>20291024</v>
      </c>
      <c r="S13" s="69">
        <v>6310</v>
      </c>
      <c r="U13" s="69">
        <v>128228101772</v>
      </c>
      <c r="W13" s="69">
        <v>127046640366.069</v>
      </c>
      <c r="Y13" s="36">
        <v>2.4256302660896106E-2</v>
      </c>
    </row>
    <row r="14" spans="1:25" s="69" customFormat="1" ht="24" x14ac:dyDescent="0.2">
      <c r="A14" s="68" t="s">
        <v>53</v>
      </c>
      <c r="C14" s="69">
        <v>63098019</v>
      </c>
      <c r="E14" s="69">
        <v>43127057695</v>
      </c>
      <c r="G14" s="69">
        <v>30741643214.746799</v>
      </c>
      <c r="I14" s="69">
        <v>0</v>
      </c>
      <c r="K14" s="69">
        <v>0</v>
      </c>
      <c r="M14" s="69">
        <v>0</v>
      </c>
      <c r="O14" s="69">
        <v>0</v>
      </c>
      <c r="Q14" s="69">
        <v>63098019</v>
      </c>
      <c r="S14" s="69">
        <v>488</v>
      </c>
      <c r="U14" s="69">
        <v>43127057695</v>
      </c>
      <c r="W14" s="69">
        <v>30553812400.8074</v>
      </c>
      <c r="Y14" s="36">
        <v>5.8334680783590429E-3</v>
      </c>
    </row>
    <row r="15" spans="1:25" s="69" customFormat="1" ht="24" x14ac:dyDescent="0.2">
      <c r="A15" s="68" t="s">
        <v>78</v>
      </c>
      <c r="C15" s="69">
        <v>98125481</v>
      </c>
      <c r="E15" s="69">
        <v>199736447774</v>
      </c>
      <c r="G15" s="69">
        <v>151308272983.526</v>
      </c>
      <c r="I15" s="69">
        <v>0</v>
      </c>
      <c r="K15" s="69">
        <v>0</v>
      </c>
      <c r="M15" s="69">
        <v>0</v>
      </c>
      <c r="O15" s="69">
        <v>0</v>
      </c>
      <c r="Q15" s="69">
        <v>98125481</v>
      </c>
      <c r="S15" s="69">
        <v>1578</v>
      </c>
      <c r="U15" s="69">
        <v>199736447774</v>
      </c>
      <c r="W15" s="69">
        <v>153645080288.29099</v>
      </c>
      <c r="Y15" s="36">
        <v>2.9334593650741043E-2</v>
      </c>
    </row>
    <row r="16" spans="1:25" s="69" customFormat="1" ht="24" x14ac:dyDescent="0.2">
      <c r="A16" s="68" t="s">
        <v>89</v>
      </c>
      <c r="C16" s="69">
        <v>1256499</v>
      </c>
      <c r="E16" s="69">
        <v>8127106446</v>
      </c>
      <c r="G16" s="69">
        <v>8166450020.8815002</v>
      </c>
      <c r="I16" s="69">
        <v>0</v>
      </c>
      <c r="K16" s="69">
        <v>0</v>
      </c>
      <c r="M16" s="69">
        <v>0</v>
      </c>
      <c r="O16" s="69">
        <v>0</v>
      </c>
      <c r="Q16" s="69">
        <v>1256499</v>
      </c>
      <c r="S16" s="69">
        <v>6120</v>
      </c>
      <c r="U16" s="69">
        <v>8127106446</v>
      </c>
      <c r="W16" s="69">
        <v>7630331927.9076004</v>
      </c>
      <c r="Y16" s="36">
        <v>1.456816489701186E-3</v>
      </c>
    </row>
    <row r="17" spans="1:25" s="69" customFormat="1" ht="24" x14ac:dyDescent="0.2">
      <c r="A17" s="68" t="s">
        <v>54</v>
      </c>
      <c r="C17" s="69">
        <v>2315965629</v>
      </c>
      <c r="E17" s="69">
        <v>956404955394</v>
      </c>
      <c r="G17" s="69">
        <v>1183502555564.23</v>
      </c>
      <c r="I17" s="69">
        <v>0</v>
      </c>
      <c r="K17" s="69">
        <v>0</v>
      </c>
      <c r="M17" s="69">
        <v>-82264180</v>
      </c>
      <c r="O17" s="69">
        <v>41134099184</v>
      </c>
      <c r="Q17" s="69">
        <v>2233701449</v>
      </c>
      <c r="S17" s="69">
        <v>504</v>
      </c>
      <c r="U17" s="69">
        <v>922433005045</v>
      </c>
      <c r="W17" s="69">
        <v>1117083208146.8101</v>
      </c>
      <c r="Y17" s="36">
        <v>0.21327843314974096</v>
      </c>
    </row>
    <row r="18" spans="1:25" s="69" customFormat="1" ht="24" x14ac:dyDescent="0.2">
      <c r="A18" s="68" t="s">
        <v>66</v>
      </c>
      <c r="C18" s="69">
        <v>14997552</v>
      </c>
      <c r="E18" s="69">
        <v>71713587746</v>
      </c>
      <c r="G18" s="69">
        <v>105510692344.354</v>
      </c>
      <c r="I18" s="69">
        <v>0</v>
      </c>
      <c r="K18" s="69">
        <v>0</v>
      </c>
      <c r="M18" s="69">
        <v>0</v>
      </c>
      <c r="O18" s="69">
        <v>0</v>
      </c>
      <c r="Q18" s="69">
        <v>14997552</v>
      </c>
      <c r="S18" s="69">
        <v>7320</v>
      </c>
      <c r="U18" s="69">
        <v>71713587746</v>
      </c>
      <c r="W18" s="69">
        <v>108933465156.653</v>
      </c>
      <c r="Y18" s="36">
        <v>2.0798055683538201E-2</v>
      </c>
    </row>
    <row r="19" spans="1:25" s="69" customFormat="1" ht="24" x14ac:dyDescent="0.2">
      <c r="A19" s="68" t="s">
        <v>56</v>
      </c>
      <c r="C19" s="69">
        <v>8729156</v>
      </c>
      <c r="E19" s="69">
        <v>37240990018</v>
      </c>
      <c r="G19" s="69">
        <v>29406402323.887402</v>
      </c>
      <c r="I19" s="69">
        <v>0</v>
      </c>
      <c r="K19" s="69">
        <v>0</v>
      </c>
      <c r="M19" s="69">
        <v>-5683939</v>
      </c>
      <c r="O19" s="69">
        <v>19315023464</v>
      </c>
      <c r="Q19" s="69">
        <v>3045217</v>
      </c>
      <c r="S19" s="69">
        <v>3490</v>
      </c>
      <c r="U19" s="69">
        <v>12991736649</v>
      </c>
      <c r="W19" s="69">
        <v>10545654379.3391</v>
      </c>
      <c r="Y19" s="36">
        <v>2.0134226583670535E-3</v>
      </c>
    </row>
    <row r="20" spans="1:25" s="69" customFormat="1" ht="24" x14ac:dyDescent="0.2">
      <c r="A20" s="68" t="s">
        <v>59</v>
      </c>
      <c r="C20" s="69">
        <v>339894756</v>
      </c>
      <c r="E20" s="69">
        <v>630173637830</v>
      </c>
      <c r="G20" s="69">
        <v>506575589043.25201</v>
      </c>
      <c r="I20" s="69">
        <v>0</v>
      </c>
      <c r="K20" s="69">
        <v>0</v>
      </c>
      <c r="M20" s="69">
        <v>0</v>
      </c>
      <c r="O20" s="69">
        <v>0</v>
      </c>
      <c r="Q20" s="69">
        <v>339894756</v>
      </c>
      <c r="S20" s="69">
        <v>1432</v>
      </c>
      <c r="U20" s="69">
        <v>630173637830</v>
      </c>
      <c r="W20" s="69">
        <v>482966873175.724</v>
      </c>
      <c r="Y20" s="36">
        <v>9.2210156972130128E-2</v>
      </c>
    </row>
    <row r="21" spans="1:25" s="69" customFormat="1" ht="24" x14ac:dyDescent="0.2">
      <c r="A21" s="68" t="s">
        <v>72</v>
      </c>
      <c r="C21" s="69">
        <v>6626142</v>
      </c>
      <c r="E21" s="69">
        <v>21482577675</v>
      </c>
      <c r="G21" s="69">
        <v>17035622700.7829</v>
      </c>
      <c r="I21" s="69">
        <v>0</v>
      </c>
      <c r="K21" s="69">
        <v>0</v>
      </c>
      <c r="M21" s="69">
        <v>0</v>
      </c>
      <c r="O21" s="69">
        <v>0</v>
      </c>
      <c r="Q21" s="69">
        <v>6626142</v>
      </c>
      <c r="S21" s="69">
        <v>2352</v>
      </c>
      <c r="U21" s="69">
        <v>21482577675</v>
      </c>
      <c r="W21" s="69">
        <v>15464216361.3437</v>
      </c>
      <c r="Y21" s="36">
        <v>2.9524961179100604E-3</v>
      </c>
    </row>
    <row r="22" spans="1:25" s="69" customFormat="1" ht="24" x14ac:dyDescent="0.2">
      <c r="A22" s="68" t="s">
        <v>63</v>
      </c>
      <c r="C22" s="69">
        <v>2543839</v>
      </c>
      <c r="E22" s="69">
        <v>16492208260</v>
      </c>
      <c r="G22" s="69">
        <v>11484996816.6115</v>
      </c>
      <c r="I22" s="69">
        <v>1483906</v>
      </c>
      <c r="K22" s="69">
        <v>0</v>
      </c>
      <c r="M22" s="69">
        <v>0</v>
      </c>
      <c r="O22" s="69">
        <v>0</v>
      </c>
      <c r="Q22" s="69">
        <v>4027745</v>
      </c>
      <c r="S22" s="69">
        <v>2728</v>
      </c>
      <c r="U22" s="69">
        <v>16492208260</v>
      </c>
      <c r="W22" s="69">
        <v>10902753528.9772</v>
      </c>
      <c r="Y22" s="36">
        <v>2.0816015966578436E-3</v>
      </c>
    </row>
    <row r="23" spans="1:25" s="69" customFormat="1" ht="24" x14ac:dyDescent="0.2">
      <c r="A23" s="68" t="s">
        <v>86</v>
      </c>
      <c r="C23" s="69">
        <v>28147575</v>
      </c>
      <c r="E23" s="69">
        <v>109494121120</v>
      </c>
      <c r="G23" s="69">
        <v>78762583771.604996</v>
      </c>
      <c r="I23" s="69">
        <v>0</v>
      </c>
      <c r="K23" s="69">
        <v>0</v>
      </c>
      <c r="M23" s="69">
        <v>0</v>
      </c>
      <c r="O23" s="69">
        <v>0</v>
      </c>
      <c r="Q23" s="69">
        <v>28147575</v>
      </c>
      <c r="S23" s="69">
        <v>2740</v>
      </c>
      <c r="U23" s="69">
        <v>109494121120</v>
      </c>
      <c r="W23" s="69">
        <v>76528184231.985001</v>
      </c>
      <c r="Y23" s="36">
        <v>1.4611097101593364E-2</v>
      </c>
    </row>
    <row r="24" spans="1:25" s="69" customFormat="1" ht="24" x14ac:dyDescent="0.2">
      <c r="A24" s="68" t="s">
        <v>87</v>
      </c>
      <c r="C24" s="69">
        <v>687460</v>
      </c>
      <c r="E24" s="69">
        <v>42552143054</v>
      </c>
      <c r="G24" s="69">
        <v>31938072639.243999</v>
      </c>
      <c r="I24" s="69">
        <v>0</v>
      </c>
      <c r="K24" s="69">
        <v>0</v>
      </c>
      <c r="M24" s="69">
        <v>0</v>
      </c>
      <c r="O24" s="69">
        <v>0</v>
      </c>
      <c r="Q24" s="69">
        <v>687460</v>
      </c>
      <c r="S24" s="69">
        <v>43800</v>
      </c>
      <c r="U24" s="69">
        <v>42552143054</v>
      </c>
      <c r="W24" s="69">
        <v>29877991917.959999</v>
      </c>
      <c r="Y24" s="36">
        <v>5.7044374630736217E-3</v>
      </c>
    </row>
    <row r="25" spans="1:25" s="69" customFormat="1" ht="24" x14ac:dyDescent="0.2">
      <c r="A25" s="68" t="s">
        <v>88</v>
      </c>
      <c r="C25" s="69">
        <v>2702203</v>
      </c>
      <c r="E25" s="69">
        <v>9441363398</v>
      </c>
      <c r="G25" s="69">
        <v>7384341429.6107397</v>
      </c>
      <c r="I25" s="69">
        <v>0</v>
      </c>
      <c r="K25" s="69">
        <v>0</v>
      </c>
      <c r="M25" s="69">
        <v>0</v>
      </c>
      <c r="O25" s="69">
        <v>0</v>
      </c>
      <c r="Q25" s="69">
        <v>2702203</v>
      </c>
      <c r="S25" s="69">
        <v>2450</v>
      </c>
      <c r="U25" s="69">
        <v>9441363398</v>
      </c>
      <c r="W25" s="69">
        <v>6569221678.4844999</v>
      </c>
      <c r="Y25" s="36">
        <v>1.2542246597053428E-3</v>
      </c>
    </row>
    <row r="26" spans="1:25" s="69" customFormat="1" ht="24" x14ac:dyDescent="0.2">
      <c r="A26" s="68" t="s">
        <v>62</v>
      </c>
      <c r="C26" s="69">
        <v>15359326</v>
      </c>
      <c r="E26" s="69">
        <v>41324465388</v>
      </c>
      <c r="G26" s="69">
        <v>21565446750.178299</v>
      </c>
      <c r="I26" s="69">
        <v>0</v>
      </c>
      <c r="K26" s="69">
        <v>0</v>
      </c>
      <c r="M26" s="69">
        <v>0</v>
      </c>
      <c r="O26" s="69">
        <v>0</v>
      </c>
      <c r="Q26" s="69">
        <v>15359326</v>
      </c>
      <c r="S26" s="69">
        <v>1315</v>
      </c>
      <c r="U26" s="69">
        <v>41324465388</v>
      </c>
      <c r="W26" s="69">
        <v>20041386909.1763</v>
      </c>
      <c r="Y26" s="36">
        <v>3.8263896251988943E-3</v>
      </c>
    </row>
    <row r="27" spans="1:25" s="69" customFormat="1" ht="24" x14ac:dyDescent="0.2">
      <c r="A27" s="68" t="s">
        <v>79</v>
      </c>
      <c r="C27" s="69">
        <v>515000</v>
      </c>
      <c r="E27" s="69">
        <v>8468847581</v>
      </c>
      <c r="G27" s="69">
        <v>8406263372.5</v>
      </c>
      <c r="I27" s="69">
        <v>0</v>
      </c>
      <c r="K27" s="69">
        <v>0</v>
      </c>
      <c r="M27" s="69">
        <v>0</v>
      </c>
      <c r="O27" s="69">
        <v>0</v>
      </c>
      <c r="Q27" s="69">
        <v>515000</v>
      </c>
      <c r="S27" s="69">
        <v>15480</v>
      </c>
      <c r="U27" s="69">
        <v>8468847581</v>
      </c>
      <c r="W27" s="69">
        <v>7910574894</v>
      </c>
      <c r="Y27" s="36">
        <v>1.5103217078205938E-3</v>
      </c>
    </row>
    <row r="28" spans="1:25" s="69" customFormat="1" ht="24" x14ac:dyDescent="0.2">
      <c r="A28" s="68" t="s">
        <v>74</v>
      </c>
      <c r="C28" s="69">
        <v>5409767</v>
      </c>
      <c r="E28" s="69">
        <v>134151783275</v>
      </c>
      <c r="G28" s="69">
        <v>95817898594.456497</v>
      </c>
      <c r="I28" s="69">
        <v>0</v>
      </c>
      <c r="K28" s="69">
        <v>0</v>
      </c>
      <c r="M28" s="69">
        <v>-805242</v>
      </c>
      <c r="O28" s="69">
        <v>13564205803</v>
      </c>
      <c r="Q28" s="69">
        <v>4604525</v>
      </c>
      <c r="S28" s="69">
        <v>16990</v>
      </c>
      <c r="U28" s="69">
        <v>114183335418</v>
      </c>
      <c r="W28" s="69">
        <v>77626155049.532501</v>
      </c>
      <c r="Y28" s="36">
        <v>1.4820726513174219E-2</v>
      </c>
    </row>
    <row r="29" spans="1:25" s="69" customFormat="1" ht="24" x14ac:dyDescent="0.2">
      <c r="A29" s="68" t="s">
        <v>80</v>
      </c>
      <c r="C29" s="69">
        <v>133750</v>
      </c>
      <c r="E29" s="69">
        <v>3687984064</v>
      </c>
      <c r="G29" s="69">
        <v>5122841942.5</v>
      </c>
      <c r="I29" s="69">
        <v>0</v>
      </c>
      <c r="K29" s="69">
        <v>0</v>
      </c>
      <c r="M29" s="69">
        <v>0</v>
      </c>
      <c r="O29" s="69">
        <v>0</v>
      </c>
      <c r="Q29" s="69">
        <v>133750</v>
      </c>
      <c r="S29" s="69">
        <v>37850</v>
      </c>
      <c r="U29" s="69">
        <v>3687984064</v>
      </c>
      <c r="W29" s="69">
        <v>5023304858.125</v>
      </c>
      <c r="Y29" s="36">
        <v>9.590714295595968E-4</v>
      </c>
    </row>
    <row r="30" spans="1:25" s="69" customFormat="1" ht="24" x14ac:dyDescent="0.2">
      <c r="A30" s="68" t="s">
        <v>69</v>
      </c>
      <c r="C30" s="69">
        <v>27956927</v>
      </c>
      <c r="E30" s="69">
        <v>169631304761</v>
      </c>
      <c r="G30" s="69">
        <v>155348591744.02399</v>
      </c>
      <c r="I30" s="69">
        <v>0</v>
      </c>
      <c r="K30" s="69">
        <v>0</v>
      </c>
      <c r="M30" s="69">
        <v>0</v>
      </c>
      <c r="O30" s="69">
        <v>0</v>
      </c>
      <c r="Q30" s="69">
        <v>27956927</v>
      </c>
      <c r="S30" s="69">
        <v>5360</v>
      </c>
      <c r="U30" s="69">
        <v>169631304761</v>
      </c>
      <c r="W30" s="69">
        <v>148690794954.99399</v>
      </c>
      <c r="Y30" s="36">
        <v>2.8388699732046083E-2</v>
      </c>
    </row>
    <row r="31" spans="1:25" s="69" customFormat="1" ht="24" x14ac:dyDescent="0.2">
      <c r="A31" s="68" t="s">
        <v>76</v>
      </c>
      <c r="C31" s="69">
        <v>360000</v>
      </c>
      <c r="E31" s="69">
        <v>3639661813</v>
      </c>
      <c r="G31" s="69">
        <v>4254456852</v>
      </c>
      <c r="I31" s="69">
        <v>0</v>
      </c>
      <c r="K31" s="69">
        <v>0</v>
      </c>
      <c r="M31" s="69">
        <v>0</v>
      </c>
      <c r="O31" s="69">
        <v>0</v>
      </c>
      <c r="Q31" s="69">
        <v>360000</v>
      </c>
      <c r="S31" s="69">
        <v>10820</v>
      </c>
      <c r="U31" s="69">
        <v>3639661813</v>
      </c>
      <c r="W31" s="69">
        <v>3865090104</v>
      </c>
      <c r="Y31" s="36">
        <v>7.3793998097172395E-4</v>
      </c>
    </row>
    <row r="32" spans="1:25" s="69" customFormat="1" ht="24" x14ac:dyDescent="0.2">
      <c r="A32" s="68" t="s">
        <v>94</v>
      </c>
      <c r="C32" s="69">
        <v>1245061</v>
      </c>
      <c r="E32" s="69">
        <v>2791426762</v>
      </c>
      <c r="G32" s="69">
        <v>1718492419.75177</v>
      </c>
      <c r="I32" s="69">
        <v>0</v>
      </c>
      <c r="K32" s="69">
        <v>0</v>
      </c>
      <c r="M32" s="69">
        <v>0</v>
      </c>
      <c r="O32" s="69">
        <v>0</v>
      </c>
      <c r="Q32" s="69">
        <v>1245061</v>
      </c>
      <c r="S32" s="69">
        <v>1208</v>
      </c>
      <c r="U32" s="69">
        <v>2791426762</v>
      </c>
      <c r="W32" s="69">
        <v>1492407507.5917599</v>
      </c>
      <c r="Y32" s="36">
        <v>2.8493699709990542E-4</v>
      </c>
    </row>
    <row r="33" spans="1:25" s="69" customFormat="1" ht="24" x14ac:dyDescent="0.2">
      <c r="A33" s="68" t="s">
        <v>64</v>
      </c>
      <c r="C33" s="69">
        <v>34025224</v>
      </c>
      <c r="E33" s="69">
        <v>48898473490</v>
      </c>
      <c r="G33" s="69">
        <v>26165711989.321999</v>
      </c>
      <c r="I33" s="69">
        <v>0</v>
      </c>
      <c r="K33" s="69">
        <v>0</v>
      </c>
      <c r="M33" s="69">
        <v>0</v>
      </c>
      <c r="O33" s="69">
        <v>0</v>
      </c>
      <c r="Q33" s="69">
        <v>34025224</v>
      </c>
      <c r="S33" s="69">
        <v>775</v>
      </c>
      <c r="U33" s="69">
        <v>48898473490</v>
      </c>
      <c r="W33" s="69">
        <v>26165711989.321999</v>
      </c>
      <c r="Y33" s="36">
        <v>4.9956726720365953E-3</v>
      </c>
    </row>
    <row r="34" spans="1:25" s="69" customFormat="1" ht="24" x14ac:dyDescent="0.2">
      <c r="A34" s="68" t="s">
        <v>65</v>
      </c>
      <c r="C34" s="69">
        <v>9975320</v>
      </c>
      <c r="E34" s="69">
        <v>34443792842</v>
      </c>
      <c r="G34" s="69">
        <v>26230258557.459999</v>
      </c>
      <c r="I34" s="69">
        <v>0</v>
      </c>
      <c r="K34" s="69">
        <v>0</v>
      </c>
      <c r="M34" s="69">
        <v>-850512</v>
      </c>
      <c r="O34" s="69">
        <v>2238122391</v>
      </c>
      <c r="Q34" s="69">
        <v>9124808</v>
      </c>
      <c r="S34" s="69">
        <v>2623</v>
      </c>
      <c r="U34" s="69">
        <v>31507059070</v>
      </c>
      <c r="W34" s="69">
        <v>23749358693.201698</v>
      </c>
      <c r="Y34" s="36">
        <v>4.534331886341946E-3</v>
      </c>
    </row>
    <row r="35" spans="1:25" s="69" customFormat="1" ht="24.75" thickBot="1" x14ac:dyDescent="0.25">
      <c r="A35" s="68" t="s">
        <v>93</v>
      </c>
      <c r="C35" s="69">
        <v>20655000</v>
      </c>
      <c r="E35" s="69">
        <v>1670550260</v>
      </c>
      <c r="G35" s="69">
        <v>1630508953.1624999</v>
      </c>
      <c r="I35" s="69">
        <v>29000000</v>
      </c>
      <c r="K35" s="69">
        <v>1323998693</v>
      </c>
      <c r="M35" s="69">
        <v>0</v>
      </c>
      <c r="O35" s="69">
        <v>0</v>
      </c>
      <c r="Q35" s="69">
        <v>49655000</v>
      </c>
      <c r="S35" s="69">
        <v>52</v>
      </c>
      <c r="U35" s="69">
        <v>2994548953</v>
      </c>
      <c r="W35" s="69">
        <v>2580104089.5500002</v>
      </c>
      <c r="Y35" s="36">
        <v>4.9260480649006733E-4</v>
      </c>
    </row>
    <row r="36" spans="1:25" s="68" customFormat="1" ht="24.75" thickBot="1" x14ac:dyDescent="0.25">
      <c r="A36" s="68" t="s">
        <v>15</v>
      </c>
      <c r="E36" s="70">
        <f>SUM(E9:E35)</f>
        <v>5282519220423</v>
      </c>
      <c r="G36" s="70">
        <f>SUM(G9:G35)</f>
        <v>5371893978531.2959</v>
      </c>
      <c r="K36" s="70">
        <f>SUM(K9:K35)</f>
        <v>88340545052</v>
      </c>
      <c r="M36" s="68" t="s">
        <v>15</v>
      </c>
      <c r="O36" s="70">
        <f>SUM(O9:O35)</f>
        <v>76251450842</v>
      </c>
      <c r="U36" s="70">
        <f>SUM(U9:U35)</f>
        <v>5289733380128</v>
      </c>
      <c r="W36" s="70">
        <f>SUM(W9:W35)</f>
        <v>5178099763297.209</v>
      </c>
      <c r="Y36" s="37">
        <f>SUM(Y9:Y35)</f>
        <v>0.98862555282805098</v>
      </c>
    </row>
    <row r="37" spans="1:25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9"/>
  <sheetViews>
    <sheetView rightToLeft="1" zoomScaleNormal="100" workbookViewId="0">
      <selection activeCell="S26" sqref="S26"/>
    </sheetView>
  </sheetViews>
  <sheetFormatPr defaultRowHeight="18.75" x14ac:dyDescent="0.2"/>
  <cols>
    <col min="1" max="1" width="27.125" style="3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</row>
    <row r="4" spans="1:17" ht="26.25" x14ac:dyDescent="0.2">
      <c r="A4" s="62" t="str">
        <f>+سهام!A4</f>
        <v>برای ماه منتهی به 1404/12/29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7" thickBot="1" x14ac:dyDescent="0.25">
      <c r="A6" s="63" t="s">
        <v>3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H6" s="63" t="s">
        <v>26</v>
      </c>
      <c r="I6" s="63" t="s">
        <v>26</v>
      </c>
      <c r="K6" s="63" t="s">
        <v>27</v>
      </c>
      <c r="L6" s="63" t="s">
        <v>27</v>
      </c>
      <c r="M6" s="63" t="s">
        <v>27</v>
      </c>
      <c r="N6" s="63" t="s">
        <v>27</v>
      </c>
      <c r="O6" s="63" t="s">
        <v>27</v>
      </c>
      <c r="P6" s="63" t="s">
        <v>27</v>
      </c>
      <c r="Q6" s="63" t="s">
        <v>27</v>
      </c>
    </row>
    <row r="7" spans="1:17" ht="27" thickBot="1" x14ac:dyDescent="0.25">
      <c r="A7" s="63" t="s">
        <v>3</v>
      </c>
      <c r="C7" s="26" t="s">
        <v>7</v>
      </c>
      <c r="E7" s="26" t="s">
        <v>38</v>
      </c>
      <c r="G7" s="26" t="s">
        <v>39</v>
      </c>
      <c r="I7" s="26" t="s">
        <v>40</v>
      </c>
      <c r="K7" s="26" t="s">
        <v>7</v>
      </c>
      <c r="M7" s="26" t="s">
        <v>38</v>
      </c>
      <c r="O7" s="26" t="s">
        <v>39</v>
      </c>
      <c r="Q7" s="26" t="s">
        <v>40</v>
      </c>
    </row>
    <row r="8" spans="1:17" ht="21" x14ac:dyDescent="0.2">
      <c r="A8" s="48" t="s">
        <v>66</v>
      </c>
      <c r="C8" s="3">
        <v>14997552</v>
      </c>
      <c r="E8" s="45">
        <v>108933465157</v>
      </c>
      <c r="G8" s="45">
        <v>105510692344</v>
      </c>
      <c r="I8" s="47">
        <f t="shared" ref="I8:I15" si="0">+E8-G8</f>
        <v>3422772813</v>
      </c>
      <c r="K8" s="3">
        <v>14997552</v>
      </c>
      <c r="M8" s="3">
        <v>108933465157</v>
      </c>
      <c r="O8" s="3">
        <v>102507241178</v>
      </c>
      <c r="Q8" s="43">
        <f>+M8-O8</f>
        <v>6426223979</v>
      </c>
    </row>
    <row r="9" spans="1:17" ht="21" x14ac:dyDescent="0.2">
      <c r="A9" s="48" t="s">
        <v>74</v>
      </c>
      <c r="C9" s="45">
        <v>4604525</v>
      </c>
      <c r="D9" s="45"/>
      <c r="E9" s="45">
        <v>77626155049</v>
      </c>
      <c r="F9" s="45"/>
      <c r="G9" s="45">
        <v>75849450737</v>
      </c>
      <c r="H9" s="41"/>
      <c r="I9" s="47">
        <f t="shared" si="0"/>
        <v>1776704312</v>
      </c>
      <c r="K9" s="3">
        <v>4604525</v>
      </c>
      <c r="M9" s="3">
        <v>77626155049</v>
      </c>
      <c r="O9" s="3">
        <v>114183335418</v>
      </c>
      <c r="Q9" s="47">
        <f t="shared" ref="Q9:Q34" si="1">+M9-O9</f>
        <v>-36557180369</v>
      </c>
    </row>
    <row r="10" spans="1:17" ht="21" x14ac:dyDescent="0.2">
      <c r="A10" s="48" t="s">
        <v>76</v>
      </c>
      <c r="C10" s="45">
        <v>360000</v>
      </c>
      <c r="D10" s="45"/>
      <c r="E10" s="45">
        <v>3865090104</v>
      </c>
      <c r="F10" s="45"/>
      <c r="G10" s="45">
        <v>4254456852</v>
      </c>
      <c r="H10" s="41"/>
      <c r="I10" s="47">
        <f t="shared" si="0"/>
        <v>-389366748</v>
      </c>
      <c r="K10" s="3">
        <v>360000</v>
      </c>
      <c r="M10" s="3">
        <v>3865090104</v>
      </c>
      <c r="O10" s="3">
        <v>4515225408</v>
      </c>
      <c r="Q10" s="47">
        <f t="shared" si="1"/>
        <v>-650135304</v>
      </c>
    </row>
    <row r="11" spans="1:17" ht="21" x14ac:dyDescent="0.2">
      <c r="A11" s="48" t="s">
        <v>65</v>
      </c>
      <c r="C11" s="45">
        <v>9124808</v>
      </c>
      <c r="D11" s="45"/>
      <c r="E11" s="45">
        <v>23749358693</v>
      </c>
      <c r="F11" s="45"/>
      <c r="G11" s="45">
        <v>23057053402</v>
      </c>
      <c r="H11" s="41"/>
      <c r="I11" s="47">
        <f t="shared" si="0"/>
        <v>692305291</v>
      </c>
      <c r="K11" s="3">
        <v>9124808</v>
      </c>
      <c r="M11" s="3">
        <v>23749358693</v>
      </c>
      <c r="O11" s="3">
        <v>34044067363</v>
      </c>
      <c r="Q11" s="47">
        <f t="shared" si="1"/>
        <v>-10294708670</v>
      </c>
    </row>
    <row r="12" spans="1:17" ht="21" x14ac:dyDescent="0.2">
      <c r="A12" s="48" t="s">
        <v>57</v>
      </c>
      <c r="C12" s="45">
        <v>10376346</v>
      </c>
      <c r="D12" s="45"/>
      <c r="E12" s="45">
        <v>20602569827</v>
      </c>
      <c r="F12" s="45"/>
      <c r="G12" s="45">
        <v>22136694217</v>
      </c>
      <c r="H12" s="41"/>
      <c r="I12" s="47">
        <f t="shared" si="0"/>
        <v>-1534124390</v>
      </c>
      <c r="K12" s="3">
        <v>10376346</v>
      </c>
      <c r="M12" s="3">
        <v>20602569827</v>
      </c>
      <c r="O12" s="3">
        <v>31211021747</v>
      </c>
      <c r="Q12" s="47">
        <f t="shared" si="1"/>
        <v>-10608451920</v>
      </c>
    </row>
    <row r="13" spans="1:17" s="38" customFormat="1" ht="21" x14ac:dyDescent="0.2">
      <c r="A13" s="48" t="s">
        <v>55</v>
      </c>
      <c r="C13" s="45">
        <v>124879137</v>
      </c>
      <c r="D13" s="45"/>
      <c r="E13" s="45">
        <v>198262114034</v>
      </c>
      <c r="F13" s="45"/>
      <c r="G13" s="45">
        <v>208546961199</v>
      </c>
      <c r="H13" s="41"/>
      <c r="I13" s="47">
        <f t="shared" si="0"/>
        <v>-10284847165</v>
      </c>
      <c r="K13" s="38">
        <v>124879137</v>
      </c>
      <c r="M13" s="38">
        <v>198262114034</v>
      </c>
      <c r="O13" s="38">
        <v>226375066042</v>
      </c>
      <c r="Q13" s="47">
        <f t="shared" si="1"/>
        <v>-28112952008</v>
      </c>
    </row>
    <row r="14" spans="1:17" s="43" customFormat="1" ht="21" x14ac:dyDescent="0.2">
      <c r="A14" s="48" t="s">
        <v>62</v>
      </c>
      <c r="C14" s="45">
        <v>15359326</v>
      </c>
      <c r="D14" s="45"/>
      <c r="E14" s="45">
        <v>20041386910</v>
      </c>
      <c r="F14" s="45"/>
      <c r="G14" s="45">
        <v>21565446750</v>
      </c>
      <c r="I14" s="47">
        <f t="shared" si="0"/>
        <v>-1524059840</v>
      </c>
      <c r="K14" s="43">
        <v>15359326</v>
      </c>
      <c r="M14" s="43">
        <v>20041386910</v>
      </c>
      <c r="O14" s="43">
        <v>29841091682</v>
      </c>
      <c r="Q14" s="47">
        <f t="shared" si="1"/>
        <v>-9799704772</v>
      </c>
    </row>
    <row r="15" spans="1:17" s="43" customFormat="1" ht="21" x14ac:dyDescent="0.2">
      <c r="A15" s="48" t="s">
        <v>93</v>
      </c>
      <c r="C15" s="45">
        <v>49655000</v>
      </c>
      <c r="D15" s="45"/>
      <c r="E15" s="45">
        <v>2580104090</v>
      </c>
      <c r="F15" s="45"/>
      <c r="G15" s="45">
        <v>2954507646</v>
      </c>
      <c r="I15" s="47">
        <f t="shared" si="0"/>
        <v>-374403556</v>
      </c>
      <c r="K15" s="43">
        <v>49655000</v>
      </c>
      <c r="M15" s="43">
        <v>2580104090</v>
      </c>
      <c r="O15" s="43">
        <v>2994548953</v>
      </c>
      <c r="Q15" s="47">
        <f t="shared" si="1"/>
        <v>-414444863</v>
      </c>
    </row>
    <row r="16" spans="1:17" s="47" customFormat="1" ht="21" x14ac:dyDescent="0.2">
      <c r="A16" s="48" t="s">
        <v>100</v>
      </c>
      <c r="C16" s="47">
        <v>0</v>
      </c>
      <c r="E16" s="47">
        <v>0</v>
      </c>
      <c r="G16" s="47">
        <v>0</v>
      </c>
      <c r="I16" s="47">
        <v>12429939</v>
      </c>
      <c r="K16" s="47">
        <v>0</v>
      </c>
      <c r="M16" s="47">
        <v>0</v>
      </c>
      <c r="O16" s="47">
        <v>0</v>
      </c>
      <c r="Q16" s="47">
        <v>12429939</v>
      </c>
    </row>
    <row r="17" spans="1:17" s="43" customFormat="1" ht="21" x14ac:dyDescent="0.2">
      <c r="A17" s="48" t="s">
        <v>80</v>
      </c>
      <c r="C17" s="47">
        <v>133750</v>
      </c>
      <c r="D17" s="47"/>
      <c r="E17" s="47">
        <v>5023304858</v>
      </c>
      <c r="F17" s="47"/>
      <c r="G17" s="47">
        <v>5122841942</v>
      </c>
      <c r="I17" s="45">
        <f>+E17-G17</f>
        <v>-99537084</v>
      </c>
      <c r="K17" s="43">
        <v>133750</v>
      </c>
      <c r="M17" s="43">
        <v>5023304858</v>
      </c>
      <c r="O17" s="43">
        <v>3941668544</v>
      </c>
      <c r="Q17" s="47">
        <f t="shared" si="1"/>
        <v>1081636314</v>
      </c>
    </row>
    <row r="18" spans="1:17" s="43" customFormat="1" ht="21" x14ac:dyDescent="0.2">
      <c r="A18" s="48" t="s">
        <v>89</v>
      </c>
      <c r="C18" s="45">
        <v>1256499</v>
      </c>
      <c r="D18" s="45"/>
      <c r="E18" s="45">
        <v>7630331928</v>
      </c>
      <c r="F18" s="45"/>
      <c r="G18" s="45">
        <v>8166450020</v>
      </c>
      <c r="I18" s="47">
        <f t="shared" ref="I18:I34" si="2">+E18-G18</f>
        <v>-536118092</v>
      </c>
      <c r="K18" s="43">
        <v>1256499</v>
      </c>
      <c r="M18" s="43">
        <v>7630331928</v>
      </c>
      <c r="O18" s="43">
        <v>8127106446</v>
      </c>
      <c r="Q18" s="47">
        <f t="shared" si="1"/>
        <v>-496774518</v>
      </c>
    </row>
    <row r="19" spans="1:17" s="43" customFormat="1" ht="21" x14ac:dyDescent="0.2">
      <c r="A19" s="48" t="s">
        <v>78</v>
      </c>
      <c r="C19" s="45">
        <v>98125481</v>
      </c>
      <c r="D19" s="45"/>
      <c r="E19" s="45">
        <v>153645080288</v>
      </c>
      <c r="F19" s="45"/>
      <c r="G19" s="45">
        <v>151308272983</v>
      </c>
      <c r="I19" s="47">
        <f t="shared" si="2"/>
        <v>2336807305</v>
      </c>
      <c r="K19" s="43">
        <v>98125481</v>
      </c>
      <c r="M19" s="43">
        <v>153645080288</v>
      </c>
      <c r="O19" s="43">
        <v>203656320906</v>
      </c>
      <c r="Q19" s="47">
        <f t="shared" si="1"/>
        <v>-50011240618</v>
      </c>
    </row>
    <row r="20" spans="1:17" s="43" customFormat="1" ht="21" x14ac:dyDescent="0.2">
      <c r="A20" s="48" t="s">
        <v>69</v>
      </c>
      <c r="C20" s="45">
        <v>27956927</v>
      </c>
      <c r="D20" s="45"/>
      <c r="E20" s="45">
        <v>148690794955</v>
      </c>
      <c r="F20" s="45"/>
      <c r="G20" s="45">
        <v>155348591744</v>
      </c>
      <c r="I20" s="47">
        <f t="shared" si="2"/>
        <v>-6657796789</v>
      </c>
      <c r="K20" s="43">
        <v>27956927</v>
      </c>
      <c r="M20" s="43">
        <v>148690794955</v>
      </c>
      <c r="O20" s="43">
        <v>169631304761</v>
      </c>
      <c r="Q20" s="47">
        <f t="shared" si="1"/>
        <v>-20940509806</v>
      </c>
    </row>
    <row r="21" spans="1:17" s="43" customFormat="1" ht="21" x14ac:dyDescent="0.2">
      <c r="A21" s="48" t="s">
        <v>56</v>
      </c>
      <c r="C21" s="45">
        <v>3045217</v>
      </c>
      <c r="D21" s="45"/>
      <c r="E21" s="45">
        <v>10545654379</v>
      </c>
      <c r="F21" s="45"/>
      <c r="G21" s="45">
        <v>5492793207</v>
      </c>
      <c r="I21" s="47">
        <f t="shared" si="2"/>
        <v>5052861172</v>
      </c>
      <c r="K21" s="43">
        <v>3045217</v>
      </c>
      <c r="M21" s="43">
        <v>10545654379</v>
      </c>
      <c r="O21" s="43">
        <v>12811912489</v>
      </c>
      <c r="Q21" s="47">
        <f t="shared" si="1"/>
        <v>-2266258110</v>
      </c>
    </row>
    <row r="22" spans="1:17" s="38" customFormat="1" ht="21" x14ac:dyDescent="0.2">
      <c r="A22" s="48" t="s">
        <v>95</v>
      </c>
      <c r="C22" s="45">
        <v>20291024</v>
      </c>
      <c r="D22" s="45"/>
      <c r="E22" s="45">
        <v>127046640366</v>
      </c>
      <c r="F22" s="45"/>
      <c r="G22" s="45">
        <v>127836608917</v>
      </c>
      <c r="H22" s="41"/>
      <c r="I22" s="47">
        <f t="shared" si="2"/>
        <v>-789968551</v>
      </c>
      <c r="K22" s="38">
        <v>20291024</v>
      </c>
      <c r="M22" s="38">
        <v>127046640366</v>
      </c>
      <c r="O22" s="38">
        <v>128228101772</v>
      </c>
      <c r="Q22" s="47">
        <f t="shared" si="1"/>
        <v>-1181461406</v>
      </c>
    </row>
    <row r="23" spans="1:17" s="38" customFormat="1" ht="21" x14ac:dyDescent="0.2">
      <c r="A23" s="48" t="s">
        <v>87</v>
      </c>
      <c r="C23" s="45">
        <v>687460</v>
      </c>
      <c r="D23" s="45"/>
      <c r="E23" s="45">
        <v>29877991918</v>
      </c>
      <c r="F23" s="45"/>
      <c r="G23" s="45">
        <v>31938072639</v>
      </c>
      <c r="H23" s="41"/>
      <c r="I23" s="47">
        <f t="shared" si="2"/>
        <v>-2060080721</v>
      </c>
      <c r="K23" s="38">
        <v>687460</v>
      </c>
      <c r="M23" s="38">
        <v>29877991918</v>
      </c>
      <c r="O23" s="38">
        <v>42552143054</v>
      </c>
      <c r="Q23" s="47">
        <f t="shared" si="1"/>
        <v>-12674151136</v>
      </c>
    </row>
    <row r="24" spans="1:17" s="38" customFormat="1" ht="21" x14ac:dyDescent="0.2">
      <c r="A24" s="48" t="s">
        <v>67</v>
      </c>
      <c r="C24" s="45">
        <v>4027745</v>
      </c>
      <c r="D24" s="45"/>
      <c r="E24" s="45">
        <v>10902753529</v>
      </c>
      <c r="F24" s="45"/>
      <c r="G24" s="45">
        <v>11484996816</v>
      </c>
      <c r="H24" s="41"/>
      <c r="I24" s="47">
        <f t="shared" si="2"/>
        <v>-582243287</v>
      </c>
      <c r="K24" s="38">
        <v>4027745</v>
      </c>
      <c r="M24" s="38">
        <v>10902753529</v>
      </c>
      <c r="O24" s="38">
        <v>15372226508</v>
      </c>
      <c r="Q24" s="47">
        <f t="shared" si="1"/>
        <v>-4469472979</v>
      </c>
    </row>
    <row r="25" spans="1:17" s="38" customFormat="1" ht="21" x14ac:dyDescent="0.2">
      <c r="A25" s="48" t="s">
        <v>71</v>
      </c>
      <c r="C25" s="45">
        <v>2702203</v>
      </c>
      <c r="D25" s="45"/>
      <c r="E25" s="45">
        <v>6569221678</v>
      </c>
      <c r="F25" s="45"/>
      <c r="G25" s="45">
        <v>7384341429</v>
      </c>
      <c r="H25" s="41"/>
      <c r="I25" s="47">
        <f t="shared" si="2"/>
        <v>-815119751</v>
      </c>
      <c r="K25" s="38">
        <v>2702203</v>
      </c>
      <c r="M25" s="38">
        <v>6569221678</v>
      </c>
      <c r="O25" s="38">
        <v>9441363398</v>
      </c>
      <c r="Q25" s="47">
        <f t="shared" si="1"/>
        <v>-2872141720</v>
      </c>
    </row>
    <row r="26" spans="1:17" s="38" customFormat="1" ht="21" x14ac:dyDescent="0.2">
      <c r="A26" s="48" t="s">
        <v>68</v>
      </c>
      <c r="C26" s="45">
        <v>4632670635</v>
      </c>
      <c r="D26" s="45"/>
      <c r="E26" s="45">
        <v>2183508543221</v>
      </c>
      <c r="F26" s="45"/>
      <c r="G26" s="45">
        <v>2307623765677</v>
      </c>
      <c r="H26" s="41"/>
      <c r="I26" s="47">
        <f t="shared" si="2"/>
        <v>-124115222456</v>
      </c>
      <c r="K26" s="38">
        <v>4632670635</v>
      </c>
      <c r="M26" s="38">
        <v>2183508543221</v>
      </c>
      <c r="O26" s="38">
        <v>2851727021041</v>
      </c>
      <c r="Q26" s="47">
        <f t="shared" si="1"/>
        <v>-668218477820</v>
      </c>
    </row>
    <row r="27" spans="1:17" s="38" customFormat="1" ht="21" x14ac:dyDescent="0.2">
      <c r="A27" s="48" t="s">
        <v>79</v>
      </c>
      <c r="C27" s="45">
        <v>515000</v>
      </c>
      <c r="D27" s="45"/>
      <c r="E27" s="45">
        <v>7910574894</v>
      </c>
      <c r="F27" s="45"/>
      <c r="G27" s="45">
        <v>8406263372</v>
      </c>
      <c r="H27" s="41"/>
      <c r="I27" s="47">
        <f t="shared" si="2"/>
        <v>-495688478</v>
      </c>
      <c r="K27" s="38">
        <v>515000</v>
      </c>
      <c r="M27" s="38">
        <v>7910574894</v>
      </c>
      <c r="O27" s="38">
        <v>10353245953</v>
      </c>
      <c r="Q27" s="47">
        <f t="shared" si="1"/>
        <v>-2442671059</v>
      </c>
    </row>
    <row r="28" spans="1:17" s="38" customFormat="1" ht="21" x14ac:dyDescent="0.2">
      <c r="A28" s="48" t="s">
        <v>53</v>
      </c>
      <c r="C28" s="45">
        <v>63098019</v>
      </c>
      <c r="D28" s="45"/>
      <c r="E28" s="45">
        <v>30553812401</v>
      </c>
      <c r="F28" s="45"/>
      <c r="G28" s="45">
        <v>30741643214</v>
      </c>
      <c r="H28" s="41"/>
      <c r="I28" s="47">
        <f t="shared" si="2"/>
        <v>-187830813</v>
      </c>
      <c r="K28" s="38">
        <v>63098019</v>
      </c>
      <c r="M28" s="38">
        <v>30553812401</v>
      </c>
      <c r="O28" s="38">
        <v>43631210297</v>
      </c>
      <c r="Q28" s="47">
        <f t="shared" si="1"/>
        <v>-13077397896</v>
      </c>
    </row>
    <row r="29" spans="1:17" s="45" customFormat="1" ht="21" x14ac:dyDescent="0.2">
      <c r="A29" s="48" t="s">
        <v>94</v>
      </c>
      <c r="C29" s="45">
        <v>1245061</v>
      </c>
      <c r="E29" s="45">
        <v>1492407508</v>
      </c>
      <c r="G29" s="45">
        <v>1718492419</v>
      </c>
      <c r="I29" s="47">
        <f t="shared" si="2"/>
        <v>-226084911</v>
      </c>
      <c r="K29" s="45">
        <v>1245061</v>
      </c>
      <c r="M29" s="45">
        <v>1492407508</v>
      </c>
      <c r="O29" s="45">
        <v>2791426762</v>
      </c>
      <c r="Q29" s="47">
        <f t="shared" si="1"/>
        <v>-1299019254</v>
      </c>
    </row>
    <row r="30" spans="1:17" s="45" customFormat="1" ht="21" x14ac:dyDescent="0.2">
      <c r="A30" s="48" t="s">
        <v>86</v>
      </c>
      <c r="C30" s="45">
        <v>28147575</v>
      </c>
      <c r="E30" s="45">
        <v>76528184231</v>
      </c>
      <c r="G30" s="45">
        <v>78762583771</v>
      </c>
      <c r="I30" s="47">
        <f t="shared" si="2"/>
        <v>-2234399540</v>
      </c>
      <c r="K30" s="45">
        <v>28147575</v>
      </c>
      <c r="M30" s="45">
        <v>76528184231</v>
      </c>
      <c r="O30" s="45">
        <v>109494121120</v>
      </c>
      <c r="Q30" s="47">
        <f t="shared" si="1"/>
        <v>-32965936889</v>
      </c>
    </row>
    <row r="31" spans="1:17" ht="21" x14ac:dyDescent="0.2">
      <c r="A31" s="48" t="s">
        <v>59</v>
      </c>
      <c r="C31" s="45">
        <v>339894756</v>
      </c>
      <c r="D31" s="45"/>
      <c r="E31" s="45">
        <v>482966873176</v>
      </c>
      <c r="F31" s="45"/>
      <c r="G31" s="45">
        <v>506575589043</v>
      </c>
      <c r="H31" s="41"/>
      <c r="I31" s="47">
        <f t="shared" si="2"/>
        <v>-23608715867</v>
      </c>
      <c r="K31" s="3">
        <v>339894756</v>
      </c>
      <c r="M31" s="3">
        <v>482966873176</v>
      </c>
      <c r="O31" s="3">
        <v>636366740843</v>
      </c>
      <c r="Q31" s="47">
        <f t="shared" si="1"/>
        <v>-153399867667</v>
      </c>
    </row>
    <row r="32" spans="1:17" ht="21" x14ac:dyDescent="0.2">
      <c r="A32" s="48" t="s">
        <v>60</v>
      </c>
      <c r="C32" s="45">
        <v>184981682</v>
      </c>
      <c r="D32" s="45"/>
      <c r="E32" s="45">
        <v>280834213605</v>
      </c>
      <c r="F32" s="45"/>
      <c r="G32" s="45">
        <v>284688800850</v>
      </c>
      <c r="H32" s="41"/>
      <c r="I32" s="47">
        <f t="shared" si="2"/>
        <v>-3854587245</v>
      </c>
      <c r="K32" s="3">
        <v>184981682</v>
      </c>
      <c r="M32" s="3">
        <v>280834213605</v>
      </c>
      <c r="O32" s="3">
        <v>275085993500</v>
      </c>
      <c r="Q32" s="47">
        <f t="shared" si="1"/>
        <v>5748220105</v>
      </c>
    </row>
    <row r="33" spans="1:17" ht="21" x14ac:dyDescent="0.2">
      <c r="A33" s="48" t="s">
        <v>72</v>
      </c>
      <c r="C33" s="45">
        <v>6626142</v>
      </c>
      <c r="D33" s="45"/>
      <c r="E33" s="45">
        <v>15464216361</v>
      </c>
      <c r="F33" s="45"/>
      <c r="G33" s="45">
        <v>17035622700</v>
      </c>
      <c r="H33" s="41"/>
      <c r="I33" s="47">
        <f t="shared" si="2"/>
        <v>-1571406339</v>
      </c>
      <c r="K33" s="3">
        <v>6626142</v>
      </c>
      <c r="M33" s="3">
        <v>15464216361</v>
      </c>
      <c r="O33" s="3">
        <v>21190873586</v>
      </c>
      <c r="Q33" s="47">
        <f t="shared" si="1"/>
        <v>-5726657225</v>
      </c>
    </row>
    <row r="34" spans="1:17" ht="21.75" thickBot="1" x14ac:dyDescent="0.25">
      <c r="A34" s="48" t="s">
        <v>54</v>
      </c>
      <c r="C34" s="45">
        <v>2233701449</v>
      </c>
      <c r="D34" s="45"/>
      <c r="E34" s="45">
        <v>1117083208147</v>
      </c>
      <c r="F34" s="45"/>
      <c r="G34" s="45">
        <v>1138266710910</v>
      </c>
      <c r="H34" s="41"/>
      <c r="I34" s="47">
        <f t="shared" si="2"/>
        <v>-21183502763</v>
      </c>
      <c r="K34" s="3">
        <v>2233701449</v>
      </c>
      <c r="M34" s="3">
        <v>1117083208147</v>
      </c>
      <c r="O34" s="3">
        <v>1228279099509</v>
      </c>
      <c r="Q34" s="47">
        <f t="shared" si="1"/>
        <v>-111195891362</v>
      </c>
    </row>
    <row r="35" spans="1:17" s="27" customFormat="1" ht="21.75" thickBot="1" x14ac:dyDescent="0.25">
      <c r="E35" s="9">
        <f>SUM(E8:E34)</f>
        <v>5151934051307</v>
      </c>
      <c r="G35" s="9">
        <f>SUM(G8:G34)</f>
        <v>5341777704800</v>
      </c>
      <c r="I35" s="9">
        <f>SUM(I8:I34)</f>
        <v>-189831223554</v>
      </c>
      <c r="K35" s="27" t="s">
        <v>15</v>
      </c>
      <c r="M35" s="9">
        <f>SUM(M8:M34)</f>
        <v>5151934051307</v>
      </c>
      <c r="O35" s="9">
        <f>SUM(O8:O34)</f>
        <v>6318353478280</v>
      </c>
      <c r="Q35" s="9">
        <f>SUM(Q8:Q34)</f>
        <v>-1166406997034</v>
      </c>
    </row>
    <row r="36" spans="1:17" ht="19.5" thickTop="1" x14ac:dyDescent="0.2">
      <c r="I36" s="39"/>
    </row>
    <row r="37" spans="1:17" x14ac:dyDescent="0.45">
      <c r="I37" s="40"/>
    </row>
    <row r="38" spans="1:17" x14ac:dyDescent="0.2">
      <c r="I38" s="45"/>
    </row>
    <row r="39" spans="1:17" x14ac:dyDescent="0.2">
      <c r="I39" s="39"/>
    </row>
    <row r="40" spans="1:17" x14ac:dyDescent="0.2">
      <c r="I40" s="39"/>
    </row>
    <row r="41" spans="1:17" x14ac:dyDescent="0.2">
      <c r="I41" s="39"/>
    </row>
    <row r="44" spans="1:17" x14ac:dyDescent="0.2">
      <c r="I44" s="39"/>
    </row>
    <row r="46" spans="1:17" s="39" customFormat="1" x14ac:dyDescent="0.2"/>
    <row r="47" spans="1:17" s="39" customFormat="1" x14ac:dyDescent="0.2"/>
    <row r="48" spans="1:17" s="39" customFormat="1" x14ac:dyDescent="0.2"/>
    <row r="49" s="39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S26" sqref="S26"/>
    </sheetView>
  </sheetViews>
  <sheetFormatPr defaultRowHeight="22.5" x14ac:dyDescent="0.2"/>
  <cols>
    <col min="1" max="1" width="24.75" style="32" bestFit="1" customWidth="1"/>
    <col min="2" max="2" width="0.875" style="32" customWidth="1"/>
    <col min="3" max="3" width="19" style="32" bestFit="1" customWidth="1"/>
    <col min="4" max="4" width="0.875" style="32" customWidth="1"/>
    <col min="5" max="5" width="22.5" style="32" customWidth="1"/>
    <col min="6" max="6" width="0.875" style="32" customWidth="1"/>
    <col min="7" max="7" width="22.5" style="32" customWidth="1"/>
    <col min="8" max="8" width="0.875" style="32" customWidth="1"/>
    <col min="9" max="9" width="18.875" style="32" bestFit="1" customWidth="1"/>
    <col min="10" max="10" width="0.875" style="32" customWidth="1"/>
    <col min="11" max="11" width="18.25" style="32" bestFit="1" customWidth="1"/>
    <col min="12" max="12" width="0.875" style="32" customWidth="1"/>
    <col min="13" max="13" width="16.125" style="32" bestFit="1" customWidth="1"/>
    <col min="14" max="16384" width="9" style="32"/>
  </cols>
  <sheetData>
    <row r="2" spans="1:20" ht="24" x14ac:dyDescent="0.2">
      <c r="A2" s="51" t="str">
        <f>+سهام!A2</f>
        <v>صندوق سرمایه‌گذاری بخشی صنایع مفید - خودران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</row>
    <row r="3" spans="1:20" ht="24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</row>
    <row r="4" spans="1:20" ht="24" x14ac:dyDescent="0.2">
      <c r="A4" s="51" t="str">
        <f>+سهام!A4</f>
        <v>برای ماه منتهی به 1404/12/29</v>
      </c>
      <c r="B4" s="51" t="s">
        <v>16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20" ht="25.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24.75" thickBot="1" x14ac:dyDescent="0.25">
      <c r="A6" s="53" t="s">
        <v>17</v>
      </c>
      <c r="C6" s="33" t="str">
        <f>+سهام!C6</f>
        <v>1404/11/30</v>
      </c>
      <c r="E6" s="53" t="s">
        <v>5</v>
      </c>
      <c r="F6" s="53" t="s">
        <v>5</v>
      </c>
      <c r="G6" s="53" t="s">
        <v>5</v>
      </c>
      <c r="I6" s="53" t="str">
        <f>+سهام!Q6</f>
        <v>1404/12/29</v>
      </c>
      <c r="J6" s="53" t="s">
        <v>4</v>
      </c>
      <c r="K6" s="53" t="s">
        <v>4</v>
      </c>
    </row>
    <row r="7" spans="1:20" ht="24.75" thickBot="1" x14ac:dyDescent="0.25">
      <c r="A7" s="53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34" t="s">
        <v>22</v>
      </c>
      <c r="C8" s="32">
        <v>127434530292</v>
      </c>
      <c r="E8" s="32">
        <v>6562220215</v>
      </c>
      <c r="G8" s="32">
        <v>97667391371</v>
      </c>
      <c r="I8" s="32">
        <f>+C8+E8-G8</f>
        <v>36329359136</v>
      </c>
      <c r="K8" s="36">
        <v>6.9361608314875041E-3</v>
      </c>
    </row>
    <row r="9" spans="1:20" ht="24" x14ac:dyDescent="0.2">
      <c r="A9" s="34" t="s">
        <v>99</v>
      </c>
      <c r="C9" s="32">
        <v>0</v>
      </c>
      <c r="E9" s="32">
        <v>3390</v>
      </c>
      <c r="G9" s="32">
        <v>0</v>
      </c>
      <c r="I9" s="32">
        <f t="shared" ref="I9:I10" si="0">+C9+E9-G9</f>
        <v>3390</v>
      </c>
      <c r="K9" s="36">
        <v>6.4723369137118157E-10</v>
      </c>
    </row>
    <row r="10" spans="1:20" ht="24.75" thickBot="1" x14ac:dyDescent="0.25">
      <c r="A10" s="34" t="s">
        <v>23</v>
      </c>
      <c r="C10" s="32">
        <v>852951</v>
      </c>
      <c r="E10" s="32">
        <v>0</v>
      </c>
      <c r="G10" s="32">
        <v>0</v>
      </c>
      <c r="I10" s="32">
        <f t="shared" si="0"/>
        <v>852951</v>
      </c>
      <c r="K10" s="36">
        <v>1.6284915170759311E-7</v>
      </c>
    </row>
    <row r="11" spans="1:20" ht="24.75" thickBot="1" x14ac:dyDescent="0.25">
      <c r="A11" s="32" t="s">
        <v>15</v>
      </c>
      <c r="C11" s="35">
        <f>SUM(C8:C10)</f>
        <v>127435383243</v>
      </c>
      <c r="D11" s="34"/>
      <c r="E11" s="35">
        <f>SUM(E8:E10)</f>
        <v>6562223605</v>
      </c>
      <c r="F11" s="34"/>
      <c r="G11" s="35">
        <f>SUM(G8:G10)</f>
        <v>97667391371</v>
      </c>
      <c r="H11" s="34"/>
      <c r="I11" s="35">
        <f>SUM(I8:I10)</f>
        <v>36330215477</v>
      </c>
      <c r="J11" s="34"/>
      <c r="K11" s="37">
        <f>SUM(K8:K10)</f>
        <v>6.9363243278729031E-3</v>
      </c>
      <c r="L11" s="34"/>
      <c r="M11" s="34"/>
    </row>
    <row r="12" spans="1:20" ht="23.25" thickTop="1" x14ac:dyDescent="0.2"/>
    <row r="13" spans="1:20" x14ac:dyDescent="0.45">
      <c r="I13" s="3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zoomScaleNormal="100" workbookViewId="0">
      <selection activeCell="S26" sqref="S26"/>
    </sheetView>
  </sheetViews>
  <sheetFormatPr defaultRowHeight="18.75" x14ac:dyDescent="0.45"/>
  <cols>
    <col min="1" max="1" width="20.875" style="21" bestFit="1" customWidth="1"/>
    <col min="2" max="2" width="0.875" style="21" customWidth="1"/>
    <col min="3" max="3" width="20.125" style="21" customWidth="1"/>
    <col min="4" max="4" width="0.875" style="21" customWidth="1"/>
    <col min="5" max="5" width="20.125" style="21" customWidth="1"/>
    <col min="6" max="6" width="0.875" style="21" customWidth="1"/>
    <col min="7" max="7" width="28" style="21" customWidth="1"/>
    <col min="8" max="8" width="0.875" style="21" customWidth="1"/>
    <col min="9" max="9" width="8" style="21" customWidth="1"/>
    <col min="10" max="16384" width="9" style="21"/>
  </cols>
  <sheetData>
    <row r="2" spans="1:7" ht="26.25" x14ac:dyDescent="0.45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</row>
    <row r="3" spans="1:7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</row>
    <row r="4" spans="1:7" ht="26.25" x14ac:dyDescent="0.45">
      <c r="A4" s="54" t="str">
        <f>+سهام!A4</f>
        <v>برای ماه منتهی به 1404/12/29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</row>
    <row r="6" spans="1:7" ht="27" thickBot="1" x14ac:dyDescent="0.5">
      <c r="A6" s="28" t="s">
        <v>28</v>
      </c>
      <c r="C6" s="28" t="s">
        <v>18</v>
      </c>
      <c r="E6" s="28" t="s">
        <v>45</v>
      </c>
      <c r="G6" s="28" t="s">
        <v>13</v>
      </c>
    </row>
    <row r="7" spans="1:7" ht="21" x14ac:dyDescent="0.45">
      <c r="A7" s="5" t="s">
        <v>51</v>
      </c>
      <c r="C7" s="7">
        <f>+'درآمد سرمایه‌گذاری در سهام'!I42</f>
        <v>-205867622549</v>
      </c>
      <c r="D7" s="7"/>
      <c r="E7" s="1">
        <f>+C7/$C$10</f>
        <v>1.0034848958751754</v>
      </c>
      <c r="F7" s="7"/>
      <c r="G7" s="1">
        <v>-3.9305150818937602E-2</v>
      </c>
    </row>
    <row r="8" spans="1:7" ht="21" x14ac:dyDescent="0.45">
      <c r="A8" s="5" t="s">
        <v>52</v>
      </c>
      <c r="C8" s="7">
        <f>+'درآمد سپرده بانکی'!C10</f>
        <v>709223605</v>
      </c>
      <c r="D8" s="7"/>
      <c r="E8" s="1">
        <f>+C8/$C$10</f>
        <v>-3.4570524816074266E-3</v>
      </c>
      <c r="F8" s="7"/>
      <c r="G8" s="1">
        <v>1.3540808609785452E-4</v>
      </c>
    </row>
    <row r="9" spans="1:7" ht="21.75" thickBot="1" x14ac:dyDescent="0.5">
      <c r="A9" s="5" t="s">
        <v>85</v>
      </c>
      <c r="C9" s="7">
        <f>+'سایر درآمدها'!C10</f>
        <v>5712147</v>
      </c>
      <c r="D9" s="7"/>
      <c r="E9" s="1">
        <f>+C9/$C$10</f>
        <v>-2.784339356789516E-5</v>
      </c>
      <c r="F9" s="7"/>
      <c r="G9" s="1">
        <v>1.0905881971872627E-6</v>
      </c>
    </row>
    <row r="10" spans="1:7" ht="21.75" thickBot="1" x14ac:dyDescent="0.5">
      <c r="A10" s="21" t="s">
        <v>15</v>
      </c>
      <c r="C10" s="16">
        <f>SUM(C7:C9)</f>
        <v>-205152686797</v>
      </c>
      <c r="D10" s="5"/>
      <c r="E10" s="8">
        <f t="shared" ref="E10:G10" si="0">SUM(E7:E9)</f>
        <v>1.0000000000000002</v>
      </c>
      <c r="F10" s="5">
        <f t="shared" si="0"/>
        <v>0</v>
      </c>
      <c r="G10" s="6">
        <f t="shared" si="0"/>
        <v>-3.916865214464256E-2</v>
      </c>
    </row>
    <row r="11" spans="1:7" ht="19.5" thickTop="1" x14ac:dyDescent="0.45"/>
    <row r="12" spans="1:7" x14ac:dyDescent="0.45">
      <c r="C12" s="44"/>
      <c r="E12" s="30"/>
      <c r="G12" s="22"/>
    </row>
    <row r="13" spans="1:7" x14ac:dyDescent="0.45">
      <c r="C13" s="23"/>
      <c r="G13" s="30"/>
    </row>
    <row r="14" spans="1:7" x14ac:dyDescent="0.45">
      <c r="C14" s="23"/>
      <c r="G14" s="22"/>
    </row>
    <row r="15" spans="1:7" x14ac:dyDescent="0.45">
      <c r="C15" s="23"/>
      <c r="G15" s="31"/>
    </row>
    <row r="16" spans="1:7" x14ac:dyDescent="0.45">
      <c r="C16" s="23"/>
      <c r="E16" s="31"/>
      <c r="G16" s="2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1"/>
  <sheetViews>
    <sheetView rightToLeft="1" workbookViewId="0">
      <selection activeCell="S26" sqref="S26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</row>
    <row r="4" spans="1:5" ht="26.25" x14ac:dyDescent="0.2">
      <c r="A4" s="55" t="str">
        <f>+سهام!A4</f>
        <v>برای ماه منتهی به 1404/12/29</v>
      </c>
      <c r="B4" s="55" t="s">
        <v>2</v>
      </c>
      <c r="C4" s="55" t="s">
        <v>2</v>
      </c>
      <c r="D4" s="55" t="s">
        <v>2</v>
      </c>
      <c r="E4" s="55" t="s">
        <v>2</v>
      </c>
    </row>
    <row r="5" spans="1:5" ht="26.25" x14ac:dyDescent="0.2">
      <c r="E5" s="42" t="s">
        <v>81</v>
      </c>
    </row>
    <row r="6" spans="1:5" ht="27" thickBot="1" x14ac:dyDescent="0.25">
      <c r="A6" s="56" t="s">
        <v>50</v>
      </c>
      <c r="C6" s="17" t="s">
        <v>26</v>
      </c>
      <c r="E6" s="17" t="s">
        <v>82</v>
      </c>
    </row>
    <row r="7" spans="1:5" ht="27" thickBot="1" x14ac:dyDescent="0.25">
      <c r="A7" s="56" t="s">
        <v>50</v>
      </c>
      <c r="C7" s="17" t="s">
        <v>18</v>
      </c>
      <c r="E7" s="17" t="s">
        <v>18</v>
      </c>
    </row>
    <row r="8" spans="1:5" ht="24" x14ac:dyDescent="0.2">
      <c r="A8" s="12" t="s">
        <v>96</v>
      </c>
      <c r="B8" s="13"/>
      <c r="C8" s="14">
        <v>0</v>
      </c>
      <c r="D8" s="13"/>
      <c r="E8" s="14">
        <v>653919506</v>
      </c>
    </row>
    <row r="9" spans="1:5" ht="24.75" thickBot="1" x14ac:dyDescent="0.25">
      <c r="A9" s="12" t="s">
        <v>50</v>
      </c>
      <c r="B9" s="13"/>
      <c r="C9" s="14">
        <v>5712147</v>
      </c>
      <c r="D9" s="13"/>
      <c r="E9" s="14">
        <v>6713032</v>
      </c>
    </row>
    <row r="10" spans="1:5" ht="24.75" thickBot="1" x14ac:dyDescent="0.25">
      <c r="A10" s="13" t="s">
        <v>15</v>
      </c>
      <c r="B10" s="13"/>
      <c r="C10" s="15">
        <f>SUM(C8:C9)</f>
        <v>5712147</v>
      </c>
      <c r="D10" s="13"/>
      <c r="E10" s="15">
        <f>SUM(E8:E9)</f>
        <v>660632538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3"/>
  <sheetViews>
    <sheetView rightToLeft="1" topLeftCell="A19" zoomScale="93" zoomScaleNormal="93" workbookViewId="0">
      <selection activeCell="S26" sqref="S26"/>
    </sheetView>
  </sheetViews>
  <sheetFormatPr defaultRowHeight="18.75" x14ac:dyDescent="0.45"/>
  <cols>
    <col min="1" max="1" width="37.375" style="20" bestFit="1" customWidth="1"/>
    <col min="2" max="2" width="0.875" style="20" customWidth="1"/>
    <col min="3" max="3" width="19.2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19.25" style="20" customWidth="1"/>
    <col min="10" max="10" width="0.875" style="20" customWidth="1"/>
    <col min="11" max="11" width="20.125" style="20" customWidth="1"/>
    <col min="12" max="12" width="0.875" style="20" customWidth="1"/>
    <col min="13" max="13" width="19.25" style="20" customWidth="1"/>
    <col min="14" max="14" width="0.875" style="20" customWidth="1"/>
    <col min="15" max="15" width="20.125" style="20" customWidth="1"/>
    <col min="16" max="16" width="0.875" style="20" customWidth="1"/>
    <col min="17" max="17" width="19.25" style="20" customWidth="1"/>
    <col min="18" max="18" width="0.875" style="20" customWidth="1"/>
    <col min="19" max="19" width="20.125" style="20" customWidth="1"/>
    <col min="20" max="20" width="0.875" style="20" customWidth="1"/>
    <col min="21" max="21" width="20.125" style="20" customWidth="1"/>
    <col min="22" max="22" width="0.875" style="20" customWidth="1"/>
    <col min="23" max="23" width="8" style="20" customWidth="1"/>
    <col min="24" max="16384" width="9" style="20"/>
  </cols>
  <sheetData>
    <row r="2" spans="1:21" ht="26.25" x14ac:dyDescent="0.45">
      <c r="A2" s="54" t="s">
        <v>61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</row>
    <row r="3" spans="1:21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  <c r="N3" s="54" t="s">
        <v>24</v>
      </c>
      <c r="O3" s="54" t="s">
        <v>24</v>
      </c>
      <c r="P3" s="54" t="s">
        <v>24</v>
      </c>
      <c r="Q3" s="54" t="s">
        <v>24</v>
      </c>
      <c r="R3" s="54" t="s">
        <v>24</v>
      </c>
      <c r="S3" s="54" t="s">
        <v>24</v>
      </c>
      <c r="T3" s="54" t="s">
        <v>24</v>
      </c>
      <c r="U3" s="54" t="s">
        <v>24</v>
      </c>
    </row>
    <row r="4" spans="1:21" ht="26.25" x14ac:dyDescent="0.45">
      <c r="A4" s="54" t="str">
        <f>+سهام!A4</f>
        <v>برای ماه منتهی به 1404/12/29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</row>
    <row r="6" spans="1:21" ht="27" thickBot="1" x14ac:dyDescent="0.5">
      <c r="A6" s="57" t="s">
        <v>3</v>
      </c>
      <c r="C6" s="57" t="s">
        <v>26</v>
      </c>
      <c r="D6" s="57" t="s">
        <v>26</v>
      </c>
      <c r="E6" s="57" t="s">
        <v>26</v>
      </c>
      <c r="F6" s="57" t="s">
        <v>26</v>
      </c>
      <c r="G6" s="57" t="s">
        <v>26</v>
      </c>
      <c r="H6" s="57" t="s">
        <v>26</v>
      </c>
      <c r="I6" s="57" t="s">
        <v>26</v>
      </c>
      <c r="J6" s="57" t="s">
        <v>26</v>
      </c>
      <c r="K6" s="57" t="s">
        <v>26</v>
      </c>
      <c r="M6" s="57" t="s">
        <v>27</v>
      </c>
      <c r="N6" s="57" t="s">
        <v>27</v>
      </c>
      <c r="O6" s="57" t="s">
        <v>27</v>
      </c>
      <c r="P6" s="57" t="s">
        <v>27</v>
      </c>
      <c r="Q6" s="57" t="s">
        <v>27</v>
      </c>
      <c r="R6" s="57" t="s">
        <v>27</v>
      </c>
      <c r="S6" s="57" t="s">
        <v>27</v>
      </c>
      <c r="T6" s="57" t="s">
        <v>27</v>
      </c>
      <c r="U6" s="57" t="s">
        <v>27</v>
      </c>
    </row>
    <row r="7" spans="1:21" ht="27" thickBot="1" x14ac:dyDescent="0.5">
      <c r="A7" s="57" t="s">
        <v>3</v>
      </c>
      <c r="C7" s="28" t="s">
        <v>42</v>
      </c>
      <c r="E7" s="28" t="s">
        <v>43</v>
      </c>
      <c r="G7" s="28" t="s">
        <v>44</v>
      </c>
      <c r="I7" s="28" t="s">
        <v>18</v>
      </c>
      <c r="K7" s="28" t="s">
        <v>45</v>
      </c>
      <c r="M7" s="28" t="s">
        <v>42</v>
      </c>
      <c r="O7" s="28" t="s">
        <v>43</v>
      </c>
      <c r="Q7" s="28" t="s">
        <v>44</v>
      </c>
      <c r="S7" s="28" t="s">
        <v>18</v>
      </c>
      <c r="U7" s="28" t="s">
        <v>45</v>
      </c>
    </row>
    <row r="8" spans="1:21" ht="21" x14ac:dyDescent="0.55000000000000004">
      <c r="A8" s="29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3422772813</v>
      </c>
      <c r="F8" s="7"/>
      <c r="G8" s="7">
        <f>IFERROR(VLOOKUP(A8,'درآمد ناشی از فروش'!A:Q,9,0),0)</f>
        <v>0</v>
      </c>
      <c r="H8" s="7"/>
      <c r="I8" s="7">
        <f>+G8+E8+C8</f>
        <v>3422772813</v>
      </c>
      <c r="J8" s="7"/>
      <c r="K8" s="1">
        <f t="shared" ref="K8:K32" si="0">+I8/$I$42</f>
        <v>-1.66260860771602E-2</v>
      </c>
      <c r="L8" s="7"/>
      <c r="M8" s="7">
        <f>IFERROR(VLOOKUP(A8,'درآمد سود سهام'!A:S,19,0),0)</f>
        <v>540192962</v>
      </c>
      <c r="N8" s="7"/>
      <c r="O8" s="7">
        <f>IFERROR(VLOOKUP(A8,'درآمد ناشی از تغییر قیمت اوراق'!A:Q,17,0),0)</f>
        <v>6426223979</v>
      </c>
      <c r="P8" s="7"/>
      <c r="Q8" s="7">
        <f>IFERROR(VLOOKUP(A8,'درآمد ناشی از فروش'!A:Q,17,0),0)</f>
        <v>9288075502</v>
      </c>
      <c r="R8" s="7"/>
      <c r="S8" s="7">
        <f>+Q8+O8+M8</f>
        <v>16254492443</v>
      </c>
      <c r="T8" s="7"/>
      <c r="U8" s="1">
        <f t="shared" ref="U8:U32" si="1">+S8/$S$42</f>
        <v>-1.3309710832559113E-2</v>
      </c>
    </row>
    <row r="9" spans="1:21" ht="21" x14ac:dyDescent="0.55000000000000004">
      <c r="A9" s="29" t="s">
        <v>65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692305291</v>
      </c>
      <c r="F9" s="7"/>
      <c r="G9" s="7">
        <f>IFERROR(VLOOKUP(A9,'درآمد ناشی از فروش'!A:Q,9,0),0)</f>
        <v>-935082764</v>
      </c>
      <c r="H9" s="7"/>
      <c r="I9" s="7">
        <f t="shared" ref="I9:I41" si="2">+G9+E9+C9</f>
        <v>-242777473</v>
      </c>
      <c r="J9" s="7"/>
      <c r="K9" s="1">
        <f t="shared" si="0"/>
        <v>1.1792892441948458E-3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-10294708670</v>
      </c>
      <c r="P9" s="7"/>
      <c r="Q9" s="7">
        <f>IFERROR(VLOOKUP(A9,'درآمد ناشی از فروش'!A:Q,17,0),0)</f>
        <v>-1776313092</v>
      </c>
      <c r="R9" s="7"/>
      <c r="S9" s="7">
        <f t="shared" ref="S9:S41" si="3">+Q9+O9+M9</f>
        <v>-12071021762</v>
      </c>
      <c r="T9" s="7"/>
      <c r="U9" s="1">
        <f t="shared" si="1"/>
        <v>9.8841480082595395E-3</v>
      </c>
    </row>
    <row r="10" spans="1:21" ht="21" x14ac:dyDescent="0.55000000000000004">
      <c r="A10" s="29" t="s">
        <v>57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-1534124390</v>
      </c>
      <c r="F10" s="7"/>
      <c r="G10" s="7">
        <f>IFERROR(VLOOKUP(A10,'درآمد ناشی از فروش'!A:Q,9,0),0)</f>
        <v>0</v>
      </c>
      <c r="H10" s="7"/>
      <c r="I10" s="7">
        <f t="shared" si="2"/>
        <v>-1534124390</v>
      </c>
      <c r="J10" s="7"/>
      <c r="K10" s="1">
        <f t="shared" si="0"/>
        <v>7.4519944953211487E-3</v>
      </c>
      <c r="L10" s="7"/>
      <c r="M10" s="7">
        <f>IFERROR(VLOOKUP(A10,'درآمد سود سهام'!A:S,19,0),0)</f>
        <v>0</v>
      </c>
      <c r="N10" s="7"/>
      <c r="O10" s="7">
        <f>IFERROR(VLOOKUP(A10,'درآمد ناشی از تغییر قیمت اوراق'!A:Q,17,0),0)</f>
        <v>-10608451920</v>
      </c>
      <c r="P10" s="7"/>
      <c r="Q10" s="7">
        <f>IFERROR(VLOOKUP(A10,'درآمد ناشی از فروش'!A:Q,17,0),0)</f>
        <v>-317425715</v>
      </c>
      <c r="R10" s="7"/>
      <c r="S10" s="7">
        <f t="shared" si="3"/>
        <v>-10925877635</v>
      </c>
      <c r="T10" s="7"/>
      <c r="U10" s="1">
        <f t="shared" si="1"/>
        <v>8.9464664875709542E-3</v>
      </c>
    </row>
    <row r="11" spans="1:21" ht="21" x14ac:dyDescent="0.55000000000000004">
      <c r="A11" s="29" t="s">
        <v>55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-10284847165</v>
      </c>
      <c r="F11" s="7"/>
      <c r="G11" s="7">
        <f>IFERROR(VLOOKUP(A11,'درآمد ناشی از فروش'!A:Q,9,0),0)</f>
        <v>0</v>
      </c>
      <c r="H11" s="7"/>
      <c r="I11" s="7">
        <f t="shared" si="2"/>
        <v>-10284847165</v>
      </c>
      <c r="J11" s="7"/>
      <c r="K11" s="1">
        <f t="shared" si="0"/>
        <v>4.9958546359333562E-2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-28112952008</v>
      </c>
      <c r="P11" s="7"/>
      <c r="Q11" s="7">
        <f>IFERROR(VLOOKUP(A11,'درآمد ناشی از فروش'!A:Q,17,0),0)</f>
        <v>0</v>
      </c>
      <c r="R11" s="7"/>
      <c r="S11" s="7">
        <f t="shared" si="3"/>
        <v>-28112952008</v>
      </c>
      <c r="T11" s="7"/>
      <c r="U11" s="1">
        <f t="shared" si="1"/>
        <v>2.3019805951383657E-2</v>
      </c>
    </row>
    <row r="12" spans="1:21" ht="21" x14ac:dyDescent="0.55000000000000004">
      <c r="A12" s="29" t="s">
        <v>62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-1524059840</v>
      </c>
      <c r="F12" s="7"/>
      <c r="G12" s="7">
        <f>IFERROR(VLOOKUP(A12,'درآمد ناشی از فروش'!A:Q,9,0),0)</f>
        <v>0</v>
      </c>
      <c r="H12" s="7"/>
      <c r="I12" s="7">
        <f t="shared" si="2"/>
        <v>-1524059840</v>
      </c>
      <c r="J12" s="7"/>
      <c r="K12" s="1">
        <f t="shared" si="0"/>
        <v>7.4031060403257328E-3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-9799704772</v>
      </c>
      <c r="P12" s="7"/>
      <c r="Q12" s="7">
        <f>IFERROR(VLOOKUP(A12,'درآمد ناشی از فروش'!A:Q,17,0),0)</f>
        <v>-46721216</v>
      </c>
      <c r="R12" s="7"/>
      <c r="S12" s="7">
        <f t="shared" si="3"/>
        <v>-9846425988</v>
      </c>
      <c r="T12" s="7"/>
      <c r="U12" s="1">
        <f t="shared" si="1"/>
        <v>8.0625761212810548E-3</v>
      </c>
    </row>
    <row r="13" spans="1:21" ht="21" x14ac:dyDescent="0.55000000000000004">
      <c r="A13" s="29" t="s">
        <v>56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5052861172</v>
      </c>
      <c r="F13" s="7"/>
      <c r="G13" s="7">
        <f>IFERROR(VLOOKUP(A13,'درآمد ناشی از فروش'!A:Q,9,0),0)</f>
        <v>-4598585652</v>
      </c>
      <c r="H13" s="7"/>
      <c r="I13" s="7">
        <f t="shared" si="2"/>
        <v>454275520</v>
      </c>
      <c r="J13" s="7"/>
      <c r="K13" s="1">
        <f t="shared" si="0"/>
        <v>-2.2066389769079629E-3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-2266258110</v>
      </c>
      <c r="P13" s="7"/>
      <c r="Q13" s="7">
        <f>IFERROR(VLOOKUP(A13,'درآمد ناشی از فروش'!A:Q,17,0),0)</f>
        <v>-5669021512</v>
      </c>
      <c r="R13" s="7"/>
      <c r="S13" s="7">
        <f t="shared" si="3"/>
        <v>-7935279622</v>
      </c>
      <c r="T13" s="7"/>
      <c r="U13" s="1">
        <f t="shared" si="1"/>
        <v>6.4976668766918433E-3</v>
      </c>
    </row>
    <row r="14" spans="1:21" ht="21" x14ac:dyDescent="0.55000000000000004">
      <c r="A14" s="29" t="s">
        <v>69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-6657796789</v>
      </c>
      <c r="F14" s="7"/>
      <c r="G14" s="7">
        <f>IFERROR(VLOOKUP(A14,'درآمد ناشی از فروش'!A:Q,9,0),0)</f>
        <v>0</v>
      </c>
      <c r="H14" s="7"/>
      <c r="I14" s="7">
        <f t="shared" si="2"/>
        <v>-6657796789</v>
      </c>
      <c r="J14" s="7"/>
      <c r="K14" s="1">
        <f t="shared" si="0"/>
        <v>3.2340183981166497E-2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-20940509806</v>
      </c>
      <c r="P14" s="7"/>
      <c r="Q14" s="7">
        <f>IFERROR(VLOOKUP(A14,'درآمد ناشی از فروش'!A:Q,17,0),0)</f>
        <v>0</v>
      </c>
      <c r="R14" s="7"/>
      <c r="S14" s="7">
        <f t="shared" si="3"/>
        <v>-20940509806</v>
      </c>
      <c r="T14" s="7"/>
      <c r="U14" s="1">
        <f t="shared" si="1"/>
        <v>1.7146775341130752E-2</v>
      </c>
    </row>
    <row r="15" spans="1:21" ht="21" x14ac:dyDescent="0.55000000000000004">
      <c r="A15" s="29" t="s">
        <v>70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0</v>
      </c>
      <c r="F15" s="7"/>
      <c r="G15" s="7">
        <f>IFERROR(VLOOKUP(A15,'درآمد ناشی از فروش'!A:Q,9,0),0)</f>
        <v>0</v>
      </c>
      <c r="H15" s="7"/>
      <c r="I15" s="7">
        <f t="shared" si="2"/>
        <v>0</v>
      </c>
      <c r="J15" s="7"/>
      <c r="K15" s="1">
        <f t="shared" si="0"/>
        <v>0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0</v>
      </c>
      <c r="P15" s="7"/>
      <c r="Q15" s="7">
        <f>IFERROR(VLOOKUP(A15,'درآمد ناشی از فروش'!A:Q,17,0),0)</f>
        <v>58249491</v>
      </c>
      <c r="R15" s="7"/>
      <c r="S15" s="7">
        <f t="shared" si="3"/>
        <v>58249491</v>
      </c>
      <c r="T15" s="7"/>
      <c r="U15" s="1">
        <f t="shared" si="1"/>
        <v>-4.7696591208397321E-5</v>
      </c>
    </row>
    <row r="16" spans="1:21" ht="21" x14ac:dyDescent="0.55000000000000004">
      <c r="A16" s="29" t="s">
        <v>67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-582243287</v>
      </c>
      <c r="F16" s="7"/>
      <c r="G16" s="7">
        <f>IFERROR(VLOOKUP(A16,'درآمد ناشی از فروش'!A:Q,9,0),0)</f>
        <v>0</v>
      </c>
      <c r="H16" s="7"/>
      <c r="I16" s="7">
        <f t="shared" si="2"/>
        <v>-582243287</v>
      </c>
      <c r="J16" s="7"/>
      <c r="K16" s="1">
        <f t="shared" si="0"/>
        <v>2.8282411764939683E-3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-4469472979</v>
      </c>
      <c r="P16" s="7"/>
      <c r="Q16" s="7">
        <f>IFERROR(VLOOKUP(A16,'درآمد ناشی از فروش'!A:Q,17,0),0)</f>
        <v>0</v>
      </c>
      <c r="R16" s="7"/>
      <c r="S16" s="7">
        <f t="shared" si="3"/>
        <v>-4469472979</v>
      </c>
      <c r="T16" s="7"/>
      <c r="U16" s="1">
        <f t="shared" si="1"/>
        <v>3.6597508739834449E-3</v>
      </c>
    </row>
    <row r="17" spans="1:21" ht="21" x14ac:dyDescent="0.55000000000000004">
      <c r="A17" s="29" t="s">
        <v>68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-124115222456</v>
      </c>
      <c r="F17" s="7"/>
      <c r="G17" s="7">
        <f>IFERROR(VLOOKUP(A17,'درآمد ناشی از فروش'!A:Q,9,0),0)</f>
        <v>0</v>
      </c>
      <c r="H17" s="7"/>
      <c r="I17" s="7">
        <f t="shared" si="2"/>
        <v>-124115222456</v>
      </c>
      <c r="J17" s="7"/>
      <c r="K17" s="1">
        <f t="shared" si="0"/>
        <v>0.60288850145174466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-668218477820</v>
      </c>
      <c r="P17" s="7"/>
      <c r="Q17" s="7">
        <f>IFERROR(VLOOKUP(A17,'درآمد ناشی از فروش'!A:Q,17,0),0)</f>
        <v>-14703605541</v>
      </c>
      <c r="R17" s="7"/>
      <c r="S17" s="7">
        <f t="shared" si="3"/>
        <v>-682922083361</v>
      </c>
      <c r="T17" s="7"/>
      <c r="U17" s="1">
        <f t="shared" si="1"/>
        <v>0.55919897115078065</v>
      </c>
    </row>
    <row r="18" spans="1:21" ht="21" x14ac:dyDescent="0.55000000000000004">
      <c r="A18" s="29" t="s">
        <v>53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-187830813</v>
      </c>
      <c r="F18" s="7"/>
      <c r="G18" s="7">
        <f>IFERROR(VLOOKUP(A18,'درآمد ناشی از فروش'!A:Q,9,0),0)</f>
        <v>0</v>
      </c>
      <c r="H18" s="7"/>
      <c r="I18" s="7">
        <f t="shared" si="2"/>
        <v>-187830813</v>
      </c>
      <c r="J18" s="7"/>
      <c r="K18" s="1">
        <f t="shared" si="0"/>
        <v>9.1238637078685386E-4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-13077397896</v>
      </c>
      <c r="P18" s="7"/>
      <c r="Q18" s="7">
        <f>IFERROR(VLOOKUP(A18,'درآمد ناشی از فروش'!A:Q,17,0),0)</f>
        <v>-3991375124</v>
      </c>
      <c r="R18" s="7"/>
      <c r="S18" s="7">
        <f t="shared" si="3"/>
        <v>-17068773020</v>
      </c>
      <c r="T18" s="7"/>
      <c r="U18" s="1">
        <f t="shared" si="1"/>
        <v>1.3976470440983964E-2</v>
      </c>
    </row>
    <row r="19" spans="1:21" ht="21" x14ac:dyDescent="0.55000000000000004">
      <c r="A19" s="29" t="s">
        <v>59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-23608715867</v>
      </c>
      <c r="F19" s="7"/>
      <c r="G19" s="7">
        <f>IFERROR(VLOOKUP(A19,'درآمد ناشی از فروش'!A:Q,9,0),0)</f>
        <v>0</v>
      </c>
      <c r="H19" s="7"/>
      <c r="I19" s="7">
        <f t="shared" si="2"/>
        <v>-23608715867</v>
      </c>
      <c r="J19" s="7"/>
      <c r="K19" s="1">
        <f t="shared" si="0"/>
        <v>0.11467911065704722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-153399867667</v>
      </c>
      <c r="P19" s="7"/>
      <c r="Q19" s="7">
        <f>IFERROR(VLOOKUP(A19,'درآمد ناشی از فروش'!A:Q,17,0),0)</f>
        <v>-1332130916</v>
      </c>
      <c r="R19" s="7"/>
      <c r="S19" s="7">
        <f t="shared" si="3"/>
        <v>-154731998583</v>
      </c>
      <c r="T19" s="7"/>
      <c r="U19" s="1">
        <f t="shared" si="1"/>
        <v>0.12669962872759979</v>
      </c>
    </row>
    <row r="20" spans="1:21" ht="21" x14ac:dyDescent="0.55000000000000004">
      <c r="A20" s="29" t="s">
        <v>60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-3854587245</v>
      </c>
      <c r="F20" s="7"/>
      <c r="G20" s="7">
        <f>IFERROR(VLOOKUP(A20,'درآمد ناشی از فروش'!A:Q,9,0),0)</f>
        <v>0</v>
      </c>
      <c r="H20" s="7"/>
      <c r="I20" s="7">
        <f t="shared" si="2"/>
        <v>-3854587245</v>
      </c>
      <c r="J20" s="7"/>
      <c r="K20" s="1">
        <f t="shared" si="0"/>
        <v>1.8723620534756711E-2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5748220105</v>
      </c>
      <c r="P20" s="7"/>
      <c r="Q20" s="7">
        <f>IFERROR(VLOOKUP(A20,'درآمد ناشی از فروش'!A:Q,17,0),0)</f>
        <v>647063158</v>
      </c>
      <c r="R20" s="7"/>
      <c r="S20" s="7">
        <f t="shared" si="3"/>
        <v>6395283263</v>
      </c>
      <c r="T20" s="7"/>
      <c r="U20" s="1">
        <f t="shared" si="1"/>
        <v>-5.2366674149515978E-3</v>
      </c>
    </row>
    <row r="21" spans="1:21" ht="21" x14ac:dyDescent="0.55000000000000004">
      <c r="A21" s="29" t="s">
        <v>72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-1571406339</v>
      </c>
      <c r="F21" s="7"/>
      <c r="G21" s="7">
        <f>IFERROR(VLOOKUP(A21,'درآمد ناشی از فروش'!A:Q,9,0),0)</f>
        <v>0</v>
      </c>
      <c r="H21" s="7"/>
      <c r="I21" s="7">
        <f t="shared" si="2"/>
        <v>-1571406339</v>
      </c>
      <c r="J21" s="7"/>
      <c r="K21" s="1">
        <f t="shared" si="0"/>
        <v>7.6330912046452494E-3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-5726657225</v>
      </c>
      <c r="P21" s="7"/>
      <c r="Q21" s="7">
        <f>IFERROR(VLOOKUP(A21,'درآمد ناشی از فروش'!A:Q,17,0),0)</f>
        <v>-23652221742</v>
      </c>
      <c r="R21" s="7"/>
      <c r="S21" s="7">
        <f t="shared" si="3"/>
        <v>-29378878967</v>
      </c>
      <c r="T21" s="7"/>
      <c r="U21" s="1">
        <f t="shared" si="1"/>
        <v>2.4056388411187683E-2</v>
      </c>
    </row>
    <row r="22" spans="1:21" ht="21" x14ac:dyDescent="0.55000000000000004">
      <c r="A22" s="29" t="s">
        <v>54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-21183502763</v>
      </c>
      <c r="F22" s="7"/>
      <c r="G22" s="7">
        <f>IFERROR(VLOOKUP(A22,'درآمد ناشی از فروش'!A:Q,9,0),0)</f>
        <v>-4101745470</v>
      </c>
      <c r="H22" s="7"/>
      <c r="I22" s="7">
        <f t="shared" si="2"/>
        <v>-25285248233</v>
      </c>
      <c r="J22" s="7"/>
      <c r="K22" s="1">
        <f t="shared" si="0"/>
        <v>0.12282285052853166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-111195891362</v>
      </c>
      <c r="P22" s="7"/>
      <c r="Q22" s="7">
        <f>IFERROR(VLOOKUP(A22,'درآمد ناشی از فروش'!A:Q,17,0),0)</f>
        <v>-8457400247</v>
      </c>
      <c r="R22" s="7"/>
      <c r="S22" s="7">
        <f t="shared" si="3"/>
        <v>-119653291609</v>
      </c>
      <c r="T22" s="7"/>
      <c r="U22" s="1">
        <f t="shared" si="1"/>
        <v>9.7976034444895499E-2</v>
      </c>
    </row>
    <row r="23" spans="1:21" ht="21" x14ac:dyDescent="0.55000000000000004">
      <c r="A23" s="29" t="s">
        <v>74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1776704312</v>
      </c>
      <c r="F23" s="7"/>
      <c r="G23" s="7">
        <f>IFERROR(VLOOKUP(A23,'درآمد ناشی از فروش'!A:Q,9,0),0)</f>
        <v>-6404242054</v>
      </c>
      <c r="H23" s="7"/>
      <c r="I23" s="7">
        <f t="shared" si="2"/>
        <v>-4627537742</v>
      </c>
      <c r="J23" s="7"/>
      <c r="K23" s="1">
        <f t="shared" si="0"/>
        <v>2.2478220152848789E-2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-36557180369</v>
      </c>
      <c r="P23" s="7"/>
      <c r="Q23" s="7">
        <f>IFERROR(VLOOKUP(A23,'درآمد ناشی از فروش'!A:Q,17,0),0)</f>
        <v>-8216189691</v>
      </c>
      <c r="R23" s="7"/>
      <c r="S23" s="7">
        <f t="shared" si="3"/>
        <v>-44773370060</v>
      </c>
      <c r="T23" s="7"/>
      <c r="U23" s="1">
        <f t="shared" si="1"/>
        <v>3.6661901968793445E-2</v>
      </c>
    </row>
    <row r="24" spans="1:21" ht="21" x14ac:dyDescent="0.55000000000000004">
      <c r="A24" s="29" t="s">
        <v>75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0</v>
      </c>
      <c r="F24" s="7"/>
      <c r="G24" s="7">
        <f>IFERROR(VLOOKUP(A24,'درآمد ناشی از فروش'!A:Q,9,0),0)</f>
        <v>0</v>
      </c>
      <c r="H24" s="7"/>
      <c r="I24" s="7">
        <f t="shared" si="2"/>
        <v>0</v>
      </c>
      <c r="J24" s="7"/>
      <c r="K24" s="1">
        <f t="shared" si="0"/>
        <v>0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0</v>
      </c>
      <c r="P24" s="7"/>
      <c r="Q24" s="7">
        <f>IFERROR(VLOOKUP(A24,'درآمد ناشی از فروش'!A:Q,17,0),0)</f>
        <v>-618866582</v>
      </c>
      <c r="R24" s="7"/>
      <c r="S24" s="7">
        <f t="shared" si="3"/>
        <v>-618866582</v>
      </c>
      <c r="T24" s="7"/>
      <c r="U24" s="1">
        <f t="shared" si="1"/>
        <v>5.067482284813802E-4</v>
      </c>
    </row>
    <row r="25" spans="1:21" ht="21" x14ac:dyDescent="0.55000000000000004">
      <c r="A25" s="29" t="s">
        <v>71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-815119751</v>
      </c>
      <c r="F25" s="7"/>
      <c r="G25" s="7">
        <f>IFERROR(VLOOKUP(A25,'درآمد ناشی از فروش'!A:Q,9,0),0)</f>
        <v>0</v>
      </c>
      <c r="H25" s="7"/>
      <c r="I25" s="7">
        <f t="shared" si="2"/>
        <v>-815119751</v>
      </c>
      <c r="J25" s="7"/>
      <c r="K25" s="1">
        <f t="shared" si="0"/>
        <v>3.9594363645307443E-3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-2872141720</v>
      </c>
      <c r="P25" s="7"/>
      <c r="Q25" s="7">
        <f>IFERROR(VLOOKUP(A25,'درآمد ناشی از فروش'!A:Q,17,0),0)</f>
        <v>0</v>
      </c>
      <c r="R25" s="7"/>
      <c r="S25" s="7">
        <f t="shared" si="3"/>
        <v>-2872141720</v>
      </c>
      <c r="T25" s="7"/>
      <c r="U25" s="1">
        <f t="shared" si="1"/>
        <v>2.3518037181032734E-3</v>
      </c>
    </row>
    <row r="26" spans="1:21" ht="21" x14ac:dyDescent="0.55000000000000004">
      <c r="A26" s="29" t="s">
        <v>76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-389366748</v>
      </c>
      <c r="F26" s="7"/>
      <c r="G26" s="7">
        <f>IFERROR(VLOOKUP(A26,'درآمد ناشی از فروش'!A:Q,9,0),0)</f>
        <v>0</v>
      </c>
      <c r="H26" s="7"/>
      <c r="I26" s="7">
        <f t="shared" si="2"/>
        <v>-389366748</v>
      </c>
      <c r="J26" s="7"/>
      <c r="K26" s="1">
        <f t="shared" si="0"/>
        <v>1.8913452401060496E-3</v>
      </c>
      <c r="L26" s="7"/>
      <c r="M26" s="7">
        <f>IFERROR(VLOOKUP(A26,'درآمد سود سهام'!A:S,19,0),0)</f>
        <v>0</v>
      </c>
      <c r="N26" s="7"/>
      <c r="O26" s="7">
        <f>IFERROR(VLOOKUP(A26,'درآمد ناشی از تغییر قیمت اوراق'!A:Q,17,0),0)</f>
        <v>-650135304</v>
      </c>
      <c r="P26" s="7"/>
      <c r="Q26" s="7">
        <f>IFERROR(VLOOKUP(A26,'درآمد ناشی از فروش'!A:Q,17,0),0)</f>
        <v>0</v>
      </c>
      <c r="R26" s="7"/>
      <c r="S26" s="7">
        <f t="shared" si="3"/>
        <v>-650135304</v>
      </c>
      <c r="T26" s="7"/>
      <c r="U26" s="1">
        <f t="shared" si="1"/>
        <v>5.3235208227030042E-4</v>
      </c>
    </row>
    <row r="27" spans="1:21" ht="21" x14ac:dyDescent="0.55000000000000004">
      <c r="A27" s="29" t="s">
        <v>73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0</v>
      </c>
      <c r="F27" s="7"/>
      <c r="G27" s="7">
        <f>IFERROR(VLOOKUP(A27,'درآمد ناشی از فروش'!A:Q,9,0),0)</f>
        <v>0</v>
      </c>
      <c r="H27" s="7"/>
      <c r="I27" s="7">
        <f t="shared" si="2"/>
        <v>0</v>
      </c>
      <c r="J27" s="7"/>
      <c r="K27" s="1">
        <f t="shared" si="0"/>
        <v>0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0</v>
      </c>
      <c r="P27" s="7"/>
      <c r="Q27" s="7">
        <f>IFERROR(VLOOKUP(A27,'درآمد ناشی از فروش'!A:Q,17,0),0)</f>
        <v>1113568933</v>
      </c>
      <c r="R27" s="7"/>
      <c r="S27" s="7">
        <f t="shared" si="3"/>
        <v>1113568933</v>
      </c>
      <c r="T27" s="7"/>
      <c r="U27" s="1">
        <f t="shared" si="1"/>
        <v>-9.1182671758749259E-4</v>
      </c>
    </row>
    <row r="28" spans="1:21" ht="21" x14ac:dyDescent="0.55000000000000004">
      <c r="A28" s="29" t="s">
        <v>80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-99537084</v>
      </c>
      <c r="F28" s="7"/>
      <c r="G28" s="7">
        <f>IFERROR(VLOOKUP(A28,'درآمد ناشی از فروش'!A:Q,9,0),0)</f>
        <v>0</v>
      </c>
      <c r="H28" s="7"/>
      <c r="I28" s="7">
        <f t="shared" si="2"/>
        <v>-99537084</v>
      </c>
      <c r="J28" s="7"/>
      <c r="K28" s="1">
        <f t="shared" si="0"/>
        <v>4.8350042987604073E-4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1081636314</v>
      </c>
      <c r="P28" s="7"/>
      <c r="Q28" s="7">
        <f>IFERROR(VLOOKUP(A28,'درآمد ناشی از فروش'!A:Q,17,0),0)</f>
        <v>1606074575</v>
      </c>
      <c r="R28" s="7"/>
      <c r="S28" s="7">
        <f t="shared" si="3"/>
        <v>2687710889</v>
      </c>
      <c r="T28" s="7"/>
      <c r="U28" s="1">
        <f t="shared" si="1"/>
        <v>-2.2007857125994654E-3</v>
      </c>
    </row>
    <row r="29" spans="1:21" ht="21" x14ac:dyDescent="0.55000000000000004">
      <c r="A29" s="29" t="s">
        <v>78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2336807305</v>
      </c>
      <c r="F29" s="7"/>
      <c r="G29" s="7">
        <f>IFERROR(VLOOKUP(A29,'درآمد ناشی از فروش'!A:Q,9,0),0)</f>
        <v>0</v>
      </c>
      <c r="H29" s="7"/>
      <c r="I29" s="7">
        <f t="shared" si="2"/>
        <v>2336807305</v>
      </c>
      <c r="J29" s="7"/>
      <c r="K29" s="1">
        <f t="shared" si="0"/>
        <v>-1.1351019048387758E-2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-50011240618</v>
      </c>
      <c r="P29" s="7"/>
      <c r="Q29" s="7">
        <f>IFERROR(VLOOKUP(A29,'درآمد ناشی از فروش'!A:Q,17,0),0)</f>
        <v>-355927071</v>
      </c>
      <c r="R29" s="7"/>
      <c r="S29" s="7">
        <f t="shared" si="3"/>
        <v>-50367167689</v>
      </c>
      <c r="T29" s="7"/>
      <c r="U29" s="1">
        <f t="shared" si="1"/>
        <v>4.1242286693750359E-2</v>
      </c>
    </row>
    <row r="30" spans="1:21" ht="21" x14ac:dyDescent="0.55000000000000004">
      <c r="A30" s="29" t="s">
        <v>95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-789968551</v>
      </c>
      <c r="F30" s="7"/>
      <c r="G30" s="7">
        <f>IFERROR(VLOOKUP(A30,'درآمد ناشی از فروش'!A:Q,9,0),0)</f>
        <v>0</v>
      </c>
      <c r="H30" s="7"/>
      <c r="I30" s="7">
        <f t="shared" ref="I30:I31" si="4">+G30+E30+C30</f>
        <v>-789968551</v>
      </c>
      <c r="J30" s="7"/>
      <c r="K30" s="1">
        <f t="shared" ref="K30:K31" si="5">+I30/$I$42</f>
        <v>3.8372646520070152E-3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-1181461406</v>
      </c>
      <c r="P30" s="7"/>
      <c r="Q30" s="7">
        <f>IFERROR(VLOOKUP(A30,'درآمد ناشی از فروش'!A:Q,17,0),0)</f>
        <v>0</v>
      </c>
      <c r="R30" s="7"/>
      <c r="S30" s="7">
        <f t="shared" ref="S30:S31" si="6">+Q30+O30+M30</f>
        <v>-1181461406</v>
      </c>
      <c r="T30" s="7"/>
      <c r="U30" s="1">
        <f t="shared" ref="U30:U31" si="7">+S30/$S$42</f>
        <v>9.6741929831593452E-4</v>
      </c>
    </row>
    <row r="31" spans="1:21" ht="21" x14ac:dyDescent="0.55000000000000004">
      <c r="A31" s="29" t="s">
        <v>94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-226084911</v>
      </c>
      <c r="F31" s="7"/>
      <c r="G31" s="7">
        <f>IFERROR(VLOOKUP(A31,'درآمد ناشی از فروش'!A:Q,9,0),0)</f>
        <v>0</v>
      </c>
      <c r="H31" s="7"/>
      <c r="I31" s="7">
        <f t="shared" si="4"/>
        <v>-226084911</v>
      </c>
      <c r="J31" s="7"/>
      <c r="K31" s="1">
        <f t="shared" si="5"/>
        <v>1.0982052845448678E-3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-1299019254</v>
      </c>
      <c r="P31" s="7"/>
      <c r="Q31" s="7">
        <f>IFERROR(VLOOKUP(A31,'درآمد ناشی از فروش'!A:Q,17,0),0)</f>
        <v>0</v>
      </c>
      <c r="R31" s="7"/>
      <c r="S31" s="7">
        <f t="shared" si="6"/>
        <v>-1299019254</v>
      </c>
      <c r="T31" s="7"/>
      <c r="U31" s="1">
        <f t="shared" si="7"/>
        <v>1.0636795148969672E-3</v>
      </c>
    </row>
    <row r="32" spans="1:21" ht="21" x14ac:dyDescent="0.55000000000000004">
      <c r="A32" s="29" t="s">
        <v>79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-495688478</v>
      </c>
      <c r="F32" s="7"/>
      <c r="G32" s="7">
        <f>IFERROR(VLOOKUP(A32,'درآمد ناشی از فروش'!A:Q,9,0),0)</f>
        <v>0</v>
      </c>
      <c r="H32" s="7"/>
      <c r="I32" s="7">
        <f t="shared" si="2"/>
        <v>-495688478</v>
      </c>
      <c r="J32" s="7"/>
      <c r="K32" s="1">
        <f t="shared" si="0"/>
        <v>2.4078020227878121E-3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-2442671059</v>
      </c>
      <c r="P32" s="7"/>
      <c r="Q32" s="7">
        <f>IFERROR(VLOOKUP(A32,'درآمد ناشی از فروش'!A:Q,17,0),0)</f>
        <v>0</v>
      </c>
      <c r="R32" s="7"/>
      <c r="S32" s="7">
        <f t="shared" si="3"/>
        <v>-2442671059</v>
      </c>
      <c r="T32" s="7"/>
      <c r="U32" s="1">
        <f t="shared" si="1"/>
        <v>2.000139073450547E-3</v>
      </c>
    </row>
    <row r="33" spans="1:21" ht="21" x14ac:dyDescent="0.55000000000000004">
      <c r="A33" s="29" t="s">
        <v>77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2"/>
        <v>0</v>
      </c>
      <c r="J33" s="7"/>
      <c r="K33" s="1">
        <f t="shared" ref="K33:K41" si="8">+I33/$I$42</f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-4985079</v>
      </c>
      <c r="R33" s="7"/>
      <c r="S33" s="7">
        <f t="shared" si="3"/>
        <v>-4985079</v>
      </c>
      <c r="T33" s="7"/>
      <c r="U33" s="1">
        <f t="shared" ref="U33:U41" si="9">+S33/$S$42</f>
        <v>4.0819459727908375E-6</v>
      </c>
    </row>
    <row r="34" spans="1:21" ht="21" x14ac:dyDescent="0.55000000000000004">
      <c r="A34" s="29" t="s">
        <v>89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-536118092</v>
      </c>
      <c r="F34" s="7"/>
      <c r="G34" s="7">
        <f>IFERROR(VLOOKUP(A34,'درآمد ناشی از فروش'!A:Q,9,0),0)</f>
        <v>0</v>
      </c>
      <c r="H34" s="7"/>
      <c r="I34" s="7">
        <f t="shared" si="2"/>
        <v>-536118092</v>
      </c>
      <c r="J34" s="7"/>
      <c r="K34" s="1">
        <f t="shared" ref="K34:K37" si="10">+I34/$I$42</f>
        <v>2.6041884846287316E-3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-496774518</v>
      </c>
      <c r="P34" s="7"/>
      <c r="Q34" s="7">
        <f>IFERROR(VLOOKUP(A34,'درآمد ناشی از فروش'!A:Q,17,0),0)</f>
        <v>1572893444</v>
      </c>
      <c r="R34" s="7"/>
      <c r="S34" s="7">
        <f t="shared" si="3"/>
        <v>1076118926</v>
      </c>
      <c r="T34" s="7"/>
      <c r="U34" s="1">
        <f t="shared" ref="U34:U37" si="11">+S34/$S$42</f>
        <v>-8.8116142517093534E-4</v>
      </c>
    </row>
    <row r="35" spans="1:21" ht="21" x14ac:dyDescent="0.55000000000000004">
      <c r="A35" s="29" t="s">
        <v>87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-2060080721</v>
      </c>
      <c r="F35" s="7"/>
      <c r="G35" s="7">
        <f>IFERROR(VLOOKUP(A35,'درآمد ناشی از فروش'!A:Q,9,0),0)</f>
        <v>0</v>
      </c>
      <c r="H35" s="7"/>
      <c r="I35" s="7">
        <f t="shared" si="2"/>
        <v>-2060080721</v>
      </c>
      <c r="J35" s="7"/>
      <c r="K35" s="1">
        <f t="shared" si="10"/>
        <v>1.0006822323455285E-2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-12674151136</v>
      </c>
      <c r="P35" s="7"/>
      <c r="Q35" s="7">
        <f>IFERROR(VLOOKUP(A35,'درآمد ناشی از فروش'!A:Q,17,0),0)</f>
        <v>-1068055466</v>
      </c>
      <c r="R35" s="7"/>
      <c r="S35" s="7">
        <f t="shared" si="3"/>
        <v>-13742206602</v>
      </c>
      <c r="T35" s="7"/>
      <c r="U35" s="1">
        <f t="shared" si="11"/>
        <v>1.1252568895356233E-2</v>
      </c>
    </row>
    <row r="36" spans="1:21" ht="21" x14ac:dyDescent="0.55000000000000004">
      <c r="A36" s="29" t="s">
        <v>86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-2234399540</v>
      </c>
      <c r="F36" s="7"/>
      <c r="G36" s="7">
        <f>IFERROR(VLOOKUP(A36,'درآمد ناشی از فروش'!A:Q,9,0),0)</f>
        <v>0</v>
      </c>
      <c r="H36" s="7"/>
      <c r="I36" s="7">
        <f t="shared" si="2"/>
        <v>-2234399540</v>
      </c>
      <c r="J36" s="7"/>
      <c r="K36" s="1">
        <f t="shared" si="10"/>
        <v>1.085357431311558E-2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-32965936889</v>
      </c>
      <c r="P36" s="7"/>
      <c r="Q36" s="7">
        <f>IFERROR(VLOOKUP(A36,'درآمد ناشی از فروش'!A:Q,17,0),0)</f>
        <v>-1818324075</v>
      </c>
      <c r="R36" s="7"/>
      <c r="S36" s="7">
        <f t="shared" si="3"/>
        <v>-34784260964</v>
      </c>
      <c r="T36" s="7"/>
      <c r="U36" s="1">
        <f t="shared" si="11"/>
        <v>2.848249224505877E-2</v>
      </c>
    </row>
    <row r="37" spans="1:21" ht="21" x14ac:dyDescent="0.55000000000000004">
      <c r="A37" s="29" t="s">
        <v>100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12429939</v>
      </c>
      <c r="F37" s="7"/>
      <c r="G37" s="7">
        <f>IFERROR(VLOOKUP(A37,'درآمد ناشی از فروش'!A:Q,9,0),0)</f>
        <v>3256945</v>
      </c>
      <c r="H37" s="7"/>
      <c r="I37" s="7">
        <f t="shared" si="2"/>
        <v>15686884</v>
      </c>
      <c r="J37" s="7"/>
      <c r="K37" s="1">
        <f t="shared" si="10"/>
        <v>-7.6198888420476391E-5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12429939</v>
      </c>
      <c r="P37" s="7"/>
      <c r="Q37" s="7">
        <f>IFERROR(VLOOKUP(A37,'درآمد ناشی از فروش'!A:Q,17,0),0)</f>
        <v>3256945</v>
      </c>
      <c r="R37" s="7"/>
      <c r="S37" s="7">
        <f t="shared" si="3"/>
        <v>15686884</v>
      </c>
      <c r="T37" s="7"/>
      <c r="U37" s="1">
        <f t="shared" si="11"/>
        <v>-1.2844934447264932E-5</v>
      </c>
    </row>
    <row r="38" spans="1:21" ht="21" x14ac:dyDescent="0.55000000000000004">
      <c r="A38" s="29" t="s">
        <v>83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0</v>
      </c>
      <c r="F38" s="7"/>
      <c r="G38" s="7">
        <f>IFERROR(VLOOKUP(A38,'درآمد ناشی از فروش'!A:Q,9,0),0)</f>
        <v>0</v>
      </c>
      <c r="H38" s="7"/>
      <c r="I38" s="7">
        <f t="shared" si="2"/>
        <v>0</v>
      </c>
      <c r="J38" s="7"/>
      <c r="K38" s="1">
        <f t="shared" ref="K38:K39" si="12">+I38/$I$42</f>
        <v>0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0</v>
      </c>
      <c r="P38" s="7"/>
      <c r="Q38" s="7">
        <f>IFERROR(VLOOKUP(A38,'درآمد ناشی از فروش'!A:Q,17,0),0)</f>
        <v>931831704</v>
      </c>
      <c r="R38" s="7"/>
      <c r="S38" s="7">
        <f t="shared" si="3"/>
        <v>931831704</v>
      </c>
      <c r="T38" s="7"/>
      <c r="U38" s="1">
        <f t="shared" ref="U38:U39" si="13">+S38/$S$42</f>
        <v>-7.6301432163093576E-4</v>
      </c>
    </row>
    <row r="39" spans="1:21" ht="21" x14ac:dyDescent="0.55000000000000004">
      <c r="A39" s="29" t="s">
        <v>84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0</v>
      </c>
      <c r="F39" s="7"/>
      <c r="G39" s="7">
        <f>IFERROR(VLOOKUP(A39,'درآمد ناشی از فروش'!A:Q,9,0),0)</f>
        <v>0</v>
      </c>
      <c r="H39" s="7"/>
      <c r="I39" s="7">
        <f t="shared" si="2"/>
        <v>0</v>
      </c>
      <c r="J39" s="7"/>
      <c r="K39" s="1">
        <f t="shared" si="12"/>
        <v>0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0</v>
      </c>
      <c r="P39" s="7"/>
      <c r="Q39" s="7">
        <f>IFERROR(VLOOKUP(A39,'درآمد ناشی از فروش'!A:Q,17,0),0)</f>
        <v>582863257</v>
      </c>
      <c r="R39" s="7"/>
      <c r="S39" s="7">
        <f t="shared" si="3"/>
        <v>582863257</v>
      </c>
      <c r="T39" s="7"/>
      <c r="U39" s="1">
        <f t="shared" si="13"/>
        <v>-4.7726752667287737E-4</v>
      </c>
    </row>
    <row r="40" spans="1:21" ht="21" x14ac:dyDescent="0.55000000000000004">
      <c r="A40" s="29" t="s">
        <v>93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-374403556</v>
      </c>
      <c r="F40" s="7"/>
      <c r="G40" s="7">
        <f>IFERROR(VLOOKUP(A40,'درآمد ناشی از فروش'!A:Q,9,0),0)</f>
        <v>0</v>
      </c>
      <c r="H40" s="7"/>
      <c r="I40" s="7">
        <f t="shared" ref="I40" si="14">+G40+E40+C40</f>
        <v>-374403556</v>
      </c>
      <c r="J40" s="7"/>
      <c r="K40" s="1">
        <f t="shared" ref="K40" si="15">+I40/$I$42</f>
        <v>1.8186616786274178E-3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-414444863</v>
      </c>
      <c r="P40" s="7"/>
      <c r="Q40" s="7">
        <f>IFERROR(VLOOKUP(A40,'درآمد ناشی از فروش'!A:Q,17,0),0)</f>
        <v>0</v>
      </c>
      <c r="R40" s="7"/>
      <c r="S40" s="7">
        <f t="shared" ref="S40" si="16">+Q40+O40+M40</f>
        <v>-414444863</v>
      </c>
      <c r="T40" s="7"/>
      <c r="U40" s="1">
        <f t="shared" ref="U40" si="17">+S40/$S$42</f>
        <v>3.393610290763096E-4</v>
      </c>
    </row>
    <row r="41" spans="1:21" ht="21.75" thickBot="1" x14ac:dyDescent="0.6">
      <c r="A41" s="29" t="s">
        <v>91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0</v>
      </c>
      <c r="F41" s="7"/>
      <c r="G41" s="7">
        <f>IFERROR(VLOOKUP(A41,'درآمد ناشی از فروش'!A:Q,9,0),0)</f>
        <v>0</v>
      </c>
      <c r="H41" s="7"/>
      <c r="I41" s="7">
        <f t="shared" si="2"/>
        <v>0</v>
      </c>
      <c r="J41" s="7"/>
      <c r="K41" s="1">
        <f t="shared" si="8"/>
        <v>0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0</v>
      </c>
      <c r="P41" s="7"/>
      <c r="Q41" s="7">
        <f>IFERROR(VLOOKUP(A41,'درآمد ناشی از فروش'!A:Q,17,0),0)</f>
        <v>840882400</v>
      </c>
      <c r="R41" s="7"/>
      <c r="S41" s="7">
        <f t="shared" si="3"/>
        <v>840882400</v>
      </c>
      <c r="T41" s="7"/>
      <c r="U41" s="1">
        <f t="shared" si="9"/>
        <v>-6.8854205244705125E-4</v>
      </c>
    </row>
    <row r="42" spans="1:21" ht="21.75" thickBot="1" x14ac:dyDescent="0.5">
      <c r="C42" s="16">
        <f>SUM(C8:C41)</f>
        <v>0</v>
      </c>
      <c r="D42" s="5"/>
      <c r="E42" s="16">
        <f>SUM(E8:E41)</f>
        <v>-189831223554</v>
      </c>
      <c r="F42" s="5"/>
      <c r="G42" s="16">
        <f>SUM(G8:G41)</f>
        <v>-16036398995</v>
      </c>
      <c r="H42" s="5"/>
      <c r="I42" s="16">
        <f>SUM(I8:I41)</f>
        <v>-205867622549</v>
      </c>
      <c r="J42" s="5"/>
      <c r="K42" s="8">
        <f>SUM(K8:K41)</f>
        <v>1</v>
      </c>
      <c r="L42" s="5"/>
      <c r="M42" s="16">
        <f>SUM(M8:M41)</f>
        <v>540192962</v>
      </c>
      <c r="N42" s="5"/>
      <c r="O42" s="16">
        <f>SUM(O8:O41)</f>
        <v>-1166406997034</v>
      </c>
      <c r="P42" s="5"/>
      <c r="Q42" s="16">
        <f>SUM(Q8:Q41)</f>
        <v>-55383803660</v>
      </c>
      <c r="R42" s="5"/>
      <c r="S42" s="16">
        <f>SUM(S8:S41)</f>
        <v>-1221250607732</v>
      </c>
      <c r="T42" s="5"/>
      <c r="U42" s="8">
        <f>SUM(U8:U41)</f>
        <v>1.0000000000000004</v>
      </c>
    </row>
    <row r="43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1"/>
  <sheetViews>
    <sheetView rightToLeft="1" zoomScaleNormal="100" workbookViewId="0">
      <selection activeCell="S26" sqref="S26"/>
    </sheetView>
  </sheetViews>
  <sheetFormatPr defaultRowHeight="18.75" x14ac:dyDescent="0.2"/>
  <cols>
    <col min="1" max="1" width="29.25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9" style="7"/>
    <col min="22" max="22" width="13.75" style="7" bestFit="1" customWidth="1"/>
    <col min="23" max="16384" width="9" style="7"/>
  </cols>
  <sheetData>
    <row r="2" spans="1:19" ht="26.25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</row>
    <row r="3" spans="1:19" ht="26.25" x14ac:dyDescent="0.2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  <c r="N3" s="54" t="s">
        <v>24</v>
      </c>
      <c r="O3" s="54" t="s">
        <v>24</v>
      </c>
      <c r="P3" s="54" t="s">
        <v>24</v>
      </c>
      <c r="Q3" s="54" t="s">
        <v>24</v>
      </c>
      <c r="R3" s="54" t="s">
        <v>24</v>
      </c>
      <c r="S3" s="54" t="s">
        <v>24</v>
      </c>
    </row>
    <row r="4" spans="1:19" ht="26.25" x14ac:dyDescent="0.2">
      <c r="A4" s="54" t="str">
        <f>+سهام!A4</f>
        <v>برای ماه منتهی به 1404/12/29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</row>
    <row r="6" spans="1:19" ht="27" thickBot="1" x14ac:dyDescent="0.25">
      <c r="A6" s="57" t="s">
        <v>3</v>
      </c>
      <c r="C6" s="57" t="s">
        <v>32</v>
      </c>
      <c r="D6" s="57" t="s">
        <v>32</v>
      </c>
      <c r="E6" s="57" t="s">
        <v>32</v>
      </c>
      <c r="F6" s="57" t="s">
        <v>32</v>
      </c>
      <c r="G6" s="57" t="s">
        <v>32</v>
      </c>
      <c r="I6" s="57" t="s">
        <v>26</v>
      </c>
      <c r="J6" s="57" t="s">
        <v>26</v>
      </c>
      <c r="K6" s="57" t="s">
        <v>26</v>
      </c>
      <c r="L6" s="57" t="s">
        <v>26</v>
      </c>
      <c r="M6" s="57" t="s">
        <v>26</v>
      </c>
      <c r="O6" s="57" t="s">
        <v>27</v>
      </c>
      <c r="P6" s="57" t="s">
        <v>27</v>
      </c>
      <c r="Q6" s="57" t="s">
        <v>27</v>
      </c>
      <c r="R6" s="57" t="s">
        <v>27</v>
      </c>
      <c r="S6" s="57" t="s">
        <v>27</v>
      </c>
    </row>
    <row r="7" spans="1:19" ht="27" thickBot="1" x14ac:dyDescent="0.25">
      <c r="A7" s="57" t="s">
        <v>3</v>
      </c>
      <c r="C7" s="28" t="s">
        <v>33</v>
      </c>
      <c r="E7" s="28" t="s">
        <v>34</v>
      </c>
      <c r="G7" s="28" t="s">
        <v>35</v>
      </c>
      <c r="I7" s="28" t="s">
        <v>36</v>
      </c>
      <c r="K7" s="28" t="s">
        <v>30</v>
      </c>
      <c r="M7" s="28" t="s">
        <v>37</v>
      </c>
      <c r="O7" s="28" t="s">
        <v>36</v>
      </c>
      <c r="Q7" s="28" t="s">
        <v>30</v>
      </c>
      <c r="S7" s="28" t="s">
        <v>37</v>
      </c>
    </row>
    <row r="8" spans="1:19" ht="21.75" thickBot="1" x14ac:dyDescent="0.25">
      <c r="A8" s="5" t="s">
        <v>66</v>
      </c>
      <c r="C8" s="7" t="s">
        <v>90</v>
      </c>
      <c r="E8" s="7">
        <v>15197552</v>
      </c>
      <c r="G8" s="7">
        <v>40</v>
      </c>
      <c r="I8" s="7">
        <v>0</v>
      </c>
      <c r="K8" s="7">
        <v>0</v>
      </c>
      <c r="M8" s="7">
        <v>0</v>
      </c>
      <c r="O8" s="7">
        <v>607902080</v>
      </c>
      <c r="Q8" s="7">
        <v>-67709118</v>
      </c>
      <c r="S8" s="7">
        <f>+Q8+O8</f>
        <v>540192962</v>
      </c>
    </row>
    <row r="9" spans="1:19" ht="21.75" thickBot="1" x14ac:dyDescent="0.25">
      <c r="I9" s="16">
        <f>SUM(I8:I8)</f>
        <v>0</v>
      </c>
      <c r="J9" s="5"/>
      <c r="K9" s="16">
        <f>SUM(K8:K8)</f>
        <v>0</v>
      </c>
      <c r="L9" s="5"/>
      <c r="M9" s="16">
        <f>SUM(M8:M8)</f>
        <v>0</v>
      </c>
      <c r="N9" s="5"/>
      <c r="O9" s="16">
        <f>SUM(O8:O8)</f>
        <v>607902080</v>
      </c>
      <c r="P9" s="5"/>
      <c r="Q9" s="16">
        <f>SUM(Q8:Q8)</f>
        <v>-67709118</v>
      </c>
      <c r="R9" s="5"/>
      <c r="S9" s="16">
        <f>SUM(S8:S8)</f>
        <v>540192962</v>
      </c>
    </row>
    <row r="10" spans="1:19" ht="19.5" thickTop="1" x14ac:dyDescent="0.2"/>
    <row r="11" spans="1:19" x14ac:dyDescent="0.2">
      <c r="R11" s="7">
        <f>+S10-S9</f>
        <v>-540192962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S26" sqref="S26"/>
    </sheetView>
  </sheetViews>
  <sheetFormatPr defaultRowHeight="18.75" x14ac:dyDescent="0.45"/>
  <cols>
    <col min="1" max="1" width="17.125" style="20" bestFit="1" customWidth="1"/>
    <col min="2" max="2" width="0.875" style="20" customWidth="1"/>
    <col min="3" max="3" width="32.125" style="20" bestFit="1" customWidth="1"/>
    <col min="4" max="4" width="0.875" style="20" customWidth="1"/>
    <col min="5" max="5" width="27.875" style="20" bestFit="1" customWidth="1"/>
    <col min="6" max="6" width="0.875" style="20" customWidth="1"/>
    <col min="7" max="7" width="32.125" style="20" bestFit="1" customWidth="1"/>
    <col min="8" max="8" width="0.875" style="20" customWidth="1"/>
    <col min="9" max="9" width="27.875" style="20" bestFit="1" customWidth="1"/>
    <col min="10" max="10" width="0.875" style="20" customWidth="1"/>
    <col min="11" max="11" width="8" style="20" customWidth="1"/>
    <col min="12" max="16384" width="9" style="20"/>
  </cols>
  <sheetData>
    <row r="2" spans="1:9" ht="26.25" x14ac:dyDescent="0.45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</row>
    <row r="3" spans="1:9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</row>
    <row r="4" spans="1:9" ht="26.25" x14ac:dyDescent="0.45">
      <c r="A4" s="54" t="str">
        <f>+سهام!A4</f>
        <v>برای ماه منتهی به 1404/12/29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</row>
    <row r="6" spans="1:9" ht="27" thickBot="1" x14ac:dyDescent="0.5">
      <c r="A6" s="57" t="s">
        <v>46</v>
      </c>
      <c r="B6" s="57" t="s">
        <v>46</v>
      </c>
      <c r="C6" s="57" t="s">
        <v>26</v>
      </c>
      <c r="D6" s="57" t="s">
        <v>26</v>
      </c>
      <c r="E6" s="57" t="s">
        <v>26</v>
      </c>
      <c r="G6" s="57" t="s">
        <v>27</v>
      </c>
      <c r="H6" s="57" t="s">
        <v>27</v>
      </c>
      <c r="I6" s="57" t="s">
        <v>27</v>
      </c>
    </row>
    <row r="7" spans="1:9" ht="27" thickBot="1" x14ac:dyDescent="0.5">
      <c r="A7" s="28" t="s">
        <v>47</v>
      </c>
      <c r="C7" s="46" t="s">
        <v>48</v>
      </c>
      <c r="E7" s="46" t="s">
        <v>49</v>
      </c>
      <c r="G7" s="46" t="s">
        <v>48</v>
      </c>
      <c r="I7" s="46" t="s">
        <v>49</v>
      </c>
    </row>
    <row r="8" spans="1:9" ht="21" x14ac:dyDescent="0.55000000000000004">
      <c r="A8" s="29" t="s">
        <v>22</v>
      </c>
      <c r="C8" s="65">
        <f>+'سود سپرده بانکی'!G8</f>
        <v>709220215</v>
      </c>
      <c r="D8" s="65"/>
      <c r="E8" s="64">
        <f>+C8/$C$10</f>
        <v>0.99999522012525233</v>
      </c>
      <c r="F8" s="65"/>
      <c r="G8" s="65">
        <f>+'سود سپرده بانکی'!M8</f>
        <v>4850516366</v>
      </c>
      <c r="H8" s="65"/>
      <c r="I8" s="64">
        <f>+G8/$G$10</f>
        <v>0.99999930110582569</v>
      </c>
    </row>
    <row r="9" spans="1:9" ht="21" x14ac:dyDescent="0.55000000000000004">
      <c r="A9" s="29" t="s">
        <v>99</v>
      </c>
      <c r="C9" s="65">
        <f>+'سود سپرده بانکی'!G9</f>
        <v>3390</v>
      </c>
      <c r="D9" s="65"/>
      <c r="E9" s="64">
        <f>+C9/$C$10</f>
        <v>4.7798747476827142E-6</v>
      </c>
      <c r="F9" s="65"/>
      <c r="G9" s="65">
        <f>+'سود سپرده بانکی'!M9</f>
        <v>3390</v>
      </c>
      <c r="H9" s="65"/>
      <c r="I9" s="64">
        <f>+G9/$G$10</f>
        <v>6.9889417434216916E-7</v>
      </c>
    </row>
    <row r="10" spans="1:9" ht="21.75" thickBot="1" x14ac:dyDescent="0.5">
      <c r="A10" s="20" t="s">
        <v>15</v>
      </c>
      <c r="C10" s="67">
        <f>SUM(C8:C9)</f>
        <v>709223605</v>
      </c>
      <c r="D10" s="5"/>
      <c r="E10" s="66">
        <f>SUM(E8:E9)</f>
        <v>1</v>
      </c>
      <c r="F10" s="5"/>
      <c r="G10" s="67">
        <f>SUM(G8:G9)</f>
        <v>4850519756</v>
      </c>
      <c r="H10" s="5"/>
      <c r="I10" s="66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S26" sqref="S26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</row>
    <row r="3" spans="1:13" ht="26.25" x14ac:dyDescent="0.2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</row>
    <row r="4" spans="1:13" ht="26.25" x14ac:dyDescent="0.2">
      <c r="A4" s="54" t="str">
        <f>+سهام!A4</f>
        <v>برای ماه منتهی به 1404/12/29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</row>
    <row r="6" spans="1:13" ht="27" thickBot="1" x14ac:dyDescent="0.25">
      <c r="A6" s="57" t="s">
        <v>25</v>
      </c>
      <c r="B6" s="57" t="s">
        <v>25</v>
      </c>
      <c r="C6" s="57" t="s">
        <v>26</v>
      </c>
      <c r="D6" s="57" t="s">
        <v>26</v>
      </c>
      <c r="E6" s="57" t="s">
        <v>26</v>
      </c>
      <c r="F6" s="57" t="s">
        <v>26</v>
      </c>
      <c r="G6" s="57" t="s">
        <v>26</v>
      </c>
      <c r="I6" s="57" t="s">
        <v>27</v>
      </c>
      <c r="J6" s="57" t="s">
        <v>27</v>
      </c>
      <c r="K6" s="57" t="s">
        <v>27</v>
      </c>
      <c r="L6" s="57" t="s">
        <v>27</v>
      </c>
      <c r="M6" s="57" t="s">
        <v>27</v>
      </c>
    </row>
    <row r="7" spans="1:13" ht="27" thickBot="1" x14ac:dyDescent="0.2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29</v>
      </c>
      <c r="K7" s="28" t="s">
        <v>30</v>
      </c>
      <c r="M7" s="28" t="s">
        <v>31</v>
      </c>
    </row>
    <row r="8" spans="1:13" ht="19.5" customHeight="1" x14ac:dyDescent="0.2">
      <c r="A8" s="5" t="s">
        <v>22</v>
      </c>
      <c r="C8" s="7">
        <v>709220215</v>
      </c>
      <c r="E8" s="7">
        <v>0</v>
      </c>
      <c r="G8" s="7">
        <f>+C8-E8</f>
        <v>709220215</v>
      </c>
      <c r="I8" s="7">
        <v>4850516366</v>
      </c>
      <c r="K8" s="7">
        <v>0</v>
      </c>
      <c r="M8" s="7">
        <f>+I8-K8</f>
        <v>4850516366</v>
      </c>
    </row>
    <row r="9" spans="1:13" ht="19.5" customHeight="1" thickBot="1" x14ac:dyDescent="0.25">
      <c r="A9" s="5" t="s">
        <v>99</v>
      </c>
      <c r="C9" s="7">
        <v>3390</v>
      </c>
      <c r="G9" s="7">
        <f>+C9-E9</f>
        <v>3390</v>
      </c>
      <c r="I9" s="7">
        <v>3390</v>
      </c>
      <c r="M9" s="7">
        <f>+I9-K9</f>
        <v>3390</v>
      </c>
    </row>
    <row r="10" spans="1:13" ht="21.75" thickBot="1" x14ac:dyDescent="0.25">
      <c r="A10" s="7" t="s">
        <v>15</v>
      </c>
      <c r="C10" s="16">
        <f>SUM(C8:C9)</f>
        <v>709223605</v>
      </c>
      <c r="D10" s="5"/>
      <c r="E10" s="16">
        <f t="shared" ref="E10:M10" si="0">SUM(E8:E9)</f>
        <v>0</v>
      </c>
      <c r="F10" s="5">
        <f t="shared" si="0"/>
        <v>0</v>
      </c>
      <c r="G10" s="16">
        <f t="shared" si="0"/>
        <v>709223605</v>
      </c>
      <c r="H10" s="5">
        <f t="shared" si="0"/>
        <v>0</v>
      </c>
      <c r="I10" s="16">
        <f t="shared" si="0"/>
        <v>4850519756</v>
      </c>
      <c r="J10" s="5">
        <f t="shared" si="0"/>
        <v>0</v>
      </c>
      <c r="K10" s="16">
        <f t="shared" si="0"/>
        <v>0</v>
      </c>
      <c r="L10" s="5">
        <f t="shared" si="0"/>
        <v>0</v>
      </c>
      <c r="M10" s="16">
        <f t="shared" si="0"/>
        <v>4850519756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34"/>
  <sheetViews>
    <sheetView rightToLeft="1" topLeftCell="A16" zoomScale="85" zoomScaleNormal="85" workbookViewId="0">
      <selection activeCell="S26" sqref="S26"/>
    </sheetView>
  </sheetViews>
  <sheetFormatPr defaultRowHeight="22.5" x14ac:dyDescent="0.2"/>
  <cols>
    <col min="1" max="1" width="31" style="10" customWidth="1"/>
    <col min="2" max="2" width="0.875" style="10" customWidth="1"/>
    <col min="3" max="3" width="15.75" style="10" customWidth="1"/>
    <col min="4" max="4" width="0.875" style="10" customWidth="1"/>
    <col min="5" max="5" width="19.25" style="10" customWidth="1"/>
    <col min="6" max="6" width="0.875" style="10" customWidth="1"/>
    <col min="7" max="7" width="19.25" style="10" customWidth="1"/>
    <col min="8" max="8" width="0.875" style="10" customWidth="1"/>
    <col min="9" max="9" width="24.5" style="10" customWidth="1"/>
    <col min="10" max="10" width="0.875" style="10" customWidth="1"/>
    <col min="11" max="11" width="16.625" style="10" customWidth="1"/>
    <col min="12" max="12" width="0.875" style="10" customWidth="1"/>
    <col min="13" max="13" width="21.125" style="10" bestFit="1" customWidth="1"/>
    <col min="14" max="14" width="0.875" style="10" customWidth="1"/>
    <col min="15" max="15" width="21.25" style="10" bestFit="1" customWidth="1"/>
    <col min="16" max="16" width="0.875" style="10" customWidth="1"/>
    <col min="17" max="17" width="24.5" style="10" customWidth="1"/>
    <col min="18" max="18" width="0.875" style="10" customWidth="1"/>
    <col min="19" max="16384" width="9" style="10"/>
  </cols>
  <sheetData>
    <row r="2" spans="1:17" ht="24" x14ac:dyDescent="0.2">
      <c r="A2" s="58" t="str">
        <f>+سهام!A2</f>
        <v>صندوق سرمایه‌گذاری بخشی صنایع مفید - خودران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4" x14ac:dyDescent="0.2">
      <c r="A3" s="58" t="s">
        <v>24</v>
      </c>
      <c r="B3" s="58" t="s">
        <v>24</v>
      </c>
      <c r="C3" s="58" t="s">
        <v>24</v>
      </c>
      <c r="D3" s="58" t="s">
        <v>24</v>
      </c>
      <c r="E3" s="58" t="s">
        <v>24</v>
      </c>
      <c r="F3" s="58" t="s">
        <v>24</v>
      </c>
      <c r="G3" s="58" t="s">
        <v>24</v>
      </c>
      <c r="H3" s="58" t="s">
        <v>24</v>
      </c>
      <c r="I3" s="58" t="s">
        <v>24</v>
      </c>
      <c r="J3" s="58" t="s">
        <v>24</v>
      </c>
      <c r="K3" s="58" t="s">
        <v>24</v>
      </c>
      <c r="L3" s="58" t="s">
        <v>24</v>
      </c>
      <c r="M3" s="58" t="s">
        <v>24</v>
      </c>
      <c r="N3" s="58" t="s">
        <v>24</v>
      </c>
      <c r="O3" s="58" t="s">
        <v>24</v>
      </c>
      <c r="P3" s="58" t="s">
        <v>24</v>
      </c>
      <c r="Q3" s="58" t="s">
        <v>24</v>
      </c>
    </row>
    <row r="4" spans="1:17" ht="24" x14ac:dyDescent="0.2">
      <c r="A4" s="58" t="str">
        <f>+سهام!A4</f>
        <v>برای ماه منتهی به 1404/12/29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4.75" thickBot="1" x14ac:dyDescent="0.25">
      <c r="A6" s="59" t="s">
        <v>3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H6" s="60" t="s">
        <v>26</v>
      </c>
      <c r="I6" s="60" t="s">
        <v>26</v>
      </c>
      <c r="K6" s="60" t="s">
        <v>27</v>
      </c>
      <c r="L6" s="60" t="s">
        <v>27</v>
      </c>
      <c r="M6" s="60" t="s">
        <v>27</v>
      </c>
      <c r="N6" s="60" t="s">
        <v>27</v>
      </c>
      <c r="O6" s="60" t="s">
        <v>27</v>
      </c>
      <c r="P6" s="60" t="s">
        <v>27</v>
      </c>
      <c r="Q6" s="60" t="s">
        <v>27</v>
      </c>
    </row>
    <row r="7" spans="1:17" ht="24.75" thickBot="1" x14ac:dyDescent="0.25">
      <c r="A7" s="60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18" t="s">
        <v>66</v>
      </c>
      <c r="C8" s="10">
        <v>0</v>
      </c>
      <c r="E8" s="10">
        <v>0</v>
      </c>
      <c r="G8" s="10">
        <v>0</v>
      </c>
      <c r="I8" s="10">
        <v>0</v>
      </c>
      <c r="K8" s="10">
        <v>13026125</v>
      </c>
      <c r="M8" s="10">
        <v>93968383159</v>
      </c>
      <c r="O8" s="10">
        <v>84680307657</v>
      </c>
      <c r="Q8" s="10">
        <f>+M8-O8</f>
        <v>9288075502</v>
      </c>
    </row>
    <row r="9" spans="1:17" ht="24" x14ac:dyDescent="0.2">
      <c r="A9" s="18" t="s">
        <v>74</v>
      </c>
      <c r="C9" s="10">
        <v>805242</v>
      </c>
      <c r="E9" s="10">
        <v>13564205803</v>
      </c>
      <c r="G9" s="10">
        <v>19968447857</v>
      </c>
      <c r="I9" s="10">
        <v>-6404242054</v>
      </c>
      <c r="K9" s="10">
        <v>1153030</v>
      </c>
      <c r="M9" s="10">
        <v>20376729498</v>
      </c>
      <c r="O9" s="10">
        <v>28592919189</v>
      </c>
      <c r="Q9" s="10">
        <f t="shared" ref="Q9:Q28" si="0">+M9-O9</f>
        <v>-8216189691</v>
      </c>
    </row>
    <row r="10" spans="1:17" ht="24" x14ac:dyDescent="0.2">
      <c r="A10" s="18" t="s">
        <v>65</v>
      </c>
      <c r="C10" s="10">
        <v>850512</v>
      </c>
      <c r="E10" s="10">
        <v>2238122391</v>
      </c>
      <c r="G10" s="10">
        <v>3173205155</v>
      </c>
      <c r="I10" s="10">
        <v>-935082764</v>
      </c>
      <c r="K10" s="10">
        <v>2417580</v>
      </c>
      <c r="M10" s="10">
        <v>7243521226</v>
      </c>
      <c r="O10" s="10">
        <v>9019834318</v>
      </c>
      <c r="Q10" s="10">
        <f t="shared" si="0"/>
        <v>-1776313092</v>
      </c>
    </row>
    <row r="11" spans="1:17" ht="24" x14ac:dyDescent="0.2">
      <c r="A11" s="18" t="s">
        <v>60</v>
      </c>
      <c r="C11" s="10">
        <v>0</v>
      </c>
      <c r="E11" s="10">
        <v>0</v>
      </c>
      <c r="G11" s="10">
        <v>0</v>
      </c>
      <c r="I11" s="10">
        <v>0</v>
      </c>
      <c r="K11" s="10">
        <v>9130852</v>
      </c>
      <c r="M11" s="10">
        <v>16388542459</v>
      </c>
      <c r="O11" s="10">
        <v>15741479301</v>
      </c>
      <c r="Q11" s="10">
        <f t="shared" si="0"/>
        <v>647063158</v>
      </c>
    </row>
    <row r="12" spans="1:17" ht="24" x14ac:dyDescent="0.2">
      <c r="A12" s="18" t="s">
        <v>62</v>
      </c>
      <c r="C12" s="10">
        <v>0</v>
      </c>
      <c r="E12" s="10">
        <v>0</v>
      </c>
      <c r="G12" s="10">
        <v>0</v>
      </c>
      <c r="I12" s="10">
        <v>0</v>
      </c>
      <c r="K12" s="10">
        <v>159611</v>
      </c>
      <c r="M12" s="10">
        <v>263381360</v>
      </c>
      <c r="O12" s="10">
        <v>310102576</v>
      </c>
      <c r="Q12" s="10">
        <f t="shared" si="0"/>
        <v>-46721216</v>
      </c>
    </row>
    <row r="13" spans="1:17" ht="24" x14ac:dyDescent="0.2">
      <c r="A13" s="18" t="s">
        <v>68</v>
      </c>
      <c r="C13" s="10">
        <v>0</v>
      </c>
      <c r="E13" s="10">
        <v>0</v>
      </c>
      <c r="G13" s="10">
        <v>0</v>
      </c>
      <c r="I13" s="10">
        <v>0</v>
      </c>
      <c r="K13" s="10">
        <v>380362083</v>
      </c>
      <c r="M13" s="10">
        <v>220237497826</v>
      </c>
      <c r="O13" s="10">
        <v>234941103367</v>
      </c>
      <c r="Q13" s="10">
        <f t="shared" si="0"/>
        <v>-14703605541</v>
      </c>
    </row>
    <row r="14" spans="1:17" ht="24" x14ac:dyDescent="0.2">
      <c r="A14" s="18" t="s">
        <v>70</v>
      </c>
      <c r="C14" s="10">
        <v>0</v>
      </c>
      <c r="E14" s="10">
        <v>0</v>
      </c>
      <c r="G14" s="10">
        <v>0</v>
      </c>
      <c r="I14" s="10">
        <v>0</v>
      </c>
      <c r="K14" s="10">
        <v>750000</v>
      </c>
      <c r="M14" s="10">
        <v>3355066566</v>
      </c>
      <c r="O14" s="10">
        <v>3296817075</v>
      </c>
      <c r="Q14" s="10">
        <f t="shared" si="0"/>
        <v>58249491</v>
      </c>
    </row>
    <row r="15" spans="1:17" ht="24" x14ac:dyDescent="0.2">
      <c r="A15" s="18" t="s">
        <v>77</v>
      </c>
      <c r="C15" s="10">
        <v>0</v>
      </c>
      <c r="E15" s="10">
        <v>0</v>
      </c>
      <c r="G15" s="10">
        <v>0</v>
      </c>
      <c r="I15" s="10">
        <v>0</v>
      </c>
      <c r="K15" s="10">
        <v>375000</v>
      </c>
      <c r="M15" s="10">
        <v>10078958796</v>
      </c>
      <c r="O15" s="10">
        <v>10083943875</v>
      </c>
      <c r="Q15" s="10">
        <f t="shared" si="0"/>
        <v>-4985079</v>
      </c>
    </row>
    <row r="16" spans="1:17" ht="24" x14ac:dyDescent="0.2">
      <c r="A16" s="18" t="s">
        <v>57</v>
      </c>
      <c r="C16" s="10">
        <v>0</v>
      </c>
      <c r="E16" s="10">
        <v>0</v>
      </c>
      <c r="G16" s="10">
        <v>0</v>
      </c>
      <c r="I16" s="10">
        <v>0</v>
      </c>
      <c r="K16" s="10">
        <v>729807</v>
      </c>
      <c r="M16" s="10">
        <v>1877761498</v>
      </c>
      <c r="O16" s="10">
        <v>2195187213</v>
      </c>
      <c r="Q16" s="10">
        <f t="shared" si="0"/>
        <v>-317425715</v>
      </c>
    </row>
    <row r="17" spans="1:17" ht="24" x14ac:dyDescent="0.2">
      <c r="A17" s="18" t="s">
        <v>86</v>
      </c>
      <c r="C17" s="10">
        <v>0</v>
      </c>
      <c r="E17" s="10">
        <v>0</v>
      </c>
      <c r="G17" s="10">
        <v>0</v>
      </c>
      <c r="I17" s="10">
        <v>0</v>
      </c>
      <c r="K17" s="10">
        <v>2668528</v>
      </c>
      <c r="M17" s="10">
        <v>8562255002</v>
      </c>
      <c r="O17" s="10">
        <v>10380579077</v>
      </c>
      <c r="Q17" s="10">
        <f t="shared" si="0"/>
        <v>-1818324075</v>
      </c>
    </row>
    <row r="18" spans="1:17" ht="24" x14ac:dyDescent="0.2">
      <c r="A18" s="18" t="s">
        <v>59</v>
      </c>
      <c r="C18" s="10">
        <v>0</v>
      </c>
      <c r="E18" s="10">
        <v>0</v>
      </c>
      <c r="G18" s="10">
        <v>0</v>
      </c>
      <c r="I18" s="10">
        <v>0</v>
      </c>
      <c r="K18" s="10">
        <v>16781361</v>
      </c>
      <c r="M18" s="10">
        <v>30522458465</v>
      </c>
      <c r="O18" s="10">
        <v>31854589381</v>
      </c>
      <c r="Q18" s="10">
        <f t="shared" si="0"/>
        <v>-1332130916</v>
      </c>
    </row>
    <row r="19" spans="1:17" ht="24" x14ac:dyDescent="0.2">
      <c r="A19" s="18" t="s">
        <v>80</v>
      </c>
      <c r="C19" s="10">
        <v>0</v>
      </c>
      <c r="E19" s="10">
        <v>0</v>
      </c>
      <c r="G19" s="10">
        <v>0</v>
      </c>
      <c r="I19" s="10">
        <v>0</v>
      </c>
      <c r="K19" s="10">
        <v>133750</v>
      </c>
      <c r="M19" s="10">
        <v>5547743113</v>
      </c>
      <c r="O19" s="10">
        <v>3941668538</v>
      </c>
      <c r="Q19" s="10">
        <f t="shared" si="0"/>
        <v>1606074575</v>
      </c>
    </row>
    <row r="20" spans="1:17" ht="24" x14ac:dyDescent="0.2">
      <c r="A20" s="18" t="s">
        <v>89</v>
      </c>
      <c r="C20" s="10">
        <v>0</v>
      </c>
      <c r="E20" s="10">
        <v>0</v>
      </c>
      <c r="G20" s="10">
        <v>0</v>
      </c>
      <c r="I20" s="10">
        <v>0</v>
      </c>
      <c r="K20" s="10">
        <v>1256501</v>
      </c>
      <c r="M20" s="10">
        <v>9700012828</v>
      </c>
      <c r="O20" s="10">
        <v>8127119384</v>
      </c>
      <c r="Q20" s="10">
        <f t="shared" si="0"/>
        <v>1572893444</v>
      </c>
    </row>
    <row r="21" spans="1:17" ht="24" x14ac:dyDescent="0.2">
      <c r="A21" s="18" t="s">
        <v>56</v>
      </c>
      <c r="C21" s="10">
        <v>5683939</v>
      </c>
      <c r="E21" s="10">
        <v>19315023464</v>
      </c>
      <c r="G21" s="10">
        <v>23913609116</v>
      </c>
      <c r="I21" s="10">
        <v>-4598585652</v>
      </c>
      <c r="K21" s="10">
        <v>7128082</v>
      </c>
      <c r="M21" s="10">
        <v>24320421849</v>
      </c>
      <c r="O21" s="10">
        <v>29989443361</v>
      </c>
      <c r="Q21" s="10">
        <f t="shared" si="0"/>
        <v>-5669021512</v>
      </c>
    </row>
    <row r="22" spans="1:17" ht="24" x14ac:dyDescent="0.2">
      <c r="A22" s="18" t="s">
        <v>87</v>
      </c>
      <c r="C22" s="10">
        <v>0</v>
      </c>
      <c r="E22" s="10">
        <v>0</v>
      </c>
      <c r="G22" s="10">
        <v>0</v>
      </c>
      <c r="I22" s="10">
        <v>0</v>
      </c>
      <c r="K22" s="10">
        <v>90982</v>
      </c>
      <c r="M22" s="10">
        <v>4563514487</v>
      </c>
      <c r="O22" s="10">
        <v>5631569953</v>
      </c>
      <c r="Q22" s="10">
        <f t="shared" si="0"/>
        <v>-1068055466</v>
      </c>
    </row>
    <row r="23" spans="1:17" ht="24" x14ac:dyDescent="0.2">
      <c r="A23" s="18" t="s">
        <v>72</v>
      </c>
      <c r="C23" s="10">
        <v>0</v>
      </c>
      <c r="E23" s="10">
        <v>0</v>
      </c>
      <c r="G23" s="10">
        <v>0</v>
      </c>
      <c r="I23" s="10">
        <v>0</v>
      </c>
      <c r="K23" s="10">
        <v>93679252</v>
      </c>
      <c r="M23" s="10">
        <v>400184791894</v>
      </c>
      <c r="O23" s="10">
        <v>423837013636</v>
      </c>
      <c r="Q23" s="10">
        <f t="shared" si="0"/>
        <v>-23652221742</v>
      </c>
    </row>
    <row r="24" spans="1:17" ht="24" x14ac:dyDescent="0.2">
      <c r="A24" s="18" t="s">
        <v>54</v>
      </c>
      <c r="C24" s="10">
        <v>82264180</v>
      </c>
      <c r="E24" s="10">
        <v>41134099184</v>
      </c>
      <c r="G24" s="10">
        <v>45235844654</v>
      </c>
      <c r="I24" s="10">
        <v>-4101745470</v>
      </c>
      <c r="K24" s="10">
        <v>290448488</v>
      </c>
      <c r="M24" s="10">
        <v>151234843728</v>
      </c>
      <c r="O24" s="10">
        <v>159692243975</v>
      </c>
      <c r="Q24" s="10">
        <f t="shared" si="0"/>
        <v>-8457400247</v>
      </c>
    </row>
    <row r="25" spans="1:17" ht="24" x14ac:dyDescent="0.2">
      <c r="A25" s="18" t="s">
        <v>78</v>
      </c>
      <c r="C25" s="10">
        <v>0</v>
      </c>
      <c r="E25" s="10">
        <v>0</v>
      </c>
      <c r="G25" s="10">
        <v>0</v>
      </c>
      <c r="I25" s="10">
        <v>0</v>
      </c>
      <c r="K25" s="10">
        <v>938144</v>
      </c>
      <c r="M25" s="10">
        <v>1596480047</v>
      </c>
      <c r="O25" s="10">
        <v>1952407118</v>
      </c>
      <c r="Q25" s="10">
        <f t="shared" si="0"/>
        <v>-355927071</v>
      </c>
    </row>
    <row r="26" spans="1:17" ht="24" x14ac:dyDescent="0.2">
      <c r="A26" s="18" t="s">
        <v>75</v>
      </c>
      <c r="C26" s="10">
        <v>0</v>
      </c>
      <c r="E26" s="10">
        <v>0</v>
      </c>
      <c r="G26" s="10">
        <v>0</v>
      </c>
      <c r="I26" s="10">
        <v>0</v>
      </c>
      <c r="K26" s="10">
        <v>6600000</v>
      </c>
      <c r="M26" s="10">
        <v>96876169566</v>
      </c>
      <c r="O26" s="10">
        <v>97495036148</v>
      </c>
      <c r="Q26" s="10">
        <f t="shared" si="0"/>
        <v>-618866582</v>
      </c>
    </row>
    <row r="27" spans="1:17" ht="24" x14ac:dyDescent="0.2">
      <c r="A27" s="18" t="s">
        <v>73</v>
      </c>
      <c r="C27" s="10">
        <v>0</v>
      </c>
      <c r="E27" s="10">
        <v>0</v>
      </c>
      <c r="G27" s="10">
        <v>0</v>
      </c>
      <c r="I27" s="10">
        <v>0</v>
      </c>
      <c r="K27" s="10">
        <v>13459619</v>
      </c>
      <c r="M27" s="10">
        <v>55123518863</v>
      </c>
      <c r="O27" s="10">
        <v>54009949930</v>
      </c>
      <c r="Q27" s="10">
        <f t="shared" si="0"/>
        <v>1113568933</v>
      </c>
    </row>
    <row r="28" spans="1:17" ht="24" x14ac:dyDescent="0.2">
      <c r="A28" s="18" t="s">
        <v>53</v>
      </c>
      <c r="C28" s="10">
        <v>0</v>
      </c>
      <c r="E28" s="10">
        <v>0</v>
      </c>
      <c r="G28" s="10">
        <v>0</v>
      </c>
      <c r="I28" s="10">
        <v>0</v>
      </c>
      <c r="K28" s="10">
        <v>57634905</v>
      </c>
      <c r="M28" s="10">
        <v>35862184426</v>
      </c>
      <c r="O28" s="10">
        <v>39853559550</v>
      </c>
      <c r="Q28" s="10">
        <f t="shared" si="0"/>
        <v>-3991375124</v>
      </c>
    </row>
    <row r="29" spans="1:17" ht="24" x14ac:dyDescent="0.2">
      <c r="A29" s="18" t="s">
        <v>100</v>
      </c>
      <c r="C29" s="10">
        <v>0</v>
      </c>
      <c r="E29" s="10">
        <v>0</v>
      </c>
      <c r="G29" s="10">
        <v>0</v>
      </c>
      <c r="I29" s="10">
        <v>3256945</v>
      </c>
      <c r="K29" s="10">
        <v>0</v>
      </c>
      <c r="M29" s="10">
        <v>0</v>
      </c>
      <c r="O29" s="10">
        <v>0</v>
      </c>
      <c r="Q29" s="10">
        <v>3256945</v>
      </c>
    </row>
    <row r="30" spans="1:17" ht="24" x14ac:dyDescent="0.2">
      <c r="A30" s="18" t="s">
        <v>83</v>
      </c>
      <c r="C30" s="10">
        <v>0</v>
      </c>
      <c r="E30" s="10">
        <v>0</v>
      </c>
      <c r="G30" s="10">
        <v>0</v>
      </c>
      <c r="I30" s="10">
        <f t="shared" ref="I30:I32" si="1">+E30-G30</f>
        <v>0</v>
      </c>
      <c r="K30" s="10">
        <v>0</v>
      </c>
      <c r="M30" s="10">
        <v>0</v>
      </c>
      <c r="O30" s="10">
        <v>0</v>
      </c>
      <c r="Q30" s="10">
        <v>931831704</v>
      </c>
    </row>
    <row r="31" spans="1:17" ht="24" x14ac:dyDescent="0.2">
      <c r="A31" s="18" t="s">
        <v>84</v>
      </c>
      <c r="C31" s="10">
        <v>0</v>
      </c>
      <c r="E31" s="10">
        <v>0</v>
      </c>
      <c r="G31" s="10">
        <v>0</v>
      </c>
      <c r="I31" s="10">
        <f t="shared" si="1"/>
        <v>0</v>
      </c>
      <c r="K31" s="10">
        <v>0</v>
      </c>
      <c r="M31" s="10">
        <v>0</v>
      </c>
      <c r="O31" s="10">
        <v>0</v>
      </c>
      <c r="Q31" s="10">
        <v>582863257</v>
      </c>
    </row>
    <row r="32" spans="1:17" ht="24.75" thickBot="1" x14ac:dyDescent="0.25">
      <c r="A32" s="18" t="s">
        <v>91</v>
      </c>
      <c r="C32" s="10">
        <v>0</v>
      </c>
      <c r="E32" s="10">
        <v>0</v>
      </c>
      <c r="G32" s="10">
        <v>0</v>
      </c>
      <c r="I32" s="10">
        <f t="shared" si="1"/>
        <v>0</v>
      </c>
      <c r="K32" s="10">
        <v>0</v>
      </c>
      <c r="M32" s="10">
        <v>0</v>
      </c>
      <c r="O32" s="10">
        <v>0</v>
      </c>
      <c r="Q32" s="10">
        <v>840882400</v>
      </c>
    </row>
    <row r="33" spans="1:17" s="11" customFormat="1" ht="24.75" thickBot="1" x14ac:dyDescent="0.25">
      <c r="A33" s="11" t="s">
        <v>15</v>
      </c>
      <c r="C33" s="11" t="s">
        <v>15</v>
      </c>
      <c r="E33" s="19">
        <f>SUM(E8:E32)</f>
        <v>76251450842</v>
      </c>
      <c r="G33" s="19">
        <f>SUM(G8:G32)</f>
        <v>92291106782</v>
      </c>
      <c r="I33" s="19">
        <f>SUM(I8:I32)</f>
        <v>-16036398995</v>
      </c>
      <c r="K33" s="11" t="s">
        <v>15</v>
      </c>
      <c r="M33" s="19">
        <f>SUM(M8:M32)</f>
        <v>1197884236656</v>
      </c>
      <c r="O33" s="19">
        <f>SUM(O8:O32)</f>
        <v>1255626874622</v>
      </c>
      <c r="Q33" s="19">
        <f>SUM(Q8:Q32)</f>
        <v>-55383803660</v>
      </c>
    </row>
    <row r="34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2026-03-28T20:29:14Z</dcterms:modified>
</cp:coreProperties>
</file>