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12\بخشی\"/>
    </mc:Choice>
  </mc:AlternateContent>
  <xr:revisionPtr revIDLastSave="0" documentId="13_ncr:1_{9EF554AB-F19D-455F-87EC-F4AAF0C366B5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سایر درآمدها" sheetId="14" state="hidden" r:id="rId4"/>
    <sheet name="درآمد سرمایه‌گذاری در سهام" sheetId="7" r:id="rId5"/>
    <sheet name="درآمد سود سهام" sheetId="13" r:id="rId6"/>
    <sheet name="درآمد سپرده بانکی" sheetId="8" r:id="rId7"/>
    <sheet name="سود سپرده بانکی" sheetId="3" r:id="rId8"/>
    <sheet name="درآمد ناشی از فروش" sheetId="12" r:id="rId9"/>
    <sheet name="درآمد ناشی از تغییر قیمت اوراق" sheetId="5" r:id="rId10"/>
  </sheets>
  <definedNames>
    <definedName name="_xlnm._FilterDatabase" localSheetId="8" hidden="1">'درآمد ناشی از فروش'!$K$6:$Q$51</definedName>
    <definedName name="_xlnm._FilterDatabase" localSheetId="0" hidden="1">سهام!$A$6:$A$54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8" i="1" l="1"/>
  <c r="G9" i="10"/>
  <c r="S8" i="13"/>
  <c r="S9" i="13"/>
  <c r="R9" i="13"/>
  <c r="Q9" i="13"/>
  <c r="P9" i="13"/>
  <c r="O9" i="13"/>
  <c r="N9" i="13"/>
  <c r="M9" i="13"/>
  <c r="L9" i="13"/>
  <c r="K9" i="13"/>
  <c r="I9" i="13"/>
  <c r="M8" i="13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8" i="5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8" i="12"/>
  <c r="H10" i="8"/>
  <c r="F10" i="8"/>
  <c r="G8" i="8"/>
  <c r="C8" i="8"/>
  <c r="L10" i="3"/>
  <c r="K10" i="3"/>
  <c r="J10" i="3"/>
  <c r="I10" i="3"/>
  <c r="H10" i="3"/>
  <c r="F10" i="3"/>
  <c r="E10" i="3"/>
  <c r="C10" i="3"/>
  <c r="M8" i="3"/>
  <c r="G8" i="3"/>
  <c r="C10" i="2"/>
  <c r="E10" i="2"/>
  <c r="G10" i="2"/>
  <c r="I8" i="2"/>
  <c r="I9" i="2"/>
  <c r="A4" i="14"/>
  <c r="A2" i="14"/>
  <c r="E9" i="14"/>
  <c r="C9" i="14"/>
  <c r="I10" i="2" l="1"/>
  <c r="I6" i="2"/>
  <c r="C6" i="2"/>
  <c r="O52" i="12"/>
  <c r="M52" i="12"/>
  <c r="G55" i="1"/>
  <c r="I52" i="12" l="1"/>
  <c r="Y55" i="1"/>
  <c r="G52" i="12"/>
  <c r="E52" i="12"/>
  <c r="Q52" i="12"/>
  <c r="I51" i="5"/>
  <c r="K55" i="1"/>
  <c r="O55" i="1"/>
  <c r="U55" i="1"/>
  <c r="W55" i="1"/>
  <c r="A4" i="13"/>
  <c r="M54" i="7" l="1"/>
  <c r="C54" i="7"/>
  <c r="C50" i="7"/>
  <c r="C49" i="7"/>
  <c r="M50" i="7"/>
  <c r="M49" i="7"/>
  <c r="C43" i="7"/>
  <c r="M44" i="7"/>
  <c r="C44" i="7"/>
  <c r="M43" i="7"/>
  <c r="C45" i="7"/>
  <c r="M45" i="7"/>
  <c r="C41" i="7"/>
  <c r="M41" i="7"/>
  <c r="C48" i="7"/>
  <c r="M48" i="7"/>
  <c r="M9" i="7"/>
  <c r="M16" i="7"/>
  <c r="M24" i="7"/>
  <c r="M32" i="7"/>
  <c r="M38" i="7"/>
  <c r="M55" i="7"/>
  <c r="C14" i="7"/>
  <c r="C21" i="7"/>
  <c r="C29" i="7"/>
  <c r="C36" i="7"/>
  <c r="C51" i="7"/>
  <c r="C40" i="7"/>
  <c r="M10" i="7"/>
  <c r="M17" i="7"/>
  <c r="M25" i="7"/>
  <c r="M33" i="7"/>
  <c r="M8" i="7"/>
  <c r="C22" i="7"/>
  <c r="C30" i="7"/>
  <c r="C42" i="7"/>
  <c r="C52" i="7"/>
  <c r="M31" i="7"/>
  <c r="C47" i="7"/>
  <c r="M11" i="7"/>
  <c r="M18" i="7"/>
  <c r="M26" i="7"/>
  <c r="M34" i="7"/>
  <c r="M39" i="7"/>
  <c r="M46" i="7"/>
  <c r="C15" i="7"/>
  <c r="C23" i="7"/>
  <c r="C31" i="7"/>
  <c r="C37" i="7"/>
  <c r="C53" i="7"/>
  <c r="M37" i="7"/>
  <c r="C13" i="7"/>
  <c r="M12" i="7"/>
  <c r="M19" i="7"/>
  <c r="M27" i="7"/>
  <c r="M35" i="7"/>
  <c r="C9" i="7"/>
  <c r="C16" i="7"/>
  <c r="C24" i="7"/>
  <c r="C32" i="7"/>
  <c r="C38" i="7"/>
  <c r="C55" i="7"/>
  <c r="C28" i="7"/>
  <c r="M13" i="7"/>
  <c r="M20" i="7"/>
  <c r="M28" i="7"/>
  <c r="M40" i="7"/>
  <c r="M47" i="7"/>
  <c r="C10" i="7"/>
  <c r="C17" i="7"/>
  <c r="C25" i="7"/>
  <c r="C33" i="7"/>
  <c r="C8" i="7"/>
  <c r="M23" i="7"/>
  <c r="M14" i="7"/>
  <c r="M21" i="7"/>
  <c r="M29" i="7"/>
  <c r="M36" i="7"/>
  <c r="M51" i="7"/>
  <c r="C11" i="7"/>
  <c r="C18" i="7"/>
  <c r="C26" i="7"/>
  <c r="C34" i="7"/>
  <c r="C39" i="7"/>
  <c r="C46" i="7"/>
  <c r="M15" i="7"/>
  <c r="C20" i="7"/>
  <c r="M22" i="7"/>
  <c r="M30" i="7"/>
  <c r="M42" i="7"/>
  <c r="M52" i="7"/>
  <c r="C12" i="7"/>
  <c r="C19" i="7"/>
  <c r="C27" i="7"/>
  <c r="C35" i="7"/>
  <c r="M53" i="7"/>
  <c r="A4" i="12"/>
  <c r="A2" i="12"/>
  <c r="G54" i="7" l="1"/>
  <c r="Q54" i="7"/>
  <c r="Q49" i="7"/>
  <c r="G49" i="7"/>
  <c r="G50" i="7"/>
  <c r="Q50" i="7"/>
  <c r="G44" i="7"/>
  <c r="Q45" i="7"/>
  <c r="G43" i="7"/>
  <c r="Q44" i="7"/>
  <c r="Q43" i="7"/>
  <c r="G45" i="7"/>
  <c r="Q41" i="7"/>
  <c r="G41" i="7"/>
  <c r="G48" i="7"/>
  <c r="Q48" i="7"/>
  <c r="C56" i="7"/>
  <c r="Q35" i="7"/>
  <c r="G35" i="7"/>
  <c r="Q22" i="7"/>
  <c r="Q30" i="7"/>
  <c r="Q38" i="7"/>
  <c r="Q55" i="7"/>
  <c r="G14" i="7"/>
  <c r="G21" i="7"/>
  <c r="G29" i="7"/>
  <c r="G37" i="7"/>
  <c r="G53" i="7"/>
  <c r="Q36" i="7"/>
  <c r="G40" i="7"/>
  <c r="Q15" i="7"/>
  <c r="Q23" i="7"/>
  <c r="Q31" i="7"/>
  <c r="Q8" i="7"/>
  <c r="G22" i="7"/>
  <c r="G30" i="7"/>
  <c r="G38" i="7"/>
  <c r="G55" i="7"/>
  <c r="G34" i="7"/>
  <c r="Q9" i="7"/>
  <c r="Q16" i="7"/>
  <c r="Q24" i="7"/>
  <c r="Q32" i="7"/>
  <c r="Q39" i="7"/>
  <c r="Q46" i="7"/>
  <c r="G15" i="7"/>
  <c r="G23" i="7"/>
  <c r="G31" i="7"/>
  <c r="G8" i="7"/>
  <c r="Q10" i="7"/>
  <c r="Q17" i="7"/>
  <c r="Q25" i="7"/>
  <c r="Q33" i="7"/>
  <c r="G9" i="7"/>
  <c r="G16" i="7"/>
  <c r="G24" i="7"/>
  <c r="G32" i="7"/>
  <c r="G39" i="7"/>
  <c r="G46" i="7"/>
  <c r="Q19" i="7"/>
  <c r="G18" i="7"/>
  <c r="G47" i="7"/>
  <c r="Q11" i="7"/>
  <c r="Q18" i="7"/>
  <c r="Q26" i="7"/>
  <c r="Q34" i="7"/>
  <c r="Q40" i="7"/>
  <c r="Q47" i="7"/>
  <c r="G10" i="7"/>
  <c r="G17" i="7"/>
  <c r="G25" i="7"/>
  <c r="G33" i="7"/>
  <c r="Q27" i="7"/>
  <c r="G26" i="7"/>
  <c r="Q12" i="7"/>
  <c r="Q13" i="7"/>
  <c r="Q20" i="7"/>
  <c r="Q28" i="7"/>
  <c r="Q42" i="7"/>
  <c r="Q52" i="7"/>
  <c r="G12" i="7"/>
  <c r="G19" i="7"/>
  <c r="G27" i="7"/>
  <c r="G36" i="7"/>
  <c r="G51" i="7"/>
  <c r="Q51" i="7"/>
  <c r="Q14" i="7"/>
  <c r="Q21" i="7"/>
  <c r="Q29" i="7"/>
  <c r="Q37" i="7"/>
  <c r="Q53" i="7"/>
  <c r="G13" i="7"/>
  <c r="G20" i="7"/>
  <c r="G28" i="7"/>
  <c r="G42" i="7"/>
  <c r="G52" i="7"/>
  <c r="G11" i="7"/>
  <c r="A4" i="5"/>
  <c r="A4" i="3"/>
  <c r="A4" i="8"/>
  <c r="A4" i="7"/>
  <c r="A4" i="10"/>
  <c r="A4" i="2"/>
  <c r="A2" i="5"/>
  <c r="A2" i="3"/>
  <c r="A2" i="8"/>
  <c r="A2" i="7"/>
  <c r="A2" i="10"/>
  <c r="A2" i="2"/>
  <c r="E54" i="7" l="1"/>
  <c r="I54" i="7" s="1"/>
  <c r="O54" i="7"/>
  <c r="S54" i="7" s="1"/>
  <c r="O49" i="7"/>
  <c r="S49" i="7" s="1"/>
  <c r="E50" i="7"/>
  <c r="I50" i="7" s="1"/>
  <c r="E49" i="7"/>
  <c r="I49" i="7" s="1"/>
  <c r="O50" i="7"/>
  <c r="S50" i="7" s="1"/>
  <c r="O45" i="7"/>
  <c r="S45" i="7" s="1"/>
  <c r="E43" i="7"/>
  <c r="I43" i="7" s="1"/>
  <c r="O44" i="7"/>
  <c r="S44" i="7" s="1"/>
  <c r="E45" i="7"/>
  <c r="I45" i="7" s="1"/>
  <c r="O43" i="7"/>
  <c r="S43" i="7" s="1"/>
  <c r="E44" i="7"/>
  <c r="I44" i="7" s="1"/>
  <c r="O41" i="7"/>
  <c r="S41" i="7" s="1"/>
  <c r="E41" i="7"/>
  <c r="I41" i="7" s="1"/>
  <c r="O48" i="7"/>
  <c r="S48" i="7" s="1"/>
  <c r="E48" i="7"/>
  <c r="I48" i="7" s="1"/>
  <c r="O35" i="7"/>
  <c r="S35" i="7" s="1"/>
  <c r="E35" i="7"/>
  <c r="I35" i="7" s="1"/>
  <c r="E51" i="7"/>
  <c r="I51" i="7" s="1"/>
  <c r="O22" i="7"/>
  <c r="S22" i="7" s="1"/>
  <c r="O30" i="7"/>
  <c r="S30" i="7" s="1"/>
  <c r="O38" i="7"/>
  <c r="S38" i="7" s="1"/>
  <c r="O55" i="7"/>
  <c r="S55" i="7" s="1"/>
  <c r="O36" i="7"/>
  <c r="S36" i="7" s="1"/>
  <c r="O15" i="7"/>
  <c r="S15" i="7" s="1"/>
  <c r="O23" i="7"/>
  <c r="S23" i="7" s="1"/>
  <c r="O31" i="7"/>
  <c r="S31" i="7" s="1"/>
  <c r="O8" i="7"/>
  <c r="S8" i="7" s="1"/>
  <c r="O9" i="7"/>
  <c r="S9" i="7" s="1"/>
  <c r="O16" i="7"/>
  <c r="S16" i="7" s="1"/>
  <c r="O24" i="7"/>
  <c r="S24" i="7" s="1"/>
  <c r="O32" i="7"/>
  <c r="S32" i="7" s="1"/>
  <c r="O39" i="7"/>
  <c r="S39" i="7" s="1"/>
  <c r="O46" i="7"/>
  <c r="S46" i="7" s="1"/>
  <c r="O27" i="7"/>
  <c r="S27" i="7" s="1"/>
  <c r="O10" i="7"/>
  <c r="S10" i="7" s="1"/>
  <c r="O17" i="7"/>
  <c r="S17" i="7" s="1"/>
  <c r="O25" i="7"/>
  <c r="S25" i="7" s="1"/>
  <c r="O33" i="7"/>
  <c r="S33" i="7" s="1"/>
  <c r="O11" i="7"/>
  <c r="S11" i="7" s="1"/>
  <c r="O18" i="7"/>
  <c r="S18" i="7" s="1"/>
  <c r="O26" i="7"/>
  <c r="S26" i="7" s="1"/>
  <c r="O34" i="7"/>
  <c r="S34" i="7" s="1"/>
  <c r="O40" i="7"/>
  <c r="S40" i="7" s="1"/>
  <c r="O47" i="7"/>
  <c r="S47" i="7" s="1"/>
  <c r="O19" i="7"/>
  <c r="S19" i="7" s="1"/>
  <c r="O13" i="7"/>
  <c r="S13" i="7" s="1"/>
  <c r="O20" i="7"/>
  <c r="S20" i="7" s="1"/>
  <c r="O28" i="7"/>
  <c r="S28" i="7" s="1"/>
  <c r="O42" i="7"/>
  <c r="S42" i="7" s="1"/>
  <c r="O52" i="7"/>
  <c r="S52" i="7" s="1"/>
  <c r="O12" i="7"/>
  <c r="S12" i="7" s="1"/>
  <c r="O51" i="7"/>
  <c r="S51" i="7" s="1"/>
  <c r="O14" i="7"/>
  <c r="S14" i="7" s="1"/>
  <c r="O21" i="7"/>
  <c r="S21" i="7" s="1"/>
  <c r="O29" i="7"/>
  <c r="S29" i="7" s="1"/>
  <c r="O37" i="7"/>
  <c r="S37" i="7" s="1"/>
  <c r="O53" i="7"/>
  <c r="S53" i="7" s="1"/>
  <c r="E32" i="7"/>
  <c r="I32" i="7" s="1"/>
  <c r="E13" i="7"/>
  <c r="I13" i="7" s="1"/>
  <c r="E55" i="7"/>
  <c r="I55" i="7" s="1"/>
  <c r="E38" i="7"/>
  <c r="I38" i="7" s="1"/>
  <c r="E8" i="7"/>
  <c r="I8" i="7" s="1"/>
  <c r="E23" i="7"/>
  <c r="I23" i="7" s="1"/>
  <c r="E46" i="7"/>
  <c r="I46" i="7" s="1"/>
  <c r="E22" i="7"/>
  <c r="I22" i="7" s="1"/>
  <c r="E42" i="7"/>
  <c r="I42" i="7" s="1"/>
  <c r="E28" i="7"/>
  <c r="I28" i="7" s="1"/>
  <c r="E37" i="7"/>
  <c r="I37" i="7" s="1"/>
  <c r="E17" i="7"/>
  <c r="I17" i="7" s="1"/>
  <c r="E11" i="7"/>
  <c r="I11" i="7" s="1"/>
  <c r="E15" i="7"/>
  <c r="I15" i="7" s="1"/>
  <c r="E24" i="7"/>
  <c r="I24" i="7" s="1"/>
  <c r="E53" i="7"/>
  <c r="I53" i="7" s="1"/>
  <c r="E52" i="7"/>
  <c r="I52" i="7" s="1"/>
  <c r="E12" i="7"/>
  <c r="I12" i="7" s="1"/>
  <c r="E18" i="7"/>
  <c r="I18" i="7" s="1"/>
  <c r="E9" i="7"/>
  <c r="I9" i="7" s="1"/>
  <c r="E29" i="7"/>
  <c r="I29" i="7" s="1"/>
  <c r="E34" i="7"/>
  <c r="I34" i="7" s="1"/>
  <c r="E33" i="7"/>
  <c r="I33" i="7" s="1"/>
  <c r="E26" i="7"/>
  <c r="I26" i="7" s="1"/>
  <c r="E25" i="7"/>
  <c r="I25" i="7" s="1"/>
  <c r="E47" i="7"/>
  <c r="I47" i="7" s="1"/>
  <c r="E16" i="7"/>
  <c r="I16" i="7" s="1"/>
  <c r="E20" i="7"/>
  <c r="I20" i="7" s="1"/>
  <c r="E19" i="7"/>
  <c r="I19" i="7" s="1"/>
  <c r="E39" i="7"/>
  <c r="I39" i="7" s="1"/>
  <c r="E10" i="7"/>
  <c r="I10" i="7" s="1"/>
  <c r="E36" i="7"/>
  <c r="I36" i="7" s="1"/>
  <c r="E31" i="7"/>
  <c r="I31" i="7" s="1"/>
  <c r="E14" i="7"/>
  <c r="I14" i="7" s="1"/>
  <c r="E30" i="7"/>
  <c r="I30" i="7" s="1"/>
  <c r="E40" i="7"/>
  <c r="I40" i="7" s="1"/>
  <c r="E27" i="7"/>
  <c r="I27" i="7" s="1"/>
  <c r="E21" i="7"/>
  <c r="I21" i="7" s="1"/>
  <c r="G9" i="3"/>
  <c r="G10" i="3" s="1"/>
  <c r="M9" i="3" l="1"/>
  <c r="C9" i="8"/>
  <c r="C10" i="8" s="1"/>
  <c r="I56" i="7"/>
  <c r="K54" i="7" s="1"/>
  <c r="K10" i="2"/>
  <c r="G9" i="8" l="1"/>
  <c r="G10" i="8" s="1"/>
  <c r="M10" i="3"/>
  <c r="I9" i="8"/>
  <c r="I8" i="8"/>
  <c r="K50" i="7"/>
  <c r="K49" i="7"/>
  <c r="E8" i="8"/>
  <c r="C8" i="10"/>
  <c r="K43" i="7"/>
  <c r="K44" i="7"/>
  <c r="K45" i="7"/>
  <c r="K48" i="7"/>
  <c r="K41" i="7"/>
  <c r="K8" i="7"/>
  <c r="K35" i="7"/>
  <c r="K26" i="7"/>
  <c r="K32" i="7"/>
  <c r="K10" i="7"/>
  <c r="K15" i="7"/>
  <c r="K14" i="7"/>
  <c r="K24" i="7"/>
  <c r="K12" i="7"/>
  <c r="K52" i="7"/>
  <c r="K38" i="7"/>
  <c r="K46" i="7"/>
  <c r="K33" i="7"/>
  <c r="K16" i="7"/>
  <c r="K21" i="7"/>
  <c r="K30" i="7"/>
  <c r="K39" i="7"/>
  <c r="C7" i="10"/>
  <c r="K20" i="7"/>
  <c r="K9" i="7"/>
  <c r="K37" i="7"/>
  <c r="K13" i="7"/>
  <c r="K28" i="7"/>
  <c r="K42" i="7"/>
  <c r="K29" i="7"/>
  <c r="K11" i="7"/>
  <c r="K25" i="7"/>
  <c r="K17" i="7"/>
  <c r="K27" i="7"/>
  <c r="K51" i="7"/>
  <c r="K47" i="7"/>
  <c r="K22" i="7"/>
  <c r="K31" i="7"/>
  <c r="K19" i="7"/>
  <c r="K40" i="7"/>
  <c r="K55" i="7"/>
  <c r="K53" i="7"/>
  <c r="K18" i="7"/>
  <c r="K23" i="7"/>
  <c r="K34" i="7"/>
  <c r="K36" i="7"/>
  <c r="E9" i="8"/>
  <c r="E55" i="1"/>
  <c r="G51" i="5"/>
  <c r="M51" i="5"/>
  <c r="O51" i="5"/>
  <c r="Q51" i="5"/>
  <c r="G56" i="7"/>
  <c r="E10" i="8" l="1"/>
  <c r="I10" i="8"/>
  <c r="C9" i="10"/>
  <c r="M56" i="7"/>
  <c r="E56" i="7"/>
  <c r="Q56" i="7"/>
  <c r="O56" i="7"/>
  <c r="S56" i="7" l="1"/>
  <c r="U54" i="7" s="1"/>
  <c r="E51" i="5"/>
  <c r="U49" i="7" l="1"/>
  <c r="U50" i="7"/>
  <c r="U43" i="7"/>
  <c r="U44" i="7"/>
  <c r="U45" i="7"/>
  <c r="U48" i="7"/>
  <c r="U41" i="7"/>
  <c r="U35" i="7"/>
  <c r="U46" i="7"/>
  <c r="U13" i="7"/>
  <c r="U20" i="7"/>
  <c r="U28" i="7"/>
  <c r="U42" i="7"/>
  <c r="U52" i="7"/>
  <c r="U14" i="7"/>
  <c r="U21" i="7"/>
  <c r="U29" i="7"/>
  <c r="U37" i="7"/>
  <c r="U53" i="7"/>
  <c r="U22" i="7"/>
  <c r="U30" i="7"/>
  <c r="U38" i="7"/>
  <c r="U55" i="7"/>
  <c r="U24" i="7"/>
  <c r="U39" i="7"/>
  <c r="U17" i="7"/>
  <c r="U25" i="7"/>
  <c r="U15" i="7"/>
  <c r="U23" i="7"/>
  <c r="U31" i="7"/>
  <c r="U8" i="7"/>
  <c r="U9" i="7"/>
  <c r="U16" i="7"/>
  <c r="U32" i="7"/>
  <c r="U33" i="7"/>
  <c r="U10" i="7"/>
  <c r="U11" i="7"/>
  <c r="U18" i="7"/>
  <c r="U26" i="7"/>
  <c r="U34" i="7"/>
  <c r="U40" i="7"/>
  <c r="U47" i="7"/>
  <c r="U12" i="7"/>
  <c r="U19" i="7"/>
  <c r="U27" i="7"/>
  <c r="U36" i="7"/>
  <c r="U51" i="7"/>
  <c r="K56" i="7"/>
  <c r="U56" i="7" l="1"/>
  <c r="E8" i="10" l="1"/>
  <c r="E7" i="10"/>
  <c r="E9" i="10" l="1"/>
</calcChain>
</file>

<file path=xl/sharedStrings.xml><?xml version="1.0" encoding="utf-8"?>
<sst xmlns="http://schemas.openxmlformats.org/spreadsheetml/2006/main" count="826" uniqueCount="120">
  <si>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</si>
  <si>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</si>
  <si>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</si>
  <si>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</si>
  <si>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</si>
  <si>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</si>
  <si>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</si>
  <si>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</si>
  <si>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</si>
  <si>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</si>
  <si>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</si>
  <si>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</si>
  <si>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</si>
  <si>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</si>
  <si>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</si>
  <si>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</si>
  <si>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</si>
  <si>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</si>
  <si>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</si>
  <si>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</si>
  <si>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</si>
  <si>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</si>
  <si>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</si>
  <si>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</si>
  <si>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</si>
  <si>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</si>
  <si>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</si>
  <si>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</si>
  <si>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</si>
  <si>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</si>
  <si>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</si>
  <si>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</si>
  <si>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</si>
  <si>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</si>
  <si>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</si>
  <si>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</si>
  <si>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</si>
  <si>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</si>
  <si>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</si>
  <si>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</si>
  <si>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</si>
  <si>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</si>
  <si>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</si>
  <si>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</si>
  <si>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</si>
  <si>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شمش طلا</t>
  </si>
  <si>
    <t>البرزدارو</t>
  </si>
  <si>
    <t>پارس‌ دارو</t>
  </si>
  <si>
    <t>پخش البرز</t>
  </si>
  <si>
    <t>پخش هجرت</t>
  </si>
  <si>
    <t>توزیع دارو پخش</t>
  </si>
  <si>
    <t>تولید ژلاتین کپسول ایران</t>
  </si>
  <si>
    <t>تولیدمواداولیه‌داروپخش‌</t>
  </si>
  <si>
    <t>داروپخش‌ (هلدینگ‌</t>
  </si>
  <si>
    <t>داروسازی سبحان انکولوژی</t>
  </si>
  <si>
    <t>داروسازی شهید قاضی</t>
  </si>
  <si>
    <t>داروسازی کاسپین تامین</t>
  </si>
  <si>
    <t>داروسازی‌ ابوریحان‌</t>
  </si>
  <si>
    <t>داروسازی‌ اسوه‌</t>
  </si>
  <si>
    <t>داروسازی‌ اکسیر</t>
  </si>
  <si>
    <t>داروسازی‌ سینا</t>
  </si>
  <si>
    <t>داروسازی‌ فارابی‌</t>
  </si>
  <si>
    <t>داروسازی‌زهراوی‌</t>
  </si>
  <si>
    <t>دارویی‌ رازک‌</t>
  </si>
  <si>
    <t>سبحان دارو</t>
  </si>
  <si>
    <t>سرمایه گذاری دارویی تامین</t>
  </si>
  <si>
    <t>سرمایه گذاری شفادارو</t>
  </si>
  <si>
    <t>سرمایه‌ گذاری‌ البرز(هلدینگ‌</t>
  </si>
  <si>
    <t>فرآورده‌های‌ تزریقی‌ ایران‌</t>
  </si>
  <si>
    <t>لابراتوارداروسازی‌  دکترعبیدی‌</t>
  </si>
  <si>
    <t>کارخانجات‌داروپخش‌</t>
  </si>
  <si>
    <t>لابراتوارداروسازی‌ دکترعبیدی‌</t>
  </si>
  <si>
    <t>صندوق سرمایه‌گذاری بخشی صنایع مفید - دارونو</t>
  </si>
  <si>
    <t>آنتی بیوتیک سازی ایران</t>
  </si>
  <si>
    <t>داروسازی آوه سینا</t>
  </si>
  <si>
    <t>داروسازی دانا</t>
  </si>
  <si>
    <t>داروسازی‌ کوثر</t>
  </si>
  <si>
    <t>دارویی ره آورد تامین</t>
  </si>
  <si>
    <t>دارویی و نهاده های زاگرس دارو</t>
  </si>
  <si>
    <t>کیمیدارو</t>
  </si>
  <si>
    <t>سود و زیان ناشی از فروش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</si>
  <si>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</si>
  <si>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</si>
  <si>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</si>
  <si>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</si>
  <si>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</si>
  <si>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</si>
  <si>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داروسازی  کوثر</t>
  </si>
  <si>
    <t>دارویی‌  رازک‌</t>
  </si>
  <si>
    <t>داروسازی ‌ اسوه‌</t>
  </si>
  <si>
    <t>داروسازی ‌ ابوریحان‌</t>
  </si>
  <si>
    <t>مهرمام میهن</t>
  </si>
  <si>
    <t>دارویی رازک</t>
  </si>
  <si>
    <t>داروسازی اسوه</t>
  </si>
  <si>
    <t>داروسازی ابوریحان</t>
  </si>
  <si>
    <t>داروسازی فارابی</t>
  </si>
  <si>
    <t>داروسازی کوثر</t>
  </si>
  <si>
    <t>جام‌دارو</t>
  </si>
  <si>
    <t>داروسازی‌ جابرابن‌حیان‌</t>
  </si>
  <si>
    <t>شیمی‌ داروئی‌ داروپخش‌</t>
  </si>
  <si>
    <t>مواد اولیه دارویی البرز بالک</t>
  </si>
  <si>
    <t>داروسازی زاگرس فارمد پارس</t>
  </si>
  <si>
    <t>ح.داروسازی شهید قاضی</t>
  </si>
  <si>
    <t>دارویی‌ لقمان‌</t>
  </si>
  <si>
    <t>آترا زیست آرای</t>
  </si>
  <si>
    <t>ح. پخش البرز</t>
  </si>
  <si>
    <t>نیان باتری خاوران</t>
  </si>
  <si>
    <t xml:space="preserve">از ابتدای سال مالی </t>
  </si>
  <si>
    <t>سایر درآمدها</t>
  </si>
  <si>
    <t>تا پایان ماه</t>
  </si>
  <si>
    <t>مجتمع کاشی و سنگ پرسپولیس یزد</t>
  </si>
  <si>
    <t>سایر درآمدها برای تنزیل سود سهام</t>
  </si>
  <si>
    <t>1404/11/30</t>
  </si>
  <si>
    <t>الحاوی</t>
  </si>
  <si>
    <t>کیمیا کالای رازی</t>
  </si>
  <si>
    <t>بانک ملت مستقل مرکزی</t>
  </si>
  <si>
    <t>برای ماه منتهی به 1404/12/29</t>
  </si>
  <si>
    <t>1404/12/29</t>
  </si>
  <si>
    <t>ح .آنتی بیوتیک سازی ایران</t>
  </si>
  <si>
    <t>1404/12/05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</si>
</sst>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  <font>
      <sz val="10"/>
      <color rgb="FF000000"/>
      <name val="IRANSans"/>
      <family val="2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5" fillId="0" borderId="0"/>
  </cellStyleXfs>
  <cellXfs count="70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9" fontId="9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 vertical="center"/>
    </xf>
    <xf numFmtId="164" fontId="9" fillId="0" borderId="2" xfId="5" applyNumberFormat="1" applyFont="1" applyFill="1" applyBorder="1" applyAlignment="1">
      <alignment horizontal="center" vertical="center"/>
    </xf>
    <xf numFmtId="3" fontId="11" fillId="0" borderId="0" xfId="0" applyNumberFormat="1" applyFont="1"/>
    <xf numFmtId="164" fontId="6" fillId="0" borderId="1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6" fillId="0" borderId="1" xfId="5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/>
    </xf>
    <xf numFmtId="164" fontId="9" fillId="0" borderId="0" xfId="5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12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/>
    </xf>
    <xf numFmtId="164" fontId="9" fillId="0" borderId="2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/>
    <xf numFmtId="164" fontId="4" fillId="0" borderId="0" xfId="2" applyNumberFormat="1" applyFont="1" applyFill="1"/>
    <xf numFmtId="164" fontId="11" fillId="0" borderId="0" xfId="0" applyNumberFormat="1" applyFont="1" applyFill="1"/>
    <xf numFmtId="164" fontId="0" fillId="0" borderId="0" xfId="0" applyNumberFormat="1" applyFill="1" applyAlignment="1">
      <alignment horizontal="left"/>
    </xf>
    <xf numFmtId="164" fontId="7" fillId="0" borderId="0" xfId="2" applyNumberFormat="1" applyFont="1" applyFill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9" fontId="7" fillId="0" borderId="0" xfId="1" applyFont="1" applyFill="1" applyAlignment="1">
      <alignment horizontal="center"/>
    </xf>
    <xf numFmtId="9" fontId="12" fillId="0" borderId="0" xfId="1" applyFont="1" applyFill="1" applyBorder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3" fontId="14" fillId="0" borderId="0" xfId="0" applyNumberFormat="1" applyFont="1"/>
    <xf numFmtId="0" fontId="2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3" fontId="9" fillId="0" borderId="2" xfId="2" applyNumberFormat="1" applyFont="1" applyBorder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10" fontId="12" fillId="0" borderId="0" xfId="1" applyNumberFormat="1" applyFont="1" applyFill="1" applyBorder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3" fontId="13" fillId="0" borderId="0" xfId="0" applyNumberFormat="1" applyFont="1"/>
    <xf numFmtId="164" fontId="6" fillId="0" borderId="0" xfId="0" applyNumberFormat="1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5" applyNumberFormat="1" applyFont="1" applyFill="1" applyAlignment="1">
      <alignment horizontal="center" vertical="center"/>
    </xf>
    <xf numFmtId="164" fontId="6" fillId="0" borderId="1" xfId="5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 vertical="center"/>
    </xf>
    <xf numFmtId="164" fontId="4" fillId="0" borderId="3" xfId="2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00C065AD-ADCD-4D92-802E-827F8297E228}"/>
    <cellStyle name="Percent" xfId="1" builtinId="5"/>
    <cellStyle name="Percent 2" xfId="3" xr:uid="{939923A2-5A58-4323-BED6-7D01AB1F4A9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56"/>
  <sheetViews>
    <sheetView rightToLeft="1" tabSelected="1" zoomScale="70" zoomScaleNormal="70" workbookViewId="0">
      <selection activeCell="Q13" sqref="Q13"/>
    </sheetView>
  </sheetViews>
  <sheetFormatPr defaultRowHeight="22.5" x14ac:dyDescent="0.2"/>
  <cols>
    <col min="1" max="1" width="28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2" style="4" bestFit="1" customWidth="1"/>
    <col min="22" max="22" width="0.875" style="4" customWidth="1"/>
    <col min="23" max="23" width="22.75" style="4" customWidth="1"/>
    <col min="24" max="24" width="0.875" style="4" customWidth="1"/>
    <col min="25" max="25" width="29.875" style="4" bestFit="1" customWidth="1"/>
    <col min="26" max="26" width="12" style="4" bestFit="1" customWidth="1"/>
    <col min="27" max="27" width="11.875" style="4" bestFit="1" customWidth="1"/>
    <col min="28" max="28" width="10.875" style="4" bestFit="1" customWidth="1"/>
    <col min="29" max="16384" width="9" style="4"/>
  </cols>
  <sheetData>
    <row r="2" spans="1:25" ht="24" x14ac:dyDescent="0.2">
      <c r="A2" s="54" t="s">
        <v>72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  <c r="J2" s="54" t="s">
        <v>0</v>
      </c>
      <c r="K2" s="54" t="s">
        <v>0</v>
      </c>
      <c r="L2" s="54" t="s">
        <v>0</v>
      </c>
      <c r="M2" s="54" t="s">
        <v>0</v>
      </c>
      <c r="N2" s="54" t="s">
        <v>0</v>
      </c>
      <c r="O2" s="54" t="s">
        <v>0</v>
      </c>
      <c r="P2" s="54" t="s">
        <v>0</v>
      </c>
      <c r="Q2" s="54" t="s">
        <v>0</v>
      </c>
      <c r="R2" s="54" t="s">
        <v>0</v>
      </c>
      <c r="S2" s="54" t="s">
        <v>0</v>
      </c>
      <c r="T2" s="54" t="s">
        <v>0</v>
      </c>
      <c r="U2" s="54" t="s">
        <v>0</v>
      </c>
      <c r="V2" s="54" t="s">
        <v>0</v>
      </c>
      <c r="W2" s="54" t="s">
        <v>0</v>
      </c>
      <c r="X2" s="54" t="s">
        <v>0</v>
      </c>
      <c r="Y2" s="54" t="s">
        <v>0</v>
      </c>
    </row>
    <row r="3" spans="1:25" ht="24" x14ac:dyDescent="0.2">
      <c r="A3" s="54" t="s">
        <v>1</v>
      </c>
      <c r="B3" s="54" t="s">
        <v>1</v>
      </c>
      <c r="C3" s="54" t="s">
        <v>1</v>
      </c>
      <c r="D3" s="54" t="s">
        <v>1</v>
      </c>
      <c r="E3" s="54" t="s">
        <v>1</v>
      </c>
      <c r="F3" s="54" t="s">
        <v>1</v>
      </c>
      <c r="G3" s="54" t="s">
        <v>1</v>
      </c>
      <c r="H3" s="54" t="s">
        <v>1</v>
      </c>
      <c r="I3" s="54" t="s">
        <v>1</v>
      </c>
      <c r="J3" s="54" t="s">
        <v>1</v>
      </c>
      <c r="K3" s="54" t="s">
        <v>1</v>
      </c>
      <c r="L3" s="54" t="s">
        <v>1</v>
      </c>
      <c r="M3" s="54" t="s">
        <v>1</v>
      </c>
      <c r="N3" s="54" t="s">
        <v>1</v>
      </c>
      <c r="O3" s="54" t="s">
        <v>1</v>
      </c>
      <c r="P3" s="54" t="s">
        <v>1</v>
      </c>
      <c r="Q3" s="54" t="s">
        <v>1</v>
      </c>
      <c r="R3" s="54" t="s">
        <v>1</v>
      </c>
      <c r="S3" s="54" t="s">
        <v>1</v>
      </c>
      <c r="T3" s="54" t="s">
        <v>1</v>
      </c>
      <c r="U3" s="54" t="s">
        <v>1</v>
      </c>
      <c r="V3" s="54" t="s">
        <v>1</v>
      </c>
      <c r="W3" s="54" t="s">
        <v>1</v>
      </c>
      <c r="X3" s="54" t="s">
        <v>1</v>
      </c>
      <c r="Y3" s="54" t="s">
        <v>1</v>
      </c>
    </row>
    <row r="4" spans="1:25" ht="24" x14ac:dyDescent="0.2">
      <c r="A4" s="54" t="s">
        <v>116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  <c r="H4" s="54" t="s">
        <v>2</v>
      </c>
      <c r="I4" s="54" t="s">
        <v>2</v>
      </c>
      <c r="J4" s="54" t="s">
        <v>2</v>
      </c>
      <c r="K4" s="54" t="s">
        <v>2</v>
      </c>
      <c r="L4" s="54" t="s">
        <v>2</v>
      </c>
      <c r="M4" s="54" t="s">
        <v>2</v>
      </c>
      <c r="N4" s="54" t="s">
        <v>2</v>
      </c>
      <c r="O4" s="54" t="s">
        <v>2</v>
      </c>
      <c r="P4" s="54" t="s">
        <v>2</v>
      </c>
      <c r="Q4" s="54" t="s">
        <v>2</v>
      </c>
      <c r="R4" s="54" t="s">
        <v>2</v>
      </c>
      <c r="S4" s="54" t="s">
        <v>2</v>
      </c>
      <c r="T4" s="54" t="s">
        <v>2</v>
      </c>
      <c r="U4" s="54" t="s">
        <v>2</v>
      </c>
      <c r="V4" s="54" t="s">
        <v>2</v>
      </c>
      <c r="W4" s="54" t="s">
        <v>2</v>
      </c>
      <c r="X4" s="54" t="s">
        <v>2</v>
      </c>
      <c r="Y4" s="54" t="s">
        <v>2</v>
      </c>
    </row>
    <row r="6" spans="1:25" ht="24.75" thickBot="1" x14ac:dyDescent="0.25">
      <c r="A6" s="55" t="s">
        <v>3</v>
      </c>
      <c r="C6" s="55" t="s">
        <v>112</v>
      </c>
      <c r="D6" s="55" t="s">
        <v>4</v>
      </c>
      <c r="E6" s="55" t="s">
        <v>4</v>
      </c>
      <c r="F6" s="55" t="s">
        <v>4</v>
      </c>
      <c r="G6" s="55" t="s">
        <v>4</v>
      </c>
      <c r="I6" s="55" t="s">
        <v>5</v>
      </c>
      <c r="J6" s="55" t="s">
        <v>5</v>
      </c>
      <c r="K6" s="55" t="s">
        <v>5</v>
      </c>
      <c r="L6" s="55" t="s">
        <v>5</v>
      </c>
      <c r="M6" s="55" t="s">
        <v>5</v>
      </c>
      <c r="N6" s="55" t="s">
        <v>5</v>
      </c>
      <c r="O6" s="55" t="s">
        <v>5</v>
      </c>
      <c r="Q6" s="55" t="s">
        <v>117</v>
      </c>
      <c r="R6" s="55" t="s">
        <v>6</v>
      </c>
      <c r="S6" s="55" t="s">
        <v>6</v>
      </c>
      <c r="T6" s="55" t="s">
        <v>6</v>
      </c>
      <c r="U6" s="55" t="s">
        <v>6</v>
      </c>
      <c r="V6" s="55" t="s">
        <v>6</v>
      </c>
      <c r="W6" s="55" t="s">
        <v>6</v>
      </c>
      <c r="X6" s="55" t="s">
        <v>6</v>
      </c>
      <c r="Y6" s="55" t="s">
        <v>6</v>
      </c>
    </row>
    <row r="7" spans="1:25" ht="24.75" thickBot="1" x14ac:dyDescent="0.25">
      <c r="A7" s="55" t="s">
        <v>3</v>
      </c>
      <c r="C7" s="55" t="s">
        <v>7</v>
      </c>
      <c r="E7" s="55" t="s">
        <v>8</v>
      </c>
      <c r="G7" s="55" t="s">
        <v>9</v>
      </c>
      <c r="I7" s="55" t="s">
        <v>10</v>
      </c>
      <c r="J7" s="55" t="s">
        <v>10</v>
      </c>
      <c r="K7" s="55" t="s">
        <v>10</v>
      </c>
      <c r="M7" s="55" t="s">
        <v>11</v>
      </c>
      <c r="N7" s="55" t="s">
        <v>11</v>
      </c>
      <c r="O7" s="55" t="s">
        <v>11</v>
      </c>
      <c r="Q7" s="55" t="s">
        <v>7</v>
      </c>
      <c r="S7" s="55" t="s">
        <v>12</v>
      </c>
      <c r="U7" s="55" t="s">
        <v>8</v>
      </c>
      <c r="W7" s="55" t="s">
        <v>9</v>
      </c>
      <c r="Y7" s="55" t="s">
        <v>13</v>
      </c>
    </row>
    <row r="8" spans="1:25" ht="24.75" thickBot="1" x14ac:dyDescent="0.25">
      <c r="A8" s="55" t="s">
        <v>3</v>
      </c>
      <c r="C8" s="55" t="s">
        <v>7</v>
      </c>
      <c r="E8" s="55" t="s">
        <v>8</v>
      </c>
      <c r="G8" s="55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55" t="s">
        <v>7</v>
      </c>
      <c r="S8" s="55" t="s">
        <v>12</v>
      </c>
      <c r="U8" s="55" t="s">
        <v>8</v>
      </c>
      <c r="W8" s="55" t="s">
        <v>9</v>
      </c>
      <c r="Y8" s="55" t="s">
        <v>13</v>
      </c>
    </row>
    <row r="9" spans="1:25" ht="24" x14ac:dyDescent="0.2">
      <c r="A9" s="14" t="s">
        <v>46</v>
      </c>
      <c r="C9" s="4">
        <v>121327752</v>
      </c>
      <c r="E9" s="4">
        <v>381548502008</v>
      </c>
      <c r="G9" s="4">
        <v>458565085209.04498</v>
      </c>
      <c r="I9" s="4">
        <v>0</v>
      </c>
      <c r="K9" s="4">
        <v>0</v>
      </c>
      <c r="M9" s="4">
        <v>0</v>
      </c>
      <c r="O9" s="4">
        <v>0</v>
      </c>
      <c r="Q9" s="4">
        <v>121327752</v>
      </c>
      <c r="S9" s="4">
        <v>3439</v>
      </c>
      <c r="U9" s="4">
        <v>381548502008</v>
      </c>
      <c r="W9" s="4">
        <v>414020826472.54102</v>
      </c>
      <c r="Y9" s="5">
        <v>2.689519782634392E-2</v>
      </c>
    </row>
    <row r="10" spans="1:25" ht="24" x14ac:dyDescent="0.2">
      <c r="A10" s="14" t="s">
        <v>47</v>
      </c>
      <c r="C10" s="4">
        <v>21702271</v>
      </c>
      <c r="E10" s="4">
        <v>535628174876</v>
      </c>
      <c r="G10" s="4">
        <v>481081008025.09802</v>
      </c>
      <c r="I10" s="4">
        <v>51606</v>
      </c>
      <c r="K10" s="4">
        <v>1192169725</v>
      </c>
      <c r="M10" s="4">
        <v>0</v>
      </c>
      <c r="O10" s="4">
        <v>0</v>
      </c>
      <c r="Q10" s="4">
        <v>21753877</v>
      </c>
      <c r="S10" s="4">
        <v>23040</v>
      </c>
      <c r="U10" s="4">
        <v>536820344601</v>
      </c>
      <c r="W10" s="4">
        <v>497334977989.40198</v>
      </c>
      <c r="Y10" s="5">
        <v>3.2307366595415686E-2</v>
      </c>
    </row>
    <row r="11" spans="1:25" ht="24" x14ac:dyDescent="0.2">
      <c r="A11" s="14" t="s">
        <v>48</v>
      </c>
      <c r="C11" s="4">
        <v>74007326</v>
      </c>
      <c r="E11" s="4">
        <v>332186158421</v>
      </c>
      <c r="G11" s="4">
        <v>426658798839.81598</v>
      </c>
      <c r="I11" s="4">
        <v>11512918</v>
      </c>
      <c r="K11" s="4">
        <v>0</v>
      </c>
      <c r="M11" s="4">
        <v>0</v>
      </c>
      <c r="O11" s="4">
        <v>0</v>
      </c>
      <c r="Q11" s="4">
        <v>85520244</v>
      </c>
      <c r="S11" s="4">
        <v>5840</v>
      </c>
      <c r="U11" s="4">
        <v>382278864639</v>
      </c>
      <c r="W11" s="4">
        <v>495577567481.05902</v>
      </c>
      <c r="Y11" s="5">
        <v>3.2193203489934527E-2</v>
      </c>
    </row>
    <row r="12" spans="1:25" ht="24" x14ac:dyDescent="0.2">
      <c r="A12" s="14" t="s">
        <v>49</v>
      </c>
      <c r="C12" s="4">
        <v>200875527</v>
      </c>
      <c r="E12" s="4">
        <v>489521046803</v>
      </c>
      <c r="G12" s="4">
        <v>571856996076.776</v>
      </c>
      <c r="I12" s="4">
        <v>0</v>
      </c>
      <c r="K12" s="4">
        <v>0</v>
      </c>
      <c r="M12" s="4">
        <v>-3503050</v>
      </c>
      <c r="O12" s="4">
        <v>9669935998</v>
      </c>
      <c r="Q12" s="4">
        <v>197372477</v>
      </c>
      <c r="S12" s="4">
        <v>2692</v>
      </c>
      <c r="U12" s="4">
        <v>480984333898</v>
      </c>
      <c r="W12" s="4">
        <v>527219552630.51099</v>
      </c>
      <c r="Y12" s="5">
        <v>3.4248697793115894E-2</v>
      </c>
    </row>
    <row r="13" spans="1:25" ht="24" x14ac:dyDescent="0.2">
      <c r="A13" s="14" t="s">
        <v>50</v>
      </c>
      <c r="C13" s="4">
        <v>253318359</v>
      </c>
      <c r="E13" s="4">
        <v>469097596211</v>
      </c>
      <c r="G13" s="4">
        <v>555506059867.69495</v>
      </c>
      <c r="I13" s="4">
        <v>16481</v>
      </c>
      <c r="K13" s="4">
        <v>34734654</v>
      </c>
      <c r="M13" s="4">
        <v>0</v>
      </c>
      <c r="O13" s="4">
        <v>0</v>
      </c>
      <c r="Q13" s="4">
        <v>253334840</v>
      </c>
      <c r="S13" s="4">
        <v>2230</v>
      </c>
      <c r="U13" s="4">
        <v>469132330865</v>
      </c>
      <c r="W13" s="4">
        <v>560569732561.56396</v>
      </c>
      <c r="Y13" s="5">
        <v>3.6415158100033138E-2</v>
      </c>
    </row>
    <row r="14" spans="1:25" ht="24" x14ac:dyDescent="0.2">
      <c r="A14" s="14" t="s">
        <v>51</v>
      </c>
      <c r="C14" s="4">
        <v>2224245</v>
      </c>
      <c r="E14" s="4">
        <v>256032558424</v>
      </c>
      <c r="G14" s="4">
        <v>259218208793.31799</v>
      </c>
      <c r="I14" s="4">
        <v>0</v>
      </c>
      <c r="K14" s="4">
        <v>0</v>
      </c>
      <c r="M14" s="4">
        <v>-83794</v>
      </c>
      <c r="O14" s="4">
        <v>9927679838</v>
      </c>
      <c r="Q14" s="4">
        <v>2140451</v>
      </c>
      <c r="S14" s="4">
        <v>126300</v>
      </c>
      <c r="U14" s="4">
        <v>246387041764</v>
      </c>
      <c r="W14" s="4">
        <v>268249241129.151</v>
      </c>
      <c r="Y14" s="5">
        <v>1.7425733068560118E-2</v>
      </c>
    </row>
    <row r="15" spans="1:25" ht="24" x14ac:dyDescent="0.2">
      <c r="A15" s="14" t="s">
        <v>52</v>
      </c>
      <c r="C15" s="4">
        <v>27999562</v>
      </c>
      <c r="E15" s="4">
        <v>502112280292</v>
      </c>
      <c r="G15" s="4">
        <v>523711913521.19897</v>
      </c>
      <c r="I15" s="4">
        <v>0</v>
      </c>
      <c r="K15" s="4">
        <v>0</v>
      </c>
      <c r="M15" s="4">
        <v>0</v>
      </c>
      <c r="O15" s="4">
        <v>0</v>
      </c>
      <c r="Q15" s="4">
        <v>27999562</v>
      </c>
      <c r="S15" s="4">
        <v>18940</v>
      </c>
      <c r="U15" s="4">
        <v>502112280292</v>
      </c>
      <c r="W15" s="4">
        <v>526212394805.91602</v>
      </c>
      <c r="Y15" s="5">
        <v>3.4183271835765826E-2</v>
      </c>
    </row>
    <row r="16" spans="1:25" ht="24" x14ac:dyDescent="0.2">
      <c r="A16" s="14" t="s">
        <v>53</v>
      </c>
      <c r="C16" s="4">
        <v>32735876</v>
      </c>
      <c r="E16" s="4">
        <v>648795205715</v>
      </c>
      <c r="G16" s="4">
        <v>692209057829.26099</v>
      </c>
      <c r="I16" s="4">
        <v>5116</v>
      </c>
      <c r="K16" s="4">
        <v>111979794</v>
      </c>
      <c r="M16" s="4">
        <v>0</v>
      </c>
      <c r="O16" s="4">
        <v>0</v>
      </c>
      <c r="Q16" s="4">
        <v>32740992</v>
      </c>
      <c r="S16" s="4">
        <v>21830</v>
      </c>
      <c r="U16" s="4">
        <v>648907185509</v>
      </c>
      <c r="W16" s="4">
        <v>709210947198.06702</v>
      </c>
      <c r="Y16" s="5">
        <v>4.6071036783377435E-2</v>
      </c>
    </row>
    <row r="17" spans="1:25" ht="24" x14ac:dyDescent="0.2">
      <c r="A17" s="14" t="s">
        <v>54</v>
      </c>
      <c r="C17" s="4">
        <v>59368693</v>
      </c>
      <c r="E17" s="4">
        <v>123211326459</v>
      </c>
      <c r="G17" s="4">
        <v>90308682013.767593</v>
      </c>
      <c r="I17" s="4">
        <v>0</v>
      </c>
      <c r="K17" s="4">
        <v>0</v>
      </c>
      <c r="M17" s="4">
        <v>0</v>
      </c>
      <c r="O17" s="4">
        <v>0</v>
      </c>
      <c r="Q17" s="4">
        <v>59368693</v>
      </c>
      <c r="S17" s="4">
        <v>1410</v>
      </c>
      <c r="U17" s="4">
        <v>123211326459</v>
      </c>
      <c r="W17" s="4">
        <v>83062779934.385101</v>
      </c>
      <c r="Y17" s="5">
        <v>5.395839425216745E-3</v>
      </c>
    </row>
    <row r="18" spans="1:25" ht="24" x14ac:dyDescent="0.2">
      <c r="A18" s="14" t="s">
        <v>55</v>
      </c>
      <c r="C18" s="4">
        <v>81000367</v>
      </c>
      <c r="E18" s="4">
        <v>466908397007</v>
      </c>
      <c r="G18" s="4">
        <v>622096572422.31702</v>
      </c>
      <c r="I18" s="4">
        <v>164897</v>
      </c>
      <c r="K18" s="4">
        <v>1239570159</v>
      </c>
      <c r="M18" s="4">
        <v>0</v>
      </c>
      <c r="O18" s="4">
        <v>0</v>
      </c>
      <c r="Q18" s="4">
        <v>81165264</v>
      </c>
      <c r="S18" s="4">
        <v>7750</v>
      </c>
      <c r="U18" s="4">
        <v>468147967166</v>
      </c>
      <c r="W18" s="4">
        <v>624168387946.92004</v>
      </c>
      <c r="Y18" s="5">
        <v>4.0546588957393812E-2</v>
      </c>
    </row>
    <row r="19" spans="1:25" ht="24" x14ac:dyDescent="0.2">
      <c r="A19" s="14" t="s">
        <v>56</v>
      </c>
      <c r="C19" s="4">
        <v>52443084</v>
      </c>
      <c r="E19" s="4">
        <v>283922703862</v>
      </c>
      <c r="G19" s="4">
        <v>624972764517.76697</v>
      </c>
      <c r="I19" s="4">
        <v>0</v>
      </c>
      <c r="K19" s="4">
        <v>0</v>
      </c>
      <c r="M19" s="4">
        <v>-888880</v>
      </c>
      <c r="O19" s="4">
        <v>10010801739</v>
      </c>
      <c r="Q19" s="4">
        <v>51554204</v>
      </c>
      <c r="S19" s="4">
        <v>11920</v>
      </c>
      <c r="U19" s="4">
        <v>279110377931</v>
      </c>
      <c r="W19" s="4">
        <v>609775824836.71399</v>
      </c>
      <c r="Y19" s="5">
        <v>3.961163398091317E-2</v>
      </c>
    </row>
    <row r="20" spans="1:25" ht="24" x14ac:dyDescent="0.2">
      <c r="A20" s="14" t="s">
        <v>90</v>
      </c>
      <c r="C20" s="4">
        <v>22464679</v>
      </c>
      <c r="E20" s="4">
        <v>391535279707</v>
      </c>
      <c r="G20" s="4">
        <v>582018715788.026</v>
      </c>
      <c r="I20" s="4">
        <v>113834</v>
      </c>
      <c r="K20" s="4">
        <v>2807467305</v>
      </c>
      <c r="M20" s="4">
        <v>0</v>
      </c>
      <c r="O20" s="4">
        <v>0</v>
      </c>
      <c r="Q20" s="4">
        <v>22578513</v>
      </c>
      <c r="S20" s="4">
        <v>24680</v>
      </c>
      <c r="U20" s="4">
        <v>394342747012</v>
      </c>
      <c r="W20" s="4">
        <v>552930253412.50696</v>
      </c>
      <c r="Y20" s="5">
        <v>3.5918890062614145E-2</v>
      </c>
    </row>
    <row r="21" spans="1:25" ht="24" x14ac:dyDescent="0.2">
      <c r="A21" s="14" t="s">
        <v>89</v>
      </c>
      <c r="C21" s="4">
        <v>2416013</v>
      </c>
      <c r="E21" s="4">
        <v>90888711889</v>
      </c>
      <c r="G21" s="4">
        <v>61323886075.065804</v>
      </c>
      <c r="I21" s="4">
        <v>0</v>
      </c>
      <c r="K21" s="4">
        <v>0</v>
      </c>
      <c r="M21" s="4">
        <v>0</v>
      </c>
      <c r="O21" s="4">
        <v>0</v>
      </c>
      <c r="Q21" s="4">
        <v>2416013</v>
      </c>
      <c r="S21" s="4">
        <v>24920</v>
      </c>
      <c r="U21" s="4">
        <v>90888711889</v>
      </c>
      <c r="W21" s="4">
        <v>59741643510.189201</v>
      </c>
      <c r="Y21" s="5">
        <v>3.8808755935470286E-3</v>
      </c>
    </row>
    <row r="22" spans="1:25" ht="24" x14ac:dyDescent="0.2">
      <c r="A22" s="14" t="s">
        <v>59</v>
      </c>
      <c r="C22" s="4">
        <v>66688898</v>
      </c>
      <c r="E22" s="4">
        <v>519352711088</v>
      </c>
      <c r="G22" s="4">
        <v>555856499675.06396</v>
      </c>
      <c r="I22" s="4">
        <v>250761</v>
      </c>
      <c r="K22" s="4">
        <v>2006047267</v>
      </c>
      <c r="M22" s="4">
        <v>-633438</v>
      </c>
      <c r="O22" s="4">
        <v>5148572740</v>
      </c>
      <c r="Q22" s="4">
        <v>66306221</v>
      </c>
      <c r="S22" s="4">
        <v>7920</v>
      </c>
      <c r="U22" s="4">
        <v>516425737231</v>
      </c>
      <c r="W22" s="4">
        <v>521085897380.42603</v>
      </c>
      <c r="Y22" s="5">
        <v>3.3850249548965622E-2</v>
      </c>
    </row>
    <row r="23" spans="1:25" ht="24" x14ac:dyDescent="0.2">
      <c r="A23" s="14" t="s">
        <v>60</v>
      </c>
      <c r="C23" s="4">
        <v>13716283</v>
      </c>
      <c r="E23" s="4">
        <v>334172535499</v>
      </c>
      <c r="G23" s="4">
        <v>543185322244.48297</v>
      </c>
      <c r="I23" s="4">
        <v>17357</v>
      </c>
      <c r="K23" s="4">
        <v>697425852</v>
      </c>
      <c r="M23" s="4">
        <v>0</v>
      </c>
      <c r="O23" s="4">
        <v>0</v>
      </c>
      <c r="Q23" s="4">
        <v>13733640</v>
      </c>
      <c r="S23" s="4">
        <v>40620</v>
      </c>
      <c r="U23" s="4">
        <v>334869961351</v>
      </c>
      <c r="W23" s="4">
        <v>553548195468.93604</v>
      </c>
      <c r="Y23" s="5">
        <v>3.5959032182986392E-2</v>
      </c>
    </row>
    <row r="24" spans="1:25" ht="24" x14ac:dyDescent="0.2">
      <c r="A24" s="14" t="s">
        <v>95</v>
      </c>
      <c r="C24" s="4">
        <v>101205722</v>
      </c>
      <c r="E24" s="4">
        <v>527601417851</v>
      </c>
      <c r="G24" s="4">
        <v>591493836419.05701</v>
      </c>
      <c r="I24" s="4">
        <v>0</v>
      </c>
      <c r="K24" s="4">
        <v>0</v>
      </c>
      <c r="M24" s="4">
        <v>-1782471</v>
      </c>
      <c r="O24" s="4">
        <v>10010799549</v>
      </c>
      <c r="Q24" s="4">
        <v>99423251</v>
      </c>
      <c r="S24" s="4">
        <v>6190</v>
      </c>
      <c r="U24" s="4">
        <v>518309114924</v>
      </c>
      <c r="W24" s="4">
        <v>610672650379.87598</v>
      </c>
      <c r="Y24" s="5">
        <v>3.9669892645349362E-2</v>
      </c>
    </row>
    <row r="25" spans="1:25" ht="24" x14ac:dyDescent="0.2">
      <c r="A25" s="14" t="s">
        <v>62</v>
      </c>
      <c r="C25" s="4">
        <v>83879074</v>
      </c>
      <c r="E25" s="4">
        <v>155136159440</v>
      </c>
      <c r="G25" s="4">
        <v>114192504975.94901</v>
      </c>
      <c r="I25" s="4">
        <v>0</v>
      </c>
      <c r="K25" s="4">
        <v>0</v>
      </c>
      <c r="M25" s="4">
        <v>0</v>
      </c>
      <c r="O25" s="4">
        <v>0</v>
      </c>
      <c r="Q25" s="4">
        <v>83879074</v>
      </c>
      <c r="S25" s="4">
        <v>1396</v>
      </c>
      <c r="U25" s="4">
        <v>155136159440</v>
      </c>
      <c r="W25" s="4">
        <v>116190041506.14</v>
      </c>
      <c r="Y25" s="5">
        <v>7.547818737485665E-3</v>
      </c>
    </row>
    <row r="26" spans="1:25" ht="24" x14ac:dyDescent="0.2">
      <c r="A26" s="14" t="s">
        <v>88</v>
      </c>
      <c r="C26" s="4">
        <v>105722619</v>
      </c>
      <c r="E26" s="4">
        <v>144160757342</v>
      </c>
      <c r="G26" s="4">
        <v>160505236227.349</v>
      </c>
      <c r="I26" s="4">
        <v>0</v>
      </c>
      <c r="K26" s="4">
        <v>0</v>
      </c>
      <c r="M26" s="4">
        <v>0</v>
      </c>
      <c r="O26" s="4">
        <v>0</v>
      </c>
      <c r="Q26" s="4">
        <v>105722619</v>
      </c>
      <c r="S26" s="4">
        <v>1455</v>
      </c>
      <c r="U26" s="4">
        <v>144160757342</v>
      </c>
      <c r="W26" s="4">
        <v>152637332490.71399</v>
      </c>
      <c r="Y26" s="5">
        <v>9.915470407611135E-3</v>
      </c>
    </row>
    <row r="27" spans="1:25" ht="24" x14ac:dyDescent="0.2">
      <c r="A27" s="14" t="s">
        <v>64</v>
      </c>
      <c r="C27" s="4">
        <v>152626072</v>
      </c>
      <c r="E27" s="4">
        <v>477782731328</v>
      </c>
      <c r="G27" s="4">
        <v>446917950039.61102</v>
      </c>
      <c r="I27" s="4">
        <v>8300</v>
      </c>
      <c r="K27" s="4">
        <v>24733311</v>
      </c>
      <c r="M27" s="4">
        <v>0</v>
      </c>
      <c r="O27" s="4">
        <v>0</v>
      </c>
      <c r="Q27" s="4">
        <v>152634372</v>
      </c>
      <c r="S27" s="4">
        <v>2972</v>
      </c>
      <c r="U27" s="4">
        <v>477807464639</v>
      </c>
      <c r="W27" s="4">
        <v>450122798680.79602</v>
      </c>
      <c r="Y27" s="5">
        <v>2.924041725101599E-2</v>
      </c>
    </row>
    <row r="28" spans="1:25" ht="24" x14ac:dyDescent="0.2">
      <c r="A28" s="14" t="s">
        <v>65</v>
      </c>
      <c r="C28" s="4">
        <v>24226926</v>
      </c>
      <c r="E28" s="4">
        <v>651528937309</v>
      </c>
      <c r="G28" s="4">
        <v>891871084080.94202</v>
      </c>
      <c r="I28" s="4">
        <v>8309</v>
      </c>
      <c r="K28" s="4">
        <v>286957114</v>
      </c>
      <c r="M28" s="4">
        <v>-288664</v>
      </c>
      <c r="O28" s="4">
        <v>10010820381</v>
      </c>
      <c r="Q28" s="4">
        <v>23946571</v>
      </c>
      <c r="S28" s="4">
        <v>35000</v>
      </c>
      <c r="U28" s="4">
        <v>644052922380</v>
      </c>
      <c r="W28" s="4">
        <v>831651240215.94995</v>
      </c>
      <c r="Y28" s="5">
        <v>5.4024877972209229E-2</v>
      </c>
    </row>
    <row r="29" spans="1:25" ht="24" x14ac:dyDescent="0.2">
      <c r="A29" s="14" t="s">
        <v>66</v>
      </c>
      <c r="C29" s="4">
        <v>0</v>
      </c>
      <c r="E29" s="4">
        <v>0</v>
      </c>
      <c r="G29" s="4">
        <v>0</v>
      </c>
      <c r="I29" s="4">
        <v>0</v>
      </c>
      <c r="K29" s="4">
        <v>0</v>
      </c>
      <c r="M29" s="4">
        <v>0</v>
      </c>
      <c r="O29" s="4">
        <v>0</v>
      </c>
      <c r="Q29" s="4">
        <v>0</v>
      </c>
      <c r="S29" s="4">
        <v>0</v>
      </c>
      <c r="U29" s="4">
        <v>0</v>
      </c>
      <c r="W29" s="4">
        <v>0</v>
      </c>
      <c r="Y29" s="5">
        <v>0</v>
      </c>
    </row>
    <row r="30" spans="1:25" ht="24" x14ac:dyDescent="0.2">
      <c r="A30" s="14" t="s">
        <v>67</v>
      </c>
      <c r="C30" s="4">
        <v>88451851</v>
      </c>
      <c r="E30" s="4">
        <v>217969518850</v>
      </c>
      <c r="G30" s="4">
        <v>183435367020.79901</v>
      </c>
      <c r="I30" s="4">
        <v>0</v>
      </c>
      <c r="K30" s="4">
        <v>0</v>
      </c>
      <c r="M30" s="4">
        <v>0</v>
      </c>
      <c r="O30" s="4">
        <v>0</v>
      </c>
      <c r="Q30" s="4">
        <v>88451851</v>
      </c>
      <c r="S30" s="4">
        <v>1998</v>
      </c>
      <c r="U30" s="4">
        <v>217969518850</v>
      </c>
      <c r="W30" s="4">
        <v>175360700147.15601</v>
      </c>
      <c r="Y30" s="5">
        <v>1.1391602595471704E-2</v>
      </c>
    </row>
    <row r="31" spans="1:25" ht="24" x14ac:dyDescent="0.2">
      <c r="A31" s="14" t="s">
        <v>45</v>
      </c>
      <c r="C31" s="4">
        <v>24910</v>
      </c>
      <c r="E31" s="4">
        <v>350808403561</v>
      </c>
      <c r="G31" s="4">
        <v>621225082736.47998</v>
      </c>
      <c r="I31" s="4">
        <v>0</v>
      </c>
      <c r="K31" s="4">
        <v>0</v>
      </c>
      <c r="M31" s="4">
        <v>-1600</v>
      </c>
      <c r="O31" s="4">
        <v>41021312000</v>
      </c>
      <c r="Q31" s="4">
        <v>23310</v>
      </c>
      <c r="S31" s="4">
        <v>24769960</v>
      </c>
      <c r="U31" s="4">
        <v>328275547452</v>
      </c>
      <c r="W31" s="4">
        <v>576002036957.76001</v>
      </c>
      <c r="Y31" s="5">
        <v>3.7417655687384768E-2</v>
      </c>
    </row>
    <row r="32" spans="1:25" ht="24" x14ac:dyDescent="0.2">
      <c r="A32" s="14" t="s">
        <v>113</v>
      </c>
      <c r="C32" s="4">
        <v>22829007</v>
      </c>
      <c r="E32" s="4">
        <v>52082024950</v>
      </c>
      <c r="G32" s="4">
        <v>47139933192.627098</v>
      </c>
      <c r="I32" s="4">
        <v>317305</v>
      </c>
      <c r="K32" s="4">
        <v>613143326</v>
      </c>
      <c r="M32" s="4">
        <v>-1064730</v>
      </c>
      <c r="O32" s="4">
        <v>2043184756</v>
      </c>
      <c r="Q32" s="4">
        <v>22081582</v>
      </c>
      <c r="S32" s="4">
        <v>1927</v>
      </c>
      <c r="U32" s="4">
        <v>50266096594</v>
      </c>
      <c r="W32" s="4">
        <v>42222287672.186798</v>
      </c>
      <c r="Y32" s="5">
        <v>2.7428011032666747E-3</v>
      </c>
    </row>
    <row r="33" spans="1:25" ht="24" x14ac:dyDescent="0.2">
      <c r="A33" s="14" t="s">
        <v>114</v>
      </c>
      <c r="C33" s="4">
        <v>100570</v>
      </c>
      <c r="E33" s="4">
        <v>3982418134</v>
      </c>
      <c r="G33" s="4">
        <v>3851994124.54</v>
      </c>
      <c r="I33" s="4">
        <v>0</v>
      </c>
      <c r="K33" s="4">
        <v>0</v>
      </c>
      <c r="M33" s="4">
        <v>0</v>
      </c>
      <c r="O33" s="4">
        <v>0</v>
      </c>
      <c r="Q33" s="4">
        <v>100570</v>
      </c>
      <c r="S33" s="4">
        <v>37850</v>
      </c>
      <c r="U33" s="4">
        <v>3982418134</v>
      </c>
      <c r="W33" s="4">
        <v>3777149679.1149998</v>
      </c>
      <c r="Y33" s="5">
        <v>2.453673374478105E-4</v>
      </c>
    </row>
    <row r="34" spans="1:25" ht="24" x14ac:dyDescent="0.2">
      <c r="A34" s="14" t="s">
        <v>99</v>
      </c>
      <c r="C34" s="4">
        <v>8496730</v>
      </c>
      <c r="E34" s="4">
        <v>180167751512</v>
      </c>
      <c r="G34" s="4">
        <v>124863854603.851</v>
      </c>
      <c r="I34" s="4">
        <v>0</v>
      </c>
      <c r="K34" s="4">
        <v>0</v>
      </c>
      <c r="M34" s="4">
        <v>0</v>
      </c>
      <c r="O34" s="4">
        <v>0</v>
      </c>
      <c r="Q34" s="4">
        <v>8496730</v>
      </c>
      <c r="S34" s="4">
        <v>14100</v>
      </c>
      <c r="U34" s="4">
        <v>180167751512</v>
      </c>
      <c r="W34" s="4">
        <v>118877808907.11</v>
      </c>
      <c r="Y34" s="5">
        <v>7.7224187366600567E-3</v>
      </c>
    </row>
    <row r="35" spans="1:25" ht="24" x14ac:dyDescent="0.2">
      <c r="A35" s="14" t="s">
        <v>68</v>
      </c>
      <c r="C35" s="4">
        <v>6801933</v>
      </c>
      <c r="E35" s="4">
        <v>213180779895</v>
      </c>
      <c r="G35" s="4">
        <v>360685480854.71002</v>
      </c>
      <c r="I35" s="4">
        <v>10260717</v>
      </c>
      <c r="K35" s="4">
        <v>1170097245</v>
      </c>
      <c r="M35" s="4">
        <v>0</v>
      </c>
      <c r="O35" s="4">
        <v>0</v>
      </c>
      <c r="Q35" s="4">
        <v>17062650</v>
      </c>
      <c r="S35" s="4">
        <v>20864</v>
      </c>
      <c r="U35" s="4">
        <v>214350877140</v>
      </c>
      <c r="W35" s="4">
        <v>353243287248.19202</v>
      </c>
      <c r="Y35" s="5">
        <v>2.2947029434033209E-2</v>
      </c>
    </row>
    <row r="36" spans="1:25" ht="24" x14ac:dyDescent="0.2">
      <c r="A36" s="14" t="s">
        <v>69</v>
      </c>
      <c r="C36" s="4">
        <v>110411553</v>
      </c>
      <c r="E36" s="4">
        <v>853391741349</v>
      </c>
      <c r="G36" s="4">
        <v>1038610519671.54</v>
      </c>
      <c r="I36" s="4">
        <v>628008</v>
      </c>
      <c r="K36" s="4">
        <v>5343912935</v>
      </c>
      <c r="M36" s="4">
        <v>-317252</v>
      </c>
      <c r="O36" s="4">
        <v>2842640770</v>
      </c>
      <c r="Q36" s="4">
        <v>110722309</v>
      </c>
      <c r="S36" s="4">
        <v>8570</v>
      </c>
      <c r="U36" s="4">
        <v>856283553671</v>
      </c>
      <c r="W36" s="4">
        <v>941555266975.755</v>
      </c>
      <c r="Y36" s="5">
        <v>6.1164351043650957E-2</v>
      </c>
    </row>
    <row r="37" spans="1:25" ht="24" x14ac:dyDescent="0.2">
      <c r="A37" s="14" t="s">
        <v>70</v>
      </c>
      <c r="C37" s="4">
        <v>250178509</v>
      </c>
      <c r="E37" s="4">
        <v>246087748279</v>
      </c>
      <c r="G37" s="4">
        <v>622597529846.578</v>
      </c>
      <c r="I37" s="4">
        <v>0</v>
      </c>
      <c r="K37" s="4">
        <v>0</v>
      </c>
      <c r="M37" s="4">
        <v>-4200159</v>
      </c>
      <c r="O37" s="4">
        <v>10002790318</v>
      </c>
      <c r="Q37" s="4">
        <v>245978350</v>
      </c>
      <c r="S37" s="4">
        <v>2407</v>
      </c>
      <c r="U37" s="4">
        <v>241956267593</v>
      </c>
      <c r="W37" s="4">
        <v>587493188212.28101</v>
      </c>
      <c r="Y37" s="5">
        <v>3.8164132111954872E-2</v>
      </c>
    </row>
    <row r="38" spans="1:25" ht="24" x14ac:dyDescent="0.2">
      <c r="A38" s="14" t="s">
        <v>73</v>
      </c>
      <c r="C38" s="4">
        <v>11732414</v>
      </c>
      <c r="E38" s="4">
        <v>347943879881</v>
      </c>
      <c r="G38" s="4">
        <v>296281836092.401</v>
      </c>
      <c r="I38" s="4">
        <v>9059779</v>
      </c>
      <c r="K38" s="4">
        <v>0</v>
      </c>
      <c r="M38" s="4">
        <v>0</v>
      </c>
      <c r="O38" s="4">
        <v>0</v>
      </c>
      <c r="Q38" s="4">
        <v>20792193</v>
      </c>
      <c r="S38" s="4">
        <v>11236</v>
      </c>
      <c r="U38" s="4">
        <v>279063708800</v>
      </c>
      <c r="W38" s="4">
        <v>231815189595.36401</v>
      </c>
      <c r="Y38" s="5">
        <v>1.5058941446106797E-2</v>
      </c>
    </row>
    <row r="39" spans="1:25" ht="24" x14ac:dyDescent="0.2">
      <c r="A39" s="14" t="s">
        <v>100</v>
      </c>
      <c r="C39" s="4">
        <v>21703563</v>
      </c>
      <c r="E39" s="4">
        <v>108862749082</v>
      </c>
      <c r="G39" s="4">
        <v>94262172342.709793</v>
      </c>
      <c r="I39" s="4">
        <v>0</v>
      </c>
      <c r="K39" s="4">
        <v>0</v>
      </c>
      <c r="M39" s="4">
        <v>-2368259</v>
      </c>
      <c r="O39" s="4">
        <v>9736508400</v>
      </c>
      <c r="Q39" s="4">
        <v>19335304</v>
      </c>
      <c r="S39" s="4">
        <v>3906</v>
      </c>
      <c r="U39" s="4">
        <v>96983815411</v>
      </c>
      <c r="W39" s="4">
        <v>74939899242.912506</v>
      </c>
      <c r="Y39" s="5">
        <v>4.8681691508049964E-3</v>
      </c>
    </row>
    <row r="40" spans="1:25" ht="24" x14ac:dyDescent="0.2">
      <c r="A40" s="14" t="s">
        <v>74</v>
      </c>
      <c r="C40" s="4">
        <v>31596958</v>
      </c>
      <c r="E40" s="4">
        <v>202749796452</v>
      </c>
      <c r="G40" s="4">
        <v>166482908762.845</v>
      </c>
      <c r="I40" s="4">
        <v>12568992</v>
      </c>
      <c r="K40" s="4">
        <v>0</v>
      </c>
      <c r="M40" s="4">
        <v>-174478</v>
      </c>
      <c r="O40" s="4">
        <v>852282204</v>
      </c>
      <c r="Q40" s="4">
        <v>43991472</v>
      </c>
      <c r="S40" s="4">
        <v>3579</v>
      </c>
      <c r="U40" s="4">
        <v>201630214653</v>
      </c>
      <c r="W40" s="4">
        <v>156228424740.83401</v>
      </c>
      <c r="Y40" s="5">
        <v>1.0148751272495439E-2</v>
      </c>
    </row>
    <row r="41" spans="1:25" ht="24" x14ac:dyDescent="0.2">
      <c r="A41" s="14" t="s">
        <v>75</v>
      </c>
      <c r="C41" s="4">
        <v>41637605</v>
      </c>
      <c r="E41" s="4">
        <v>529066550355</v>
      </c>
      <c r="G41" s="4">
        <v>499507372928.401</v>
      </c>
      <c r="I41" s="4">
        <v>0</v>
      </c>
      <c r="K41" s="4">
        <v>0</v>
      </c>
      <c r="M41" s="4">
        <v>0</v>
      </c>
      <c r="O41" s="4">
        <v>0</v>
      </c>
      <c r="Q41" s="4">
        <v>41637605</v>
      </c>
      <c r="S41" s="4">
        <v>10295</v>
      </c>
      <c r="U41" s="4">
        <v>529066550355</v>
      </c>
      <c r="W41" s="4">
        <v>425345608295.93799</v>
      </c>
      <c r="Y41" s="5">
        <v>2.7630866729948328E-2</v>
      </c>
    </row>
    <row r="42" spans="1:25" ht="24" x14ac:dyDescent="0.2">
      <c r="A42" s="14" t="s">
        <v>102</v>
      </c>
      <c r="C42" s="4">
        <v>0</v>
      </c>
      <c r="E42" s="4">
        <v>0</v>
      </c>
      <c r="G42" s="4">
        <v>0</v>
      </c>
      <c r="I42" s="4">
        <v>0</v>
      </c>
      <c r="K42" s="4">
        <v>0</v>
      </c>
      <c r="M42" s="4">
        <v>0</v>
      </c>
      <c r="O42" s="4">
        <v>0</v>
      </c>
      <c r="Q42" s="4">
        <v>0</v>
      </c>
      <c r="S42" s="4">
        <v>0</v>
      </c>
      <c r="U42" s="4">
        <v>0</v>
      </c>
      <c r="W42" s="4">
        <v>0</v>
      </c>
      <c r="Y42" s="5">
        <v>0</v>
      </c>
    </row>
    <row r="43" spans="1:25" ht="24" x14ac:dyDescent="0.2">
      <c r="A43" s="14" t="s">
        <v>98</v>
      </c>
      <c r="C43" s="4">
        <v>7508458</v>
      </c>
      <c r="E43" s="4">
        <v>84270529394</v>
      </c>
      <c r="G43" s="4">
        <v>74876697077.582993</v>
      </c>
      <c r="I43" s="4">
        <v>0</v>
      </c>
      <c r="K43" s="4">
        <v>0</v>
      </c>
      <c r="M43" s="4">
        <v>0</v>
      </c>
      <c r="O43" s="4">
        <v>0</v>
      </c>
      <c r="Q43" s="4">
        <v>7508458</v>
      </c>
      <c r="S43" s="4">
        <v>9430</v>
      </c>
      <c r="U43" s="4">
        <v>84270529394</v>
      </c>
      <c r="W43" s="4">
        <v>70257438153.393799</v>
      </c>
      <c r="Y43" s="5">
        <v>4.5639918986852511E-3</v>
      </c>
    </row>
    <row r="44" spans="1:25" ht="24" x14ac:dyDescent="0.2">
      <c r="A44" s="14" t="s">
        <v>103</v>
      </c>
      <c r="C44" s="4">
        <v>131503745</v>
      </c>
      <c r="E44" s="4">
        <v>421203874943</v>
      </c>
      <c r="G44" s="4">
        <v>421604211216.26599</v>
      </c>
      <c r="I44" s="4">
        <v>296104</v>
      </c>
      <c r="K44" s="4">
        <v>955697988</v>
      </c>
      <c r="M44" s="4">
        <v>-3341763</v>
      </c>
      <c r="O44" s="4">
        <v>10014112325</v>
      </c>
      <c r="Q44" s="4">
        <v>128458086</v>
      </c>
      <c r="S44" s="4">
        <v>3219</v>
      </c>
      <c r="U44" s="4">
        <v>411455972631</v>
      </c>
      <c r="W44" s="4">
        <v>410310172979.61298</v>
      </c>
      <c r="Y44" s="5">
        <v>2.6654150146188309E-2</v>
      </c>
    </row>
    <row r="45" spans="1:25" ht="24" x14ac:dyDescent="0.2">
      <c r="A45" s="14" t="s">
        <v>97</v>
      </c>
      <c r="C45" s="4">
        <v>7065804</v>
      </c>
      <c r="E45" s="4">
        <v>47167094752</v>
      </c>
      <c r="G45" s="4">
        <v>58823844961.321198</v>
      </c>
      <c r="I45" s="4">
        <v>72452</v>
      </c>
      <c r="K45" s="4">
        <v>588607461</v>
      </c>
      <c r="M45" s="4">
        <v>0</v>
      </c>
      <c r="O45" s="4">
        <v>0</v>
      </c>
      <c r="Q45" s="4">
        <v>7138256</v>
      </c>
      <c r="S45" s="4">
        <v>8070</v>
      </c>
      <c r="U45" s="4">
        <v>47755702213</v>
      </c>
      <c r="W45" s="4">
        <v>57160433658.638397</v>
      </c>
      <c r="Y45" s="5">
        <v>3.7131976770029655E-3</v>
      </c>
    </row>
    <row r="46" spans="1:25" ht="24" x14ac:dyDescent="0.2">
      <c r="A46" s="14" t="s">
        <v>87</v>
      </c>
      <c r="C46" s="4">
        <v>7725173</v>
      </c>
      <c r="E46" s="4">
        <v>59959002617</v>
      </c>
      <c r="G46" s="4">
        <v>66152897471.687302</v>
      </c>
      <c r="I46" s="4">
        <v>0</v>
      </c>
      <c r="K46" s="4">
        <v>0</v>
      </c>
      <c r="M46" s="4">
        <v>0</v>
      </c>
      <c r="O46" s="4">
        <v>0</v>
      </c>
      <c r="Q46" s="4">
        <v>7725173</v>
      </c>
      <c r="S46" s="4">
        <v>7900</v>
      </c>
      <c r="U46" s="4">
        <v>59959002617</v>
      </c>
      <c r="W46" s="4">
        <v>60557113560.408997</v>
      </c>
      <c r="Y46" s="5">
        <v>3.9338493255908552E-3</v>
      </c>
    </row>
    <row r="47" spans="1:25" ht="24" x14ac:dyDescent="0.2">
      <c r="A47" s="14" t="s">
        <v>104</v>
      </c>
      <c r="C47" s="4">
        <v>32605812</v>
      </c>
      <c r="E47" s="4">
        <v>193337198222</v>
      </c>
      <c r="G47" s="4">
        <v>185387096789.66501</v>
      </c>
      <c r="I47" s="4">
        <v>0</v>
      </c>
      <c r="K47" s="4">
        <v>0</v>
      </c>
      <c r="M47" s="4">
        <v>-1830995</v>
      </c>
      <c r="O47" s="4">
        <v>9869379662</v>
      </c>
      <c r="Q47" s="4">
        <v>30774817</v>
      </c>
      <c r="S47" s="4">
        <v>5670</v>
      </c>
      <c r="U47" s="4">
        <v>182480255189</v>
      </c>
      <c r="W47" s="4">
        <v>173144379858.22501</v>
      </c>
      <c r="Y47" s="5">
        <v>1.1247628261800612E-2</v>
      </c>
    </row>
    <row r="48" spans="1:25" ht="24" x14ac:dyDescent="0.2">
      <c r="A48" s="14" t="s">
        <v>105</v>
      </c>
      <c r="C48" s="4">
        <v>11512918</v>
      </c>
      <c r="E48" s="4">
        <v>38579788218</v>
      </c>
      <c r="G48" s="4">
        <v>50996392914.191002</v>
      </c>
      <c r="I48" s="4">
        <v>0</v>
      </c>
      <c r="K48" s="4">
        <v>0</v>
      </c>
      <c r="M48" s="4">
        <f>-C48</f>
        <v>-11512918</v>
      </c>
      <c r="O48" s="4">
        <v>38579788218</v>
      </c>
      <c r="Q48" s="4">
        <v>0</v>
      </c>
      <c r="S48" s="4">
        <v>0</v>
      </c>
      <c r="U48" s="4">
        <v>0</v>
      </c>
      <c r="W48" s="4">
        <v>0</v>
      </c>
      <c r="Y48" s="5">
        <v>0</v>
      </c>
    </row>
    <row r="49" spans="1:25" ht="24" x14ac:dyDescent="0.2">
      <c r="A49" s="14" t="s">
        <v>106</v>
      </c>
      <c r="C49" s="4">
        <v>257500</v>
      </c>
      <c r="E49" s="4">
        <v>4208347529</v>
      </c>
      <c r="G49" s="4">
        <v>4203131686.25</v>
      </c>
      <c r="I49" s="4">
        <v>0</v>
      </c>
      <c r="K49" s="4">
        <v>0</v>
      </c>
      <c r="M49" s="4">
        <v>0</v>
      </c>
      <c r="O49" s="4">
        <v>0</v>
      </c>
      <c r="Q49" s="4">
        <v>257500</v>
      </c>
      <c r="S49" s="4">
        <v>15480</v>
      </c>
      <c r="U49" s="4">
        <v>4208347529</v>
      </c>
      <c r="W49" s="4">
        <v>3955287447</v>
      </c>
      <c r="Y49" s="5">
        <v>2.5693934107968135E-4</v>
      </c>
    </row>
    <row r="50" spans="1:25" ht="24" x14ac:dyDescent="0.2">
      <c r="A50" s="14" t="s">
        <v>77</v>
      </c>
      <c r="C50" s="4">
        <v>53791690</v>
      </c>
      <c r="E50" s="4">
        <v>561848350575</v>
      </c>
      <c r="G50" s="4">
        <v>504402068233.03497</v>
      </c>
      <c r="I50" s="4">
        <v>327799</v>
      </c>
      <c r="K50" s="4">
        <v>3106029607</v>
      </c>
      <c r="M50" s="4">
        <v>0</v>
      </c>
      <c r="O50" s="4">
        <v>0</v>
      </c>
      <c r="Q50" s="4">
        <v>54119489</v>
      </c>
      <c r="S50" s="4">
        <v>9300</v>
      </c>
      <c r="U50" s="4">
        <v>564954380182</v>
      </c>
      <c r="W50" s="4">
        <v>499420651755.27899</v>
      </c>
      <c r="Y50" s="5">
        <v>3.2442854003168584E-2</v>
      </c>
    </row>
    <row r="51" spans="1:25" ht="24" x14ac:dyDescent="0.2">
      <c r="A51" s="14" t="s">
        <v>118</v>
      </c>
      <c r="C51" s="4">
        <v>0</v>
      </c>
      <c r="E51" s="4">
        <v>0</v>
      </c>
      <c r="G51" s="4">
        <v>0</v>
      </c>
      <c r="I51" s="4">
        <v>5545461</v>
      </c>
      <c r="K51" s="4">
        <v>0</v>
      </c>
      <c r="M51" s="4">
        <v>0</v>
      </c>
      <c r="O51" s="4">
        <v>0</v>
      </c>
      <c r="Q51" s="4">
        <v>5545461</v>
      </c>
      <c r="S51" s="4">
        <v>10236</v>
      </c>
      <c r="U51" s="4">
        <v>68880171081</v>
      </c>
      <c r="W51" s="4">
        <v>56324558187.106903</v>
      </c>
      <c r="Y51" s="5">
        <v>0</v>
      </c>
    </row>
    <row r="52" spans="1:25" ht="24" x14ac:dyDescent="0.2">
      <c r="A52" s="14" t="s">
        <v>110</v>
      </c>
      <c r="C52" s="4">
        <v>1256499</v>
      </c>
      <c r="E52" s="4">
        <v>7999864506</v>
      </c>
      <c r="G52" s="4">
        <v>8166450020.8815002</v>
      </c>
      <c r="I52" s="4">
        <v>0</v>
      </c>
      <c r="K52" s="4">
        <v>0</v>
      </c>
      <c r="M52" s="4">
        <v>0</v>
      </c>
      <c r="O52" s="4">
        <v>0</v>
      </c>
      <c r="Q52" s="4">
        <v>1256499</v>
      </c>
      <c r="S52" s="4">
        <v>6120</v>
      </c>
      <c r="U52" s="4">
        <v>7999864506</v>
      </c>
      <c r="W52" s="4">
        <v>7630331927.9076004</v>
      </c>
      <c r="Y52" s="5">
        <v>4.9567382498656449E-4</v>
      </c>
    </row>
    <row r="53" spans="1:25" ht="24" x14ac:dyDescent="0.2">
      <c r="A53" s="14" t="s">
        <v>78</v>
      </c>
      <c r="C53" s="4">
        <v>59350392</v>
      </c>
      <c r="E53" s="4">
        <v>421286593428</v>
      </c>
      <c r="G53" s="4">
        <v>522368611477.48102</v>
      </c>
      <c r="I53" s="4">
        <v>0</v>
      </c>
      <c r="K53" s="4">
        <v>0</v>
      </c>
      <c r="M53" s="4">
        <v>-1218452</v>
      </c>
      <c r="O53" s="4">
        <v>10010796359</v>
      </c>
      <c r="Q53" s="4">
        <v>58131940</v>
      </c>
      <c r="S53" s="4">
        <v>8530</v>
      </c>
      <c r="U53" s="4">
        <v>412637661636</v>
      </c>
      <c r="W53" s="4">
        <v>492032408285.414</v>
      </c>
      <c r="Y53" s="5">
        <v>3.1962906481194368E-2</v>
      </c>
    </row>
    <row r="54" spans="1:25" ht="24.75" thickBot="1" x14ac:dyDescent="0.25">
      <c r="A54" s="14" t="s">
        <v>91</v>
      </c>
      <c r="C54" s="4">
        <v>16011658</v>
      </c>
      <c r="E54" s="4">
        <v>48440000299</v>
      </c>
      <c r="G54" s="4">
        <v>51158998985.385201</v>
      </c>
      <c r="I54" s="4">
        <v>0</v>
      </c>
      <c r="K54" s="4">
        <v>0</v>
      </c>
      <c r="M54" s="4">
        <v>0</v>
      </c>
      <c r="O54" s="4">
        <v>0</v>
      </c>
      <c r="Q54" s="4">
        <v>16011658</v>
      </c>
      <c r="S54" s="4">
        <v>3298</v>
      </c>
      <c r="U54" s="4">
        <v>48440000299</v>
      </c>
      <c r="W54" s="4">
        <v>52398254240.310699</v>
      </c>
      <c r="Y54" s="5">
        <v>3.4038418442741947E-3</v>
      </c>
    </row>
    <row r="55" spans="1:25" s="14" customFormat="1" ht="24.75" thickBot="1" x14ac:dyDescent="0.25">
      <c r="E55" s="18">
        <f>SUM(E9:E54)</f>
        <v>12975717198314</v>
      </c>
      <c r="G55" s="18">
        <f>SUM(G9:G54)</f>
        <v>15260634635652.828</v>
      </c>
      <c r="I55" s="14" t="s">
        <v>15</v>
      </c>
      <c r="K55" s="18">
        <f>SUM(K9:K54)</f>
        <v>20178573743</v>
      </c>
      <c r="M55" s="14" t="s">
        <v>15</v>
      </c>
      <c r="O55" s="18">
        <f>SUM(O9:O54)</f>
        <v>189751405257</v>
      </c>
      <c r="S55" s="14" t="s">
        <v>15</v>
      </c>
      <c r="U55" s="18">
        <f>SUM(U9:U54)</f>
        <v>12887672338782</v>
      </c>
      <c r="W55" s="18">
        <f>SUM(W9:W54)</f>
        <v>14734034163759.666</v>
      </c>
      <c r="Y55" s="40">
        <f>SUM(Y9:Y54)</f>
        <v>0.95347837171105188</v>
      </c>
    </row>
    <row r="56" spans="1:25" ht="23.25" thickTop="1" x14ac:dyDescent="0.2"/>
  </sheetData>
  <mergeCells count="17"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3"/>
  <sheetViews>
    <sheetView rightToLeft="1" topLeftCell="A32" zoomScale="85" zoomScaleNormal="85" workbookViewId="0">
      <selection activeCell="M65" sqref="M65"/>
    </sheetView>
  </sheetViews>
  <sheetFormatPr defaultRowHeight="18.75" x14ac:dyDescent="0.2"/>
  <cols>
    <col min="1" max="1" width="37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0.125" style="2" customWidth="1"/>
    <col min="8" max="8" width="0.875" style="2" customWidth="1"/>
    <col min="9" max="9" width="30.25" style="2" bestFit="1" customWidth="1"/>
    <col min="10" max="10" width="0.875" style="2" customWidth="1"/>
    <col min="11" max="11" width="16.625" style="2" customWidth="1"/>
    <col min="12" max="12" width="0.875" style="2" customWidth="1"/>
    <col min="13" max="13" width="20.125" style="2" customWidth="1"/>
    <col min="14" max="14" width="0.875" style="2" customWidth="1"/>
    <col min="15" max="15" width="20.125" style="2" customWidth="1"/>
    <col min="16" max="16" width="0.875" style="2" customWidth="1"/>
    <col min="17" max="17" width="29.75" style="2" customWidth="1"/>
    <col min="18" max="18" width="0.875" style="2" customWidth="1"/>
    <col min="19" max="16384" width="9" style="2"/>
  </cols>
  <sheetData>
    <row r="1" spans="1:17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26.25" x14ac:dyDescent="0.2">
      <c r="A2" s="66" t="str">
        <f>+سهام!A2</f>
        <v>صندوق سرمایه‌گذاری بخشی صنایع مفید - دارونو</v>
      </c>
      <c r="B2" s="66" t="s">
        <v>0</v>
      </c>
      <c r="C2" s="66" t="s">
        <v>0</v>
      </c>
      <c r="D2" s="66" t="s">
        <v>0</v>
      </c>
      <c r="E2" s="66" t="s">
        <v>0</v>
      </c>
      <c r="F2" s="66" t="s">
        <v>0</v>
      </c>
      <c r="G2" s="66" t="s">
        <v>0</v>
      </c>
      <c r="H2" s="66" t="s">
        <v>0</v>
      </c>
      <c r="I2" s="66" t="s">
        <v>0</v>
      </c>
      <c r="J2" s="66" t="s">
        <v>0</v>
      </c>
      <c r="K2" s="66" t="s">
        <v>0</v>
      </c>
      <c r="L2" s="66" t="s">
        <v>0</v>
      </c>
      <c r="M2" s="66" t="s">
        <v>0</v>
      </c>
      <c r="N2" s="66" t="s">
        <v>0</v>
      </c>
      <c r="O2" s="66" t="s">
        <v>0</v>
      </c>
      <c r="P2" s="66" t="s">
        <v>0</v>
      </c>
      <c r="Q2" s="66" t="s">
        <v>0</v>
      </c>
    </row>
    <row r="3" spans="1:17" ht="26.25" x14ac:dyDescent="0.2">
      <c r="A3" s="66" t="s">
        <v>24</v>
      </c>
      <c r="B3" s="66" t="s">
        <v>24</v>
      </c>
      <c r="C3" s="66" t="s">
        <v>24</v>
      </c>
      <c r="D3" s="66" t="s">
        <v>24</v>
      </c>
      <c r="E3" s="66" t="s">
        <v>24</v>
      </c>
      <c r="F3" s="66" t="s">
        <v>24</v>
      </c>
      <c r="G3" s="66" t="s">
        <v>24</v>
      </c>
      <c r="H3" s="66" t="s">
        <v>24</v>
      </c>
      <c r="I3" s="66" t="s">
        <v>24</v>
      </c>
      <c r="J3" s="66" t="s">
        <v>24</v>
      </c>
      <c r="K3" s="66" t="s">
        <v>24</v>
      </c>
      <c r="L3" s="66" t="s">
        <v>24</v>
      </c>
      <c r="M3" s="66" t="s">
        <v>24</v>
      </c>
      <c r="N3" s="66" t="s">
        <v>24</v>
      </c>
      <c r="O3" s="66" t="s">
        <v>24</v>
      </c>
      <c r="P3" s="66" t="s">
        <v>24</v>
      </c>
      <c r="Q3" s="66" t="s">
        <v>24</v>
      </c>
    </row>
    <row r="4" spans="1:17" ht="26.25" x14ac:dyDescent="0.2">
      <c r="A4" s="66" t="str">
        <f>+سهام!A4</f>
        <v>برای ماه منتهی به 1404/12/29</v>
      </c>
      <c r="B4" s="66" t="s">
        <v>2</v>
      </c>
      <c r="C4" s="66" t="s">
        <v>2</v>
      </c>
      <c r="D4" s="66" t="s">
        <v>2</v>
      </c>
      <c r="E4" s="66" t="s">
        <v>2</v>
      </c>
      <c r="F4" s="66" t="s">
        <v>2</v>
      </c>
      <c r="G4" s="66" t="s">
        <v>2</v>
      </c>
      <c r="H4" s="66" t="s">
        <v>2</v>
      </c>
      <c r="I4" s="66" t="s">
        <v>2</v>
      </c>
      <c r="J4" s="66" t="s">
        <v>2</v>
      </c>
      <c r="K4" s="66" t="s">
        <v>2</v>
      </c>
      <c r="L4" s="66" t="s">
        <v>2</v>
      </c>
      <c r="M4" s="66" t="s">
        <v>2</v>
      </c>
      <c r="N4" s="66" t="s">
        <v>2</v>
      </c>
      <c r="O4" s="66" t="s">
        <v>2</v>
      </c>
      <c r="P4" s="66" t="s">
        <v>2</v>
      </c>
      <c r="Q4" s="66" t="s">
        <v>2</v>
      </c>
    </row>
    <row r="6" spans="1:17" ht="27" thickBot="1" x14ac:dyDescent="0.25">
      <c r="A6" s="67" t="s">
        <v>3</v>
      </c>
      <c r="C6" s="67" t="s">
        <v>26</v>
      </c>
      <c r="D6" s="67" t="s">
        <v>26</v>
      </c>
      <c r="E6" s="67" t="s">
        <v>26</v>
      </c>
      <c r="F6" s="67" t="s">
        <v>26</v>
      </c>
      <c r="G6" s="67" t="s">
        <v>26</v>
      </c>
      <c r="H6" s="67" t="s">
        <v>26</v>
      </c>
      <c r="I6" s="67" t="s">
        <v>26</v>
      </c>
      <c r="K6" s="67" t="s">
        <v>27</v>
      </c>
      <c r="L6" s="67" t="s">
        <v>27</v>
      </c>
      <c r="M6" s="67" t="s">
        <v>27</v>
      </c>
      <c r="N6" s="67" t="s">
        <v>27</v>
      </c>
      <c r="O6" s="67" t="s">
        <v>27</v>
      </c>
      <c r="P6" s="67" t="s">
        <v>27</v>
      </c>
      <c r="Q6" s="67" t="s">
        <v>27</v>
      </c>
    </row>
    <row r="7" spans="1:17" ht="27" thickBot="1" x14ac:dyDescent="0.25">
      <c r="A7" s="67" t="s">
        <v>3</v>
      </c>
      <c r="C7" s="20" t="s">
        <v>7</v>
      </c>
      <c r="E7" s="20" t="s">
        <v>32</v>
      </c>
      <c r="G7" s="20" t="s">
        <v>33</v>
      </c>
      <c r="I7" s="50" t="s">
        <v>34</v>
      </c>
      <c r="K7" s="20" t="s">
        <v>7</v>
      </c>
      <c r="M7" s="20" t="s">
        <v>32</v>
      </c>
      <c r="O7" s="20" t="s">
        <v>33</v>
      </c>
      <c r="Q7" s="20" t="s">
        <v>34</v>
      </c>
    </row>
    <row r="8" spans="1:17" s="7" customFormat="1" ht="22.5" x14ac:dyDescent="0.55000000000000004">
      <c r="A8" s="23" t="s">
        <v>53</v>
      </c>
      <c r="C8" s="7">
        <v>32740992</v>
      </c>
      <c r="E8" s="7">
        <v>709210947198</v>
      </c>
      <c r="G8" s="7">
        <v>692321037623</v>
      </c>
      <c r="I8" s="7">
        <f>+E8-G8</f>
        <v>16889909575</v>
      </c>
      <c r="K8" s="7">
        <v>32740992</v>
      </c>
      <c r="M8" s="7">
        <v>709210947198</v>
      </c>
      <c r="O8" s="7">
        <v>856125985884</v>
      </c>
      <c r="Q8" s="7">
        <f>+M8-O8</f>
        <v>-146915038686</v>
      </c>
    </row>
    <row r="9" spans="1:17" s="7" customFormat="1" ht="22.5" x14ac:dyDescent="0.55000000000000004">
      <c r="A9" s="23" t="s">
        <v>98</v>
      </c>
      <c r="C9" s="7">
        <v>7508458</v>
      </c>
      <c r="E9" s="7">
        <v>70257438153</v>
      </c>
      <c r="G9" s="7">
        <v>74876697077</v>
      </c>
      <c r="I9" s="7">
        <f t="shared" ref="I9:I50" si="0">+E9-G9</f>
        <v>-4619258924</v>
      </c>
      <c r="K9" s="7">
        <v>7508458</v>
      </c>
      <c r="M9" s="7">
        <v>70257438153</v>
      </c>
      <c r="O9" s="7">
        <v>111383743418</v>
      </c>
      <c r="Q9" s="7">
        <f t="shared" ref="Q9:Q50" si="1">+M9-O9</f>
        <v>-41126305265</v>
      </c>
    </row>
    <row r="10" spans="1:17" s="7" customFormat="1" ht="22.5" x14ac:dyDescent="0.55000000000000004">
      <c r="A10" s="23" t="s">
        <v>54</v>
      </c>
      <c r="C10" s="7">
        <v>59368693</v>
      </c>
      <c r="E10" s="7">
        <v>83062779934</v>
      </c>
      <c r="G10" s="7">
        <v>90308682013</v>
      </c>
      <c r="I10" s="7">
        <f t="shared" si="0"/>
        <v>-7245902079</v>
      </c>
      <c r="K10" s="7">
        <v>59368693</v>
      </c>
      <c r="M10" s="7">
        <v>83062779934</v>
      </c>
      <c r="O10" s="7">
        <v>116067000760</v>
      </c>
      <c r="Q10" s="7">
        <f t="shared" si="1"/>
        <v>-33004220826</v>
      </c>
    </row>
    <row r="11" spans="1:17" s="7" customFormat="1" ht="22.5" x14ac:dyDescent="0.55000000000000004">
      <c r="A11" s="23" t="s">
        <v>99</v>
      </c>
      <c r="C11" s="7">
        <v>8496730</v>
      </c>
      <c r="E11" s="7">
        <v>118877808907</v>
      </c>
      <c r="G11" s="7">
        <v>124863854603</v>
      </c>
      <c r="I11" s="7">
        <f t="shared" si="0"/>
        <v>-5986045696</v>
      </c>
      <c r="K11" s="7">
        <v>8496730</v>
      </c>
      <c r="M11" s="7">
        <v>118877808907</v>
      </c>
      <c r="O11" s="7">
        <v>184844761716</v>
      </c>
      <c r="Q11" s="7">
        <f t="shared" si="1"/>
        <v>-65966952809</v>
      </c>
    </row>
    <row r="12" spans="1:17" s="7" customFormat="1" ht="22.5" x14ac:dyDescent="0.55000000000000004">
      <c r="A12" s="23" t="s">
        <v>64</v>
      </c>
      <c r="C12" s="7">
        <v>152634372</v>
      </c>
      <c r="E12" s="7">
        <v>450122798681</v>
      </c>
      <c r="G12" s="7">
        <v>446942683350</v>
      </c>
      <c r="I12" s="7">
        <f t="shared" si="0"/>
        <v>3180115331</v>
      </c>
      <c r="K12" s="7">
        <v>152634372</v>
      </c>
      <c r="M12" s="7">
        <v>450122798681</v>
      </c>
      <c r="O12" s="7">
        <v>567774872573</v>
      </c>
      <c r="Q12" s="7">
        <f t="shared" si="1"/>
        <v>-117652073892</v>
      </c>
    </row>
    <row r="13" spans="1:17" s="7" customFormat="1" ht="22.5" x14ac:dyDescent="0.55000000000000004">
      <c r="A13" s="23" t="s">
        <v>92</v>
      </c>
      <c r="C13" s="7">
        <v>105722619</v>
      </c>
      <c r="E13" s="7">
        <v>152637332491</v>
      </c>
      <c r="G13" s="7">
        <v>160505236227</v>
      </c>
      <c r="I13" s="7">
        <f t="shared" si="0"/>
        <v>-7867903736</v>
      </c>
      <c r="K13" s="7">
        <v>105722619</v>
      </c>
      <c r="M13" s="7">
        <v>152637332491</v>
      </c>
      <c r="O13" s="7">
        <v>193415589659</v>
      </c>
      <c r="Q13" s="7">
        <f t="shared" si="1"/>
        <v>-40778257168</v>
      </c>
    </row>
    <row r="14" spans="1:17" s="7" customFormat="1" ht="22.5" x14ac:dyDescent="0.55000000000000004">
      <c r="A14" s="23" t="s">
        <v>67</v>
      </c>
      <c r="C14" s="7">
        <v>88451851</v>
      </c>
      <c r="E14" s="7">
        <v>175360700148</v>
      </c>
      <c r="G14" s="7">
        <v>183435367020</v>
      </c>
      <c r="I14" s="7">
        <f t="shared" si="0"/>
        <v>-8074666872</v>
      </c>
      <c r="K14" s="7">
        <v>88451851</v>
      </c>
      <c r="M14" s="7">
        <v>175360700148</v>
      </c>
      <c r="O14" s="7">
        <v>210906788049</v>
      </c>
      <c r="Q14" s="7">
        <f t="shared" si="1"/>
        <v>-35546087901</v>
      </c>
    </row>
    <row r="15" spans="1:17" s="7" customFormat="1" ht="22.5" x14ac:dyDescent="0.55000000000000004">
      <c r="A15" s="23" t="s">
        <v>93</v>
      </c>
      <c r="C15" s="7">
        <v>2416013</v>
      </c>
      <c r="E15" s="7">
        <v>59741643510</v>
      </c>
      <c r="G15" s="7">
        <v>61323886075</v>
      </c>
      <c r="I15" s="7">
        <f t="shared" si="0"/>
        <v>-1582242565</v>
      </c>
      <c r="K15" s="7">
        <v>2416013</v>
      </c>
      <c r="M15" s="7">
        <v>59741643510</v>
      </c>
      <c r="O15" s="7">
        <v>81414021580</v>
      </c>
      <c r="Q15" s="7">
        <f t="shared" si="1"/>
        <v>-21672378070</v>
      </c>
    </row>
    <row r="16" spans="1:17" s="7" customFormat="1" ht="22.5" x14ac:dyDescent="0.55000000000000004">
      <c r="A16" s="23" t="s">
        <v>97</v>
      </c>
      <c r="C16" s="7">
        <v>7138256</v>
      </c>
      <c r="E16" s="7">
        <v>57160433658</v>
      </c>
      <c r="G16" s="7">
        <v>59412452422</v>
      </c>
      <c r="I16" s="7">
        <f t="shared" si="0"/>
        <v>-2252018764</v>
      </c>
      <c r="K16" s="7">
        <v>7138256</v>
      </c>
      <c r="M16" s="7">
        <v>57160433658</v>
      </c>
      <c r="O16" s="7">
        <v>65713824941</v>
      </c>
      <c r="Q16" s="7">
        <f t="shared" si="1"/>
        <v>-8553391283</v>
      </c>
    </row>
    <row r="17" spans="1:17" s="7" customFormat="1" ht="22.5" x14ac:dyDescent="0.55000000000000004">
      <c r="A17" s="23" t="s">
        <v>73</v>
      </c>
      <c r="C17" s="7">
        <v>20792193</v>
      </c>
      <c r="E17" s="7">
        <v>231815189595</v>
      </c>
      <c r="G17" s="7">
        <v>227401665011</v>
      </c>
      <c r="I17" s="7">
        <f t="shared" si="0"/>
        <v>4413524584</v>
      </c>
      <c r="K17" s="7">
        <v>20792193</v>
      </c>
      <c r="M17" s="7">
        <v>231815189595</v>
      </c>
      <c r="O17" s="7">
        <v>305652892875</v>
      </c>
      <c r="Q17" s="7">
        <f t="shared" si="1"/>
        <v>-73837703280</v>
      </c>
    </row>
    <row r="18" spans="1:17" s="7" customFormat="1" ht="22.5" x14ac:dyDescent="0.55000000000000004">
      <c r="A18" s="23" t="s">
        <v>50</v>
      </c>
      <c r="C18" s="7">
        <v>253334840</v>
      </c>
      <c r="E18" s="7">
        <v>560569732562</v>
      </c>
      <c r="G18" s="7">
        <v>555540794521</v>
      </c>
      <c r="I18" s="7">
        <f t="shared" si="0"/>
        <v>5028938041</v>
      </c>
      <c r="K18" s="7">
        <v>253334840</v>
      </c>
      <c r="M18" s="7">
        <v>560569732562</v>
      </c>
      <c r="O18" s="7">
        <v>631172573128</v>
      </c>
      <c r="Q18" s="7">
        <f t="shared" si="1"/>
        <v>-70602840566</v>
      </c>
    </row>
    <row r="19" spans="1:17" s="7" customFormat="1" ht="22.5" x14ac:dyDescent="0.55000000000000004">
      <c r="A19" s="23" t="s">
        <v>56</v>
      </c>
      <c r="C19" s="7">
        <v>51554204</v>
      </c>
      <c r="E19" s="7">
        <v>609775824837</v>
      </c>
      <c r="G19" s="7">
        <v>613471279289</v>
      </c>
      <c r="I19" s="7">
        <f t="shared" si="0"/>
        <v>-3695454452</v>
      </c>
      <c r="K19" s="7">
        <v>51554204</v>
      </c>
      <c r="M19" s="7">
        <v>609775824837</v>
      </c>
      <c r="O19" s="7">
        <v>667075327122</v>
      </c>
      <c r="Q19" s="7">
        <f t="shared" si="1"/>
        <v>-57299502285</v>
      </c>
    </row>
    <row r="20" spans="1:17" s="7" customFormat="1" ht="22.5" x14ac:dyDescent="0.55000000000000004">
      <c r="A20" s="23" t="s">
        <v>114</v>
      </c>
      <c r="C20" s="7">
        <v>100570</v>
      </c>
      <c r="E20" s="7">
        <v>3777149679</v>
      </c>
      <c r="G20" s="7">
        <v>3851994124</v>
      </c>
      <c r="I20" s="7">
        <f t="shared" si="0"/>
        <v>-74844445</v>
      </c>
      <c r="K20" s="7">
        <v>100570</v>
      </c>
      <c r="M20" s="7">
        <v>3777149679</v>
      </c>
      <c r="O20" s="7">
        <v>3982418134</v>
      </c>
      <c r="Q20" s="7">
        <f t="shared" si="1"/>
        <v>-205268455</v>
      </c>
    </row>
    <row r="21" spans="1:17" s="7" customFormat="1" ht="22.5" x14ac:dyDescent="0.55000000000000004">
      <c r="A21" s="23" t="s">
        <v>94</v>
      </c>
      <c r="C21" s="7">
        <v>22578513</v>
      </c>
      <c r="E21" s="7">
        <v>552930253413</v>
      </c>
      <c r="G21" s="7">
        <v>584826183093</v>
      </c>
      <c r="I21" s="7">
        <f t="shared" si="0"/>
        <v>-31895929680</v>
      </c>
      <c r="K21" s="7">
        <v>22578513</v>
      </c>
      <c r="M21" s="7">
        <v>552930253413</v>
      </c>
      <c r="O21" s="7">
        <v>682874751358</v>
      </c>
      <c r="Q21" s="7">
        <f t="shared" si="1"/>
        <v>-129944497945</v>
      </c>
    </row>
    <row r="22" spans="1:17" s="7" customFormat="1" ht="22.5" x14ac:dyDescent="0.55000000000000004">
      <c r="A22" s="23" t="s">
        <v>110</v>
      </c>
      <c r="C22" s="7">
        <v>1256499</v>
      </c>
      <c r="E22" s="7">
        <v>7630331928</v>
      </c>
      <c r="G22" s="7">
        <v>8166450020</v>
      </c>
      <c r="I22" s="7">
        <f t="shared" si="0"/>
        <v>-536118092</v>
      </c>
      <c r="K22" s="7">
        <v>1256499</v>
      </c>
      <c r="M22" s="7">
        <v>7630331928</v>
      </c>
      <c r="O22" s="7">
        <v>7999864506</v>
      </c>
      <c r="Q22" s="7">
        <f t="shared" si="1"/>
        <v>-369532578</v>
      </c>
    </row>
    <row r="23" spans="1:17" s="7" customFormat="1" ht="22.5" x14ac:dyDescent="0.55000000000000004">
      <c r="A23" s="23" t="s">
        <v>60</v>
      </c>
      <c r="C23" s="7">
        <v>13733640</v>
      </c>
      <c r="E23" s="7">
        <v>553548195469</v>
      </c>
      <c r="G23" s="7">
        <v>543882748096</v>
      </c>
      <c r="I23" s="7">
        <f t="shared" si="0"/>
        <v>9665447373</v>
      </c>
      <c r="K23" s="7">
        <v>13733640</v>
      </c>
      <c r="M23" s="7">
        <v>553548195469</v>
      </c>
      <c r="O23" s="7">
        <v>662092510429</v>
      </c>
      <c r="Q23" s="7">
        <f t="shared" si="1"/>
        <v>-108544314960</v>
      </c>
    </row>
    <row r="24" spans="1:17" s="7" customFormat="1" ht="22.5" x14ac:dyDescent="0.55000000000000004">
      <c r="A24" s="23" t="s">
        <v>100</v>
      </c>
      <c r="C24" s="7">
        <v>19335304</v>
      </c>
      <c r="E24" s="7">
        <v>74939899243</v>
      </c>
      <c r="G24" s="7">
        <v>81533986857</v>
      </c>
      <c r="I24" s="7">
        <f t="shared" si="0"/>
        <v>-6594087614</v>
      </c>
      <c r="K24" s="7">
        <v>19335304</v>
      </c>
      <c r="M24" s="7">
        <v>74939899243</v>
      </c>
      <c r="O24" s="7">
        <v>103917407620</v>
      </c>
      <c r="Q24" s="7">
        <f t="shared" si="1"/>
        <v>-28977508377</v>
      </c>
    </row>
    <row r="25" spans="1:17" s="7" customFormat="1" ht="22.5" x14ac:dyDescent="0.55000000000000004">
      <c r="A25" s="23" t="s">
        <v>61</v>
      </c>
      <c r="C25" s="7">
        <v>99423251</v>
      </c>
      <c r="E25" s="7">
        <v>610672650380</v>
      </c>
      <c r="G25" s="7">
        <v>578431544495</v>
      </c>
      <c r="I25" s="7">
        <f t="shared" si="0"/>
        <v>32241105885</v>
      </c>
      <c r="K25" s="7">
        <v>99423251</v>
      </c>
      <c r="M25" s="7">
        <v>610672650380</v>
      </c>
      <c r="O25" s="7">
        <v>728592796065</v>
      </c>
      <c r="Q25" s="7">
        <f t="shared" si="1"/>
        <v>-117920145685</v>
      </c>
    </row>
    <row r="26" spans="1:17" s="7" customFormat="1" ht="22.5" x14ac:dyDescent="0.55000000000000004">
      <c r="A26" s="23" t="s">
        <v>113</v>
      </c>
      <c r="C26" s="7">
        <v>22081582</v>
      </c>
      <c r="E26" s="7">
        <v>42222287672</v>
      </c>
      <c r="G26" s="7">
        <v>45324004836</v>
      </c>
      <c r="I26" s="7">
        <f t="shared" si="0"/>
        <v>-3101717164</v>
      </c>
      <c r="K26" s="7">
        <v>22081582</v>
      </c>
      <c r="M26" s="7">
        <v>42222287672</v>
      </c>
      <c r="O26" s="7">
        <v>50266096594</v>
      </c>
      <c r="Q26" s="7">
        <f t="shared" si="1"/>
        <v>-8043808922</v>
      </c>
    </row>
    <row r="27" spans="1:17" s="7" customFormat="1" ht="22.5" x14ac:dyDescent="0.55000000000000004">
      <c r="A27" s="23" t="s">
        <v>59</v>
      </c>
      <c r="C27" s="7">
        <v>66306221</v>
      </c>
      <c r="E27" s="7">
        <v>521085897380</v>
      </c>
      <c r="G27" s="7">
        <v>550899675611</v>
      </c>
      <c r="I27" s="7">
        <f t="shared" si="0"/>
        <v>-29813778231</v>
      </c>
      <c r="K27" s="7">
        <v>66306221</v>
      </c>
      <c r="M27" s="7">
        <v>521085897380</v>
      </c>
      <c r="O27" s="7">
        <v>728100266594</v>
      </c>
      <c r="Q27" s="7">
        <f t="shared" si="1"/>
        <v>-207014369214</v>
      </c>
    </row>
    <row r="28" spans="1:17" s="7" customFormat="1" ht="22.5" x14ac:dyDescent="0.55000000000000004">
      <c r="A28" s="23" t="s">
        <v>49</v>
      </c>
      <c r="C28" s="7">
        <v>197372477</v>
      </c>
      <c r="E28" s="7">
        <v>527219552631</v>
      </c>
      <c r="G28" s="7">
        <v>561768518165</v>
      </c>
      <c r="I28" s="7">
        <f t="shared" si="0"/>
        <v>-34548965534</v>
      </c>
      <c r="K28" s="7">
        <v>197372477</v>
      </c>
      <c r="M28" s="7">
        <v>527219552631</v>
      </c>
      <c r="O28" s="7">
        <v>568415492484</v>
      </c>
      <c r="Q28" s="7">
        <f t="shared" si="1"/>
        <v>-41195939853</v>
      </c>
    </row>
    <row r="29" spans="1:17" s="7" customFormat="1" ht="22.5" x14ac:dyDescent="0.55000000000000004">
      <c r="A29" s="23" t="s">
        <v>51</v>
      </c>
      <c r="C29" s="7">
        <v>2140451</v>
      </c>
      <c r="E29" s="7">
        <v>268249241129</v>
      </c>
      <c r="G29" s="7">
        <v>247037430704</v>
      </c>
      <c r="I29" s="7">
        <f t="shared" si="0"/>
        <v>21211810425</v>
      </c>
      <c r="K29" s="7">
        <v>2140451</v>
      </c>
      <c r="M29" s="7">
        <v>268249241129</v>
      </c>
      <c r="O29" s="7">
        <v>311148276796</v>
      </c>
      <c r="Q29" s="7">
        <f t="shared" si="1"/>
        <v>-42899035667</v>
      </c>
    </row>
    <row r="30" spans="1:17" s="7" customFormat="1" ht="22.5" x14ac:dyDescent="0.55000000000000004">
      <c r="A30" s="23" t="s">
        <v>70</v>
      </c>
      <c r="C30" s="7">
        <v>245978350</v>
      </c>
      <c r="E30" s="7">
        <v>587493188213</v>
      </c>
      <c r="G30" s="7">
        <v>612040419706</v>
      </c>
      <c r="I30" s="7">
        <f t="shared" si="0"/>
        <v>-24547231493</v>
      </c>
      <c r="K30" s="7">
        <v>245978350</v>
      </c>
      <c r="M30" s="7">
        <v>587493188213</v>
      </c>
      <c r="O30" s="7">
        <v>618267202907</v>
      </c>
      <c r="Q30" s="7">
        <f t="shared" si="1"/>
        <v>-30774014694</v>
      </c>
    </row>
    <row r="31" spans="1:17" s="7" customFormat="1" ht="22.5" x14ac:dyDescent="0.55000000000000004">
      <c r="A31" s="23" t="s">
        <v>55</v>
      </c>
      <c r="C31" s="7">
        <v>81165264</v>
      </c>
      <c r="E31" s="7">
        <v>624168387947</v>
      </c>
      <c r="G31" s="7">
        <v>623336142581</v>
      </c>
      <c r="I31" s="7">
        <f t="shared" si="0"/>
        <v>832245366</v>
      </c>
      <c r="K31" s="7">
        <v>81165264</v>
      </c>
      <c r="M31" s="7">
        <v>624168387947</v>
      </c>
      <c r="O31" s="7">
        <v>650288880171</v>
      </c>
      <c r="Q31" s="7">
        <f t="shared" si="1"/>
        <v>-26120492224</v>
      </c>
    </row>
    <row r="32" spans="1:17" s="7" customFormat="1" ht="22.5" x14ac:dyDescent="0.55000000000000004">
      <c r="A32" s="23" t="s">
        <v>104</v>
      </c>
      <c r="C32" s="7">
        <v>30774817</v>
      </c>
      <c r="E32" s="7">
        <v>173144379858</v>
      </c>
      <c r="G32" s="7">
        <v>174557915526</v>
      </c>
      <c r="I32" s="7">
        <f t="shared" si="0"/>
        <v>-1413535668</v>
      </c>
      <c r="K32" s="7">
        <v>30774817</v>
      </c>
      <c r="M32" s="7">
        <v>173144379858</v>
      </c>
      <c r="O32" s="7">
        <v>182013643497</v>
      </c>
      <c r="Q32" s="7">
        <f t="shared" si="1"/>
        <v>-8869263639</v>
      </c>
    </row>
    <row r="33" spans="1:17" s="7" customFormat="1" ht="22.5" x14ac:dyDescent="0.55000000000000004">
      <c r="A33" s="23" t="s">
        <v>47</v>
      </c>
      <c r="C33" s="7">
        <v>21753877</v>
      </c>
      <c r="E33" s="7">
        <v>497334977990</v>
      </c>
      <c r="G33" s="7">
        <v>482273177750</v>
      </c>
      <c r="I33" s="7">
        <f t="shared" si="0"/>
        <v>15061800240</v>
      </c>
      <c r="K33" s="7">
        <v>21753877</v>
      </c>
      <c r="M33" s="7">
        <v>497334977990</v>
      </c>
      <c r="O33" s="7">
        <v>656004071085</v>
      </c>
      <c r="Q33" s="7">
        <f t="shared" si="1"/>
        <v>-158669093095</v>
      </c>
    </row>
    <row r="34" spans="1:17" s="7" customFormat="1" ht="22.5" x14ac:dyDescent="0.55000000000000004">
      <c r="A34" s="23" t="s">
        <v>77</v>
      </c>
      <c r="C34" s="7">
        <v>54119489</v>
      </c>
      <c r="E34" s="7">
        <v>499420651755</v>
      </c>
      <c r="G34" s="7">
        <v>507508097840</v>
      </c>
      <c r="I34" s="7">
        <f t="shared" si="0"/>
        <v>-8087446085</v>
      </c>
      <c r="K34" s="7">
        <v>54119489</v>
      </c>
      <c r="M34" s="7">
        <v>499420651755</v>
      </c>
      <c r="O34" s="7">
        <v>628336187094</v>
      </c>
      <c r="Q34" s="7">
        <f t="shared" si="1"/>
        <v>-128915535339</v>
      </c>
    </row>
    <row r="35" spans="1:17" s="7" customFormat="1" ht="22.5" x14ac:dyDescent="0.55000000000000004">
      <c r="A35" s="23" t="s">
        <v>48</v>
      </c>
      <c r="C35" s="7">
        <v>85520244</v>
      </c>
      <c r="E35" s="7">
        <v>495577567481</v>
      </c>
      <c r="G35" s="7">
        <v>476751505057</v>
      </c>
      <c r="I35" s="7">
        <f t="shared" si="0"/>
        <v>18826062424</v>
      </c>
      <c r="K35" s="7">
        <v>85520244</v>
      </c>
      <c r="M35" s="7">
        <v>495577567481</v>
      </c>
      <c r="O35" s="7">
        <v>555184471979</v>
      </c>
      <c r="Q35" s="7">
        <f t="shared" si="1"/>
        <v>-59606904498</v>
      </c>
    </row>
    <row r="36" spans="1:17" s="7" customFormat="1" ht="22.5" x14ac:dyDescent="0.55000000000000004">
      <c r="A36" s="23" t="s">
        <v>74</v>
      </c>
      <c r="C36" s="7">
        <v>43991472</v>
      </c>
      <c r="E36" s="7">
        <v>156228424741</v>
      </c>
      <c r="G36" s="7">
        <v>165418038635</v>
      </c>
      <c r="I36" s="7">
        <f t="shared" si="0"/>
        <v>-9189613894</v>
      </c>
      <c r="K36" s="7">
        <v>43991472</v>
      </c>
      <c r="M36" s="7">
        <v>156228424741</v>
      </c>
      <c r="O36" s="7">
        <v>191776958959</v>
      </c>
      <c r="Q36" s="7">
        <f t="shared" si="1"/>
        <v>-35548534218</v>
      </c>
    </row>
    <row r="37" spans="1:17" s="7" customFormat="1" ht="22.5" x14ac:dyDescent="0.55000000000000004">
      <c r="A37" s="23" t="s">
        <v>65</v>
      </c>
      <c r="C37" s="7">
        <v>23946571</v>
      </c>
      <c r="E37" s="7">
        <v>831651240216</v>
      </c>
      <c r="G37" s="7">
        <v>881111252912</v>
      </c>
      <c r="I37" s="7">
        <f t="shared" si="0"/>
        <v>-49460012696</v>
      </c>
      <c r="K37" s="7">
        <v>23946571</v>
      </c>
      <c r="M37" s="7">
        <v>831651240216</v>
      </c>
      <c r="O37" s="7">
        <v>916372483934</v>
      </c>
      <c r="Q37" s="7">
        <f t="shared" si="1"/>
        <v>-84721243718</v>
      </c>
    </row>
    <row r="38" spans="1:17" s="7" customFormat="1" ht="22.5" x14ac:dyDescent="0.55000000000000004">
      <c r="A38" s="23" t="s">
        <v>75</v>
      </c>
      <c r="C38" s="7">
        <v>41637605</v>
      </c>
      <c r="E38" s="7">
        <v>425345608296</v>
      </c>
      <c r="G38" s="7">
        <v>499507372928</v>
      </c>
      <c r="I38" s="7">
        <f t="shared" si="0"/>
        <v>-74161764632</v>
      </c>
      <c r="K38" s="7">
        <v>41637605</v>
      </c>
      <c r="M38" s="7">
        <v>425345608296</v>
      </c>
      <c r="O38" s="7">
        <v>670066022041</v>
      </c>
      <c r="Q38" s="7">
        <f t="shared" si="1"/>
        <v>-244720413745</v>
      </c>
    </row>
    <row r="39" spans="1:17" s="7" customFormat="1" ht="22.5" x14ac:dyDescent="0.55000000000000004">
      <c r="A39" s="23" t="s">
        <v>62</v>
      </c>
      <c r="C39" s="7">
        <v>83879074</v>
      </c>
      <c r="E39" s="7">
        <v>116190041506</v>
      </c>
      <c r="G39" s="7">
        <v>114192504975</v>
      </c>
      <c r="I39" s="7">
        <f t="shared" si="0"/>
        <v>1997536531</v>
      </c>
      <c r="K39" s="7">
        <v>83879074</v>
      </c>
      <c r="M39" s="7">
        <v>116190041506</v>
      </c>
      <c r="O39" s="7">
        <v>158489820961</v>
      </c>
      <c r="Q39" s="7">
        <f t="shared" si="1"/>
        <v>-42299779455</v>
      </c>
    </row>
    <row r="40" spans="1:17" s="7" customFormat="1" ht="22.5" x14ac:dyDescent="0.55000000000000004">
      <c r="A40" s="23" t="s">
        <v>106</v>
      </c>
      <c r="C40" s="7">
        <v>257500</v>
      </c>
      <c r="E40" s="7">
        <v>3955287447</v>
      </c>
      <c r="G40" s="7">
        <v>4203131686</v>
      </c>
      <c r="I40" s="7">
        <f t="shared" si="0"/>
        <v>-247844239</v>
      </c>
      <c r="K40" s="7">
        <v>257500</v>
      </c>
      <c r="M40" s="7">
        <v>3955287447</v>
      </c>
      <c r="O40" s="7">
        <v>5176623035</v>
      </c>
      <c r="Q40" s="7">
        <f t="shared" si="1"/>
        <v>-1221335588</v>
      </c>
    </row>
    <row r="41" spans="1:17" s="7" customFormat="1" ht="22.5" x14ac:dyDescent="0.55000000000000004">
      <c r="A41" s="23" t="s">
        <v>45</v>
      </c>
      <c r="C41" s="7">
        <v>23310</v>
      </c>
      <c r="E41" s="7">
        <v>576002036958</v>
      </c>
      <c r="G41" s="7">
        <v>592781511537</v>
      </c>
      <c r="I41" s="7">
        <f t="shared" si="0"/>
        <v>-16779474579</v>
      </c>
      <c r="K41" s="7">
        <v>23310</v>
      </c>
      <c r="M41" s="7">
        <v>576002036958</v>
      </c>
      <c r="O41" s="7">
        <v>414387277921</v>
      </c>
      <c r="Q41" s="7">
        <f t="shared" si="1"/>
        <v>161614759037</v>
      </c>
    </row>
    <row r="42" spans="1:17" s="7" customFormat="1" ht="22.5" x14ac:dyDescent="0.55000000000000004">
      <c r="A42" s="23" t="s">
        <v>78</v>
      </c>
      <c r="C42" s="7">
        <v>58131940</v>
      </c>
      <c r="E42" s="7">
        <v>492032408285</v>
      </c>
      <c r="G42" s="7">
        <v>510398012063</v>
      </c>
      <c r="I42" s="7">
        <f t="shared" si="0"/>
        <v>-18365603778</v>
      </c>
      <c r="K42" s="7">
        <v>58131940</v>
      </c>
      <c r="M42" s="7">
        <v>492032408285</v>
      </c>
      <c r="O42" s="7">
        <v>571113321110</v>
      </c>
      <c r="Q42" s="7">
        <f t="shared" si="1"/>
        <v>-79080912825</v>
      </c>
    </row>
    <row r="43" spans="1:17" s="7" customFormat="1" ht="22.5" x14ac:dyDescent="0.55000000000000004">
      <c r="A43" s="23" t="s">
        <v>46</v>
      </c>
      <c r="C43" s="7">
        <v>121327752</v>
      </c>
      <c r="E43" s="7">
        <v>414020826472</v>
      </c>
      <c r="G43" s="7">
        <v>458565085209</v>
      </c>
      <c r="I43" s="7">
        <f t="shared" si="0"/>
        <v>-44544258737</v>
      </c>
      <c r="K43" s="7">
        <v>121327752</v>
      </c>
      <c r="M43" s="7">
        <v>414020826472</v>
      </c>
      <c r="O43" s="7">
        <v>555587215388</v>
      </c>
      <c r="Q43" s="7">
        <f t="shared" si="1"/>
        <v>-141566388916</v>
      </c>
    </row>
    <row r="44" spans="1:17" s="7" customFormat="1" ht="22.5" x14ac:dyDescent="0.55000000000000004">
      <c r="A44" s="23" t="s">
        <v>91</v>
      </c>
      <c r="C44" s="7">
        <v>16011658</v>
      </c>
      <c r="E44" s="7">
        <v>52398254240</v>
      </c>
      <c r="G44" s="7">
        <v>51158998985</v>
      </c>
      <c r="I44" s="7">
        <f t="shared" si="0"/>
        <v>1239255255</v>
      </c>
      <c r="K44" s="7">
        <v>16011658</v>
      </c>
      <c r="M44" s="7">
        <v>52398254240</v>
      </c>
      <c r="O44" s="7">
        <v>50413200835</v>
      </c>
      <c r="Q44" s="7">
        <f t="shared" si="1"/>
        <v>1985053405</v>
      </c>
    </row>
    <row r="45" spans="1:17" s="7" customFormat="1" ht="22.5" x14ac:dyDescent="0.55000000000000004">
      <c r="A45" s="23" t="s">
        <v>96</v>
      </c>
      <c r="C45" s="7">
        <v>7725173</v>
      </c>
      <c r="E45" s="7">
        <v>60557113560</v>
      </c>
      <c r="G45" s="7">
        <v>66152897471</v>
      </c>
      <c r="I45" s="7">
        <f t="shared" si="0"/>
        <v>-5595783911</v>
      </c>
      <c r="K45" s="7">
        <v>7725173</v>
      </c>
      <c r="M45" s="7">
        <v>60557113560</v>
      </c>
      <c r="O45" s="7">
        <v>90835670466</v>
      </c>
      <c r="Q45" s="7">
        <f t="shared" si="1"/>
        <v>-30278556906</v>
      </c>
    </row>
    <row r="46" spans="1:17" s="7" customFormat="1" ht="22.5" x14ac:dyDescent="0.55000000000000004">
      <c r="A46" s="23" t="s">
        <v>52</v>
      </c>
      <c r="C46" s="7">
        <v>27999562</v>
      </c>
      <c r="E46" s="7">
        <v>526212394806</v>
      </c>
      <c r="G46" s="7">
        <v>523711913521</v>
      </c>
      <c r="I46" s="7">
        <f t="shared" si="0"/>
        <v>2500481285</v>
      </c>
      <c r="K46" s="7">
        <v>27999562</v>
      </c>
      <c r="M46" s="7">
        <v>526212394806</v>
      </c>
      <c r="O46" s="7">
        <v>501741200219</v>
      </c>
      <c r="Q46" s="7">
        <f t="shared" si="1"/>
        <v>24471194587</v>
      </c>
    </row>
    <row r="47" spans="1:17" s="7" customFormat="1" ht="22.5" x14ac:dyDescent="0.55000000000000004">
      <c r="A47" s="23" t="s">
        <v>103</v>
      </c>
      <c r="C47" s="7">
        <v>128458086</v>
      </c>
      <c r="E47" s="7">
        <v>410310172980</v>
      </c>
      <c r="G47" s="7">
        <v>411511297127</v>
      </c>
      <c r="I47" s="7">
        <f t="shared" si="0"/>
        <v>-1201124147</v>
      </c>
      <c r="K47" s="7">
        <v>128458086</v>
      </c>
      <c r="M47" s="7">
        <v>410310172980</v>
      </c>
      <c r="O47" s="7">
        <v>424687729032</v>
      </c>
      <c r="Q47" s="7">
        <f t="shared" si="1"/>
        <v>-14377556052</v>
      </c>
    </row>
    <row r="48" spans="1:17" s="7" customFormat="1" ht="22.5" x14ac:dyDescent="0.55000000000000004">
      <c r="A48" s="23" t="s">
        <v>71</v>
      </c>
      <c r="C48" s="7">
        <v>110722309</v>
      </c>
      <c r="E48" s="7">
        <v>941555266975</v>
      </c>
      <c r="G48" s="7">
        <v>1040757202398</v>
      </c>
      <c r="I48" s="7">
        <f t="shared" si="0"/>
        <v>-99201935423</v>
      </c>
      <c r="K48" s="7">
        <v>110722309</v>
      </c>
      <c r="M48" s="7">
        <v>941555266975</v>
      </c>
      <c r="O48" s="7">
        <v>1114861977470</v>
      </c>
      <c r="Q48" s="7">
        <f t="shared" si="1"/>
        <v>-173306710495</v>
      </c>
    </row>
    <row r="49" spans="1:17" s="7" customFormat="1" ht="22.5" x14ac:dyDescent="0.55000000000000004">
      <c r="A49" s="23" t="s">
        <v>68</v>
      </c>
      <c r="C49" s="7">
        <v>17062650</v>
      </c>
      <c r="E49" s="7">
        <v>353243287248</v>
      </c>
      <c r="G49" s="7">
        <v>361855578099</v>
      </c>
      <c r="I49" s="7">
        <f t="shared" si="0"/>
        <v>-8612290851</v>
      </c>
      <c r="K49" s="7">
        <v>17062650</v>
      </c>
      <c r="M49" s="7">
        <v>353243287248</v>
      </c>
      <c r="O49" s="7">
        <v>312081769739</v>
      </c>
      <c r="Q49" s="7">
        <f t="shared" si="1"/>
        <v>41161517509</v>
      </c>
    </row>
    <row r="50" spans="1:17" s="7" customFormat="1" ht="23.25" thickBot="1" x14ac:dyDescent="0.6">
      <c r="A50" s="23" t="s">
        <v>118</v>
      </c>
      <c r="C50" s="7">
        <v>5545461</v>
      </c>
      <c r="E50" s="7">
        <v>56324558187</v>
      </c>
      <c r="G50" s="7">
        <v>68880171081</v>
      </c>
      <c r="I50" s="7">
        <f t="shared" si="0"/>
        <v>-12555612894</v>
      </c>
      <c r="K50" s="7">
        <v>5545461</v>
      </c>
      <c r="M50" s="7">
        <v>56324558187</v>
      </c>
      <c r="O50" s="7">
        <v>68880171081</v>
      </c>
      <c r="Q50" s="7">
        <f t="shared" si="1"/>
        <v>-12555612894</v>
      </c>
    </row>
    <row r="51" spans="1:17" s="21" customFormat="1" ht="21.75" thickBot="1" x14ac:dyDescent="0.25">
      <c r="E51" s="6">
        <f>SUM(E8:E50)</f>
        <v>14734034163759</v>
      </c>
      <c r="G51" s="6">
        <f>SUM(G8:G50)</f>
        <v>15122798398319</v>
      </c>
      <c r="I51" s="6">
        <f>SUM(I8:I50)</f>
        <v>-388764234560</v>
      </c>
      <c r="K51" s="21" t="s">
        <v>15</v>
      </c>
      <c r="M51" s="6">
        <f>SUM(M8:M50)</f>
        <v>14734034163759</v>
      </c>
      <c r="O51" s="6">
        <f>SUM(O8:O50)</f>
        <v>17175503161209</v>
      </c>
      <c r="Q51" s="6">
        <f>SUM(Q8:Q50)</f>
        <v>-2441468997450</v>
      </c>
    </row>
    <row r="52" spans="1:17" ht="19.5" thickTop="1" x14ac:dyDescent="0.2">
      <c r="I52" s="19"/>
    </row>
    <row r="53" spans="1:17" x14ac:dyDescent="0.2">
      <c r="I53" s="52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3"/>
  <sheetViews>
    <sheetView rightToLeft="1" workbookViewId="0">
      <selection activeCell="M65" sqref="M65"/>
    </sheetView>
  </sheetViews>
  <sheetFormatPr defaultRowHeight="22.5" x14ac:dyDescent="0.2"/>
  <cols>
    <col min="1" max="1" width="24.75" style="35" bestFit="1" customWidth="1"/>
    <col min="2" max="2" width="0.875" style="35" customWidth="1"/>
    <col min="3" max="3" width="18" style="35" bestFit="1" customWidth="1"/>
    <col min="4" max="4" width="0.875" style="35" customWidth="1"/>
    <col min="5" max="5" width="20.625" style="35" bestFit="1" customWidth="1"/>
    <col min="6" max="6" width="0.875" style="35" customWidth="1"/>
    <col min="7" max="7" width="19.125" style="35" bestFit="1" customWidth="1"/>
    <col min="8" max="8" width="0.875" style="35" customWidth="1"/>
    <col min="9" max="9" width="19" style="35" bestFit="1" customWidth="1"/>
    <col min="10" max="10" width="0.875" style="35" customWidth="1"/>
    <col min="11" max="11" width="18.25" style="35" bestFit="1" customWidth="1"/>
    <col min="12" max="12" width="0.875" style="35" customWidth="1"/>
    <col min="13" max="13" width="8" style="35" customWidth="1"/>
    <col min="14" max="16384" width="9" style="35"/>
  </cols>
  <sheetData>
    <row r="2" spans="1:20" ht="24" x14ac:dyDescent="0.2">
      <c r="A2" s="56" t="str">
        <f>+سهام!A2</f>
        <v>صندوق سرمایه‌گذاری بخشی صنایع مفید - دارونو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 t="s">
        <v>0</v>
      </c>
      <c r="H2" s="56" t="s">
        <v>0</v>
      </c>
      <c r="I2" s="56" t="s">
        <v>0</v>
      </c>
      <c r="J2" s="56" t="s">
        <v>0</v>
      </c>
      <c r="K2" s="56" t="s">
        <v>0</v>
      </c>
    </row>
    <row r="3" spans="1:20" ht="24" x14ac:dyDescent="0.2">
      <c r="A3" s="56" t="s">
        <v>1</v>
      </c>
      <c r="B3" s="56" t="s">
        <v>1</v>
      </c>
      <c r="C3" s="56" t="s">
        <v>1</v>
      </c>
      <c r="D3" s="56" t="s">
        <v>1</v>
      </c>
      <c r="E3" s="56" t="s">
        <v>1</v>
      </c>
      <c r="F3" s="56" t="s">
        <v>1</v>
      </c>
      <c r="G3" s="56" t="s">
        <v>1</v>
      </c>
      <c r="H3" s="56" t="s">
        <v>1</v>
      </c>
      <c r="I3" s="56" t="s">
        <v>1</v>
      </c>
      <c r="J3" s="56" t="s">
        <v>1</v>
      </c>
      <c r="K3" s="56" t="s">
        <v>1</v>
      </c>
    </row>
    <row r="4" spans="1:20" ht="24" x14ac:dyDescent="0.2">
      <c r="A4" s="56" t="str">
        <f>+سهام!A4</f>
        <v>برای ماه منتهی به 1404/12/29</v>
      </c>
      <c r="B4" s="56" t="s">
        <v>16</v>
      </c>
      <c r="C4" s="56" t="s">
        <v>16</v>
      </c>
      <c r="D4" s="56" t="s">
        <v>16</v>
      </c>
      <c r="E4" s="56" t="s">
        <v>16</v>
      </c>
      <c r="F4" s="56" t="s">
        <v>16</v>
      </c>
      <c r="G4" s="56" t="s">
        <v>16</v>
      </c>
      <c r="H4" s="56" t="s">
        <v>16</v>
      </c>
      <c r="I4" s="56" t="s">
        <v>16</v>
      </c>
      <c r="J4" s="56" t="s">
        <v>16</v>
      </c>
      <c r="K4" s="56" t="s">
        <v>16</v>
      </c>
    </row>
    <row r="5" spans="1:20" ht="25.5" x14ac:dyDescent="0.2">
      <c r="A5" s="57" t="s">
        <v>17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0" ht="24.75" thickBot="1" x14ac:dyDescent="0.25">
      <c r="A6" s="58" t="s">
        <v>18</v>
      </c>
      <c r="C6" s="36" t="str">
        <f>+سهام!C6</f>
        <v>1404/11/30</v>
      </c>
      <c r="E6" s="58" t="s">
        <v>5</v>
      </c>
      <c r="F6" s="58" t="s">
        <v>5</v>
      </c>
      <c r="G6" s="58" t="s">
        <v>5</v>
      </c>
      <c r="I6" s="58" t="str">
        <f>+سهام!Q6</f>
        <v>1404/12/29</v>
      </c>
      <c r="J6" s="58" t="s">
        <v>4</v>
      </c>
      <c r="K6" s="58" t="s">
        <v>4</v>
      </c>
    </row>
    <row r="7" spans="1:20" ht="24.75" thickBot="1" x14ac:dyDescent="0.25">
      <c r="A7" s="58" t="s">
        <v>18</v>
      </c>
      <c r="C7" s="36" t="s">
        <v>19</v>
      </c>
      <c r="E7" s="36" t="s">
        <v>20</v>
      </c>
      <c r="G7" s="36" t="s">
        <v>21</v>
      </c>
      <c r="I7" s="36" t="s">
        <v>19</v>
      </c>
      <c r="K7" s="36" t="s">
        <v>22</v>
      </c>
    </row>
    <row r="8" spans="1:20" ht="24" x14ac:dyDescent="0.2">
      <c r="A8" s="37" t="s">
        <v>115</v>
      </c>
      <c r="C8" s="35">
        <v>825000</v>
      </c>
      <c r="E8" s="35">
        <v>3390</v>
      </c>
      <c r="G8" s="35">
        <v>0</v>
      </c>
      <c r="I8" s="35">
        <f>+C8+E8-G8</f>
        <v>828390</v>
      </c>
      <c r="K8" s="49">
        <v>5.3813024618080876E-8</v>
      </c>
    </row>
    <row r="9" spans="1:20" ht="24.75" thickBot="1" x14ac:dyDescent="0.25">
      <c r="A9" s="37" t="s">
        <v>23</v>
      </c>
      <c r="C9" s="35">
        <v>312846966819</v>
      </c>
      <c r="E9" s="35">
        <v>167188361225</v>
      </c>
      <c r="G9" s="35">
        <v>294405712878</v>
      </c>
      <c r="I9" s="35">
        <f>+C9+E9-G9</f>
        <v>185629615166</v>
      </c>
      <c r="K9" s="49">
        <v>1.2058681358747493E-2</v>
      </c>
    </row>
    <row r="10" spans="1:20" ht="24.75" thickBot="1" x14ac:dyDescent="0.25">
      <c r="A10" s="35" t="s">
        <v>15</v>
      </c>
      <c r="C10" s="28">
        <f>SUM(C8:C9)</f>
        <v>312847791819</v>
      </c>
      <c r="D10" s="29"/>
      <c r="E10" s="28">
        <f>SUM(E8:E9)</f>
        <v>167188364615</v>
      </c>
      <c r="F10" s="29"/>
      <c r="G10" s="28">
        <f>SUM(G8:G9)</f>
        <v>294405712878</v>
      </c>
      <c r="H10" s="29"/>
      <c r="I10" s="28">
        <f>SUM(I8:I9)</f>
        <v>185630443556</v>
      </c>
      <c r="J10" s="29"/>
      <c r="K10" s="40">
        <f>SUM(K9:K9)</f>
        <v>1.2058681358747493E-2</v>
      </c>
    </row>
    <row r="11" spans="1:20" ht="23.25" thickTop="1" x14ac:dyDescent="0.2"/>
    <row r="12" spans="1:20" x14ac:dyDescent="0.45">
      <c r="I12" s="33"/>
    </row>
    <row r="13" spans="1:20" x14ac:dyDescent="0.45">
      <c r="K13" s="33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9"/>
  <sheetViews>
    <sheetView rightToLeft="1" zoomScale="90" zoomScaleNormal="90" workbookViewId="0">
      <selection activeCell="M65" sqref="M65"/>
    </sheetView>
  </sheetViews>
  <sheetFormatPr defaultRowHeight="18.75" x14ac:dyDescent="0.45"/>
  <cols>
    <col min="1" max="1" width="20.875" style="31" bestFit="1" customWidth="1"/>
    <col min="2" max="2" width="0.875" style="31" customWidth="1"/>
    <col min="3" max="3" width="20.125" style="31" customWidth="1"/>
    <col min="4" max="4" width="0.875" style="31" customWidth="1"/>
    <col min="5" max="5" width="20.125" style="31" customWidth="1"/>
    <col min="6" max="6" width="0.875" style="31" customWidth="1"/>
    <col min="7" max="7" width="28" style="31" customWidth="1"/>
    <col min="8" max="8" width="0.875" style="31" customWidth="1"/>
    <col min="9" max="9" width="8" style="31" customWidth="1"/>
    <col min="10" max="16384" width="9" style="31"/>
  </cols>
  <sheetData>
    <row r="2" spans="1:7" ht="26.25" x14ac:dyDescent="0.45">
      <c r="A2" s="59" t="str">
        <f>+سهام!A2</f>
        <v>صندوق سرمایه‌گذاری بخشی صنایع مفید - دارونو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</row>
    <row r="3" spans="1:7" ht="26.25" x14ac:dyDescent="0.45">
      <c r="A3" s="59" t="s">
        <v>24</v>
      </c>
      <c r="B3" s="59" t="s">
        <v>24</v>
      </c>
      <c r="C3" s="59" t="s">
        <v>24</v>
      </c>
      <c r="D3" s="59" t="s">
        <v>24</v>
      </c>
      <c r="E3" s="59" t="s">
        <v>24</v>
      </c>
      <c r="F3" s="59" t="s">
        <v>24</v>
      </c>
      <c r="G3" s="59" t="s">
        <v>24</v>
      </c>
    </row>
    <row r="4" spans="1:7" ht="26.25" x14ac:dyDescent="0.45">
      <c r="A4" s="59" t="str">
        <f>+سهام!A4</f>
        <v>برای ماه منتهی به 1404/12/29</v>
      </c>
      <c r="B4" s="59" t="s">
        <v>2</v>
      </c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</row>
    <row r="6" spans="1:7" ht="27" thickBot="1" x14ac:dyDescent="0.5">
      <c r="A6" s="25" t="s">
        <v>28</v>
      </c>
      <c r="C6" s="25" t="s">
        <v>19</v>
      </c>
      <c r="E6" s="25" t="s">
        <v>38</v>
      </c>
      <c r="G6" s="25" t="s">
        <v>13</v>
      </c>
    </row>
    <row r="7" spans="1:7" ht="21" x14ac:dyDescent="0.55000000000000004">
      <c r="A7" s="32" t="s">
        <v>43</v>
      </c>
      <c r="C7" s="8">
        <f>+'درآمد سرمایه‌گذاری در سهام'!I56</f>
        <v>-349782695993</v>
      </c>
      <c r="D7" s="8"/>
      <c r="E7" s="1">
        <f>+C7/$C$9</f>
        <v>1.0072440861447183</v>
      </c>
      <c r="F7" s="8"/>
      <c r="G7" s="1">
        <v>-2.2722226041417697E-2</v>
      </c>
    </row>
    <row r="8" spans="1:7" ht="21.75" thickBot="1" x14ac:dyDescent="0.6">
      <c r="A8" s="32" t="s">
        <v>44</v>
      </c>
      <c r="C8" s="8">
        <f>+'درآمد سپرده بانکی'!C9</f>
        <v>2515632523</v>
      </c>
      <c r="D8" s="8"/>
      <c r="E8" s="1">
        <f>+C8/$C$9</f>
        <v>-7.2440861447181917E-3</v>
      </c>
      <c r="F8" s="8"/>
      <c r="G8" s="1">
        <v>1.6341794914260662E-4</v>
      </c>
    </row>
    <row r="9" spans="1:7" ht="21.75" thickBot="1" x14ac:dyDescent="0.5">
      <c r="A9" s="31" t="s">
        <v>15</v>
      </c>
      <c r="C9" s="9">
        <f>SUM(C7:C8)</f>
        <v>-347267063470</v>
      </c>
      <c r="D9" s="3"/>
      <c r="E9" s="10">
        <f>SUM(E7:E8)</f>
        <v>1</v>
      </c>
      <c r="F9" s="3"/>
      <c r="G9" s="11">
        <f>SUM(G7:G8)</f>
        <v>-2.255880809227509E-2</v>
      </c>
    </row>
    <row r="10" spans="1:7" ht="19.5" thickTop="1" x14ac:dyDescent="0.45"/>
    <row r="11" spans="1:7" x14ac:dyDescent="0.45">
      <c r="C11" s="16"/>
      <c r="G11" s="16"/>
    </row>
    <row r="12" spans="1:7" x14ac:dyDescent="0.45">
      <c r="C12" s="41"/>
      <c r="G12" s="16"/>
    </row>
    <row r="13" spans="1:7" x14ac:dyDescent="0.45">
      <c r="C13" s="53"/>
      <c r="G13" s="16"/>
    </row>
    <row r="14" spans="1:7" x14ac:dyDescent="0.45">
      <c r="C14" s="41"/>
    </row>
    <row r="15" spans="1:7" x14ac:dyDescent="0.45">
      <c r="C15" s="41"/>
    </row>
    <row r="16" spans="1:7" x14ac:dyDescent="0.45">
      <c r="C16" s="41"/>
    </row>
    <row r="19" spans="7:7" x14ac:dyDescent="0.45">
      <c r="G19" s="34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31E6-2AFA-43C2-AD3C-BC39FAF9CAE1}">
  <dimension ref="A2:E16"/>
  <sheetViews>
    <sheetView rightToLeft="1" workbookViewId="0">
      <selection activeCell="C9" sqref="C9"/>
    </sheetView>
  </sheetViews>
  <sheetFormatPr defaultRowHeight="18.75" x14ac:dyDescent="0.2"/>
  <cols>
    <col min="1" max="1" width="30.625" style="42" bestFit="1" customWidth="1"/>
    <col min="2" max="2" width="0.875" style="42" customWidth="1"/>
    <col min="3" max="3" width="19.25" style="42" customWidth="1"/>
    <col min="4" max="4" width="0.875" style="42" customWidth="1"/>
    <col min="5" max="5" width="19.25" style="42" customWidth="1"/>
    <col min="6" max="6" width="0.875" style="42" customWidth="1"/>
    <col min="7" max="7" width="8" style="42" customWidth="1"/>
    <col min="8" max="16384" width="9" style="42"/>
  </cols>
  <sheetData>
    <row r="2" spans="1:5" ht="26.25" x14ac:dyDescent="0.2">
      <c r="A2" s="60" t="str">
        <f>+سهام!A2</f>
        <v>صندوق سرمایه‌گذاری بخشی صنایع مفید - دارونو</v>
      </c>
      <c r="B2" s="60" t="s">
        <v>0</v>
      </c>
      <c r="C2" s="60" t="s">
        <v>0</v>
      </c>
      <c r="D2" s="60" t="s">
        <v>0</v>
      </c>
      <c r="E2" s="60" t="s">
        <v>0</v>
      </c>
    </row>
    <row r="3" spans="1:5" ht="26.25" x14ac:dyDescent="0.2">
      <c r="A3" s="60" t="s">
        <v>24</v>
      </c>
      <c r="B3" s="60" t="s">
        <v>24</v>
      </c>
      <c r="C3" s="60" t="s">
        <v>24</v>
      </c>
      <c r="D3" s="60" t="s">
        <v>24</v>
      </c>
      <c r="E3" s="60" t="s">
        <v>24</v>
      </c>
    </row>
    <row r="4" spans="1:5" ht="26.25" x14ac:dyDescent="0.2">
      <c r="A4" s="60" t="str">
        <f>+سهام!A4</f>
        <v>برای ماه منتهی به 1404/12/29</v>
      </c>
      <c r="B4" s="60" t="s">
        <v>2</v>
      </c>
      <c r="C4" s="60" t="s">
        <v>2</v>
      </c>
      <c r="D4" s="60" t="s">
        <v>2</v>
      </c>
      <c r="E4" s="60" t="s">
        <v>2</v>
      </c>
    </row>
    <row r="5" spans="1:5" ht="26.25" x14ac:dyDescent="0.2">
      <c r="E5" s="43" t="s">
        <v>107</v>
      </c>
    </row>
    <row r="6" spans="1:5" ht="27" thickBot="1" x14ac:dyDescent="0.25">
      <c r="A6" s="61" t="s">
        <v>108</v>
      </c>
      <c r="C6" s="44" t="s">
        <v>26</v>
      </c>
      <c r="E6" s="44" t="s">
        <v>109</v>
      </c>
    </row>
    <row r="7" spans="1:5" ht="27" thickBot="1" x14ac:dyDescent="0.25">
      <c r="A7" s="61" t="s">
        <v>108</v>
      </c>
      <c r="C7" s="44" t="s">
        <v>19</v>
      </c>
      <c r="E7" s="44" t="s">
        <v>19</v>
      </c>
    </row>
    <row r="8" spans="1:5" ht="23.25" thickBot="1" x14ac:dyDescent="0.25">
      <c r="A8" s="45" t="s">
        <v>111</v>
      </c>
      <c r="B8" s="45"/>
      <c r="C8" s="46">
        <v>0</v>
      </c>
      <c r="D8" s="45"/>
      <c r="E8" s="46">
        <v>2423924939</v>
      </c>
    </row>
    <row r="9" spans="1:5" ht="24.75" thickBot="1" x14ac:dyDescent="0.25">
      <c r="A9" s="45" t="s">
        <v>15</v>
      </c>
      <c r="B9" s="45"/>
      <c r="C9" s="47">
        <f>SUM(C8:C8)</f>
        <v>0</v>
      </c>
      <c r="D9" s="45"/>
      <c r="E9" s="47">
        <f>SUM(E8:E8)</f>
        <v>2423924939</v>
      </c>
    </row>
    <row r="10" spans="1:5" ht="19.5" thickTop="1" x14ac:dyDescent="0.2"/>
    <row r="14" spans="1:5" x14ac:dyDescent="0.2">
      <c r="E14" s="48"/>
    </row>
    <row r="16" spans="1:5" x14ac:dyDescent="0.2">
      <c r="E16" s="48"/>
    </row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57"/>
  <sheetViews>
    <sheetView rightToLeft="1" zoomScale="85" zoomScaleNormal="85" workbookViewId="0">
      <selection activeCell="M65" sqref="M65"/>
    </sheetView>
  </sheetViews>
  <sheetFormatPr defaultRowHeight="18.75" x14ac:dyDescent="0.45"/>
  <cols>
    <col min="1" max="1" width="35.25" style="13" bestFit="1" customWidth="1"/>
    <col min="2" max="2" width="0.875" style="13" customWidth="1"/>
    <col min="3" max="3" width="19.25" style="13" customWidth="1"/>
    <col min="4" max="4" width="0.875" style="13" customWidth="1"/>
    <col min="5" max="5" width="19.25" style="13" customWidth="1"/>
    <col min="6" max="6" width="0.875" style="13" customWidth="1"/>
    <col min="7" max="7" width="19.25" style="13" customWidth="1"/>
    <col min="8" max="8" width="0.875" style="13" customWidth="1"/>
    <col min="9" max="9" width="19.25" style="13" customWidth="1"/>
    <col min="10" max="10" width="0.875" style="13" customWidth="1"/>
    <col min="11" max="11" width="20.125" style="13" customWidth="1"/>
    <col min="12" max="12" width="0.875" style="13" customWidth="1"/>
    <col min="13" max="13" width="19.25" style="13" customWidth="1"/>
    <col min="14" max="14" width="0.875" style="13" customWidth="1"/>
    <col min="15" max="15" width="20.125" style="13" customWidth="1"/>
    <col min="16" max="16" width="0.875" style="13" customWidth="1"/>
    <col min="17" max="17" width="19.25" style="13" customWidth="1"/>
    <col min="18" max="18" width="0.875" style="13" customWidth="1"/>
    <col min="19" max="19" width="20.125" style="13" customWidth="1"/>
    <col min="20" max="20" width="0.875" style="13" customWidth="1"/>
    <col min="21" max="21" width="20.125" style="13" customWidth="1"/>
    <col min="22" max="22" width="0.875" style="13" customWidth="1"/>
    <col min="23" max="23" width="8" style="13" customWidth="1"/>
    <col min="24" max="16384" width="9" style="13"/>
  </cols>
  <sheetData>
    <row r="2" spans="1:21" ht="26.25" x14ac:dyDescent="0.45">
      <c r="A2" s="59" t="str">
        <f>+سهام!A2</f>
        <v>صندوق سرمایه‌گذاری بخشی صنایع مفید - دارونو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  <c r="L2" s="59" t="s">
        <v>0</v>
      </c>
      <c r="M2" s="59" t="s">
        <v>0</v>
      </c>
      <c r="N2" s="59" t="s">
        <v>0</v>
      </c>
      <c r="O2" s="59" t="s">
        <v>0</v>
      </c>
      <c r="P2" s="59" t="s">
        <v>0</v>
      </c>
      <c r="Q2" s="59" t="s">
        <v>0</v>
      </c>
      <c r="R2" s="59" t="s">
        <v>0</v>
      </c>
      <c r="S2" s="59" t="s">
        <v>0</v>
      </c>
      <c r="T2" s="59" t="s">
        <v>0</v>
      </c>
      <c r="U2" s="59" t="s">
        <v>0</v>
      </c>
    </row>
    <row r="3" spans="1:21" ht="26.25" x14ac:dyDescent="0.45">
      <c r="A3" s="59" t="s">
        <v>24</v>
      </c>
      <c r="B3" s="59" t="s">
        <v>24</v>
      </c>
      <c r="C3" s="59" t="s">
        <v>24</v>
      </c>
      <c r="D3" s="59" t="s">
        <v>24</v>
      </c>
      <c r="E3" s="59" t="s">
        <v>24</v>
      </c>
      <c r="F3" s="59" t="s">
        <v>24</v>
      </c>
      <c r="G3" s="59" t="s">
        <v>24</v>
      </c>
      <c r="H3" s="59" t="s">
        <v>24</v>
      </c>
      <c r="I3" s="59" t="s">
        <v>24</v>
      </c>
      <c r="J3" s="59" t="s">
        <v>24</v>
      </c>
      <c r="K3" s="59" t="s">
        <v>24</v>
      </c>
      <c r="L3" s="59" t="s">
        <v>24</v>
      </c>
      <c r="M3" s="59" t="s">
        <v>24</v>
      </c>
      <c r="N3" s="59" t="s">
        <v>24</v>
      </c>
      <c r="O3" s="59" t="s">
        <v>24</v>
      </c>
      <c r="P3" s="59" t="s">
        <v>24</v>
      </c>
      <c r="Q3" s="59" t="s">
        <v>24</v>
      </c>
      <c r="R3" s="59" t="s">
        <v>24</v>
      </c>
      <c r="S3" s="59" t="s">
        <v>24</v>
      </c>
      <c r="T3" s="59" t="s">
        <v>24</v>
      </c>
      <c r="U3" s="59" t="s">
        <v>24</v>
      </c>
    </row>
    <row r="4" spans="1:21" ht="26.25" x14ac:dyDescent="0.45">
      <c r="A4" s="59" t="str">
        <f>+سهام!A4</f>
        <v>برای ماه منتهی به 1404/12/29</v>
      </c>
      <c r="B4" s="59" t="s">
        <v>2</v>
      </c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  <c r="H4" s="59" t="s">
        <v>2</v>
      </c>
      <c r="I4" s="59" t="s">
        <v>2</v>
      </c>
      <c r="J4" s="59" t="s">
        <v>2</v>
      </c>
      <c r="K4" s="59" t="s">
        <v>2</v>
      </c>
      <c r="L4" s="59" t="s">
        <v>2</v>
      </c>
      <c r="M4" s="59" t="s">
        <v>2</v>
      </c>
      <c r="N4" s="59" t="s">
        <v>2</v>
      </c>
      <c r="O4" s="59" t="s">
        <v>2</v>
      </c>
      <c r="P4" s="59" t="s">
        <v>2</v>
      </c>
      <c r="Q4" s="59" t="s">
        <v>2</v>
      </c>
      <c r="R4" s="59" t="s">
        <v>2</v>
      </c>
      <c r="S4" s="59" t="s">
        <v>2</v>
      </c>
      <c r="T4" s="59" t="s">
        <v>2</v>
      </c>
      <c r="U4" s="59" t="s">
        <v>2</v>
      </c>
    </row>
    <row r="6" spans="1:21" ht="27" thickBot="1" x14ac:dyDescent="0.5">
      <c r="A6" s="62" t="s">
        <v>3</v>
      </c>
      <c r="C6" s="62" t="s">
        <v>26</v>
      </c>
      <c r="D6" s="62" t="s">
        <v>26</v>
      </c>
      <c r="E6" s="62" t="s">
        <v>26</v>
      </c>
      <c r="F6" s="62" t="s">
        <v>26</v>
      </c>
      <c r="G6" s="62" t="s">
        <v>26</v>
      </c>
      <c r="H6" s="62" t="s">
        <v>26</v>
      </c>
      <c r="I6" s="62" t="s">
        <v>26</v>
      </c>
      <c r="J6" s="62" t="s">
        <v>26</v>
      </c>
      <c r="K6" s="62" t="s">
        <v>26</v>
      </c>
      <c r="M6" s="62" t="s">
        <v>27</v>
      </c>
      <c r="N6" s="62" t="s">
        <v>27</v>
      </c>
      <c r="O6" s="62" t="s">
        <v>27</v>
      </c>
      <c r="P6" s="62" t="s">
        <v>27</v>
      </c>
      <c r="Q6" s="62" t="s">
        <v>27</v>
      </c>
      <c r="R6" s="62" t="s">
        <v>27</v>
      </c>
      <c r="S6" s="62" t="s">
        <v>27</v>
      </c>
      <c r="T6" s="62" t="s">
        <v>27</v>
      </c>
      <c r="U6" s="62" t="s">
        <v>27</v>
      </c>
    </row>
    <row r="7" spans="1:21" ht="27" thickBot="1" x14ac:dyDescent="0.5">
      <c r="A7" s="62" t="s">
        <v>3</v>
      </c>
      <c r="C7" s="25" t="s">
        <v>35</v>
      </c>
      <c r="E7" s="25" t="s">
        <v>36</v>
      </c>
      <c r="G7" s="25" t="s">
        <v>37</v>
      </c>
      <c r="I7" s="25" t="s">
        <v>19</v>
      </c>
      <c r="K7" s="25" t="s">
        <v>38</v>
      </c>
      <c r="M7" s="25" t="s">
        <v>35</v>
      </c>
      <c r="O7" s="25" t="s">
        <v>36</v>
      </c>
      <c r="Q7" s="25" t="s">
        <v>37</v>
      </c>
      <c r="S7" s="25" t="s">
        <v>19</v>
      </c>
      <c r="U7" s="25" t="s">
        <v>38</v>
      </c>
    </row>
    <row r="8" spans="1:21" ht="21" x14ac:dyDescent="0.55000000000000004">
      <c r="A8" s="23" t="s">
        <v>66</v>
      </c>
      <c r="C8" s="8">
        <f>IFERROR(VLOOKUP(A8,'درآمد سود سهام'!A:S,13,0),0)</f>
        <v>0</v>
      </c>
      <c r="D8" s="8"/>
      <c r="E8" s="8">
        <f>IFERROR(VLOOKUP(A8,'درآمد ناشی از تغییر قیمت اوراق'!A:Q,9,0),0)</f>
        <v>0</v>
      </c>
      <c r="F8" s="8"/>
      <c r="G8" s="8">
        <f>IFERROR(VLOOKUP(A8,'درآمد ناشی از فروش'!A:Q,9,0),0)</f>
        <v>0</v>
      </c>
      <c r="H8" s="8"/>
      <c r="I8" s="8">
        <f t="shared" ref="I8:I55" si="0">+G8+E8+C8</f>
        <v>0</v>
      </c>
      <c r="J8" s="8"/>
      <c r="K8" s="1">
        <f t="shared" ref="K8:K47" si="1">+I8/$I$56</f>
        <v>0</v>
      </c>
      <c r="L8" s="8"/>
      <c r="M8" s="8">
        <f>IFERROR(VLOOKUP(A8,'درآمد سود سهام'!A:S,19,0),0)</f>
        <v>0</v>
      </c>
      <c r="N8" s="8"/>
      <c r="O8" s="8">
        <f>IFERROR(VLOOKUP(A8,'درآمد ناشی از تغییر قیمت اوراق'!A:Q,17,0),0)</f>
        <v>0</v>
      </c>
      <c r="P8" s="8"/>
      <c r="Q8" s="8">
        <f>IFERROR(VLOOKUP(A8,'درآمد ناشی از فروش'!A:Q,17,0),0)</f>
        <v>37238233736</v>
      </c>
      <c r="R8" s="8"/>
      <c r="S8" s="8">
        <f>+Q8+O8+M8</f>
        <v>37238233736</v>
      </c>
      <c r="T8" s="8"/>
      <c r="U8" s="1">
        <f t="shared" ref="U8:U47" si="2">+S8/$S$56</f>
        <v>-1.5822763871318687E-2</v>
      </c>
    </row>
    <row r="9" spans="1:21" ht="21" x14ac:dyDescent="0.55000000000000004">
      <c r="A9" s="23" t="s">
        <v>53</v>
      </c>
      <c r="C9" s="8">
        <f>IFERROR(VLOOKUP(A9,'درآمد سود سهام'!A:S,13,0),0)</f>
        <v>0</v>
      </c>
      <c r="D9" s="8"/>
      <c r="E9" s="8">
        <f>IFERROR(VLOOKUP(A9,'درآمد ناشی از تغییر قیمت اوراق'!A:Q,9,0),0)</f>
        <v>16889909575</v>
      </c>
      <c r="F9" s="8"/>
      <c r="G9" s="8">
        <f>IFERROR(VLOOKUP(A9,'درآمد ناشی از فروش'!A:Q,9,0),0)</f>
        <v>0</v>
      </c>
      <c r="H9" s="8"/>
      <c r="I9" s="8">
        <f t="shared" si="0"/>
        <v>16889909575</v>
      </c>
      <c r="J9" s="8"/>
      <c r="K9" s="1">
        <f t="shared" si="1"/>
        <v>-4.8286864297420844E-2</v>
      </c>
      <c r="L9" s="8"/>
      <c r="M9" s="8">
        <f>IFERROR(VLOOKUP(A9,'درآمد سود سهام'!A:S,19,0),0)</f>
        <v>0</v>
      </c>
      <c r="N9" s="8"/>
      <c r="O9" s="8">
        <f>IFERROR(VLOOKUP(A9,'درآمد ناشی از تغییر قیمت اوراق'!A:Q,17,0),0)</f>
        <v>-146915038686</v>
      </c>
      <c r="P9" s="8"/>
      <c r="Q9" s="8">
        <f>IFERROR(VLOOKUP(A9,'درآمد ناشی از فروش'!A:Q,17,0),0)</f>
        <v>-881692885</v>
      </c>
      <c r="R9" s="8"/>
      <c r="S9" s="8">
        <f t="shared" ref="S9:S55" si="3">+Q9+O9+M9</f>
        <v>-147796731571</v>
      </c>
      <c r="T9" s="8"/>
      <c r="U9" s="1">
        <f t="shared" si="2"/>
        <v>6.2799777271385804E-2</v>
      </c>
    </row>
    <row r="10" spans="1:21" ht="21" x14ac:dyDescent="0.55000000000000004">
      <c r="A10" s="23" t="s">
        <v>98</v>
      </c>
      <c r="C10" s="8">
        <f>IFERROR(VLOOKUP(A10,'درآمد سود سهام'!A:S,13,0),0)</f>
        <v>0</v>
      </c>
      <c r="D10" s="8"/>
      <c r="E10" s="8">
        <f>IFERROR(VLOOKUP(A10,'درآمد ناشی از تغییر قیمت اوراق'!A:Q,9,0),0)</f>
        <v>-4619258924</v>
      </c>
      <c r="F10" s="8"/>
      <c r="G10" s="8">
        <f>IFERROR(VLOOKUP(A10,'درآمد ناشی از فروش'!A:Q,9,0),0)</f>
        <v>0</v>
      </c>
      <c r="H10" s="8"/>
      <c r="I10" s="8">
        <f t="shared" si="0"/>
        <v>-4619258924</v>
      </c>
      <c r="J10" s="8"/>
      <c r="K10" s="1">
        <f t="shared" si="1"/>
        <v>1.3206081881456029E-2</v>
      </c>
      <c r="L10" s="8"/>
      <c r="M10" s="8">
        <f>IFERROR(VLOOKUP(A10,'درآمد سود سهام'!A:S,19,0),0)</f>
        <v>0</v>
      </c>
      <c r="N10" s="8"/>
      <c r="O10" s="8">
        <f>IFERROR(VLOOKUP(A10,'درآمد ناشی از تغییر قیمت اوراق'!A:Q,17,0),0)</f>
        <v>-41126305265</v>
      </c>
      <c r="P10" s="8"/>
      <c r="Q10" s="8">
        <f>IFERROR(VLOOKUP(A10,'درآمد ناشی از فروش'!A:Q,17,0),0)</f>
        <v>114629159</v>
      </c>
      <c r="R10" s="8"/>
      <c r="S10" s="8">
        <f t="shared" si="3"/>
        <v>-41011676106</v>
      </c>
      <c r="T10" s="8"/>
      <c r="U10" s="1">
        <f t="shared" si="2"/>
        <v>1.7426123687625396E-2</v>
      </c>
    </row>
    <row r="11" spans="1:21" ht="21" x14ac:dyDescent="0.55000000000000004">
      <c r="A11" s="23" t="s">
        <v>54</v>
      </c>
      <c r="C11" s="8">
        <f>IFERROR(VLOOKUP(A11,'درآمد سود سهام'!A:S,13,0),0)</f>
        <v>0</v>
      </c>
      <c r="D11" s="8"/>
      <c r="E11" s="8">
        <f>IFERROR(VLOOKUP(A11,'درآمد ناشی از تغییر قیمت اوراق'!A:Q,9,0),0)</f>
        <v>-7245902079</v>
      </c>
      <c r="F11" s="8"/>
      <c r="G11" s="8">
        <f>IFERROR(VLOOKUP(A11,'درآمد ناشی از فروش'!A:Q,9,0),0)</f>
        <v>0</v>
      </c>
      <c r="H11" s="8"/>
      <c r="I11" s="8">
        <f t="shared" si="0"/>
        <v>-7245902079</v>
      </c>
      <c r="J11" s="8"/>
      <c r="K11" s="1">
        <f t="shared" si="1"/>
        <v>2.0715438933963184E-2</v>
      </c>
      <c r="L11" s="8"/>
      <c r="M11" s="8">
        <f>IFERROR(VLOOKUP(A11,'درآمد سود سهام'!A:S,19,0),0)</f>
        <v>0</v>
      </c>
      <c r="N11" s="8"/>
      <c r="O11" s="8">
        <f>IFERROR(VLOOKUP(A11,'درآمد ناشی از تغییر قیمت اوراق'!A:Q,17,0),0)</f>
        <v>-33004220826</v>
      </c>
      <c r="P11" s="8"/>
      <c r="Q11" s="8">
        <f>IFERROR(VLOOKUP(A11,'درآمد ناشی از فروش'!A:Q,17,0),0)</f>
        <v>-4828955648</v>
      </c>
      <c r="R11" s="8"/>
      <c r="S11" s="8">
        <f t="shared" si="3"/>
        <v>-37833176474</v>
      </c>
      <c r="T11" s="8"/>
      <c r="U11" s="1">
        <f t="shared" si="2"/>
        <v>1.6075558848842802E-2</v>
      </c>
    </row>
    <row r="12" spans="1:21" ht="21" x14ac:dyDescent="0.55000000000000004">
      <c r="A12" s="23" t="s">
        <v>99</v>
      </c>
      <c r="C12" s="8">
        <f>IFERROR(VLOOKUP(A12,'درآمد سود سهام'!A:S,13,0),0)</f>
        <v>0</v>
      </c>
      <c r="D12" s="8"/>
      <c r="E12" s="8">
        <f>IFERROR(VLOOKUP(A12,'درآمد ناشی از تغییر قیمت اوراق'!A:Q,9,0),0)</f>
        <v>-5986045696</v>
      </c>
      <c r="F12" s="8"/>
      <c r="G12" s="8">
        <f>IFERROR(VLOOKUP(A12,'درآمد ناشی از فروش'!A:Q,9,0),0)</f>
        <v>0</v>
      </c>
      <c r="H12" s="8"/>
      <c r="I12" s="8">
        <f t="shared" si="0"/>
        <v>-5986045696</v>
      </c>
      <c r="J12" s="8"/>
      <c r="K12" s="1">
        <f t="shared" si="1"/>
        <v>1.7113613007659463E-2</v>
      </c>
      <c r="L12" s="8"/>
      <c r="M12" s="8">
        <f>IFERROR(VLOOKUP(A12,'درآمد سود سهام'!A:S,19,0),0)</f>
        <v>0</v>
      </c>
      <c r="N12" s="8"/>
      <c r="O12" s="8">
        <f>IFERROR(VLOOKUP(A12,'درآمد ناشی از تغییر قیمت اوراق'!A:Q,17,0),0)</f>
        <v>-65966952809</v>
      </c>
      <c r="P12" s="8"/>
      <c r="Q12" s="8">
        <f>IFERROR(VLOOKUP(A12,'درآمد ناشی از فروش'!A:Q,17,0),0)</f>
        <v>-3009798528</v>
      </c>
      <c r="R12" s="8"/>
      <c r="S12" s="8">
        <f t="shared" si="3"/>
        <v>-68976751337</v>
      </c>
      <c r="T12" s="8"/>
      <c r="U12" s="1">
        <f t="shared" si="2"/>
        <v>2.9308663153937528E-2</v>
      </c>
    </row>
    <row r="13" spans="1:21" ht="21" x14ac:dyDescent="0.55000000000000004">
      <c r="A13" s="23" t="s">
        <v>64</v>
      </c>
      <c r="C13" s="8">
        <f>IFERROR(VLOOKUP(A13,'درآمد سود سهام'!A:S,13,0),0)</f>
        <v>0</v>
      </c>
      <c r="D13" s="8"/>
      <c r="E13" s="8">
        <f>IFERROR(VLOOKUP(A13,'درآمد ناشی از تغییر قیمت اوراق'!A:Q,9,0),0)</f>
        <v>3180115331</v>
      </c>
      <c r="F13" s="8"/>
      <c r="G13" s="8">
        <f>IFERROR(VLOOKUP(A13,'درآمد ناشی از فروش'!A:Q,9,0),0)</f>
        <v>0</v>
      </c>
      <c r="H13" s="8"/>
      <c r="I13" s="8">
        <f t="shared" si="0"/>
        <v>3180115331</v>
      </c>
      <c r="J13" s="8"/>
      <c r="K13" s="1">
        <f t="shared" si="1"/>
        <v>-9.0916885467188513E-3</v>
      </c>
      <c r="L13" s="8"/>
      <c r="M13" s="8">
        <f>IFERROR(VLOOKUP(A13,'درآمد سود سهام'!A:S,19,0),0)</f>
        <v>0</v>
      </c>
      <c r="N13" s="8"/>
      <c r="O13" s="8">
        <f>IFERROR(VLOOKUP(A13,'درآمد ناشی از تغییر قیمت اوراق'!A:Q,17,0),0)</f>
        <v>-117652073892</v>
      </c>
      <c r="P13" s="8"/>
      <c r="Q13" s="8">
        <f>IFERROR(VLOOKUP(A13,'درآمد ناشی از فروش'!A:Q,17,0),0)</f>
        <v>-84878208</v>
      </c>
      <c r="R13" s="8"/>
      <c r="S13" s="8">
        <f t="shared" si="3"/>
        <v>-117736952100</v>
      </c>
      <c r="T13" s="8"/>
      <c r="U13" s="1">
        <f t="shared" si="2"/>
        <v>5.002718456557944E-2</v>
      </c>
    </row>
    <row r="14" spans="1:21" ht="21" x14ac:dyDescent="0.55000000000000004">
      <c r="A14" s="23" t="s">
        <v>63</v>
      </c>
      <c r="C14" s="8">
        <f>IFERROR(VLOOKUP(A14,'درآمد سود سهام'!A:S,13,0),0)</f>
        <v>0</v>
      </c>
      <c r="D14" s="8"/>
      <c r="E14" s="8">
        <f>IFERROR(VLOOKUP(A14,'درآمد ناشی از تغییر قیمت اوراق'!A:Q,9,0),0)</f>
        <v>-7867903736</v>
      </c>
      <c r="F14" s="8"/>
      <c r="G14" s="8">
        <f>IFERROR(VLOOKUP(A14,'درآمد ناشی از فروش'!A:Q,9,0),0)</f>
        <v>0</v>
      </c>
      <c r="H14" s="8"/>
      <c r="I14" s="8">
        <f t="shared" si="0"/>
        <v>-7867903736</v>
      </c>
      <c r="J14" s="8"/>
      <c r="K14" s="1">
        <f t="shared" si="1"/>
        <v>2.2493690585990152E-2</v>
      </c>
      <c r="L14" s="8"/>
      <c r="M14" s="8">
        <f>IFERROR(VLOOKUP(A14,'درآمد سود سهام'!A:S,19,0),0)</f>
        <v>0</v>
      </c>
      <c r="N14" s="8"/>
      <c r="O14" s="8">
        <f>IFERROR(VLOOKUP(A14,'درآمد ناشی از تغییر قیمت اوراق'!A:Q,17,0),0)</f>
        <v>-40778257168</v>
      </c>
      <c r="P14" s="8"/>
      <c r="Q14" s="8">
        <f>IFERROR(VLOOKUP(A14,'درآمد ناشی از فروش'!A:Q,17,0),0)</f>
        <v>-1231956403</v>
      </c>
      <c r="R14" s="8"/>
      <c r="S14" s="8">
        <f t="shared" si="3"/>
        <v>-42010213571</v>
      </c>
      <c r="T14" s="8"/>
      <c r="U14" s="1">
        <f t="shared" si="2"/>
        <v>1.7850408648007011E-2</v>
      </c>
    </row>
    <row r="15" spans="1:21" ht="21" x14ac:dyDescent="0.55000000000000004">
      <c r="A15" s="23" t="s">
        <v>67</v>
      </c>
      <c r="C15" s="8">
        <f>IFERROR(VLOOKUP(A15,'درآمد سود سهام'!A:S,13,0),0)</f>
        <v>0</v>
      </c>
      <c r="D15" s="8"/>
      <c r="E15" s="8">
        <f>IFERROR(VLOOKUP(A15,'درآمد ناشی از تغییر قیمت اوراق'!A:Q,9,0),0)</f>
        <v>-8074666872</v>
      </c>
      <c r="F15" s="8"/>
      <c r="G15" s="8">
        <f>IFERROR(VLOOKUP(A15,'درآمد ناشی از فروش'!A:Q,9,0),0)</f>
        <v>0</v>
      </c>
      <c r="H15" s="8"/>
      <c r="I15" s="8">
        <f t="shared" si="0"/>
        <v>-8074666872</v>
      </c>
      <c r="J15" s="8"/>
      <c r="K15" s="1">
        <f t="shared" si="1"/>
        <v>2.3084809410244794E-2</v>
      </c>
      <c r="L15" s="8"/>
      <c r="M15" s="8">
        <f>IFERROR(VLOOKUP(A15,'درآمد سود سهام'!A:S,19,0),0)</f>
        <v>0</v>
      </c>
      <c r="N15" s="8"/>
      <c r="O15" s="8">
        <f>IFERROR(VLOOKUP(A15,'درآمد ناشی از تغییر قیمت اوراق'!A:Q,17,0),0)</f>
        <v>-35546087901</v>
      </c>
      <c r="P15" s="8"/>
      <c r="Q15" s="8">
        <f>IFERROR(VLOOKUP(A15,'درآمد ناشی از فروش'!A:Q,17,0),0)</f>
        <v>315847787</v>
      </c>
      <c r="R15" s="8"/>
      <c r="S15" s="8">
        <f t="shared" si="3"/>
        <v>-35230240114</v>
      </c>
      <c r="T15" s="8"/>
      <c r="U15" s="1">
        <f t="shared" si="2"/>
        <v>1.4969554528435585E-2</v>
      </c>
    </row>
    <row r="16" spans="1:21" ht="21" x14ac:dyDescent="0.55000000000000004">
      <c r="A16" s="23" t="s">
        <v>58</v>
      </c>
      <c r="C16" s="8">
        <f>IFERROR(VLOOKUP(A16,'درآمد سود سهام'!A:S,13,0),0)</f>
        <v>0</v>
      </c>
      <c r="D16" s="8"/>
      <c r="E16" s="8">
        <f>IFERROR(VLOOKUP(A16,'درآمد ناشی از تغییر قیمت اوراق'!A:Q,9,0),0)</f>
        <v>-1582242565</v>
      </c>
      <c r="F16" s="8"/>
      <c r="G16" s="8">
        <f>IFERROR(VLOOKUP(A16,'درآمد ناشی از فروش'!A:Q,9,0),0)</f>
        <v>0</v>
      </c>
      <c r="H16" s="8"/>
      <c r="I16" s="8">
        <f t="shared" si="0"/>
        <v>-1582242565</v>
      </c>
      <c r="J16" s="8"/>
      <c r="K16" s="1">
        <f t="shared" si="1"/>
        <v>4.523501542888401E-3</v>
      </c>
      <c r="L16" s="8"/>
      <c r="M16" s="8">
        <f>IFERROR(VLOOKUP(A16,'درآمد سود سهام'!A:S,19,0),0)</f>
        <v>0</v>
      </c>
      <c r="N16" s="8"/>
      <c r="O16" s="8">
        <f>IFERROR(VLOOKUP(A16,'درآمد ناشی از تغییر قیمت اوراق'!A:Q,17,0),0)</f>
        <v>-21672378070</v>
      </c>
      <c r="P16" s="8"/>
      <c r="Q16" s="8">
        <f>IFERROR(VLOOKUP(A16,'درآمد ناشی از فروش'!A:Q,17,0),0)</f>
        <v>0</v>
      </c>
      <c r="R16" s="8"/>
      <c r="S16" s="8">
        <f t="shared" si="3"/>
        <v>-21672378070</v>
      </c>
      <c r="T16" s="8"/>
      <c r="U16" s="1">
        <f t="shared" si="2"/>
        <v>9.2087321639007028E-3</v>
      </c>
    </row>
    <row r="17" spans="1:21" ht="21" x14ac:dyDescent="0.55000000000000004">
      <c r="A17" s="23" t="s">
        <v>73</v>
      </c>
      <c r="C17" s="8">
        <f>IFERROR(VLOOKUP(A17,'درآمد سود سهام'!A:S,13,0),0)</f>
        <v>0</v>
      </c>
      <c r="D17" s="8"/>
      <c r="E17" s="8">
        <f>IFERROR(VLOOKUP(A17,'درآمد ناشی از تغییر قیمت اوراق'!A:Q,9,0),0)</f>
        <v>4413524584</v>
      </c>
      <c r="F17" s="8"/>
      <c r="G17" s="8">
        <f>IFERROR(VLOOKUP(A17,'درآمد ناشی از فروش'!A:Q,9,0),0)</f>
        <v>0</v>
      </c>
      <c r="H17" s="8"/>
      <c r="I17" s="8">
        <f t="shared" si="0"/>
        <v>4413524584</v>
      </c>
      <c r="J17" s="8"/>
      <c r="K17" s="1">
        <f t="shared" si="1"/>
        <v>-1.2617904300469813E-2</v>
      </c>
      <c r="L17" s="8"/>
      <c r="M17" s="8">
        <f>IFERROR(VLOOKUP(A17,'درآمد سود سهام'!A:S,19,0),0)</f>
        <v>0</v>
      </c>
      <c r="N17" s="8"/>
      <c r="O17" s="8">
        <f>IFERROR(VLOOKUP(A17,'درآمد ناشی از تغییر قیمت اوراق'!A:Q,17,0),0)</f>
        <v>-73837703280</v>
      </c>
      <c r="P17" s="8"/>
      <c r="Q17" s="8">
        <f>IFERROR(VLOOKUP(A17,'درآمد ناشی از فروش'!A:Q,17,0),0)</f>
        <v>4499005786</v>
      </c>
      <c r="R17" s="8"/>
      <c r="S17" s="8">
        <f t="shared" si="3"/>
        <v>-69338697494</v>
      </c>
      <c r="T17" s="8"/>
      <c r="U17" s="1">
        <f t="shared" si="2"/>
        <v>2.9462456392815174E-2</v>
      </c>
    </row>
    <row r="18" spans="1:21" ht="21" x14ac:dyDescent="0.55000000000000004">
      <c r="A18" s="23" t="s">
        <v>50</v>
      </c>
      <c r="C18" s="8">
        <f>IFERROR(VLOOKUP(A18,'درآمد سود سهام'!A:S,13,0),0)</f>
        <v>0</v>
      </c>
      <c r="D18" s="8"/>
      <c r="E18" s="8">
        <f>IFERROR(VLOOKUP(A18,'درآمد ناشی از تغییر قیمت اوراق'!A:Q,9,0),0)</f>
        <v>5028938041</v>
      </c>
      <c r="F18" s="8"/>
      <c r="G18" s="8">
        <f>IFERROR(VLOOKUP(A18,'درآمد ناشی از فروش'!A:Q,9,0),0)</f>
        <v>0</v>
      </c>
      <c r="H18" s="8"/>
      <c r="I18" s="8">
        <f t="shared" si="0"/>
        <v>5028938041</v>
      </c>
      <c r="J18" s="8"/>
      <c r="K18" s="1">
        <f t="shared" si="1"/>
        <v>-1.437732082978925E-2</v>
      </c>
      <c r="L18" s="8"/>
      <c r="M18" s="8">
        <f>IFERROR(VLOOKUP(A18,'درآمد سود سهام'!A:S,19,0),0)</f>
        <v>0</v>
      </c>
      <c r="N18" s="8"/>
      <c r="O18" s="8">
        <f>IFERROR(VLOOKUP(A18,'درآمد ناشی از تغییر قیمت اوراق'!A:Q,17,0),0)</f>
        <v>-70602840566</v>
      </c>
      <c r="P18" s="8"/>
      <c r="Q18" s="8">
        <f>IFERROR(VLOOKUP(A18,'درآمد ناشی از فروش'!A:Q,17,0),0)</f>
        <v>-395863449</v>
      </c>
      <c r="R18" s="8"/>
      <c r="S18" s="8">
        <f t="shared" si="3"/>
        <v>-70998704015</v>
      </c>
      <c r="T18" s="8"/>
      <c r="U18" s="1">
        <f t="shared" si="2"/>
        <v>3.0167803789065056E-2</v>
      </c>
    </row>
    <row r="19" spans="1:21" ht="21" x14ac:dyDescent="0.55000000000000004">
      <c r="A19" s="23" t="s">
        <v>56</v>
      </c>
      <c r="C19" s="8">
        <f>IFERROR(VLOOKUP(A19,'درآمد سود سهام'!A:S,13,0),0)</f>
        <v>0</v>
      </c>
      <c r="D19" s="8"/>
      <c r="E19" s="8">
        <f>IFERROR(VLOOKUP(A19,'درآمد ناشی از تغییر قیمت اوراق'!A:Q,9,0),0)</f>
        <v>-3695454452</v>
      </c>
      <c r="F19" s="8"/>
      <c r="G19" s="8">
        <f>IFERROR(VLOOKUP(A19,'درآمد ناشی از فروش'!A:Q,9,0),0)</f>
        <v>-1490683489</v>
      </c>
      <c r="H19" s="8"/>
      <c r="I19" s="8">
        <f t="shared" si="0"/>
        <v>-5186137941</v>
      </c>
      <c r="J19" s="8"/>
      <c r="K19" s="1">
        <f t="shared" si="1"/>
        <v>1.482674243297555E-2</v>
      </c>
      <c r="L19" s="8"/>
      <c r="M19" s="8">
        <f>IFERROR(VLOOKUP(A19,'درآمد سود سهام'!A:S,19,0),0)</f>
        <v>0</v>
      </c>
      <c r="N19" s="8"/>
      <c r="O19" s="8">
        <f>IFERROR(VLOOKUP(A19,'درآمد ناشی از تغییر قیمت اوراق'!A:Q,17,0),0)</f>
        <v>-57299502285</v>
      </c>
      <c r="P19" s="8"/>
      <c r="Q19" s="8">
        <f>IFERROR(VLOOKUP(A19,'درآمد ناشی از فروش'!A:Q,17,0),0)</f>
        <v>-260698519</v>
      </c>
      <c r="R19" s="8"/>
      <c r="S19" s="8">
        <f t="shared" si="3"/>
        <v>-57560200804</v>
      </c>
      <c r="T19" s="8"/>
      <c r="U19" s="1">
        <f t="shared" si="2"/>
        <v>2.4457697756671604E-2</v>
      </c>
    </row>
    <row r="20" spans="1:21" ht="21" x14ac:dyDescent="0.55000000000000004">
      <c r="A20" s="23" t="s">
        <v>57</v>
      </c>
      <c r="C20" s="8">
        <f>IFERROR(VLOOKUP(A20,'درآمد سود سهام'!A:S,13,0),0)</f>
        <v>0</v>
      </c>
      <c r="D20" s="8"/>
      <c r="E20" s="8">
        <f>IFERROR(VLOOKUP(A20,'درآمد ناشی از تغییر قیمت اوراق'!A:Q,9,0),0)</f>
        <v>-31895929680</v>
      </c>
      <c r="F20" s="8"/>
      <c r="G20" s="8">
        <f>IFERROR(VLOOKUP(A20,'درآمد ناشی از فروش'!A:Q,9,0),0)</f>
        <v>0</v>
      </c>
      <c r="H20" s="8"/>
      <c r="I20" s="8">
        <f t="shared" si="0"/>
        <v>-31895929680</v>
      </c>
      <c r="J20" s="8"/>
      <c r="K20" s="1">
        <f t="shared" si="1"/>
        <v>9.1187843324983447E-2</v>
      </c>
      <c r="L20" s="8"/>
      <c r="M20" s="8">
        <f>IFERROR(VLOOKUP(A20,'درآمد سود سهام'!A:S,19,0),0)</f>
        <v>0</v>
      </c>
      <c r="N20" s="8"/>
      <c r="O20" s="8">
        <f>IFERROR(VLOOKUP(A20,'درآمد ناشی از تغییر قیمت اوراق'!A:Q,17,0),0)</f>
        <v>-129944497945</v>
      </c>
      <c r="P20" s="8"/>
      <c r="Q20" s="8">
        <f>IFERROR(VLOOKUP(A20,'درآمد ناشی از فروش'!A:Q,17,0),0)</f>
        <v>826306166</v>
      </c>
      <c r="R20" s="8"/>
      <c r="S20" s="8">
        <f t="shared" si="3"/>
        <v>-129118191779</v>
      </c>
      <c r="T20" s="8"/>
      <c r="U20" s="1">
        <f t="shared" si="2"/>
        <v>5.4863146154960768E-2</v>
      </c>
    </row>
    <row r="21" spans="1:21" ht="21" x14ac:dyDescent="0.55000000000000004">
      <c r="A21" s="23" t="s">
        <v>60</v>
      </c>
      <c r="C21" s="8">
        <f>IFERROR(VLOOKUP(A21,'درآمد سود سهام'!A:S,13,0),0)</f>
        <v>0</v>
      </c>
      <c r="D21" s="8"/>
      <c r="E21" s="8">
        <f>IFERROR(VLOOKUP(A21,'درآمد ناشی از تغییر قیمت اوراق'!A:Q,9,0),0)</f>
        <v>9665447373</v>
      </c>
      <c r="F21" s="8"/>
      <c r="G21" s="8">
        <f>IFERROR(VLOOKUP(A21,'درآمد ناشی از فروش'!A:Q,9,0),0)</f>
        <v>0</v>
      </c>
      <c r="H21" s="8"/>
      <c r="I21" s="8">
        <f t="shared" si="0"/>
        <v>9665447373</v>
      </c>
      <c r="J21" s="8"/>
      <c r="K21" s="1">
        <f t="shared" si="1"/>
        <v>-2.7632720210931844E-2</v>
      </c>
      <c r="L21" s="8"/>
      <c r="M21" s="8">
        <f>IFERROR(VLOOKUP(A21,'درآمد سود سهام'!A:S,19,0),0)</f>
        <v>0</v>
      </c>
      <c r="N21" s="8"/>
      <c r="O21" s="8">
        <f>IFERROR(VLOOKUP(A21,'درآمد ناشی از تغییر قیمت اوراق'!A:Q,17,0),0)</f>
        <v>-108544314960</v>
      </c>
      <c r="P21" s="8"/>
      <c r="Q21" s="8">
        <f>IFERROR(VLOOKUP(A21,'درآمد ناشی از فروش'!A:Q,17,0),0)</f>
        <v>-863957822</v>
      </c>
      <c r="R21" s="8"/>
      <c r="S21" s="8">
        <f t="shared" si="3"/>
        <v>-109408272782</v>
      </c>
      <c r="T21" s="8"/>
      <c r="U21" s="1">
        <f t="shared" si="2"/>
        <v>4.6488275412612586E-2</v>
      </c>
    </row>
    <row r="22" spans="1:21" ht="21" x14ac:dyDescent="0.55000000000000004">
      <c r="A22" s="23" t="s">
        <v>61</v>
      </c>
      <c r="C22" s="8">
        <f>IFERROR(VLOOKUP(A22,'درآمد سود سهام'!A:S,13,0),0)</f>
        <v>0</v>
      </c>
      <c r="D22" s="8"/>
      <c r="E22" s="8">
        <f>IFERROR(VLOOKUP(A22,'درآمد ناشی از تغییر قیمت اوراق'!A:Q,9,0),0)</f>
        <v>32241105885</v>
      </c>
      <c r="F22" s="8"/>
      <c r="G22" s="8">
        <f>IFERROR(VLOOKUP(A22,'درآمد ناشی از فروش'!A:Q,9,0),0)</f>
        <v>-3051492375</v>
      </c>
      <c r="H22" s="8"/>
      <c r="I22" s="8">
        <f t="shared" si="0"/>
        <v>29189613510</v>
      </c>
      <c r="J22" s="8"/>
      <c r="K22" s="1">
        <f t="shared" si="1"/>
        <v>-8.3450707666179555E-2</v>
      </c>
      <c r="L22" s="8"/>
      <c r="M22" s="8">
        <f>IFERROR(VLOOKUP(A22,'درآمد سود سهام'!A:S,19,0),0)</f>
        <v>0</v>
      </c>
      <c r="N22" s="8"/>
      <c r="O22" s="8">
        <f>IFERROR(VLOOKUP(A22,'درآمد ناشی از تغییر قیمت اوراق'!A:Q,17,0),0)</f>
        <v>-117920145685</v>
      </c>
      <c r="P22" s="8"/>
      <c r="Q22" s="8">
        <f>IFERROR(VLOOKUP(A22,'درآمد ناشی از فروش'!A:Q,17,0),0)</f>
        <v>-5234983873</v>
      </c>
      <c r="R22" s="8"/>
      <c r="S22" s="8">
        <f t="shared" si="3"/>
        <v>-123155129558</v>
      </c>
      <c r="T22" s="8"/>
      <c r="U22" s="1">
        <f t="shared" si="2"/>
        <v>5.2329402848503959E-2</v>
      </c>
    </row>
    <row r="23" spans="1:21" ht="21" x14ac:dyDescent="0.55000000000000004">
      <c r="A23" s="23" t="s">
        <v>59</v>
      </c>
      <c r="C23" s="8">
        <f>IFERROR(VLOOKUP(A23,'درآمد سود سهام'!A:S,13,0),0)</f>
        <v>0</v>
      </c>
      <c r="D23" s="8"/>
      <c r="E23" s="8">
        <f>IFERROR(VLOOKUP(A23,'درآمد ناشی از تغییر قیمت اوراق'!A:Q,9,0),0)</f>
        <v>-29813778231</v>
      </c>
      <c r="F23" s="8"/>
      <c r="G23" s="8">
        <f>IFERROR(VLOOKUP(A23,'درآمد ناشی از فروش'!A:Q,9,0),0)</f>
        <v>-1814298591</v>
      </c>
      <c r="H23" s="8"/>
      <c r="I23" s="8">
        <f t="shared" si="0"/>
        <v>-31628076822</v>
      </c>
      <c r="J23" s="8"/>
      <c r="K23" s="1">
        <f t="shared" si="1"/>
        <v>9.0422074002863062E-2</v>
      </c>
      <c r="L23" s="8"/>
      <c r="M23" s="8">
        <f>IFERROR(VLOOKUP(A23,'درآمد سود سهام'!A:S,19,0),0)</f>
        <v>0</v>
      </c>
      <c r="N23" s="8"/>
      <c r="O23" s="8">
        <f>IFERROR(VLOOKUP(A23,'درآمد ناشی از تغییر قیمت اوراق'!A:Q,17,0),0)</f>
        <v>-207014369214</v>
      </c>
      <c r="P23" s="8"/>
      <c r="Q23" s="8">
        <f>IFERROR(VLOOKUP(A23,'درآمد ناشی از فروش'!A:Q,17,0),0)</f>
        <v>-4409687853</v>
      </c>
      <c r="R23" s="8"/>
      <c r="S23" s="8">
        <f t="shared" si="3"/>
        <v>-211424057067</v>
      </c>
      <c r="T23" s="8"/>
      <c r="U23" s="1">
        <f t="shared" si="2"/>
        <v>8.9835435144531905E-2</v>
      </c>
    </row>
    <row r="24" spans="1:21" ht="21" x14ac:dyDescent="0.55000000000000004">
      <c r="A24" s="23" t="s">
        <v>49</v>
      </c>
      <c r="C24" s="8">
        <f>IFERROR(VLOOKUP(A24,'درآمد سود سهام'!A:S,13,0),0)</f>
        <v>0</v>
      </c>
      <c r="D24" s="8"/>
      <c r="E24" s="8">
        <f>IFERROR(VLOOKUP(A24,'درآمد ناشی از تغییر قیمت اوراق'!A:Q,9,0),0)</f>
        <v>-34548965534</v>
      </c>
      <c r="F24" s="8"/>
      <c r="G24" s="8">
        <f>IFERROR(VLOOKUP(A24,'درآمد ناشی از فروش'!A:Q,9,0),0)</f>
        <v>-418541913</v>
      </c>
      <c r="H24" s="8"/>
      <c r="I24" s="8">
        <f t="shared" si="0"/>
        <v>-34967507447</v>
      </c>
      <c r="J24" s="8"/>
      <c r="K24" s="1">
        <f t="shared" si="1"/>
        <v>9.9969231890475754E-2</v>
      </c>
      <c r="L24" s="8"/>
      <c r="M24" s="8">
        <f>IFERROR(VLOOKUP(A24,'درآمد سود سهام'!A:S,19,0),0)</f>
        <v>0</v>
      </c>
      <c r="N24" s="8"/>
      <c r="O24" s="8">
        <f>IFERROR(VLOOKUP(A24,'درآمد ناشی از تغییر قیمت اوراق'!A:Q,17,0),0)</f>
        <v>-41195939853</v>
      </c>
      <c r="P24" s="8"/>
      <c r="Q24" s="8">
        <f>IFERROR(VLOOKUP(A24,'درآمد ناشی از فروش'!A:Q,17,0),0)</f>
        <v>-175034809</v>
      </c>
      <c r="R24" s="8"/>
      <c r="S24" s="8">
        <f t="shared" si="3"/>
        <v>-41370974662</v>
      </c>
      <c r="T24" s="8"/>
      <c r="U24" s="1">
        <f t="shared" si="2"/>
        <v>1.7578791943891205E-2</v>
      </c>
    </row>
    <row r="25" spans="1:21" ht="21" x14ac:dyDescent="0.55000000000000004">
      <c r="A25" s="23" t="s">
        <v>51</v>
      </c>
      <c r="C25" s="8">
        <f>IFERROR(VLOOKUP(A25,'درآمد سود سهام'!A:S,13,0),0)</f>
        <v>0</v>
      </c>
      <c r="D25" s="8"/>
      <c r="E25" s="8">
        <f>IFERROR(VLOOKUP(A25,'درآمد ناشی از تغییر قیمت اوراق'!A:Q,9,0),0)</f>
        <v>21211810425</v>
      </c>
      <c r="F25" s="8"/>
      <c r="G25" s="8">
        <f>IFERROR(VLOOKUP(A25,'درآمد ناشی از فروش'!A:Q,9,0),0)</f>
        <v>-2253098251</v>
      </c>
      <c r="H25" s="8"/>
      <c r="I25" s="8">
        <f t="shared" si="0"/>
        <v>18958712174</v>
      </c>
      <c r="J25" s="8"/>
      <c r="K25" s="1">
        <f t="shared" si="1"/>
        <v>-5.4201401016073736E-2</v>
      </c>
      <c r="L25" s="8"/>
      <c r="M25" s="8">
        <f>IFERROR(VLOOKUP(A25,'درآمد سود سهام'!A:S,19,0),0)</f>
        <v>0</v>
      </c>
      <c r="N25" s="8"/>
      <c r="O25" s="8">
        <f>IFERROR(VLOOKUP(A25,'درآمد ناشی از تغییر قیمت اوراق'!A:Q,17,0),0)</f>
        <v>-42899035667</v>
      </c>
      <c r="P25" s="8"/>
      <c r="Q25" s="8">
        <f>IFERROR(VLOOKUP(A25,'درآمد ناشی از فروش'!A:Q,17,0),0)</f>
        <v>2296885742</v>
      </c>
      <c r="R25" s="8"/>
      <c r="S25" s="8">
        <f t="shared" si="3"/>
        <v>-40602149925</v>
      </c>
      <c r="T25" s="8"/>
      <c r="U25" s="1">
        <f t="shared" si="2"/>
        <v>1.7252113391996858E-2</v>
      </c>
    </row>
    <row r="26" spans="1:21" ht="21" x14ac:dyDescent="0.55000000000000004">
      <c r="A26" s="23" t="s">
        <v>70</v>
      </c>
      <c r="C26" s="8">
        <f>IFERROR(VLOOKUP(A26,'درآمد سود سهام'!A:S,13,0),0)</f>
        <v>0</v>
      </c>
      <c r="D26" s="8"/>
      <c r="E26" s="8">
        <f>IFERROR(VLOOKUP(A26,'درآمد ناشی از تغییر قیمت اوراق'!A:Q,9,0),0)</f>
        <v>-24547231493</v>
      </c>
      <c r="F26" s="8"/>
      <c r="G26" s="8">
        <f>IFERROR(VLOOKUP(A26,'درآمد ناشی از فروش'!A:Q,9,0),0)</f>
        <v>-554319822</v>
      </c>
      <c r="H26" s="8"/>
      <c r="I26" s="8">
        <f t="shared" si="0"/>
        <v>-25101551315</v>
      </c>
      <c r="J26" s="8"/>
      <c r="K26" s="1">
        <f t="shared" si="1"/>
        <v>7.1763273605456868E-2</v>
      </c>
      <c r="L26" s="8"/>
      <c r="M26" s="8">
        <f>IFERROR(VLOOKUP(A26,'درآمد سود سهام'!A:S,19,0),0)</f>
        <v>0</v>
      </c>
      <c r="N26" s="8"/>
      <c r="O26" s="8">
        <f>IFERROR(VLOOKUP(A26,'درآمد ناشی از تغییر قیمت اوراق'!A:Q,17,0),0)</f>
        <v>-30774014694</v>
      </c>
      <c r="P26" s="8"/>
      <c r="Q26" s="8">
        <f>IFERROR(VLOOKUP(A26,'درآمد ناشی از فروش'!A:Q,17,0),0)</f>
        <v>-382742251</v>
      </c>
      <c r="R26" s="8"/>
      <c r="S26" s="8">
        <f t="shared" si="3"/>
        <v>-31156756945</v>
      </c>
      <c r="T26" s="8"/>
      <c r="U26" s="1">
        <f t="shared" si="2"/>
        <v>1.3238705456113248E-2</v>
      </c>
    </row>
    <row r="27" spans="1:21" ht="21" x14ac:dyDescent="0.55000000000000004">
      <c r="A27" s="23" t="s">
        <v>55</v>
      </c>
      <c r="C27" s="8">
        <f>IFERROR(VLOOKUP(A27,'درآمد سود سهام'!A:S,13,0),0)</f>
        <v>0</v>
      </c>
      <c r="D27" s="8"/>
      <c r="E27" s="8">
        <f>IFERROR(VLOOKUP(A27,'درآمد ناشی از تغییر قیمت اوراق'!A:Q,9,0),0)</f>
        <v>832245366</v>
      </c>
      <c r="F27" s="8"/>
      <c r="G27" s="8">
        <f>IFERROR(VLOOKUP(A27,'درآمد ناشی از فروش'!A:Q,9,0),0)</f>
        <v>0</v>
      </c>
      <c r="H27" s="8"/>
      <c r="I27" s="8">
        <f t="shared" si="0"/>
        <v>832245366</v>
      </c>
      <c r="J27" s="8"/>
      <c r="K27" s="1">
        <f t="shared" si="1"/>
        <v>-2.3793211486272474E-3</v>
      </c>
      <c r="L27" s="8"/>
      <c r="M27" s="8">
        <f>IFERROR(VLOOKUP(A27,'درآمد سود سهام'!A:S,19,0),0)</f>
        <v>0</v>
      </c>
      <c r="N27" s="8"/>
      <c r="O27" s="8">
        <f>IFERROR(VLOOKUP(A27,'درآمد ناشی از تغییر قیمت اوراق'!A:Q,17,0),0)</f>
        <v>-26120492224</v>
      </c>
      <c r="P27" s="8"/>
      <c r="Q27" s="8">
        <f>IFERROR(VLOOKUP(A27,'درآمد ناشی از فروش'!A:Q,17,0),0)</f>
        <v>-60096376</v>
      </c>
      <c r="R27" s="8"/>
      <c r="S27" s="8">
        <f t="shared" si="3"/>
        <v>-26180588600</v>
      </c>
      <c r="T27" s="8"/>
      <c r="U27" s="1">
        <f t="shared" si="2"/>
        <v>1.1124299674542917E-2</v>
      </c>
    </row>
    <row r="28" spans="1:21" ht="21" x14ac:dyDescent="0.55000000000000004">
      <c r="A28" s="23" t="s">
        <v>47</v>
      </c>
      <c r="C28" s="8">
        <f>IFERROR(VLOOKUP(A28,'درآمد سود سهام'!A:S,13,0),0)</f>
        <v>0</v>
      </c>
      <c r="D28" s="8"/>
      <c r="E28" s="8">
        <f>IFERROR(VLOOKUP(A28,'درآمد ناشی از تغییر قیمت اوراق'!A:Q,9,0),0)</f>
        <v>15061800240</v>
      </c>
      <c r="F28" s="8"/>
      <c r="G28" s="8">
        <f>IFERROR(VLOOKUP(A28,'درآمد ناشی از فروش'!A:Q,9,0),0)</f>
        <v>0</v>
      </c>
      <c r="H28" s="8"/>
      <c r="I28" s="8">
        <f t="shared" si="0"/>
        <v>15061800240</v>
      </c>
      <c r="J28" s="8"/>
      <c r="K28" s="1">
        <f t="shared" si="1"/>
        <v>-4.3060449852274633E-2</v>
      </c>
      <c r="L28" s="8"/>
      <c r="M28" s="8">
        <f>IFERROR(VLOOKUP(A28,'درآمد سود سهام'!A:S,19,0),0)</f>
        <v>0</v>
      </c>
      <c r="N28" s="8"/>
      <c r="O28" s="8">
        <f>IFERROR(VLOOKUP(A28,'درآمد ناشی از تغییر قیمت اوراق'!A:Q,17,0),0)</f>
        <v>-158669093095</v>
      </c>
      <c r="P28" s="8"/>
      <c r="Q28" s="8">
        <f>IFERROR(VLOOKUP(A28,'درآمد ناشی از فروش'!A:Q,17,0),0)</f>
        <v>-4031579346</v>
      </c>
      <c r="R28" s="8"/>
      <c r="S28" s="8">
        <f t="shared" si="3"/>
        <v>-162700672441</v>
      </c>
      <c r="T28" s="8"/>
      <c r="U28" s="1">
        <f t="shared" si="2"/>
        <v>6.9132557145156398E-2</v>
      </c>
    </row>
    <row r="29" spans="1:21" ht="21" x14ac:dyDescent="0.55000000000000004">
      <c r="A29" s="23" t="s">
        <v>77</v>
      </c>
      <c r="C29" s="8">
        <f>IFERROR(VLOOKUP(A29,'درآمد سود سهام'!A:S,13,0),0)</f>
        <v>0</v>
      </c>
      <c r="D29" s="8"/>
      <c r="E29" s="8">
        <f>IFERROR(VLOOKUP(A29,'درآمد ناشی از تغییر قیمت اوراق'!A:Q,9,0),0)</f>
        <v>-8087446085</v>
      </c>
      <c r="F29" s="8"/>
      <c r="G29" s="8">
        <f>IFERROR(VLOOKUP(A29,'درآمد ناشی از فروش'!A:Q,9,0),0)</f>
        <v>0</v>
      </c>
      <c r="H29" s="8"/>
      <c r="I29" s="8">
        <f t="shared" si="0"/>
        <v>-8087446085</v>
      </c>
      <c r="J29" s="8"/>
      <c r="K29" s="1">
        <f t="shared" si="1"/>
        <v>2.3121344130648046E-2</v>
      </c>
      <c r="L29" s="8"/>
      <c r="M29" s="8">
        <f>IFERROR(VLOOKUP(A29,'درآمد سود سهام'!A:S,19,0),0)</f>
        <v>0</v>
      </c>
      <c r="N29" s="8"/>
      <c r="O29" s="8">
        <f>IFERROR(VLOOKUP(A29,'درآمد ناشی از تغییر قیمت اوراق'!A:Q,17,0),0)</f>
        <v>-128915535339</v>
      </c>
      <c r="P29" s="8"/>
      <c r="Q29" s="8">
        <f>IFERROR(VLOOKUP(A29,'درآمد ناشی از فروش'!A:Q,17,0),0)</f>
        <v>-1092625986</v>
      </c>
      <c r="R29" s="8"/>
      <c r="S29" s="8">
        <f t="shared" si="3"/>
        <v>-130008161325</v>
      </c>
      <c r="T29" s="8"/>
      <c r="U29" s="1">
        <f t="shared" si="2"/>
        <v>5.5241299911630737E-2</v>
      </c>
    </row>
    <row r="30" spans="1:21" ht="21" x14ac:dyDescent="0.55000000000000004">
      <c r="A30" s="23" t="s">
        <v>48</v>
      </c>
      <c r="C30" s="8">
        <f>IFERROR(VLOOKUP(A30,'درآمد سود سهام'!A:S,13,0),0)</f>
        <v>0</v>
      </c>
      <c r="D30" s="8"/>
      <c r="E30" s="8">
        <f>IFERROR(VLOOKUP(A30,'درآمد ناشی از تغییر قیمت اوراق'!A:Q,9,0),0)</f>
        <v>18826062424</v>
      </c>
      <c r="F30" s="8"/>
      <c r="G30" s="8">
        <f>IFERROR(VLOOKUP(A30,'درآمد ناشی از فروش'!A:Q,9,0),0)</f>
        <v>0</v>
      </c>
      <c r="H30" s="8"/>
      <c r="I30" s="8">
        <f t="shared" si="0"/>
        <v>18826062424</v>
      </c>
      <c r="J30" s="8"/>
      <c r="K30" s="1">
        <f t="shared" si="1"/>
        <v>-5.3822166275420198E-2</v>
      </c>
      <c r="L30" s="8"/>
      <c r="M30" s="8">
        <f>IFERROR(VLOOKUP(A30,'درآمد سود سهام'!A:S,19,0),0)</f>
        <v>0</v>
      </c>
      <c r="N30" s="8"/>
      <c r="O30" s="8">
        <f>IFERROR(VLOOKUP(A30,'درآمد ناشی از تغییر قیمت اوراق'!A:Q,17,0),0)</f>
        <v>-59606904498</v>
      </c>
      <c r="P30" s="8"/>
      <c r="Q30" s="8">
        <f>IFERROR(VLOOKUP(A30,'درآمد ناشی از فروش'!A:Q,17,0),0)</f>
        <v>-2127275875</v>
      </c>
      <c r="R30" s="8"/>
      <c r="S30" s="8">
        <f t="shared" si="3"/>
        <v>-61734180373</v>
      </c>
      <c r="T30" s="8"/>
      <c r="U30" s="1">
        <f t="shared" si="2"/>
        <v>2.6231248392617791E-2</v>
      </c>
    </row>
    <row r="31" spans="1:21" ht="21" x14ac:dyDescent="0.55000000000000004">
      <c r="A31" s="23" t="s">
        <v>74</v>
      </c>
      <c r="C31" s="8">
        <f>IFERROR(VLOOKUP(A31,'درآمد سود سهام'!A:S,13,0),0)</f>
        <v>0</v>
      </c>
      <c r="D31" s="8"/>
      <c r="E31" s="8">
        <f>IFERROR(VLOOKUP(A31,'درآمد ناشی از تغییر قیمت اوراق'!A:Q,9,0),0)</f>
        <v>-9189613894</v>
      </c>
      <c r="F31" s="8"/>
      <c r="G31" s="8">
        <f>IFERROR(VLOOKUP(A31,'درآمد ناشی از فروش'!A:Q,9,0),0)</f>
        <v>-212587923</v>
      </c>
      <c r="H31" s="8"/>
      <c r="I31" s="8">
        <f t="shared" si="0"/>
        <v>-9402201817</v>
      </c>
      <c r="J31" s="8"/>
      <c r="K31" s="1">
        <f t="shared" si="1"/>
        <v>2.688012278682923E-2</v>
      </c>
      <c r="L31" s="8"/>
      <c r="M31" s="8">
        <f>IFERROR(VLOOKUP(A31,'درآمد سود سهام'!A:S,19,0),0)</f>
        <v>0</v>
      </c>
      <c r="N31" s="8"/>
      <c r="O31" s="8">
        <f>IFERROR(VLOOKUP(A31,'درآمد ناشی از تغییر قیمت اوراق'!A:Q,17,0),0)</f>
        <v>-35548534218</v>
      </c>
      <c r="P31" s="8"/>
      <c r="Q31" s="8">
        <f>IFERROR(VLOOKUP(A31,'درآمد ناشی از فروش'!A:Q,17,0),0)</f>
        <v>-1741170296</v>
      </c>
      <c r="R31" s="8"/>
      <c r="S31" s="8">
        <f t="shared" si="3"/>
        <v>-37289704514</v>
      </c>
      <c r="T31" s="8"/>
      <c r="U31" s="1">
        <f t="shared" si="2"/>
        <v>1.5844634134348369E-2</v>
      </c>
    </row>
    <row r="32" spans="1:21" ht="21" x14ac:dyDescent="0.55000000000000004">
      <c r="A32" s="23" t="s">
        <v>65</v>
      </c>
      <c r="C32" s="8">
        <f>IFERROR(VLOOKUP(A32,'درآمد سود سهام'!A:S,13,0),0)</f>
        <v>0</v>
      </c>
      <c r="D32" s="8"/>
      <c r="E32" s="8">
        <f>IFERROR(VLOOKUP(A32,'درآمد ناشی از تغییر قیمت اوراق'!A:Q,9,0),0)</f>
        <v>-49460012696</v>
      </c>
      <c r="F32" s="8"/>
      <c r="G32" s="8">
        <f>IFERROR(VLOOKUP(A32,'درآمد ناشی از فروش'!A:Q,9,0),0)</f>
        <v>-1035967901</v>
      </c>
      <c r="H32" s="8"/>
      <c r="I32" s="8">
        <f t="shared" si="0"/>
        <v>-50495980597</v>
      </c>
      <c r="J32" s="8"/>
      <c r="K32" s="1">
        <f t="shared" si="1"/>
        <v>0.14436386126433923</v>
      </c>
      <c r="L32" s="8"/>
      <c r="M32" s="8">
        <f>IFERROR(VLOOKUP(A32,'درآمد سود سهام'!A:S,19,0),0)</f>
        <v>0</v>
      </c>
      <c r="N32" s="8"/>
      <c r="O32" s="8">
        <f>IFERROR(VLOOKUP(A32,'درآمد ناشی از تغییر قیمت اوراق'!A:Q,17,0),0)</f>
        <v>-84721243718</v>
      </c>
      <c r="P32" s="8"/>
      <c r="Q32" s="8">
        <f>IFERROR(VLOOKUP(A32,'درآمد ناشی از فروش'!A:Q,17,0),0)</f>
        <v>6222610759</v>
      </c>
      <c r="R32" s="8"/>
      <c r="S32" s="8">
        <f t="shared" si="3"/>
        <v>-78498632959</v>
      </c>
      <c r="T32" s="8"/>
      <c r="U32" s="1">
        <f t="shared" si="2"/>
        <v>3.3354571603400378E-2</v>
      </c>
    </row>
    <row r="33" spans="1:21" ht="21" x14ac:dyDescent="0.55000000000000004">
      <c r="A33" s="23" t="s">
        <v>79</v>
      </c>
      <c r="C33" s="8">
        <f>IFERROR(VLOOKUP(A33,'درآمد سود سهام'!A:S,13,0),0)</f>
        <v>0</v>
      </c>
      <c r="D33" s="8"/>
      <c r="E33" s="8">
        <f>IFERROR(VLOOKUP(A33,'درآمد ناشی از تغییر قیمت اوراق'!A:Q,9,0),0)</f>
        <v>0</v>
      </c>
      <c r="F33" s="8"/>
      <c r="G33" s="8">
        <f>IFERROR(VLOOKUP(A33,'درآمد ناشی از فروش'!A:Q,9,0),0)</f>
        <v>0</v>
      </c>
      <c r="H33" s="8"/>
      <c r="I33" s="8">
        <f t="shared" si="0"/>
        <v>0</v>
      </c>
      <c r="J33" s="8"/>
      <c r="K33" s="1">
        <f t="shared" si="1"/>
        <v>0</v>
      </c>
      <c r="L33" s="8"/>
      <c r="M33" s="8">
        <f>IFERROR(VLOOKUP(A33,'درآمد سود سهام'!A:S,19,0),0)</f>
        <v>0</v>
      </c>
      <c r="N33" s="8"/>
      <c r="O33" s="8">
        <f>IFERROR(VLOOKUP(A33,'درآمد ناشی از تغییر قیمت اوراق'!A:Q,17,0),0)</f>
        <v>0</v>
      </c>
      <c r="P33" s="8"/>
      <c r="Q33" s="8">
        <f>IFERROR(VLOOKUP(A33,'درآمد ناشی از فروش'!A:Q,17,0),0)</f>
        <v>-623654736</v>
      </c>
      <c r="R33" s="8"/>
      <c r="S33" s="8">
        <f t="shared" si="3"/>
        <v>-623654736</v>
      </c>
      <c r="T33" s="8"/>
      <c r="U33" s="1">
        <f t="shared" si="2"/>
        <v>2.6499488925592563E-4</v>
      </c>
    </row>
    <row r="34" spans="1:21" ht="21" x14ac:dyDescent="0.55000000000000004">
      <c r="A34" s="23" t="s">
        <v>75</v>
      </c>
      <c r="C34" s="8">
        <f>IFERROR(VLOOKUP(A34,'درآمد سود سهام'!A:S,13,0),0)</f>
        <v>73159784138</v>
      </c>
      <c r="D34" s="8"/>
      <c r="E34" s="8">
        <f>IFERROR(VLOOKUP(A34,'درآمد ناشی از تغییر قیمت اوراق'!A:Q,9,0),0)</f>
        <v>-74161764632</v>
      </c>
      <c r="F34" s="8"/>
      <c r="G34" s="8">
        <f>IFERROR(VLOOKUP(A34,'درآمد ناشی از فروش'!A:Q,9,0),0)</f>
        <v>0</v>
      </c>
      <c r="H34" s="8"/>
      <c r="I34" s="8">
        <f t="shared" si="0"/>
        <v>-1001980494</v>
      </c>
      <c r="J34" s="8"/>
      <c r="K34" s="1">
        <f t="shared" si="1"/>
        <v>2.8645799391404203E-3</v>
      </c>
      <c r="L34" s="8"/>
      <c r="M34" s="8">
        <f>IFERROR(VLOOKUP(A34,'درآمد سود سهام'!A:S,19,0),0)</f>
        <v>73159784138</v>
      </c>
      <c r="N34" s="8"/>
      <c r="O34" s="8">
        <f>IFERROR(VLOOKUP(A34,'درآمد ناشی از تغییر قیمت اوراق'!A:Q,17,0),0)</f>
        <v>-244720413745</v>
      </c>
      <c r="P34" s="8"/>
      <c r="Q34" s="8">
        <f>IFERROR(VLOOKUP(A34,'درآمد ناشی از فروش'!A:Q,17,0),0)</f>
        <v>-2701492026</v>
      </c>
      <c r="R34" s="8"/>
      <c r="S34" s="8">
        <f t="shared" si="3"/>
        <v>-174262121633</v>
      </c>
      <c r="T34" s="8"/>
      <c r="U34" s="1">
        <f t="shared" si="2"/>
        <v>7.4045090910108122E-2</v>
      </c>
    </row>
    <row r="35" spans="1:21" ht="21" x14ac:dyDescent="0.55000000000000004">
      <c r="A35" s="23" t="s">
        <v>100</v>
      </c>
      <c r="C35" s="8">
        <f>IFERROR(VLOOKUP(A35,'درآمد سود سهام'!A:S,13,0),0)</f>
        <v>0</v>
      </c>
      <c r="D35" s="8"/>
      <c r="E35" s="8">
        <f>IFERROR(VLOOKUP(A35,'درآمد ناشی از تغییر قیمت اوراق'!A:Q,9,0),0)</f>
        <v>-6594087614</v>
      </c>
      <c r="F35" s="8"/>
      <c r="G35" s="8">
        <f>IFERROR(VLOOKUP(A35,'درآمد ناشی از فروش'!A:Q,9,0),0)</f>
        <v>-2991677085</v>
      </c>
      <c r="H35" s="8"/>
      <c r="I35" s="8">
        <f t="shared" si="0"/>
        <v>-9585764699</v>
      </c>
      <c r="J35" s="8"/>
      <c r="K35" s="1">
        <f t="shared" si="1"/>
        <v>2.7404913990347408E-2</v>
      </c>
      <c r="L35" s="8"/>
      <c r="M35" s="8">
        <f>IFERROR(VLOOKUP(A35,'درآمد سود سهام'!A:S,19,0),0)</f>
        <v>0</v>
      </c>
      <c r="N35" s="8"/>
      <c r="O35" s="8">
        <f>IFERROR(VLOOKUP(A35,'درآمد ناشی از تغییر قیمت اوراق'!A:Q,17,0),0)</f>
        <v>-28977508377</v>
      </c>
      <c r="P35" s="8"/>
      <c r="Q35" s="8">
        <f>IFERROR(VLOOKUP(A35,'درآمد ناشی از فروش'!A:Q,17,0),0)</f>
        <v>-2991677085</v>
      </c>
      <c r="R35" s="8"/>
      <c r="S35" s="8">
        <f t="shared" si="3"/>
        <v>-31969185462</v>
      </c>
      <c r="T35" s="8"/>
      <c r="U35" s="1">
        <f t="shared" si="2"/>
        <v>1.3583911533231487E-2</v>
      </c>
    </row>
    <row r="36" spans="1:21" ht="21" x14ac:dyDescent="0.55000000000000004">
      <c r="A36" s="23" t="s">
        <v>62</v>
      </c>
      <c r="C36" s="8">
        <f>IFERROR(VLOOKUP(A36,'درآمد سود سهام'!A:S,13,0),0)</f>
        <v>0</v>
      </c>
      <c r="D36" s="8"/>
      <c r="E36" s="8">
        <f>IFERROR(VLOOKUP(A36,'درآمد ناشی از تغییر قیمت اوراق'!A:Q,9,0),0)</f>
        <v>1997536531</v>
      </c>
      <c r="F36" s="8"/>
      <c r="G36" s="8">
        <f>IFERROR(VLOOKUP(A36,'درآمد ناشی از فروش'!A:Q,9,0),0)</f>
        <v>0</v>
      </c>
      <c r="H36" s="8"/>
      <c r="I36" s="8">
        <f t="shared" si="0"/>
        <v>1997536531</v>
      </c>
      <c r="J36" s="8"/>
      <c r="K36" s="1">
        <f t="shared" si="1"/>
        <v>-5.7107928833620043E-3</v>
      </c>
      <c r="L36" s="8"/>
      <c r="M36" s="8">
        <f>IFERROR(VLOOKUP(A36,'درآمد سود سهام'!A:S,19,0),0)</f>
        <v>0</v>
      </c>
      <c r="N36" s="8"/>
      <c r="O36" s="8">
        <f>IFERROR(VLOOKUP(A36,'درآمد ناشی از تغییر قیمت اوراق'!A:Q,17,0),0)</f>
        <v>-42299779455</v>
      </c>
      <c r="P36" s="8"/>
      <c r="Q36" s="8">
        <f>IFERROR(VLOOKUP(A36,'درآمد ناشی از فروش'!A:Q,17,0),0)</f>
        <v>-4549789495</v>
      </c>
      <c r="R36" s="8"/>
      <c r="S36" s="8">
        <f t="shared" si="3"/>
        <v>-46849568950</v>
      </c>
      <c r="T36" s="8"/>
      <c r="U36" s="1">
        <f t="shared" si="2"/>
        <v>1.9906681724602669E-2</v>
      </c>
    </row>
    <row r="37" spans="1:21" ht="21" x14ac:dyDescent="0.55000000000000004">
      <c r="A37" s="23" t="s">
        <v>45</v>
      </c>
      <c r="C37" s="8">
        <f>IFERROR(VLOOKUP(A37,'درآمد سود سهام'!A:S,13,0),0)</f>
        <v>0</v>
      </c>
      <c r="D37" s="8"/>
      <c r="E37" s="8">
        <f>IFERROR(VLOOKUP(A37,'درآمد ناشی از تغییر قیمت اوراق'!A:Q,9,0),0)</f>
        <v>-16779474579</v>
      </c>
      <c r="F37" s="8"/>
      <c r="G37" s="8">
        <f>IFERROR(VLOOKUP(A37,'درآمد ناشی از فروش'!A:Q,9,0),0)</f>
        <v>12577740801</v>
      </c>
      <c r="H37" s="8"/>
      <c r="I37" s="8">
        <f t="shared" si="0"/>
        <v>-4201733778</v>
      </c>
      <c r="J37" s="8"/>
      <c r="K37" s="1">
        <f t="shared" si="1"/>
        <v>1.2012411780610459E-2</v>
      </c>
      <c r="L37" s="8"/>
      <c r="M37" s="8">
        <f>IFERROR(VLOOKUP(A37,'درآمد سود سهام'!A:S,19,0),0)</f>
        <v>0</v>
      </c>
      <c r="N37" s="8"/>
      <c r="O37" s="8">
        <f>IFERROR(VLOOKUP(A37,'درآمد ناشی از تغییر قیمت اوراق'!A:Q,17,0),0)</f>
        <v>161614759037</v>
      </c>
      <c r="P37" s="8"/>
      <c r="Q37" s="8">
        <f>IFERROR(VLOOKUP(A37,'درآمد ناشی از فروش'!A:Q,17,0),0)</f>
        <v>12577740801</v>
      </c>
      <c r="R37" s="8"/>
      <c r="S37" s="8">
        <f t="shared" si="3"/>
        <v>174192499838</v>
      </c>
      <c r="T37" s="8"/>
      <c r="U37" s="1">
        <f t="shared" si="2"/>
        <v>-7.4015508163772933E-2</v>
      </c>
    </row>
    <row r="38" spans="1:21" ht="21" x14ac:dyDescent="0.55000000000000004">
      <c r="A38" s="23" t="s">
        <v>78</v>
      </c>
      <c r="C38" s="8">
        <f>IFERROR(VLOOKUP(A38,'درآمد سود سهام'!A:S,13,0),0)</f>
        <v>0</v>
      </c>
      <c r="D38" s="8"/>
      <c r="E38" s="8">
        <f>IFERROR(VLOOKUP(A38,'درآمد ناشی از تغییر قیمت اوراق'!A:Q,9,0),0)</f>
        <v>-18365603778</v>
      </c>
      <c r="F38" s="8"/>
      <c r="G38" s="8">
        <f>IFERROR(VLOOKUP(A38,'درآمد ناشی از فروش'!A:Q,9,0),0)</f>
        <v>-1959803055</v>
      </c>
      <c r="H38" s="8"/>
      <c r="I38" s="8">
        <f t="shared" si="0"/>
        <v>-20325406833</v>
      </c>
      <c r="J38" s="8"/>
      <c r="K38" s="1">
        <f t="shared" si="1"/>
        <v>5.8108668798775458E-2</v>
      </c>
      <c r="L38" s="8"/>
      <c r="M38" s="8">
        <f>IFERROR(VLOOKUP(A38,'درآمد سود سهام'!A:S,19,0),0)</f>
        <v>0</v>
      </c>
      <c r="N38" s="8"/>
      <c r="O38" s="8">
        <f>IFERROR(VLOOKUP(A38,'درآمد ناشی از تغییر قیمت اوراق'!A:Q,17,0),0)</f>
        <v>-79080912825</v>
      </c>
      <c r="P38" s="8"/>
      <c r="Q38" s="8">
        <f>IFERROR(VLOOKUP(A38,'درآمد ناشی از فروش'!A:Q,17,0),0)</f>
        <v>5371805225</v>
      </c>
      <c r="R38" s="8"/>
      <c r="S38" s="8">
        <f t="shared" si="3"/>
        <v>-73709107600</v>
      </c>
      <c r="T38" s="8"/>
      <c r="U38" s="1">
        <f t="shared" si="2"/>
        <v>3.1319471621257929E-2</v>
      </c>
    </row>
    <row r="39" spans="1:21" ht="21" x14ac:dyDescent="0.55000000000000004">
      <c r="A39" s="23" t="s">
        <v>46</v>
      </c>
      <c r="C39" s="8">
        <f>IFERROR(VLOOKUP(A39,'درآمد سود سهام'!A:S,13,0),0)</f>
        <v>0</v>
      </c>
      <c r="D39" s="8"/>
      <c r="E39" s="8">
        <f>IFERROR(VLOOKUP(A39,'درآمد ناشی از تغییر قیمت اوراق'!A:Q,9,0),0)</f>
        <v>-44544258737</v>
      </c>
      <c r="F39" s="8"/>
      <c r="G39" s="8">
        <f>IFERROR(VLOOKUP(A39,'درآمد ناشی از فروش'!A:Q,9,0),0)</f>
        <v>0</v>
      </c>
      <c r="H39" s="8"/>
      <c r="I39" s="8">
        <f t="shared" si="0"/>
        <v>-44544258737</v>
      </c>
      <c r="J39" s="8"/>
      <c r="K39" s="1">
        <f t="shared" si="1"/>
        <v>0.12734837728476836</v>
      </c>
      <c r="L39" s="8"/>
      <c r="M39" s="8">
        <f>IFERROR(VLOOKUP(A39,'درآمد سود سهام'!A:S,19,0),0)</f>
        <v>0</v>
      </c>
      <c r="N39" s="8"/>
      <c r="O39" s="8">
        <f>IFERROR(VLOOKUP(A39,'درآمد ناشی از تغییر قیمت اوراق'!A:Q,17,0),0)</f>
        <v>-141566388916</v>
      </c>
      <c r="P39" s="8"/>
      <c r="Q39" s="8">
        <f>IFERROR(VLOOKUP(A39,'درآمد ناشی از فروش'!A:Q,17,0),0)</f>
        <v>128576506</v>
      </c>
      <c r="R39" s="8"/>
      <c r="S39" s="8">
        <f t="shared" si="3"/>
        <v>-141437812410</v>
      </c>
      <c r="T39" s="8"/>
      <c r="U39" s="1">
        <f t="shared" si="2"/>
        <v>6.0097831817296318E-2</v>
      </c>
    </row>
    <row r="40" spans="1:21" ht="21" x14ac:dyDescent="0.55000000000000004">
      <c r="A40" s="23" t="s">
        <v>76</v>
      </c>
      <c r="C40" s="8">
        <f>IFERROR(VLOOKUP(A40,'درآمد سود سهام'!A:S,13,0),0)</f>
        <v>0</v>
      </c>
      <c r="D40" s="8"/>
      <c r="E40" s="8">
        <f>IFERROR(VLOOKUP(A40,'درآمد ناشی از تغییر قیمت اوراق'!A:Q,9,0),0)</f>
        <v>-5595783911</v>
      </c>
      <c r="F40" s="8"/>
      <c r="G40" s="8">
        <f>IFERROR(VLOOKUP(A40,'درآمد ناشی از فروش'!A:Q,9,0),0)</f>
        <v>0</v>
      </c>
      <c r="H40" s="8"/>
      <c r="I40" s="8">
        <f t="shared" si="0"/>
        <v>-5595783911</v>
      </c>
      <c r="J40" s="8"/>
      <c r="K40" s="1">
        <f t="shared" si="1"/>
        <v>1.5997886616758151E-2</v>
      </c>
      <c r="L40" s="8"/>
      <c r="M40" s="8">
        <f>IFERROR(VLOOKUP(A40,'درآمد سود سهام'!A:S,19,0),0)</f>
        <v>0</v>
      </c>
      <c r="N40" s="8"/>
      <c r="O40" s="8">
        <f>IFERROR(VLOOKUP(A40,'درآمد ناشی از تغییر قیمت اوراق'!A:Q,17,0),0)</f>
        <v>-30278556906</v>
      </c>
      <c r="P40" s="8"/>
      <c r="Q40" s="8">
        <f>IFERROR(VLOOKUP(A40,'درآمد ناشی از فروش'!A:Q,17,0),0)</f>
        <v>-9628956598</v>
      </c>
      <c r="R40" s="8"/>
      <c r="S40" s="8">
        <f t="shared" si="3"/>
        <v>-39907513504</v>
      </c>
      <c r="T40" s="8"/>
      <c r="U40" s="1">
        <f t="shared" si="2"/>
        <v>1.6956957930440275E-2</v>
      </c>
    </row>
    <row r="41" spans="1:21" ht="21" x14ac:dyDescent="0.55000000000000004">
      <c r="A41" s="23" t="s">
        <v>102</v>
      </c>
      <c r="C41" s="8">
        <f>IFERROR(VLOOKUP(A41,'درآمد سود سهام'!A:S,13,0),0)</f>
        <v>0</v>
      </c>
      <c r="D41" s="8"/>
      <c r="E41" s="8">
        <f>IFERROR(VLOOKUP(A41,'درآمد ناشی از تغییر قیمت اوراق'!A:Q,9,0),0)</f>
        <v>0</v>
      </c>
      <c r="F41" s="8"/>
      <c r="G41" s="8">
        <f>IFERROR(VLOOKUP(A41,'درآمد ناشی از فروش'!A:Q,9,0),0)</f>
        <v>0</v>
      </c>
      <c r="H41" s="8"/>
      <c r="I41" s="8">
        <f t="shared" si="0"/>
        <v>0</v>
      </c>
      <c r="J41" s="8"/>
      <c r="K41" s="1">
        <f t="shared" si="1"/>
        <v>0</v>
      </c>
      <c r="L41" s="8"/>
      <c r="M41" s="8">
        <f>IFERROR(VLOOKUP(A41,'درآمد سود سهام'!A:S,19,0),0)</f>
        <v>0</v>
      </c>
      <c r="N41" s="8"/>
      <c r="O41" s="8">
        <f>IFERROR(VLOOKUP(A41,'درآمد ناشی از تغییر قیمت اوراق'!A:Q,17,0),0)</f>
        <v>0</v>
      </c>
      <c r="P41" s="8"/>
      <c r="Q41" s="8">
        <f>IFERROR(VLOOKUP(A41,'درآمد ناشی از فروش'!A:Q,17,0),0)</f>
        <v>-7949944660</v>
      </c>
      <c r="R41" s="8"/>
      <c r="S41" s="8">
        <f t="shared" si="3"/>
        <v>-7949944660</v>
      </c>
      <c r="T41" s="8"/>
      <c r="U41" s="1">
        <f t="shared" si="2"/>
        <v>3.377982372553389E-3</v>
      </c>
    </row>
    <row r="42" spans="1:21" ht="21" x14ac:dyDescent="0.55000000000000004">
      <c r="A42" s="23" t="s">
        <v>103</v>
      </c>
      <c r="C42" s="8">
        <f>IFERROR(VLOOKUP(A42,'درآمد سود سهام'!A:S,13,0),0)</f>
        <v>0</v>
      </c>
      <c r="D42" s="8"/>
      <c r="E42" s="8">
        <f>IFERROR(VLOOKUP(A42,'درآمد ناشی از تغییر قیمت اوراق'!A:Q,9,0),0)</f>
        <v>-1201124147</v>
      </c>
      <c r="F42" s="8"/>
      <c r="G42" s="8">
        <f>IFERROR(VLOOKUP(A42,'درآمد ناشی از فروش'!A:Q,9,0),0)</f>
        <v>-1034499752</v>
      </c>
      <c r="H42" s="8"/>
      <c r="I42" s="8">
        <f t="shared" si="0"/>
        <v>-2235623899</v>
      </c>
      <c r="J42" s="8"/>
      <c r="K42" s="1">
        <f t="shared" si="1"/>
        <v>6.3914651142283497E-3</v>
      </c>
      <c r="L42" s="8"/>
      <c r="M42" s="8">
        <f>IFERROR(VLOOKUP(A42,'درآمد سود سهام'!A:S,19,0),0)</f>
        <v>0</v>
      </c>
      <c r="N42" s="8"/>
      <c r="O42" s="8">
        <f>IFERROR(VLOOKUP(A42,'درآمد ناشی از تغییر قیمت اوراق'!A:Q,17,0),0)</f>
        <v>-14377556052</v>
      </c>
      <c r="P42" s="8"/>
      <c r="Q42" s="8">
        <f>IFERROR(VLOOKUP(A42,'درآمد ناشی از فروش'!A:Q,17,0),0)</f>
        <v>105892401</v>
      </c>
      <c r="R42" s="8"/>
      <c r="S42" s="8">
        <f t="shared" si="3"/>
        <v>-14271663651</v>
      </c>
      <c r="T42" s="8"/>
      <c r="U42" s="1">
        <f t="shared" si="2"/>
        <v>6.0641212362966233E-3</v>
      </c>
    </row>
    <row r="43" spans="1:21" ht="21" x14ac:dyDescent="0.55000000000000004">
      <c r="A43" s="23" t="s">
        <v>104</v>
      </c>
      <c r="C43" s="8">
        <f>IFERROR(VLOOKUP(A43,'درآمد سود سهام'!A:S,13,0),0)</f>
        <v>0</v>
      </c>
      <c r="D43" s="8"/>
      <c r="E43" s="8">
        <f>IFERROR(VLOOKUP(A43,'درآمد ناشی از تغییر قیمت اوراق'!A:Q,9,0),0)</f>
        <v>-1413535668</v>
      </c>
      <c r="F43" s="8"/>
      <c r="G43" s="8">
        <f>IFERROR(VLOOKUP(A43,'درآمد ناشی از فروش'!A:Q,9,0),0)</f>
        <v>-959801601</v>
      </c>
      <c r="H43" s="8"/>
      <c r="I43" s="8">
        <f t="shared" si="0"/>
        <v>-2373337269</v>
      </c>
      <c r="J43" s="8"/>
      <c r="K43" s="1">
        <f t="shared" si="1"/>
        <v>6.7851763285840085E-3</v>
      </c>
      <c r="L43" s="8"/>
      <c r="M43" s="8">
        <f>IFERROR(VLOOKUP(A43,'درآمد سود سهام'!A:S,19,0),0)</f>
        <v>0</v>
      </c>
      <c r="N43" s="8"/>
      <c r="O43" s="8">
        <f>IFERROR(VLOOKUP(A43,'درآمد ناشی از تغییر قیمت اوراق'!A:Q,17,0),0)</f>
        <v>-8869263639</v>
      </c>
      <c r="P43" s="8"/>
      <c r="Q43" s="8">
        <f>IFERROR(VLOOKUP(A43,'درآمد ناشی از فروش'!A:Q,17,0),0)</f>
        <v>-959801601</v>
      </c>
      <c r="R43" s="8"/>
      <c r="S43" s="8">
        <f t="shared" si="3"/>
        <v>-9829065240</v>
      </c>
      <c r="T43" s="8"/>
      <c r="U43" s="1">
        <f t="shared" si="2"/>
        <v>4.1764327349917991E-3</v>
      </c>
    </row>
    <row r="44" spans="1:21" ht="21" x14ac:dyDescent="0.55000000000000004">
      <c r="A44" s="23" t="s">
        <v>106</v>
      </c>
      <c r="C44" s="8">
        <f>IFERROR(VLOOKUP(A44,'درآمد سود سهام'!A:S,13,0),0)</f>
        <v>0</v>
      </c>
      <c r="D44" s="8"/>
      <c r="E44" s="8">
        <f>IFERROR(VLOOKUP(A44,'درآمد ناشی از تغییر قیمت اوراق'!A:Q,9,0),0)</f>
        <v>-247844239</v>
      </c>
      <c r="F44" s="8"/>
      <c r="G44" s="8">
        <f>IFERROR(VLOOKUP(A44,'درآمد ناشی از فروش'!A:Q,9,0),0)</f>
        <v>0</v>
      </c>
      <c r="H44" s="8"/>
      <c r="I44" s="8">
        <f t="shared" si="0"/>
        <v>-247844239</v>
      </c>
      <c r="J44" s="8"/>
      <c r="K44" s="1">
        <f t="shared" si="1"/>
        <v>7.0856632371819775E-4</v>
      </c>
      <c r="L44" s="8"/>
      <c r="M44" s="8">
        <f>IFERROR(VLOOKUP(A44,'درآمد سود سهام'!A:S,19,0),0)</f>
        <v>0</v>
      </c>
      <c r="N44" s="8"/>
      <c r="O44" s="8">
        <f>IFERROR(VLOOKUP(A44,'درآمد ناشی از تغییر قیمت اوراق'!A:Q,17,0),0)</f>
        <v>-1221335588</v>
      </c>
      <c r="P44" s="8"/>
      <c r="Q44" s="8">
        <f>IFERROR(VLOOKUP(A44,'درآمد ناشی از فروش'!A:Q,17,0),0)</f>
        <v>-270279450</v>
      </c>
      <c r="R44" s="8"/>
      <c r="S44" s="8">
        <f t="shared" si="3"/>
        <v>-1491615038</v>
      </c>
      <c r="T44" s="8"/>
      <c r="U44" s="1">
        <f t="shared" si="2"/>
        <v>6.3379677727210156E-4</v>
      </c>
    </row>
    <row r="45" spans="1:21" ht="21" x14ac:dyDescent="0.55000000000000004">
      <c r="A45" s="23" t="s">
        <v>105</v>
      </c>
      <c r="C45" s="8">
        <f>IFERROR(VLOOKUP(A45,'درآمد سود سهام'!A:S,13,0),0)</f>
        <v>0</v>
      </c>
      <c r="D45" s="8"/>
      <c r="E45" s="8">
        <f>IFERROR(VLOOKUP(A45,'درآمد ناشی از تغییر قیمت اوراق'!A:Q,9,0),0)</f>
        <v>0</v>
      </c>
      <c r="F45" s="8"/>
      <c r="G45" s="8">
        <f>IFERROR(VLOOKUP(A45,'درآمد ناشی از فروش'!A:Q,9,0),0)</f>
        <v>-28238738250</v>
      </c>
      <c r="H45" s="8"/>
      <c r="I45" s="8">
        <f t="shared" si="0"/>
        <v>-28238738250</v>
      </c>
      <c r="J45" s="8"/>
      <c r="K45" s="1">
        <f t="shared" si="1"/>
        <v>8.0732233393744343E-2</v>
      </c>
      <c r="L45" s="8"/>
      <c r="M45" s="8">
        <f>IFERROR(VLOOKUP(A45,'درآمد سود سهام'!A:S,19,0),0)</f>
        <v>0</v>
      </c>
      <c r="N45" s="8"/>
      <c r="O45" s="8">
        <f>IFERROR(VLOOKUP(A45,'درآمد ناشی از تغییر قیمت اوراق'!A:Q,17,0),0)</f>
        <v>0</v>
      </c>
      <c r="P45" s="8"/>
      <c r="Q45" s="8">
        <f>IFERROR(VLOOKUP(A45,'درآمد ناشی از فروش'!A:Q,17,0),0)</f>
        <v>-28238738250</v>
      </c>
      <c r="R45" s="8"/>
      <c r="S45" s="8">
        <f t="shared" si="3"/>
        <v>-28238738250</v>
      </c>
      <c r="T45" s="8"/>
      <c r="U45" s="1">
        <f t="shared" si="2"/>
        <v>1.1998820634765164E-2</v>
      </c>
    </row>
    <row r="46" spans="1:21" ht="21" x14ac:dyDescent="0.55000000000000004">
      <c r="A46" s="23" t="s">
        <v>97</v>
      </c>
      <c r="C46" s="8">
        <f>IFERROR(VLOOKUP(A46,'درآمد سود سهام'!A:S,13,0),0)</f>
        <v>0</v>
      </c>
      <c r="D46" s="8"/>
      <c r="E46" s="8">
        <f>IFERROR(VLOOKUP(A46,'درآمد ناشی از تغییر قیمت اوراق'!A:Q,9,0),0)</f>
        <v>-2252018764</v>
      </c>
      <c r="F46" s="8"/>
      <c r="G46" s="8">
        <f>IFERROR(VLOOKUP(A46,'درآمد ناشی از فروش'!A:Q,9,0),0)</f>
        <v>0</v>
      </c>
      <c r="H46" s="8"/>
      <c r="I46" s="8">
        <f t="shared" si="0"/>
        <v>-2252018764</v>
      </c>
      <c r="J46" s="8"/>
      <c r="K46" s="1">
        <f t="shared" si="1"/>
        <v>6.4383366867441271E-3</v>
      </c>
      <c r="L46" s="8"/>
      <c r="M46" s="8">
        <f>IFERROR(VLOOKUP(A46,'درآمد سود سهام'!A:S,19,0),0)</f>
        <v>0</v>
      </c>
      <c r="N46" s="8"/>
      <c r="O46" s="8">
        <f>IFERROR(VLOOKUP(A46,'درآمد ناشی از تغییر قیمت اوراق'!A:Q,17,0),0)</f>
        <v>-8553391283</v>
      </c>
      <c r="P46" s="8"/>
      <c r="Q46" s="8">
        <f>IFERROR(VLOOKUP(A46,'درآمد ناشی از فروش'!A:Q,17,0),0)</f>
        <v>866319401</v>
      </c>
      <c r="R46" s="8"/>
      <c r="S46" s="8">
        <f t="shared" si="3"/>
        <v>-7687071882</v>
      </c>
      <c r="T46" s="8"/>
      <c r="U46" s="1">
        <f t="shared" si="2"/>
        <v>3.2662860465681284E-3</v>
      </c>
    </row>
    <row r="47" spans="1:21" ht="21" x14ac:dyDescent="0.55000000000000004">
      <c r="A47" s="23" t="s">
        <v>91</v>
      </c>
      <c r="C47" s="8">
        <f>IFERROR(VLOOKUP(A47,'درآمد سود سهام'!A:S,13,0),0)</f>
        <v>0</v>
      </c>
      <c r="D47" s="8"/>
      <c r="E47" s="8">
        <f>IFERROR(VLOOKUP(A47,'درآمد ناشی از تغییر قیمت اوراق'!A:Q,9,0),0)</f>
        <v>1239255255</v>
      </c>
      <c r="F47" s="8"/>
      <c r="G47" s="8">
        <f>IFERROR(VLOOKUP(A47,'درآمد ناشی از فروش'!A:Q,9,0),0)</f>
        <v>0</v>
      </c>
      <c r="H47" s="8"/>
      <c r="I47" s="8">
        <f t="shared" si="0"/>
        <v>1239255255</v>
      </c>
      <c r="J47" s="8"/>
      <c r="K47" s="1">
        <f t="shared" si="1"/>
        <v>-3.5429289933336227E-3</v>
      </c>
      <c r="L47" s="8"/>
      <c r="M47" s="8">
        <f>IFERROR(VLOOKUP(A47,'درآمد سود سهام'!A:S,19,0),0)</f>
        <v>0</v>
      </c>
      <c r="N47" s="8"/>
      <c r="O47" s="8">
        <f>IFERROR(VLOOKUP(A47,'درآمد ناشی از تغییر قیمت اوراق'!A:Q,17,0),0)</f>
        <v>1985053405</v>
      </c>
      <c r="P47" s="8"/>
      <c r="Q47" s="8">
        <f>IFERROR(VLOOKUP(A47,'درآمد ناشی از فروش'!A:Q,17,0),0)</f>
        <v>0</v>
      </c>
      <c r="R47" s="8"/>
      <c r="S47" s="8">
        <f t="shared" si="3"/>
        <v>1985053405</v>
      </c>
      <c r="T47" s="8"/>
      <c r="U47" s="1">
        <f t="shared" si="2"/>
        <v>-8.434618978425799E-4</v>
      </c>
    </row>
    <row r="48" spans="1:21" ht="21" x14ac:dyDescent="0.55000000000000004">
      <c r="A48" s="23" t="s">
        <v>101</v>
      </c>
      <c r="C48" s="8">
        <f>IFERROR(VLOOKUP(A48,'درآمد سود سهام'!A:S,13,0),0)</f>
        <v>0</v>
      </c>
      <c r="D48" s="8"/>
      <c r="E48" s="8">
        <f>IFERROR(VLOOKUP(A48,'درآمد ناشی از تغییر قیمت اوراق'!A:Q,9,0),0)</f>
        <v>0</v>
      </c>
      <c r="F48" s="8"/>
      <c r="G48" s="8">
        <f>IFERROR(VLOOKUP(A48,'درآمد ناشی از فروش'!A:Q,9,0),0)</f>
        <v>0</v>
      </c>
      <c r="H48" s="8"/>
      <c r="I48" s="8">
        <f t="shared" si="0"/>
        <v>0</v>
      </c>
      <c r="J48" s="8"/>
      <c r="K48" s="1">
        <f t="shared" ref="K48" si="4">+I48/$I$56</f>
        <v>0</v>
      </c>
      <c r="L48" s="8"/>
      <c r="M48" s="8">
        <f>IFERROR(VLOOKUP(A48,'درآمد سود سهام'!A:S,19,0),0)</f>
        <v>0</v>
      </c>
      <c r="N48" s="8"/>
      <c r="O48" s="8">
        <f>IFERROR(VLOOKUP(A48,'درآمد ناشی از تغییر قیمت اوراق'!A:Q,17,0),0)</f>
        <v>0</v>
      </c>
      <c r="P48" s="8"/>
      <c r="Q48" s="8">
        <f>IFERROR(VLOOKUP(A48,'درآمد ناشی از فروش'!A:Q,17,0),0)</f>
        <v>-1485266939</v>
      </c>
      <c r="R48" s="8"/>
      <c r="S48" s="8">
        <f t="shared" si="3"/>
        <v>-1485266939</v>
      </c>
      <c r="T48" s="8"/>
      <c r="U48" s="1">
        <f t="shared" ref="U48" si="5">+S48/$S$56</f>
        <v>6.3109942937367939E-4</v>
      </c>
    </row>
    <row r="49" spans="1:21" ht="21" x14ac:dyDescent="0.55000000000000004">
      <c r="A49" s="23" t="s">
        <v>114</v>
      </c>
      <c r="C49" s="8">
        <f>IFERROR(VLOOKUP(A49,'درآمد سود سهام'!A:S,13,0),0)</f>
        <v>0</v>
      </c>
      <c r="D49" s="8"/>
      <c r="E49" s="8">
        <f>IFERROR(VLOOKUP(A49,'درآمد ناشی از تغییر قیمت اوراق'!A:Q,9,0),0)</f>
        <v>-74844445</v>
      </c>
      <c r="F49" s="8"/>
      <c r="G49" s="8">
        <f>IFERROR(VLOOKUP(A49,'درآمد ناشی از فروش'!A:Q,9,0),0)</f>
        <v>0</v>
      </c>
      <c r="H49" s="8"/>
      <c r="I49" s="8">
        <f t="shared" si="0"/>
        <v>-74844445</v>
      </c>
      <c r="J49" s="8"/>
      <c r="K49" s="1">
        <f t="shared" ref="K49:K50" si="6">+I49/$I$56</f>
        <v>2.1397412123982777E-4</v>
      </c>
      <c r="L49" s="8"/>
      <c r="M49" s="8">
        <f>IFERROR(VLOOKUP(A49,'درآمد سود سهام'!A:S,19,0),0)</f>
        <v>0</v>
      </c>
      <c r="N49" s="8"/>
      <c r="O49" s="8">
        <f>IFERROR(VLOOKUP(A49,'درآمد ناشی از تغییر قیمت اوراق'!A:Q,17,0),0)</f>
        <v>-205268455</v>
      </c>
      <c r="P49" s="8"/>
      <c r="Q49" s="8">
        <f>IFERROR(VLOOKUP(A49,'درآمد ناشی از فروش'!A:Q,17,0),0)</f>
        <v>0</v>
      </c>
      <c r="R49" s="8"/>
      <c r="S49" s="8">
        <f t="shared" si="3"/>
        <v>-205268455</v>
      </c>
      <c r="T49" s="8"/>
      <c r="U49" s="1">
        <f t="shared" ref="U49:U50" si="7">+S49/$S$56</f>
        <v>8.7219880425088215E-5</v>
      </c>
    </row>
    <row r="50" spans="1:21" ht="21" x14ac:dyDescent="0.55000000000000004">
      <c r="A50" s="23" t="s">
        <v>113</v>
      </c>
      <c r="C50" s="8">
        <f>IFERROR(VLOOKUP(A50,'درآمد سود سهام'!A:S,13,0),0)</f>
        <v>0</v>
      </c>
      <c r="D50" s="8"/>
      <c r="E50" s="8">
        <f>IFERROR(VLOOKUP(A50,'درآمد ناشی از تغییر قیمت اوراق'!A:Q,9,0),0)</f>
        <v>-3101717164</v>
      </c>
      <c r="F50" s="8"/>
      <c r="G50" s="8">
        <f>IFERROR(VLOOKUP(A50,'درآمد ناشی از فروش'!A:Q,9,0),0)</f>
        <v>-385886926</v>
      </c>
      <c r="H50" s="8"/>
      <c r="I50" s="8">
        <f t="shared" si="0"/>
        <v>-3487604090</v>
      </c>
      <c r="J50" s="8"/>
      <c r="K50" s="1">
        <f t="shared" si="6"/>
        <v>9.9707736544800245E-3</v>
      </c>
      <c r="L50" s="8"/>
      <c r="M50" s="8">
        <f>IFERROR(VLOOKUP(A50,'درآمد سود سهام'!A:S,19,0),0)</f>
        <v>0</v>
      </c>
      <c r="N50" s="8"/>
      <c r="O50" s="8">
        <f>IFERROR(VLOOKUP(A50,'درآمد ناشی از تغییر قیمت اوراق'!A:Q,17,0),0)</f>
        <v>-8043808922</v>
      </c>
      <c r="P50" s="8"/>
      <c r="Q50" s="8">
        <f>IFERROR(VLOOKUP(A50,'درآمد ناشی از فروش'!A:Q,17,0),0)</f>
        <v>-385886926</v>
      </c>
      <c r="R50" s="8"/>
      <c r="S50" s="8">
        <f t="shared" si="3"/>
        <v>-8429695848</v>
      </c>
      <c r="T50" s="8"/>
      <c r="U50" s="1">
        <f t="shared" si="7"/>
        <v>3.5818317231569876E-3</v>
      </c>
    </row>
    <row r="51" spans="1:21" ht="21" x14ac:dyDescent="0.55000000000000004">
      <c r="A51" s="23" t="s">
        <v>110</v>
      </c>
      <c r="C51" s="8">
        <f>IFERROR(VLOOKUP(A51,'درآمد سود سهام'!A:S,13,0),0)</f>
        <v>0</v>
      </c>
      <c r="D51" s="8"/>
      <c r="E51" s="8">
        <f>IFERROR(VLOOKUP(A51,'درآمد ناشی از تغییر قیمت اوراق'!A:Q,9,0),0)</f>
        <v>-536118092</v>
      </c>
      <c r="F51" s="8"/>
      <c r="G51" s="8">
        <f>IFERROR(VLOOKUP(A51,'درآمد ناشی از فروش'!A:Q,9,0),0)</f>
        <v>0</v>
      </c>
      <c r="H51" s="8"/>
      <c r="I51" s="8">
        <f t="shared" si="0"/>
        <v>-536118092</v>
      </c>
      <c r="J51" s="8"/>
      <c r="K51" s="1">
        <f>+I51/$I$56</f>
        <v>1.5327175933561019E-3</v>
      </c>
      <c r="L51" s="8"/>
      <c r="M51" s="8">
        <f>IFERROR(VLOOKUP(A51,'درآمد سود سهام'!A:S,19,0),0)</f>
        <v>0</v>
      </c>
      <c r="N51" s="8"/>
      <c r="O51" s="8">
        <f>IFERROR(VLOOKUP(A51,'درآمد ناشی از تغییر قیمت اوراق'!A:Q,17,0),0)</f>
        <v>-369532578</v>
      </c>
      <c r="P51" s="8"/>
      <c r="Q51" s="8">
        <f>IFERROR(VLOOKUP(A51,'درآمد ناشی از فروش'!A:Q,17,0),0)</f>
        <v>1276946695</v>
      </c>
      <c r="R51" s="8"/>
      <c r="S51" s="8">
        <f t="shared" si="3"/>
        <v>907414117</v>
      </c>
      <c r="T51" s="8"/>
      <c r="U51" s="1">
        <f>+S51/$S$56</f>
        <v>-3.8556606654820391E-4</v>
      </c>
    </row>
    <row r="52" spans="1:21" ht="21" x14ac:dyDescent="0.55000000000000004">
      <c r="A52" s="23" t="s">
        <v>52</v>
      </c>
      <c r="C52" s="8">
        <f>IFERROR(VLOOKUP(A52,'درآمد سود سهام'!A:S,13,0),0)</f>
        <v>0</v>
      </c>
      <c r="D52" s="8"/>
      <c r="E52" s="8">
        <f>IFERROR(VLOOKUP(A52,'درآمد ناشی از تغییر قیمت اوراق'!A:Q,9,0),0)</f>
        <v>2500481285</v>
      </c>
      <c r="F52" s="8"/>
      <c r="G52" s="8">
        <f>IFERROR(VLOOKUP(A52,'درآمد ناشی از فروش'!A:Q,9,0),0)</f>
        <v>0</v>
      </c>
      <c r="H52" s="8"/>
      <c r="I52" s="8">
        <f t="shared" si="0"/>
        <v>2500481285</v>
      </c>
      <c r="J52" s="8"/>
      <c r="K52" s="1">
        <f>+I52/$I$56</f>
        <v>-7.1486706279204866E-3</v>
      </c>
      <c r="L52" s="8"/>
      <c r="M52" s="8">
        <f>IFERROR(VLOOKUP(A52,'درآمد سود سهام'!A:S,19,0),0)</f>
        <v>0</v>
      </c>
      <c r="N52" s="8"/>
      <c r="O52" s="8">
        <f>IFERROR(VLOOKUP(A52,'درآمد ناشی از تغییر قیمت اوراق'!A:Q,17,0),0)</f>
        <v>24471194587</v>
      </c>
      <c r="P52" s="8"/>
      <c r="Q52" s="8">
        <f>IFERROR(VLOOKUP(A52,'درآمد ناشی از فروش'!A:Q,17,0),0)</f>
        <v>23014462723</v>
      </c>
      <c r="R52" s="8"/>
      <c r="S52" s="8">
        <f t="shared" si="3"/>
        <v>47485657310</v>
      </c>
      <c r="T52" s="8"/>
      <c r="U52" s="1">
        <f>+S52/$S$56</f>
        <v>-2.0176959740282139E-2</v>
      </c>
    </row>
    <row r="53" spans="1:21" ht="21" x14ac:dyDescent="0.55000000000000004">
      <c r="A53" s="23" t="s">
        <v>71</v>
      </c>
      <c r="C53" s="8">
        <f>IFERROR(VLOOKUP(A53,'درآمد سود سهام'!A:S,13,0),0)</f>
        <v>0</v>
      </c>
      <c r="D53" s="8"/>
      <c r="E53" s="8">
        <f>IFERROR(VLOOKUP(A53,'درآمد ناشی از تغییر قیمت اوراق'!A:Q,9,0),0)</f>
        <v>-99201935423</v>
      </c>
      <c r="F53" s="8"/>
      <c r="G53" s="8">
        <f>IFERROR(VLOOKUP(A53,'درآمد ناشی از فروش'!A:Q,9,0),0)</f>
        <v>-354589438</v>
      </c>
      <c r="H53" s="8"/>
      <c r="I53" s="8">
        <f t="shared" si="0"/>
        <v>-99556524861</v>
      </c>
      <c r="J53" s="8"/>
      <c r="K53" s="1">
        <f>+I53/$I$56</f>
        <v>0.28462392794580199</v>
      </c>
      <c r="L53" s="8"/>
      <c r="M53" s="8">
        <f>IFERROR(VLOOKUP(A53,'درآمد سود سهام'!A:S,19,0),0)</f>
        <v>0</v>
      </c>
      <c r="N53" s="8"/>
      <c r="O53" s="8">
        <f>IFERROR(VLOOKUP(A53,'درآمد ناشی از تغییر قیمت اوراق'!A:Q,17,0),0)</f>
        <v>-173306710495</v>
      </c>
      <c r="P53" s="8"/>
      <c r="Q53" s="8">
        <f>IFERROR(VLOOKUP(A53,'درآمد ناشی از فروش'!A:Q,17,0),0)</f>
        <v>11030188708</v>
      </c>
      <c r="R53" s="8"/>
      <c r="S53" s="8">
        <f t="shared" si="3"/>
        <v>-162276521787</v>
      </c>
      <c r="T53" s="8"/>
      <c r="U53" s="1">
        <f>+S53/$S$56</f>
        <v>6.8952332817340894E-2</v>
      </c>
    </row>
    <row r="54" spans="1:21" ht="21" x14ac:dyDescent="0.55000000000000004">
      <c r="A54" s="23" t="s">
        <v>118</v>
      </c>
      <c r="C54" s="8">
        <f>IFERROR(VLOOKUP(A54,'درآمد سود سهام'!A:S,13,0),0)</f>
        <v>0</v>
      </c>
      <c r="D54" s="8"/>
      <c r="E54" s="8">
        <f>IFERROR(VLOOKUP(A54,'درآمد ناشی از تغییر قیمت اوراق'!A:Q,9,0),0)</f>
        <v>-12555612894</v>
      </c>
      <c r="F54" s="8"/>
      <c r="G54" s="8">
        <f>IFERROR(VLOOKUP(A54,'درآمد ناشی از فروش'!A:Q,9,0),0)</f>
        <v>0</v>
      </c>
      <c r="H54" s="8"/>
      <c r="I54" s="8">
        <f t="shared" ref="I54" si="8">+G54+E54+C54</f>
        <v>-12555612894</v>
      </c>
      <c r="J54" s="8"/>
      <c r="K54" s="1">
        <f>+I54/$I$56</f>
        <v>3.5895466064597058E-2</v>
      </c>
      <c r="L54" s="8"/>
      <c r="M54" s="8">
        <f>IFERROR(VLOOKUP(A54,'درآمد سود سهام'!A:S,19,0),0)</f>
        <v>0</v>
      </c>
      <c r="N54" s="8"/>
      <c r="O54" s="8">
        <f>IFERROR(VLOOKUP(A54,'درآمد ناشی از تغییر قیمت اوراق'!A:Q,17,0),0)</f>
        <v>-12555612894</v>
      </c>
      <c r="P54" s="8"/>
      <c r="Q54" s="8">
        <f>IFERROR(VLOOKUP(A54,'درآمد ناشی از فروش'!A:Q,17,0),0)</f>
        <v>0</v>
      </c>
      <c r="R54" s="8"/>
      <c r="S54" s="8">
        <f t="shared" ref="S54" si="9">+Q54+O54+M54</f>
        <v>-12555612894</v>
      </c>
      <c r="T54" s="8"/>
      <c r="U54" s="1">
        <f>+S54/$S$56</f>
        <v>5.3349602854387721E-3</v>
      </c>
    </row>
    <row r="55" spans="1:21" ht="21.75" thickBot="1" x14ac:dyDescent="0.6">
      <c r="A55" s="23" t="s">
        <v>68</v>
      </c>
      <c r="C55" s="8">
        <f>IFERROR(VLOOKUP(A55,'درآمد سود سهام'!A:S,13,0),0)</f>
        <v>0</v>
      </c>
      <c r="D55" s="8"/>
      <c r="E55" s="8">
        <f>IFERROR(VLOOKUP(A55,'درآمد ناشی از تغییر قیمت اوراق'!A:Q,9,0),0)</f>
        <v>-8612290851</v>
      </c>
      <c r="F55" s="8"/>
      <c r="G55" s="8">
        <f>IFERROR(VLOOKUP(A55,'درآمد ناشی از فروش'!A:Q,9,0),0)</f>
        <v>0</v>
      </c>
      <c r="H55" s="8"/>
      <c r="I55" s="8">
        <f t="shared" si="0"/>
        <v>-8612290851</v>
      </c>
      <c r="J55" s="8"/>
      <c r="K55" s="1">
        <f>+I55/$I$56</f>
        <v>2.4621832210854573E-2</v>
      </c>
      <c r="L55" s="8"/>
      <c r="M55" s="8">
        <f>IFERROR(VLOOKUP(A55,'درآمد سود سهام'!A:S,19,0),0)</f>
        <v>0</v>
      </c>
      <c r="N55" s="8"/>
      <c r="O55" s="8">
        <f>IFERROR(VLOOKUP(A55,'درآمد ناشی از تغییر قیمت اوراق'!A:Q,17,0),0)</f>
        <v>41161517509</v>
      </c>
      <c r="P55" s="8"/>
      <c r="Q55" s="8">
        <f>IFERROR(VLOOKUP(A55,'درآمد ناشی از فروش'!A:Q,17,0),0)</f>
        <v>-437238915</v>
      </c>
      <c r="R55" s="8"/>
      <c r="S55" s="8">
        <f t="shared" si="3"/>
        <v>40724278594</v>
      </c>
      <c r="T55" s="8"/>
      <c r="U55" s="1">
        <f>+S55/$S$56</f>
        <v>-1.7304006645184031E-2</v>
      </c>
    </row>
    <row r="56" spans="1:21" s="23" customFormat="1" ht="21.75" thickBot="1" x14ac:dyDescent="0.6">
      <c r="A56" s="23" t="s">
        <v>15</v>
      </c>
      <c r="C56" s="9">
        <f>SUM(C8:C55)</f>
        <v>73159784138</v>
      </c>
      <c r="D56" s="3"/>
      <c r="E56" s="9">
        <f>SUM(E8:E55)</f>
        <v>-388764234560</v>
      </c>
      <c r="F56" s="3"/>
      <c r="G56" s="9">
        <f>SUM(G8:G55)</f>
        <v>-34178245571</v>
      </c>
      <c r="H56" s="3"/>
      <c r="I56" s="9">
        <f>SUM(I8:I55)</f>
        <v>-349782695993</v>
      </c>
      <c r="J56" s="3"/>
      <c r="K56" s="10">
        <f>SUM(K8:K55)</f>
        <v>1</v>
      </c>
      <c r="L56" s="3"/>
      <c r="M56" s="9">
        <f>SUM(M8:M55)</f>
        <v>73159784138</v>
      </c>
      <c r="N56" s="3"/>
      <c r="O56" s="9">
        <f>SUM(O8:O55)</f>
        <v>-2441468997450</v>
      </c>
      <c r="P56" s="3"/>
      <c r="Q56" s="9">
        <f>SUM(Q8:Q55)</f>
        <v>14849726787</v>
      </c>
      <c r="R56" s="3"/>
      <c r="S56" s="9">
        <f>SUM(S8:S55)</f>
        <v>-2353459486525</v>
      </c>
      <c r="T56" s="3"/>
      <c r="U56" s="10">
        <f>SUM(U8:U55)</f>
        <v>0.99999999999999989</v>
      </c>
    </row>
    <row r="57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91C1C-66B0-469B-A3F3-E06C1F03A7A2}">
  <dimension ref="A2:S10"/>
  <sheetViews>
    <sheetView rightToLeft="1" zoomScale="85" zoomScaleNormal="85" workbookViewId="0">
      <selection activeCell="M65" sqref="M65"/>
    </sheetView>
  </sheetViews>
  <sheetFormatPr defaultRowHeight="18.75" x14ac:dyDescent="0.2"/>
  <cols>
    <col min="1" max="1" width="24" style="8" bestFit="1" customWidth="1"/>
    <col min="2" max="2" width="0.875" style="8" customWidth="1"/>
    <col min="3" max="3" width="17.5" style="8" customWidth="1"/>
    <col min="4" max="4" width="0.875" style="8" customWidth="1"/>
    <col min="5" max="5" width="30.625" style="8" customWidth="1"/>
    <col min="6" max="6" width="0.875" style="8" customWidth="1"/>
    <col min="7" max="7" width="21" style="8" customWidth="1"/>
    <col min="8" max="8" width="0.875" style="8" customWidth="1"/>
    <col min="9" max="9" width="20.125" style="8" customWidth="1"/>
    <col min="10" max="10" width="0.875" style="8" customWidth="1"/>
    <col min="11" max="11" width="17.5" style="8" customWidth="1"/>
    <col min="12" max="12" width="0.875" style="8" customWidth="1"/>
    <col min="13" max="13" width="21" style="8" customWidth="1"/>
    <col min="14" max="14" width="0.875" style="8" customWidth="1"/>
    <col min="15" max="15" width="20.125" style="8" customWidth="1"/>
    <col min="16" max="16" width="0.875" style="8" customWidth="1"/>
    <col min="17" max="17" width="17.5" style="8" customWidth="1"/>
    <col min="18" max="18" width="0.875" style="8" customWidth="1"/>
    <col min="19" max="19" width="21" style="8" customWidth="1"/>
    <col min="20" max="20" width="0.875" style="8" customWidth="1"/>
    <col min="21" max="21" width="12.125" style="8" bestFit="1" customWidth="1"/>
    <col min="22" max="16384" width="9" style="8"/>
  </cols>
  <sheetData>
    <row r="2" spans="1:19" ht="26.25" x14ac:dyDescent="0.2">
      <c r="A2" s="59" t="s">
        <v>72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  <c r="L2" s="59" t="s">
        <v>0</v>
      </c>
      <c r="M2" s="59" t="s">
        <v>0</v>
      </c>
      <c r="N2" s="59" t="s">
        <v>0</v>
      </c>
      <c r="O2" s="59" t="s">
        <v>0</v>
      </c>
      <c r="P2" s="59" t="s">
        <v>0</v>
      </c>
      <c r="Q2" s="59" t="s">
        <v>0</v>
      </c>
      <c r="R2" s="59" t="s">
        <v>0</v>
      </c>
      <c r="S2" s="59" t="s">
        <v>0</v>
      </c>
    </row>
    <row r="3" spans="1:19" ht="26.25" x14ac:dyDescent="0.2">
      <c r="A3" s="59" t="s">
        <v>24</v>
      </c>
      <c r="B3" s="59" t="s">
        <v>24</v>
      </c>
      <c r="C3" s="59" t="s">
        <v>24</v>
      </c>
      <c r="D3" s="59" t="s">
        <v>24</v>
      </c>
      <c r="E3" s="59" t="s">
        <v>24</v>
      </c>
      <c r="F3" s="59" t="s">
        <v>24</v>
      </c>
      <c r="G3" s="59" t="s">
        <v>24</v>
      </c>
      <c r="H3" s="59" t="s">
        <v>24</v>
      </c>
      <c r="I3" s="59" t="s">
        <v>24</v>
      </c>
      <c r="J3" s="59" t="s">
        <v>24</v>
      </c>
      <c r="K3" s="59" t="s">
        <v>24</v>
      </c>
      <c r="L3" s="59" t="s">
        <v>24</v>
      </c>
      <c r="M3" s="59" t="s">
        <v>24</v>
      </c>
      <c r="N3" s="59" t="s">
        <v>24</v>
      </c>
      <c r="O3" s="59" t="s">
        <v>24</v>
      </c>
      <c r="P3" s="59" t="s">
        <v>24</v>
      </c>
      <c r="Q3" s="59" t="s">
        <v>24</v>
      </c>
      <c r="R3" s="59" t="s">
        <v>24</v>
      </c>
      <c r="S3" s="59" t="s">
        <v>24</v>
      </c>
    </row>
    <row r="4" spans="1:19" ht="26.25" x14ac:dyDescent="0.2">
      <c r="A4" s="59" t="str">
        <f>+سهام!A4</f>
        <v>برای ماه منتهی به 1404/12/29</v>
      </c>
      <c r="B4" s="59" t="s">
        <v>2</v>
      </c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  <c r="H4" s="59" t="s">
        <v>2</v>
      </c>
      <c r="I4" s="59" t="s">
        <v>2</v>
      </c>
      <c r="J4" s="59" t="s">
        <v>2</v>
      </c>
      <c r="K4" s="59" t="s">
        <v>2</v>
      </c>
      <c r="L4" s="59" t="s">
        <v>2</v>
      </c>
      <c r="M4" s="59" t="s">
        <v>2</v>
      </c>
      <c r="N4" s="59" t="s">
        <v>2</v>
      </c>
      <c r="O4" s="59" t="s">
        <v>2</v>
      </c>
      <c r="P4" s="59" t="s">
        <v>2</v>
      </c>
      <c r="Q4" s="59" t="s">
        <v>2</v>
      </c>
      <c r="R4" s="59" t="s">
        <v>2</v>
      </c>
      <c r="S4" s="59" t="s">
        <v>2</v>
      </c>
    </row>
    <row r="6" spans="1:19" ht="27" thickBot="1" x14ac:dyDescent="0.25">
      <c r="A6" s="62" t="s">
        <v>3</v>
      </c>
      <c r="C6" s="62" t="s">
        <v>81</v>
      </c>
      <c r="D6" s="62" t="s">
        <v>81</v>
      </c>
      <c r="E6" s="62" t="s">
        <v>81</v>
      </c>
      <c r="F6" s="62" t="s">
        <v>81</v>
      </c>
      <c r="G6" s="62" t="s">
        <v>81</v>
      </c>
      <c r="I6" s="62" t="s">
        <v>26</v>
      </c>
      <c r="J6" s="62" t="s">
        <v>26</v>
      </c>
      <c r="K6" s="62" t="s">
        <v>26</v>
      </c>
      <c r="L6" s="62" t="s">
        <v>26</v>
      </c>
      <c r="M6" s="62" t="s">
        <v>26</v>
      </c>
      <c r="O6" s="62" t="s">
        <v>27</v>
      </c>
      <c r="P6" s="62" t="s">
        <v>27</v>
      </c>
      <c r="Q6" s="62" t="s">
        <v>27</v>
      </c>
      <c r="R6" s="62" t="s">
        <v>27</v>
      </c>
      <c r="S6" s="62" t="s">
        <v>27</v>
      </c>
    </row>
    <row r="7" spans="1:19" ht="27" thickBot="1" x14ac:dyDescent="0.25">
      <c r="A7" s="62" t="s">
        <v>3</v>
      </c>
      <c r="C7" s="25" t="s">
        <v>82</v>
      </c>
      <c r="E7" s="25" t="s">
        <v>83</v>
      </c>
      <c r="G7" s="25" t="s">
        <v>84</v>
      </c>
      <c r="I7" s="51" t="s">
        <v>85</v>
      </c>
      <c r="K7" s="51" t="s">
        <v>30</v>
      </c>
      <c r="M7" s="51" t="s">
        <v>86</v>
      </c>
      <c r="O7" s="51" t="s">
        <v>85</v>
      </c>
      <c r="Q7" s="51" t="s">
        <v>30</v>
      </c>
      <c r="S7" s="51" t="s">
        <v>86</v>
      </c>
    </row>
    <row r="8" spans="1:19" x14ac:dyDescent="0.2">
      <c r="A8" s="8" t="s">
        <v>75</v>
      </c>
      <c r="C8" s="8" t="s">
        <v>119</v>
      </c>
      <c r="E8" s="8">
        <v>41637605</v>
      </c>
      <c r="G8" s="8">
        <v>1875</v>
      </c>
      <c r="I8" s="68">
        <v>78070509375</v>
      </c>
      <c r="J8" s="68"/>
      <c r="K8" s="68">
        <v>-4910725237</v>
      </c>
      <c r="L8" s="68"/>
      <c r="M8" s="68">
        <f>+I8+K8</f>
        <v>73159784138</v>
      </c>
      <c r="N8" s="68"/>
      <c r="O8" s="68">
        <v>78070509375</v>
      </c>
      <c r="P8" s="68"/>
      <c r="Q8" s="68">
        <v>-4910725237</v>
      </c>
      <c r="R8" s="68"/>
      <c r="S8" s="68">
        <f>+Q8+O8</f>
        <v>73159784138</v>
      </c>
    </row>
    <row r="9" spans="1:19" ht="21.75" thickBot="1" x14ac:dyDescent="0.25">
      <c r="I9" s="69">
        <f>SUM(I8)</f>
        <v>78070509375</v>
      </c>
      <c r="J9" s="3"/>
      <c r="K9" s="69">
        <f t="shared" ref="K9:S9" si="0">SUM(K8)</f>
        <v>-4910725237</v>
      </c>
      <c r="L9" s="3">
        <f t="shared" si="0"/>
        <v>0</v>
      </c>
      <c r="M9" s="69">
        <f t="shared" si="0"/>
        <v>73159784138</v>
      </c>
      <c r="N9" s="3">
        <f t="shared" si="0"/>
        <v>0</v>
      </c>
      <c r="O9" s="69">
        <f t="shared" si="0"/>
        <v>78070509375</v>
      </c>
      <c r="P9" s="3">
        <f t="shared" si="0"/>
        <v>0</v>
      </c>
      <c r="Q9" s="69">
        <f t="shared" si="0"/>
        <v>-4910725237</v>
      </c>
      <c r="R9" s="3">
        <f t="shared" si="0"/>
        <v>0</v>
      </c>
      <c r="S9" s="69">
        <f t="shared" si="0"/>
        <v>73159784138</v>
      </c>
    </row>
    <row r="10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M65" sqref="M65"/>
    </sheetView>
  </sheetViews>
  <sheetFormatPr defaultRowHeight="18.75" x14ac:dyDescent="0.45"/>
  <cols>
    <col min="1" max="1" width="19.375" style="13" bestFit="1" customWidth="1"/>
    <col min="2" max="2" width="0.875" style="13" customWidth="1"/>
    <col min="3" max="3" width="32.125" style="13" bestFit="1" customWidth="1"/>
    <col min="4" max="4" width="0.875" style="13" customWidth="1"/>
    <col min="5" max="5" width="27.875" style="13" bestFit="1" customWidth="1"/>
    <col min="6" max="6" width="0.875" style="13" customWidth="1"/>
    <col min="7" max="7" width="32.125" style="13" bestFit="1" customWidth="1"/>
    <col min="8" max="8" width="0.875" style="13" customWidth="1"/>
    <col min="9" max="9" width="27.875" style="13" bestFit="1" customWidth="1"/>
    <col min="10" max="10" width="0.875" style="13" customWidth="1"/>
    <col min="11" max="11" width="8" style="13" customWidth="1"/>
    <col min="12" max="16384" width="9" style="13"/>
  </cols>
  <sheetData>
    <row r="2" spans="1:9" ht="26.25" x14ac:dyDescent="0.45">
      <c r="A2" s="59" t="str">
        <f>+سهام!A2</f>
        <v>صندوق سرمایه‌گذاری بخشی صنایع مفید - دارونو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</row>
    <row r="3" spans="1:9" ht="26.25" x14ac:dyDescent="0.45">
      <c r="A3" s="59" t="s">
        <v>24</v>
      </c>
      <c r="B3" s="59" t="s">
        <v>24</v>
      </c>
      <c r="C3" s="59" t="s">
        <v>24</v>
      </c>
      <c r="D3" s="59" t="s">
        <v>24</v>
      </c>
      <c r="E3" s="59" t="s">
        <v>24</v>
      </c>
      <c r="F3" s="59" t="s">
        <v>24</v>
      </c>
      <c r="G3" s="59" t="s">
        <v>24</v>
      </c>
      <c r="H3" s="59" t="s">
        <v>24</v>
      </c>
      <c r="I3" s="59" t="s">
        <v>24</v>
      </c>
    </row>
    <row r="4" spans="1:9" ht="26.25" x14ac:dyDescent="0.45">
      <c r="A4" s="59" t="str">
        <f>+سهام!A4</f>
        <v>برای ماه منتهی به 1404/12/29</v>
      </c>
      <c r="B4" s="59" t="s">
        <v>2</v>
      </c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  <c r="H4" s="59" t="s">
        <v>2</v>
      </c>
      <c r="I4" s="59" t="s">
        <v>2</v>
      </c>
    </row>
    <row r="6" spans="1:9" ht="27" thickBot="1" x14ac:dyDescent="0.5">
      <c r="A6" s="62" t="s">
        <v>39</v>
      </c>
      <c r="B6" s="62" t="s">
        <v>39</v>
      </c>
      <c r="C6" s="62" t="s">
        <v>26</v>
      </c>
      <c r="D6" s="62" t="s">
        <v>26</v>
      </c>
      <c r="E6" s="62" t="s">
        <v>26</v>
      </c>
      <c r="G6" s="62" t="s">
        <v>27</v>
      </c>
      <c r="H6" s="62" t="s">
        <v>27</v>
      </c>
      <c r="I6" s="62" t="s">
        <v>27</v>
      </c>
    </row>
    <row r="7" spans="1:9" ht="27" thickBot="1" x14ac:dyDescent="0.5">
      <c r="A7" s="25" t="s">
        <v>40</v>
      </c>
      <c r="C7" s="25" t="s">
        <v>41</v>
      </c>
      <c r="E7" s="25" t="s">
        <v>42</v>
      </c>
      <c r="G7" s="25" t="s">
        <v>41</v>
      </c>
      <c r="I7" s="25" t="s">
        <v>42</v>
      </c>
    </row>
    <row r="8" spans="1:9" ht="22.5" x14ac:dyDescent="0.55000000000000004">
      <c r="A8" s="26" t="s">
        <v>115</v>
      </c>
      <c r="B8" s="27"/>
      <c r="C8" s="26">
        <f>+'سود سپرده بانکی'!G8</f>
        <v>3390</v>
      </c>
      <c r="D8" s="27"/>
      <c r="E8" s="38">
        <f>+C8/$C$10</f>
        <v>1.3475717938679308E-6</v>
      </c>
      <c r="F8" s="27"/>
      <c r="G8" s="26">
        <f>+'سود سپرده بانکی'!M8</f>
        <v>3390</v>
      </c>
      <c r="H8" s="27"/>
      <c r="I8" s="39">
        <f>+G8/$G$10</f>
        <v>3.1936830698902842E-7</v>
      </c>
    </row>
    <row r="9" spans="1:9" ht="23.25" thickBot="1" x14ac:dyDescent="0.6">
      <c r="A9" s="26" t="s">
        <v>23</v>
      </c>
      <c r="B9" s="27"/>
      <c r="C9" s="26">
        <f>+'سود سپرده بانکی'!G9</f>
        <v>2515632523</v>
      </c>
      <c r="D9" s="27"/>
      <c r="E9" s="38">
        <f>+C9/$C$10</f>
        <v>0.99999865242820618</v>
      </c>
      <c r="F9" s="27"/>
      <c r="G9" s="26">
        <f>+'سود سپرده بانکی'!M9</f>
        <v>10614700467</v>
      </c>
      <c r="H9" s="27"/>
      <c r="I9" s="39">
        <f>+G9/$G$10</f>
        <v>0.99999968063169298</v>
      </c>
    </row>
    <row r="10" spans="1:9" ht="24.75" thickBot="1" x14ac:dyDescent="0.5">
      <c r="C10" s="28">
        <f>SUM(C8:C9)</f>
        <v>2515635913</v>
      </c>
      <c r="D10" s="29"/>
      <c r="E10" s="12">
        <f t="shared" ref="E10:I10" si="0">SUM(E8:E9)</f>
        <v>1</v>
      </c>
      <c r="F10" s="29">
        <f t="shared" si="0"/>
        <v>0</v>
      </c>
      <c r="G10" s="28">
        <f t="shared" si="0"/>
        <v>10614703857</v>
      </c>
      <c r="H10" s="29">
        <f t="shared" si="0"/>
        <v>0</v>
      </c>
      <c r="I10" s="12">
        <f t="shared" si="0"/>
        <v>1</v>
      </c>
    </row>
    <row r="11" spans="1:9" ht="19.5" thickTop="1" x14ac:dyDescent="0.45">
      <c r="E11" s="30"/>
    </row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M65" sqref="M65"/>
    </sheetView>
  </sheetViews>
  <sheetFormatPr defaultRowHeight="18.75" x14ac:dyDescent="0.2"/>
  <cols>
    <col min="1" max="1" width="17.125" style="8" bestFit="1" customWidth="1"/>
    <col min="2" max="2" width="0.875" style="8" customWidth="1"/>
    <col min="3" max="3" width="18.375" style="8" customWidth="1"/>
    <col min="4" max="4" width="0.875" style="8" customWidth="1"/>
    <col min="5" max="5" width="15.75" style="8" customWidth="1"/>
    <col min="6" max="6" width="0.875" style="8" customWidth="1"/>
    <col min="7" max="7" width="18.375" style="8" customWidth="1"/>
    <col min="8" max="8" width="0.875" style="8" customWidth="1"/>
    <col min="9" max="9" width="19.25" style="8" customWidth="1"/>
    <col min="10" max="10" width="0.875" style="8" customWidth="1"/>
    <col min="11" max="11" width="14" style="8" customWidth="1"/>
    <col min="12" max="12" width="0.875" style="8" customWidth="1"/>
    <col min="13" max="13" width="19.25" style="8" customWidth="1"/>
    <col min="14" max="14" width="0.875" style="8" customWidth="1"/>
    <col min="15" max="15" width="8" style="8" customWidth="1"/>
    <col min="16" max="16384" width="9" style="8"/>
  </cols>
  <sheetData>
    <row r="2" spans="1:13" ht="26.25" x14ac:dyDescent="0.2">
      <c r="A2" s="59" t="str">
        <f>+سهام!A2</f>
        <v>صندوق سرمایه‌گذاری بخشی صنایع مفید - دارونو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  <c r="L2" s="59" t="s">
        <v>0</v>
      </c>
      <c r="M2" s="59" t="s">
        <v>0</v>
      </c>
    </row>
    <row r="3" spans="1:13" ht="26.25" x14ac:dyDescent="0.2">
      <c r="A3" s="59" t="s">
        <v>24</v>
      </c>
      <c r="B3" s="59" t="s">
        <v>24</v>
      </c>
      <c r="C3" s="59" t="s">
        <v>24</v>
      </c>
      <c r="D3" s="59" t="s">
        <v>24</v>
      </c>
      <c r="E3" s="59" t="s">
        <v>24</v>
      </c>
      <c r="F3" s="59" t="s">
        <v>24</v>
      </c>
      <c r="G3" s="59" t="s">
        <v>24</v>
      </c>
      <c r="H3" s="59" t="s">
        <v>24</v>
      </c>
      <c r="I3" s="59" t="s">
        <v>24</v>
      </c>
      <c r="J3" s="59" t="s">
        <v>24</v>
      </c>
      <c r="K3" s="59" t="s">
        <v>24</v>
      </c>
      <c r="L3" s="59" t="s">
        <v>24</v>
      </c>
      <c r="M3" s="59" t="s">
        <v>24</v>
      </c>
    </row>
    <row r="4" spans="1:13" ht="26.25" x14ac:dyDescent="0.2">
      <c r="A4" s="59" t="str">
        <f>+سهام!A4</f>
        <v>برای ماه منتهی به 1404/12/29</v>
      </c>
      <c r="B4" s="59" t="s">
        <v>2</v>
      </c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  <c r="H4" s="59" t="s">
        <v>2</v>
      </c>
      <c r="I4" s="59" t="s">
        <v>2</v>
      </c>
      <c r="J4" s="59" t="s">
        <v>2</v>
      </c>
      <c r="K4" s="59" t="s">
        <v>2</v>
      </c>
      <c r="L4" s="59" t="s">
        <v>2</v>
      </c>
      <c r="M4" s="59" t="s">
        <v>2</v>
      </c>
    </row>
    <row r="6" spans="1:13" ht="27" thickBot="1" x14ac:dyDescent="0.25">
      <c r="A6" s="62" t="s">
        <v>25</v>
      </c>
      <c r="B6" s="62" t="s">
        <v>25</v>
      </c>
      <c r="C6" s="62" t="s">
        <v>26</v>
      </c>
      <c r="D6" s="62" t="s">
        <v>26</v>
      </c>
      <c r="E6" s="62" t="s">
        <v>26</v>
      </c>
      <c r="F6" s="62" t="s">
        <v>26</v>
      </c>
      <c r="G6" s="62" t="s">
        <v>26</v>
      </c>
      <c r="I6" s="62" t="s">
        <v>27</v>
      </c>
      <c r="J6" s="62" t="s">
        <v>27</v>
      </c>
      <c r="K6" s="62" t="s">
        <v>27</v>
      </c>
      <c r="L6" s="62" t="s">
        <v>27</v>
      </c>
      <c r="M6" s="62" t="s">
        <v>27</v>
      </c>
    </row>
    <row r="7" spans="1:13" ht="27" thickBot="1" x14ac:dyDescent="0.25">
      <c r="A7" s="25" t="s">
        <v>28</v>
      </c>
      <c r="C7" s="25" t="s">
        <v>29</v>
      </c>
      <c r="E7" s="25" t="s">
        <v>30</v>
      </c>
      <c r="G7" s="25" t="s">
        <v>31</v>
      </c>
      <c r="I7" s="25" t="s">
        <v>29</v>
      </c>
      <c r="K7" s="25" t="s">
        <v>30</v>
      </c>
      <c r="M7" s="25" t="s">
        <v>31</v>
      </c>
    </row>
    <row r="8" spans="1:13" ht="19.5" customHeight="1" x14ac:dyDescent="0.2">
      <c r="A8" s="3" t="s">
        <v>115</v>
      </c>
      <c r="C8" s="8">
        <v>3390</v>
      </c>
      <c r="E8" s="8">
        <v>0</v>
      </c>
      <c r="G8" s="8">
        <f>+C8-E8</f>
        <v>3390</v>
      </c>
      <c r="I8" s="8">
        <v>3390</v>
      </c>
      <c r="K8" s="8">
        <v>0</v>
      </c>
      <c r="M8" s="8">
        <f>+I8-K8</f>
        <v>3390</v>
      </c>
    </row>
    <row r="9" spans="1:13" ht="19.5" customHeight="1" thickBot="1" x14ac:dyDescent="0.25">
      <c r="A9" s="3" t="s">
        <v>23</v>
      </c>
      <c r="C9" s="8">
        <v>2515632523</v>
      </c>
      <c r="E9" s="8">
        <v>0</v>
      </c>
      <c r="G9" s="8">
        <f>+C9-E9</f>
        <v>2515632523</v>
      </c>
      <c r="I9" s="8">
        <v>10614700467</v>
      </c>
      <c r="K9" s="8">
        <v>0</v>
      </c>
      <c r="M9" s="8">
        <f>+I9-K9</f>
        <v>10614700467</v>
      </c>
    </row>
    <row r="10" spans="1:13" s="3" customFormat="1" ht="21.75" thickBot="1" x14ac:dyDescent="0.25">
      <c r="A10" s="3" t="s">
        <v>15</v>
      </c>
      <c r="C10" s="9">
        <f>SUM(C8:C9)</f>
        <v>2515635913</v>
      </c>
      <c r="E10" s="9">
        <f t="shared" ref="E10:M10" si="0">SUM(E8:E9)</f>
        <v>0</v>
      </c>
      <c r="F10" s="3">
        <f t="shared" si="0"/>
        <v>0</v>
      </c>
      <c r="G10" s="9">
        <f t="shared" si="0"/>
        <v>2515635913</v>
      </c>
      <c r="H10" s="3">
        <f t="shared" si="0"/>
        <v>0</v>
      </c>
      <c r="I10" s="9">
        <f t="shared" si="0"/>
        <v>10614703857</v>
      </c>
      <c r="J10" s="3">
        <f t="shared" si="0"/>
        <v>0</v>
      </c>
      <c r="K10" s="9">
        <f t="shared" si="0"/>
        <v>0</v>
      </c>
      <c r="L10" s="3">
        <f t="shared" si="0"/>
        <v>0</v>
      </c>
      <c r="M10" s="9">
        <f t="shared" si="0"/>
        <v>10614703857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7E31-BA29-47A7-8A54-6A43C0D89A74}">
  <dimension ref="A2:Q59"/>
  <sheetViews>
    <sheetView rightToLeft="1" zoomScale="90" zoomScaleNormal="90" workbookViewId="0">
      <selection activeCell="M65" sqref="M65"/>
    </sheetView>
  </sheetViews>
  <sheetFormatPr defaultRowHeight="22.5" x14ac:dyDescent="0.2"/>
  <cols>
    <col min="1" max="1" width="29.375" style="7" bestFit="1" customWidth="1"/>
    <col min="2" max="2" width="0.875" style="7" customWidth="1"/>
    <col min="3" max="3" width="15.75" style="7" customWidth="1"/>
    <col min="4" max="4" width="0.875" style="7" customWidth="1"/>
    <col min="5" max="5" width="19.25" style="7" customWidth="1"/>
    <col min="6" max="6" width="0.875" style="7" customWidth="1"/>
    <col min="7" max="7" width="19.25" style="7" customWidth="1"/>
    <col min="8" max="8" width="0.875" style="7" customWidth="1"/>
    <col min="9" max="9" width="24.5" style="7" customWidth="1"/>
    <col min="10" max="10" width="0.875" style="7" customWidth="1"/>
    <col min="11" max="11" width="16.625" style="7" customWidth="1"/>
    <col min="12" max="12" width="0.875" style="7" customWidth="1"/>
    <col min="13" max="13" width="20.125" style="7" customWidth="1"/>
    <col min="14" max="14" width="0.875" style="7" customWidth="1"/>
    <col min="15" max="15" width="20.125" style="7" customWidth="1"/>
    <col min="16" max="16" width="0.875" style="7" customWidth="1"/>
    <col min="17" max="17" width="24.5" style="7" customWidth="1"/>
    <col min="18" max="18" width="0.875" style="7" customWidth="1"/>
    <col min="19" max="19" width="17" style="7" bestFit="1" customWidth="1"/>
    <col min="20" max="16384" width="9" style="7"/>
  </cols>
  <sheetData>
    <row r="2" spans="1:17" ht="24" x14ac:dyDescent="0.2">
      <c r="A2" s="63" t="str">
        <f>+سهام!A2</f>
        <v>صندوق سرمایه‌گذاری بخشی صنایع مفید - دارونو</v>
      </c>
      <c r="B2" s="63" t="s">
        <v>0</v>
      </c>
      <c r="C2" s="63" t="s">
        <v>0</v>
      </c>
      <c r="D2" s="63" t="s">
        <v>0</v>
      </c>
      <c r="E2" s="63" t="s">
        <v>0</v>
      </c>
      <c r="F2" s="63" t="s">
        <v>0</v>
      </c>
      <c r="G2" s="63" t="s">
        <v>0</v>
      </c>
      <c r="H2" s="63" t="s">
        <v>0</v>
      </c>
      <c r="I2" s="63" t="s">
        <v>0</v>
      </c>
      <c r="J2" s="63" t="s">
        <v>0</v>
      </c>
      <c r="K2" s="63" t="s">
        <v>0</v>
      </c>
      <c r="L2" s="63" t="s">
        <v>0</v>
      </c>
      <c r="M2" s="63" t="s">
        <v>0</v>
      </c>
      <c r="N2" s="63" t="s">
        <v>0</v>
      </c>
      <c r="O2" s="63" t="s">
        <v>0</v>
      </c>
      <c r="P2" s="63" t="s">
        <v>0</v>
      </c>
      <c r="Q2" s="63" t="s">
        <v>0</v>
      </c>
    </row>
    <row r="3" spans="1:17" ht="24" x14ac:dyDescent="0.2">
      <c r="A3" s="63" t="s">
        <v>24</v>
      </c>
      <c r="B3" s="63" t="s">
        <v>24</v>
      </c>
      <c r="C3" s="63" t="s">
        <v>24</v>
      </c>
      <c r="D3" s="63" t="s">
        <v>24</v>
      </c>
      <c r="E3" s="63" t="s">
        <v>24</v>
      </c>
      <c r="F3" s="63" t="s">
        <v>24</v>
      </c>
      <c r="G3" s="63" t="s">
        <v>24</v>
      </c>
      <c r="H3" s="63" t="s">
        <v>24</v>
      </c>
      <c r="I3" s="63" t="s">
        <v>24</v>
      </c>
      <c r="J3" s="63" t="s">
        <v>24</v>
      </c>
      <c r="K3" s="63" t="s">
        <v>24</v>
      </c>
      <c r="L3" s="63" t="s">
        <v>24</v>
      </c>
      <c r="M3" s="63" t="s">
        <v>24</v>
      </c>
      <c r="N3" s="63" t="s">
        <v>24</v>
      </c>
      <c r="O3" s="63" t="s">
        <v>24</v>
      </c>
      <c r="P3" s="63" t="s">
        <v>24</v>
      </c>
      <c r="Q3" s="63" t="s">
        <v>24</v>
      </c>
    </row>
    <row r="4" spans="1:17" ht="24" x14ac:dyDescent="0.2">
      <c r="A4" s="63" t="str">
        <f>+سهام!A4</f>
        <v>برای ماه منتهی به 1404/12/29</v>
      </c>
      <c r="B4" s="63" t="s">
        <v>2</v>
      </c>
      <c r="C4" s="63" t="s">
        <v>2</v>
      </c>
      <c r="D4" s="63" t="s">
        <v>2</v>
      </c>
      <c r="E4" s="63" t="s">
        <v>2</v>
      </c>
      <c r="F4" s="63" t="s">
        <v>2</v>
      </c>
      <c r="G4" s="63" t="s">
        <v>2</v>
      </c>
      <c r="H4" s="63" t="s">
        <v>2</v>
      </c>
      <c r="I4" s="63" t="s">
        <v>2</v>
      </c>
      <c r="J4" s="63" t="s">
        <v>2</v>
      </c>
      <c r="K4" s="63" t="s">
        <v>2</v>
      </c>
      <c r="L4" s="63" t="s">
        <v>2</v>
      </c>
      <c r="M4" s="63" t="s">
        <v>2</v>
      </c>
      <c r="N4" s="63" t="s">
        <v>2</v>
      </c>
      <c r="O4" s="63" t="s">
        <v>2</v>
      </c>
      <c r="P4" s="63" t="s">
        <v>2</v>
      </c>
      <c r="Q4" s="63" t="s">
        <v>2</v>
      </c>
    </row>
    <row r="6" spans="1:17" ht="24.75" thickBot="1" x14ac:dyDescent="0.25">
      <c r="A6" s="63" t="s">
        <v>3</v>
      </c>
      <c r="C6" s="64" t="s">
        <v>26</v>
      </c>
      <c r="D6" s="64" t="s">
        <v>26</v>
      </c>
      <c r="E6" s="64" t="s">
        <v>26</v>
      </c>
      <c r="F6" s="64" t="s">
        <v>26</v>
      </c>
      <c r="G6" s="64" t="s">
        <v>26</v>
      </c>
      <c r="H6" s="64" t="s">
        <v>26</v>
      </c>
      <c r="I6" s="64" t="s">
        <v>26</v>
      </c>
      <c r="K6" s="64" t="s">
        <v>27</v>
      </c>
      <c r="L6" s="64" t="s">
        <v>27</v>
      </c>
      <c r="M6" s="64" t="s">
        <v>27</v>
      </c>
      <c r="N6" s="64" t="s">
        <v>27</v>
      </c>
      <c r="O6" s="64" t="s">
        <v>27</v>
      </c>
      <c r="P6" s="64" t="s">
        <v>27</v>
      </c>
      <c r="Q6" s="64" t="s">
        <v>27</v>
      </c>
    </row>
    <row r="7" spans="1:17" ht="24.75" thickBot="1" x14ac:dyDescent="0.25">
      <c r="A7" s="64" t="s">
        <v>3</v>
      </c>
      <c r="C7" s="22" t="s">
        <v>7</v>
      </c>
      <c r="E7" s="22" t="s">
        <v>32</v>
      </c>
      <c r="G7" s="22" t="s">
        <v>33</v>
      </c>
      <c r="I7" s="22" t="s">
        <v>80</v>
      </c>
      <c r="K7" s="22" t="s">
        <v>7</v>
      </c>
      <c r="M7" s="22" t="s">
        <v>32</v>
      </c>
      <c r="O7" s="22" t="s">
        <v>33</v>
      </c>
      <c r="Q7" s="22" t="s">
        <v>80</v>
      </c>
    </row>
    <row r="8" spans="1:17" x14ac:dyDescent="0.55000000000000004">
      <c r="A8" s="23" t="s">
        <v>64</v>
      </c>
      <c r="C8" s="7">
        <v>0</v>
      </c>
      <c r="E8" s="7">
        <v>0</v>
      </c>
      <c r="G8" s="7">
        <v>0</v>
      </c>
      <c r="I8" s="7">
        <v>0</v>
      </c>
      <c r="K8" s="7">
        <v>1367044</v>
      </c>
      <c r="M8" s="7">
        <v>5005399217</v>
      </c>
      <c r="O8" s="7">
        <v>5090277425</v>
      </c>
      <c r="Q8" s="7">
        <f>+M8-O8</f>
        <v>-84878208</v>
      </c>
    </row>
    <row r="9" spans="1:17" x14ac:dyDescent="0.55000000000000004">
      <c r="A9" s="23" t="s">
        <v>92</v>
      </c>
      <c r="C9" s="7">
        <v>0</v>
      </c>
      <c r="E9" s="7">
        <v>0</v>
      </c>
      <c r="G9" s="7">
        <v>0</v>
      </c>
      <c r="I9" s="7">
        <v>0</v>
      </c>
      <c r="K9" s="7">
        <v>6085230</v>
      </c>
      <c r="M9" s="7">
        <v>9908506255</v>
      </c>
      <c r="O9" s="7">
        <v>11140462658</v>
      </c>
      <c r="Q9" s="7">
        <f t="shared" ref="Q9:Q51" si="0">+M9-O9</f>
        <v>-1231956403</v>
      </c>
    </row>
    <row r="10" spans="1:17" x14ac:dyDescent="0.55000000000000004">
      <c r="A10" s="23" t="s">
        <v>67</v>
      </c>
      <c r="C10" s="7">
        <v>0</v>
      </c>
      <c r="E10" s="7">
        <v>0</v>
      </c>
      <c r="G10" s="7">
        <v>0</v>
      </c>
      <c r="I10" s="7">
        <v>0</v>
      </c>
      <c r="K10" s="7">
        <v>1962035</v>
      </c>
      <c r="M10" s="7">
        <v>4994172684</v>
      </c>
      <c r="O10" s="7">
        <v>4678324897</v>
      </c>
      <c r="Q10" s="7">
        <f t="shared" si="0"/>
        <v>315847787</v>
      </c>
    </row>
    <row r="11" spans="1:17" x14ac:dyDescent="0.55000000000000004">
      <c r="A11" s="23" t="s">
        <v>105</v>
      </c>
      <c r="C11" s="7">
        <v>11512918</v>
      </c>
      <c r="E11" s="7">
        <v>38579788218</v>
      </c>
      <c r="G11" s="7">
        <v>66818526468</v>
      </c>
      <c r="I11" s="7">
        <v>-28238738250</v>
      </c>
      <c r="K11" s="7">
        <v>11512918</v>
      </c>
      <c r="M11" s="7">
        <v>38579788218</v>
      </c>
      <c r="O11" s="7">
        <v>66818526468</v>
      </c>
      <c r="Q11" s="7">
        <f t="shared" si="0"/>
        <v>-28238738250</v>
      </c>
    </row>
    <row r="12" spans="1:17" x14ac:dyDescent="0.55000000000000004">
      <c r="A12" s="23" t="s">
        <v>96</v>
      </c>
      <c r="C12" s="7">
        <v>0</v>
      </c>
      <c r="E12" s="7">
        <v>0</v>
      </c>
      <c r="G12" s="7">
        <v>0</v>
      </c>
      <c r="I12" s="7">
        <v>0</v>
      </c>
      <c r="K12" s="7">
        <v>4967336</v>
      </c>
      <c r="M12" s="7">
        <v>48778964415</v>
      </c>
      <c r="O12" s="7">
        <v>58407921013</v>
      </c>
      <c r="Q12" s="7">
        <f t="shared" si="0"/>
        <v>-9628956598</v>
      </c>
    </row>
    <row r="13" spans="1:17" x14ac:dyDescent="0.55000000000000004">
      <c r="A13" s="23" t="s">
        <v>52</v>
      </c>
      <c r="C13" s="7">
        <v>0</v>
      </c>
      <c r="E13" s="7">
        <v>0</v>
      </c>
      <c r="G13" s="7">
        <v>0</v>
      </c>
      <c r="I13" s="7">
        <v>0</v>
      </c>
      <c r="K13" s="7">
        <v>3185450</v>
      </c>
      <c r="M13" s="7">
        <v>79986093537</v>
      </c>
      <c r="O13" s="7">
        <v>56971630814</v>
      </c>
      <c r="Q13" s="7">
        <f t="shared" si="0"/>
        <v>23014462723</v>
      </c>
    </row>
    <row r="14" spans="1:17" x14ac:dyDescent="0.55000000000000004">
      <c r="A14" s="23" t="s">
        <v>97</v>
      </c>
      <c r="C14" s="7">
        <v>0</v>
      </c>
      <c r="E14" s="7">
        <v>0</v>
      </c>
      <c r="G14" s="7">
        <v>0</v>
      </c>
      <c r="I14" s="7">
        <v>0</v>
      </c>
      <c r="K14" s="7">
        <v>661359</v>
      </c>
      <c r="M14" s="7">
        <v>6992781635</v>
      </c>
      <c r="O14" s="7">
        <v>6126462234</v>
      </c>
      <c r="Q14" s="7">
        <f t="shared" si="0"/>
        <v>866319401</v>
      </c>
    </row>
    <row r="15" spans="1:17" x14ac:dyDescent="0.55000000000000004">
      <c r="A15" s="23" t="s">
        <v>73</v>
      </c>
      <c r="C15" s="7">
        <v>0</v>
      </c>
      <c r="E15" s="7">
        <v>0</v>
      </c>
      <c r="G15" s="7">
        <v>0</v>
      </c>
      <c r="I15" s="7">
        <v>0</v>
      </c>
      <c r="K15" s="7">
        <v>1951989</v>
      </c>
      <c r="M15" s="7">
        <v>66812219392</v>
      </c>
      <c r="O15" s="7">
        <v>62313213606</v>
      </c>
      <c r="Q15" s="7">
        <f t="shared" si="0"/>
        <v>4499005786</v>
      </c>
    </row>
    <row r="16" spans="1:17" x14ac:dyDescent="0.55000000000000004">
      <c r="A16" s="23" t="s">
        <v>50</v>
      </c>
      <c r="C16" s="7">
        <v>0</v>
      </c>
      <c r="E16" s="7">
        <v>0</v>
      </c>
      <c r="G16" s="7">
        <v>0</v>
      </c>
      <c r="I16" s="7">
        <v>0</v>
      </c>
      <c r="K16" s="7">
        <v>10199428</v>
      </c>
      <c r="M16" s="7">
        <v>25026989879</v>
      </c>
      <c r="O16" s="7">
        <v>25422853328</v>
      </c>
      <c r="Q16" s="7">
        <f t="shared" si="0"/>
        <v>-395863449</v>
      </c>
    </row>
    <row r="17" spans="1:17" x14ac:dyDescent="0.55000000000000004">
      <c r="A17" s="23" t="s">
        <v>46</v>
      </c>
      <c r="C17" s="7">
        <v>0</v>
      </c>
      <c r="E17" s="7">
        <v>0</v>
      </c>
      <c r="G17" s="7">
        <v>0</v>
      </c>
      <c r="I17" s="7">
        <v>0</v>
      </c>
      <c r="K17" s="7">
        <v>1065567</v>
      </c>
      <c r="M17" s="7">
        <v>5006406085</v>
      </c>
      <c r="O17" s="7">
        <v>4877829579</v>
      </c>
      <c r="Q17" s="7">
        <f t="shared" si="0"/>
        <v>128576506</v>
      </c>
    </row>
    <row r="18" spans="1:17" x14ac:dyDescent="0.55000000000000004">
      <c r="A18" s="23" t="s">
        <v>103</v>
      </c>
      <c r="C18" s="7">
        <v>3341763</v>
      </c>
      <c r="E18" s="7">
        <v>10014112325</v>
      </c>
      <c r="G18" s="7">
        <v>11048612077</v>
      </c>
      <c r="I18" s="7">
        <v>-1034499752</v>
      </c>
      <c r="K18" s="7">
        <v>6024821</v>
      </c>
      <c r="M18" s="7">
        <v>20024909080</v>
      </c>
      <c r="O18" s="7">
        <v>19919016679</v>
      </c>
      <c r="Q18" s="7">
        <f t="shared" si="0"/>
        <v>105892401</v>
      </c>
    </row>
    <row r="19" spans="1:17" x14ac:dyDescent="0.55000000000000004">
      <c r="A19" s="23" t="s">
        <v>71</v>
      </c>
      <c r="C19" s="7">
        <v>317252</v>
      </c>
      <c r="E19" s="7">
        <v>2842640770</v>
      </c>
      <c r="G19" s="7">
        <v>3197230208</v>
      </c>
      <c r="I19" s="7">
        <v>-354589438</v>
      </c>
      <c r="K19" s="7">
        <v>13095786</v>
      </c>
      <c r="M19" s="7">
        <v>143076468312</v>
      </c>
      <c r="O19" s="7">
        <v>132046279604</v>
      </c>
      <c r="Q19" s="7">
        <f t="shared" si="0"/>
        <v>11030188708</v>
      </c>
    </row>
    <row r="20" spans="1:17" x14ac:dyDescent="0.55000000000000004">
      <c r="A20" s="23" t="s">
        <v>68</v>
      </c>
      <c r="C20" s="7">
        <v>0</v>
      </c>
      <c r="E20" s="7">
        <v>0</v>
      </c>
      <c r="G20" s="7">
        <v>0</v>
      </c>
      <c r="I20" s="7">
        <v>0</v>
      </c>
      <c r="K20" s="7">
        <v>233596</v>
      </c>
      <c r="M20" s="7">
        <v>10018821603</v>
      </c>
      <c r="O20" s="7">
        <v>10456060518</v>
      </c>
      <c r="Q20" s="7">
        <f t="shared" si="0"/>
        <v>-437238915</v>
      </c>
    </row>
    <row r="21" spans="1:17" x14ac:dyDescent="0.55000000000000004">
      <c r="A21" s="23" t="s">
        <v>113</v>
      </c>
      <c r="C21" s="7">
        <v>1064730</v>
      </c>
      <c r="E21" s="7">
        <v>2043184756</v>
      </c>
      <c r="G21" s="7">
        <v>2429071682</v>
      </c>
      <c r="I21" s="7">
        <v>-385886926</v>
      </c>
      <c r="K21" s="7">
        <v>1064730</v>
      </c>
      <c r="M21" s="7">
        <v>2043184756</v>
      </c>
      <c r="O21" s="7">
        <v>2429071682</v>
      </c>
      <c r="Q21" s="7">
        <f t="shared" si="0"/>
        <v>-385886926</v>
      </c>
    </row>
    <row r="22" spans="1:17" x14ac:dyDescent="0.55000000000000004">
      <c r="A22" s="23" t="s">
        <v>77</v>
      </c>
      <c r="C22" s="7">
        <v>0</v>
      </c>
      <c r="E22" s="7">
        <v>0</v>
      </c>
      <c r="G22" s="7">
        <v>0</v>
      </c>
      <c r="I22" s="7">
        <v>0</v>
      </c>
      <c r="K22" s="7">
        <v>1673995</v>
      </c>
      <c r="M22" s="7">
        <v>18493011310</v>
      </c>
      <c r="O22" s="7">
        <v>19585637296</v>
      </c>
      <c r="Q22" s="7">
        <f t="shared" si="0"/>
        <v>-1092625986</v>
      </c>
    </row>
    <row r="23" spans="1:17" x14ac:dyDescent="0.55000000000000004">
      <c r="A23" s="23" t="s">
        <v>48</v>
      </c>
      <c r="C23" s="7">
        <v>0</v>
      </c>
      <c r="E23" s="7">
        <v>0</v>
      </c>
      <c r="G23" s="7">
        <v>0</v>
      </c>
      <c r="I23" s="7">
        <v>0</v>
      </c>
      <c r="K23" s="7">
        <v>2511528</v>
      </c>
      <c r="M23" s="7">
        <v>15016193856</v>
      </c>
      <c r="O23" s="7">
        <v>17143469731</v>
      </c>
      <c r="Q23" s="7">
        <f t="shared" si="0"/>
        <v>-2127275875</v>
      </c>
    </row>
    <row r="24" spans="1:17" x14ac:dyDescent="0.55000000000000004">
      <c r="A24" s="23" t="s">
        <v>74</v>
      </c>
      <c r="C24" s="7">
        <v>174478</v>
      </c>
      <c r="E24" s="7">
        <v>852282204</v>
      </c>
      <c r="G24" s="7">
        <v>1064870127</v>
      </c>
      <c r="I24" s="7">
        <v>-212587923</v>
      </c>
      <c r="K24" s="7">
        <v>3881141</v>
      </c>
      <c r="M24" s="7">
        <v>21946120413</v>
      </c>
      <c r="O24" s="7">
        <v>23687290709</v>
      </c>
      <c r="Q24" s="7">
        <f t="shared" si="0"/>
        <v>-1741170296</v>
      </c>
    </row>
    <row r="25" spans="1:17" x14ac:dyDescent="0.55000000000000004">
      <c r="A25" s="23" t="s">
        <v>65</v>
      </c>
      <c r="C25" s="7">
        <v>288664</v>
      </c>
      <c r="E25" s="7">
        <v>10010820381</v>
      </c>
      <c r="G25" s="7">
        <v>11046788282</v>
      </c>
      <c r="I25" s="7">
        <v>-1035967901</v>
      </c>
      <c r="K25" s="7">
        <v>3238722</v>
      </c>
      <c r="M25" s="7">
        <v>130140475009</v>
      </c>
      <c r="O25" s="7">
        <v>123917864250</v>
      </c>
      <c r="Q25" s="7">
        <f t="shared" si="0"/>
        <v>6222610759</v>
      </c>
    </row>
    <row r="26" spans="1:17" x14ac:dyDescent="0.55000000000000004">
      <c r="A26" s="23" t="s">
        <v>79</v>
      </c>
      <c r="C26" s="7">
        <v>0</v>
      </c>
      <c r="E26" s="7">
        <v>0</v>
      </c>
      <c r="G26" s="7">
        <v>0</v>
      </c>
      <c r="I26" s="7">
        <v>0</v>
      </c>
      <c r="K26" s="7">
        <v>610207</v>
      </c>
      <c r="M26" s="7">
        <v>12025033450</v>
      </c>
      <c r="O26" s="7">
        <v>12648688186</v>
      </c>
      <c r="Q26" s="7">
        <f t="shared" si="0"/>
        <v>-623654736</v>
      </c>
    </row>
    <row r="27" spans="1:17" x14ac:dyDescent="0.55000000000000004">
      <c r="A27" s="23" t="s">
        <v>75</v>
      </c>
      <c r="C27" s="7">
        <v>0</v>
      </c>
      <c r="E27" s="7">
        <v>0</v>
      </c>
      <c r="G27" s="7">
        <v>0</v>
      </c>
      <c r="I27" s="7">
        <v>0</v>
      </c>
      <c r="K27" s="7">
        <v>1479683</v>
      </c>
      <c r="M27" s="7">
        <v>21110763710</v>
      </c>
      <c r="O27" s="7">
        <v>23812255736</v>
      </c>
      <c r="Q27" s="7">
        <f t="shared" si="0"/>
        <v>-2701492026</v>
      </c>
    </row>
    <row r="28" spans="1:17" x14ac:dyDescent="0.55000000000000004">
      <c r="A28" s="23" t="s">
        <v>59</v>
      </c>
      <c r="C28" s="7">
        <v>633438</v>
      </c>
      <c r="E28" s="7">
        <v>5148572740</v>
      </c>
      <c r="G28" s="7">
        <v>6962871331</v>
      </c>
      <c r="I28" s="7">
        <v>-1814298591</v>
      </c>
      <c r="K28" s="7">
        <v>2233856</v>
      </c>
      <c r="M28" s="7">
        <v>20164786032</v>
      </c>
      <c r="O28" s="7">
        <v>24574473885</v>
      </c>
      <c r="Q28" s="7">
        <f t="shared" si="0"/>
        <v>-4409687853</v>
      </c>
    </row>
    <row r="29" spans="1:17" x14ac:dyDescent="0.55000000000000004">
      <c r="A29" s="23" t="s">
        <v>49</v>
      </c>
      <c r="C29" s="7">
        <v>3503050</v>
      </c>
      <c r="E29" s="7">
        <v>9669935998</v>
      </c>
      <c r="G29" s="7">
        <v>10088477911</v>
      </c>
      <c r="I29" s="7">
        <v>-418541913</v>
      </c>
      <c r="K29" s="7">
        <v>6895291</v>
      </c>
      <c r="M29" s="7">
        <v>19680733374</v>
      </c>
      <c r="O29" s="7">
        <v>19855768183</v>
      </c>
      <c r="Q29" s="7">
        <f t="shared" si="0"/>
        <v>-175034809</v>
      </c>
    </row>
    <row r="30" spans="1:17" x14ac:dyDescent="0.55000000000000004">
      <c r="A30" s="23" t="s">
        <v>51</v>
      </c>
      <c r="C30" s="7">
        <v>83794</v>
      </c>
      <c r="E30" s="7">
        <v>9927679838</v>
      </c>
      <c r="G30" s="7">
        <v>12180778089</v>
      </c>
      <c r="I30" s="7">
        <v>-2253098251</v>
      </c>
      <c r="K30" s="7">
        <v>218672</v>
      </c>
      <c r="M30" s="7">
        <v>29949454742</v>
      </c>
      <c r="O30" s="7">
        <v>27652569000</v>
      </c>
      <c r="Q30" s="7">
        <f t="shared" si="0"/>
        <v>2296885742</v>
      </c>
    </row>
    <row r="31" spans="1:17" x14ac:dyDescent="0.55000000000000004">
      <c r="A31" s="23" t="s">
        <v>70</v>
      </c>
      <c r="C31" s="7">
        <v>4200159</v>
      </c>
      <c r="E31" s="7">
        <v>10002790318</v>
      </c>
      <c r="G31" s="7">
        <v>10557110140</v>
      </c>
      <c r="I31" s="7">
        <v>-554319822</v>
      </c>
      <c r="K31" s="7">
        <v>8036198</v>
      </c>
      <c r="M31" s="7">
        <v>19804525528</v>
      </c>
      <c r="O31" s="7">
        <v>20187267779</v>
      </c>
      <c r="Q31" s="7">
        <f t="shared" si="0"/>
        <v>-382742251</v>
      </c>
    </row>
    <row r="32" spans="1:17" x14ac:dyDescent="0.55000000000000004">
      <c r="A32" s="23" t="s">
        <v>55</v>
      </c>
      <c r="C32" s="7">
        <v>0</v>
      </c>
      <c r="E32" s="7">
        <v>0</v>
      </c>
      <c r="G32" s="7">
        <v>0</v>
      </c>
      <c r="I32" s="7">
        <v>0</v>
      </c>
      <c r="K32" s="7">
        <v>632130</v>
      </c>
      <c r="M32" s="7">
        <v>5005404264</v>
      </c>
      <c r="O32" s="7">
        <v>5065500640</v>
      </c>
      <c r="Q32" s="7">
        <f t="shared" si="0"/>
        <v>-60096376</v>
      </c>
    </row>
    <row r="33" spans="1:17" x14ac:dyDescent="0.55000000000000004">
      <c r="A33" s="23" t="s">
        <v>104</v>
      </c>
      <c r="C33" s="7">
        <v>1830995</v>
      </c>
      <c r="E33" s="7">
        <v>9869379662</v>
      </c>
      <c r="G33" s="7">
        <v>10829181263</v>
      </c>
      <c r="I33" s="7">
        <v>-959801601</v>
      </c>
      <c r="K33" s="7">
        <v>1830995</v>
      </c>
      <c r="M33" s="7">
        <v>9869379662</v>
      </c>
      <c r="O33" s="7">
        <v>10829181263</v>
      </c>
      <c r="Q33" s="7">
        <f t="shared" si="0"/>
        <v>-959801601</v>
      </c>
    </row>
    <row r="34" spans="1:17" x14ac:dyDescent="0.55000000000000004">
      <c r="A34" s="23" t="s">
        <v>47</v>
      </c>
      <c r="C34" s="7">
        <v>0</v>
      </c>
      <c r="E34" s="7">
        <v>0</v>
      </c>
      <c r="G34" s="7">
        <v>0</v>
      </c>
      <c r="I34" s="7">
        <v>0</v>
      </c>
      <c r="K34" s="7">
        <v>1118187</v>
      </c>
      <c r="M34" s="7">
        <v>29734392001</v>
      </c>
      <c r="O34" s="7">
        <v>33765971347</v>
      </c>
      <c r="Q34" s="7">
        <f t="shared" si="0"/>
        <v>-4031579346</v>
      </c>
    </row>
    <row r="35" spans="1:17" x14ac:dyDescent="0.55000000000000004">
      <c r="A35" s="23" t="s">
        <v>62</v>
      </c>
      <c r="C35" s="7">
        <v>0</v>
      </c>
      <c r="E35" s="7">
        <v>0</v>
      </c>
      <c r="G35" s="7">
        <v>0</v>
      </c>
      <c r="I35" s="7">
        <v>0</v>
      </c>
      <c r="K35" s="7">
        <v>29162644</v>
      </c>
      <c r="M35" s="7">
        <v>50553134303</v>
      </c>
      <c r="O35" s="7">
        <v>55102923798</v>
      </c>
      <c r="Q35" s="7">
        <f t="shared" si="0"/>
        <v>-4549789495</v>
      </c>
    </row>
    <row r="36" spans="1:17" x14ac:dyDescent="0.55000000000000004">
      <c r="A36" s="23" t="s">
        <v>106</v>
      </c>
      <c r="C36" s="7">
        <v>0</v>
      </c>
      <c r="E36" s="7">
        <v>0</v>
      </c>
      <c r="G36" s="7">
        <v>0</v>
      </c>
      <c r="I36" s="7">
        <v>0</v>
      </c>
      <c r="K36" s="7">
        <v>257500</v>
      </c>
      <c r="M36" s="7">
        <v>4906343468</v>
      </c>
      <c r="O36" s="7">
        <v>5176622918</v>
      </c>
      <c r="Q36" s="7">
        <f t="shared" si="0"/>
        <v>-270279450</v>
      </c>
    </row>
    <row r="37" spans="1:17" x14ac:dyDescent="0.55000000000000004">
      <c r="A37" s="23" t="s">
        <v>56</v>
      </c>
      <c r="C37" s="7">
        <v>888880</v>
      </c>
      <c r="E37" s="7">
        <v>10010801739</v>
      </c>
      <c r="G37" s="7">
        <v>11501485228</v>
      </c>
      <c r="I37" s="7">
        <v>-1490683489</v>
      </c>
      <c r="K37" s="7">
        <v>2727284</v>
      </c>
      <c r="M37" s="7">
        <v>35039013171</v>
      </c>
      <c r="O37" s="7">
        <v>35299711690</v>
      </c>
      <c r="Q37" s="7">
        <f t="shared" si="0"/>
        <v>-260698519</v>
      </c>
    </row>
    <row r="38" spans="1:17" x14ac:dyDescent="0.55000000000000004">
      <c r="A38" s="23" t="s">
        <v>102</v>
      </c>
      <c r="C38" s="7">
        <v>0</v>
      </c>
      <c r="E38" s="7">
        <v>0</v>
      </c>
      <c r="G38" s="7">
        <v>0</v>
      </c>
      <c r="I38" s="7">
        <v>0</v>
      </c>
      <c r="K38" s="7">
        <v>3360996</v>
      </c>
      <c r="M38" s="7">
        <v>15195062916</v>
      </c>
      <c r="O38" s="7">
        <v>23145007576</v>
      </c>
      <c r="Q38" s="7">
        <f t="shared" si="0"/>
        <v>-7949944660</v>
      </c>
    </row>
    <row r="39" spans="1:17" x14ac:dyDescent="0.55000000000000004">
      <c r="A39" s="23" t="s">
        <v>45</v>
      </c>
      <c r="C39" s="7">
        <v>1600</v>
      </c>
      <c r="E39" s="7">
        <v>41021312000</v>
      </c>
      <c r="G39" s="7">
        <v>28443571199</v>
      </c>
      <c r="I39" s="7">
        <v>12577740801</v>
      </c>
      <c r="K39" s="7">
        <v>1600</v>
      </c>
      <c r="M39" s="7">
        <v>41021312000</v>
      </c>
      <c r="O39" s="7">
        <v>28443571199</v>
      </c>
      <c r="Q39" s="7">
        <f t="shared" si="0"/>
        <v>12577740801</v>
      </c>
    </row>
    <row r="40" spans="1:17" x14ac:dyDescent="0.55000000000000004">
      <c r="A40" s="23" t="s">
        <v>78</v>
      </c>
      <c r="C40" s="7">
        <v>1218452</v>
      </c>
      <c r="E40" s="7">
        <v>10010796359</v>
      </c>
      <c r="G40" s="7">
        <v>11970599414</v>
      </c>
      <c r="I40" s="7">
        <v>-1959803055</v>
      </c>
      <c r="K40" s="7">
        <v>3490724</v>
      </c>
      <c r="M40" s="7">
        <v>54766695883</v>
      </c>
      <c r="O40" s="7">
        <v>49394890658</v>
      </c>
      <c r="Q40" s="7">
        <f t="shared" si="0"/>
        <v>5371805225</v>
      </c>
    </row>
    <row r="41" spans="1:17" x14ac:dyDescent="0.55000000000000004">
      <c r="A41" s="23" t="s">
        <v>66</v>
      </c>
      <c r="C41" s="7">
        <v>0</v>
      </c>
      <c r="E41" s="7">
        <v>0</v>
      </c>
      <c r="G41" s="7">
        <v>0</v>
      </c>
      <c r="I41" s="7">
        <v>0</v>
      </c>
      <c r="K41" s="7">
        <v>12750757</v>
      </c>
      <c r="M41" s="7">
        <v>205259365386</v>
      </c>
      <c r="O41" s="7">
        <v>168021131650</v>
      </c>
      <c r="Q41" s="7">
        <f t="shared" si="0"/>
        <v>37238233736</v>
      </c>
    </row>
    <row r="42" spans="1:17" x14ac:dyDescent="0.55000000000000004">
      <c r="A42" s="23" t="s">
        <v>53</v>
      </c>
      <c r="C42" s="7">
        <v>0</v>
      </c>
      <c r="E42" s="7">
        <v>0</v>
      </c>
      <c r="G42" s="7">
        <v>0</v>
      </c>
      <c r="I42" s="7">
        <v>0</v>
      </c>
      <c r="K42" s="7">
        <v>1180816</v>
      </c>
      <c r="M42" s="7">
        <v>30034375986</v>
      </c>
      <c r="O42" s="7">
        <v>30916068871</v>
      </c>
      <c r="Q42" s="7">
        <f t="shared" si="0"/>
        <v>-881692885</v>
      </c>
    </row>
    <row r="43" spans="1:17" x14ac:dyDescent="0.55000000000000004">
      <c r="A43" s="23" t="s">
        <v>98</v>
      </c>
      <c r="C43" s="7">
        <v>0</v>
      </c>
      <c r="E43" s="7">
        <v>0</v>
      </c>
      <c r="G43" s="7">
        <v>0</v>
      </c>
      <c r="I43" s="7">
        <v>0</v>
      </c>
      <c r="K43" s="7">
        <v>1159993</v>
      </c>
      <c r="M43" s="7">
        <v>17322471653</v>
      </c>
      <c r="O43" s="7">
        <v>17207842494</v>
      </c>
      <c r="Q43" s="7">
        <f t="shared" si="0"/>
        <v>114629159</v>
      </c>
    </row>
    <row r="44" spans="1:17" x14ac:dyDescent="0.55000000000000004">
      <c r="A44" s="23" t="s">
        <v>101</v>
      </c>
      <c r="C44" s="7">
        <v>0</v>
      </c>
      <c r="E44" s="7">
        <v>0</v>
      </c>
      <c r="G44" s="7">
        <v>0</v>
      </c>
      <c r="I44" s="7">
        <v>0</v>
      </c>
      <c r="K44" s="7">
        <v>5450321</v>
      </c>
      <c r="M44" s="7">
        <v>38116208600</v>
      </c>
      <c r="O44" s="7">
        <v>39601475539</v>
      </c>
      <c r="Q44" s="7">
        <f t="shared" si="0"/>
        <v>-1485266939</v>
      </c>
    </row>
    <row r="45" spans="1:17" x14ac:dyDescent="0.55000000000000004">
      <c r="A45" s="23" t="s">
        <v>54</v>
      </c>
      <c r="C45" s="7">
        <v>0</v>
      </c>
      <c r="E45" s="7">
        <v>0</v>
      </c>
      <c r="G45" s="7">
        <v>0</v>
      </c>
      <c r="I45" s="7">
        <v>0</v>
      </c>
      <c r="K45" s="7">
        <v>10794090</v>
      </c>
      <c r="M45" s="7">
        <v>16273709564</v>
      </c>
      <c r="O45" s="7">
        <v>21102665212</v>
      </c>
      <c r="Q45" s="7">
        <f t="shared" si="0"/>
        <v>-4828955648</v>
      </c>
    </row>
    <row r="46" spans="1:17" x14ac:dyDescent="0.55000000000000004">
      <c r="A46" s="23" t="s">
        <v>99</v>
      </c>
      <c r="C46" s="7">
        <v>0</v>
      </c>
      <c r="E46" s="7">
        <v>0</v>
      </c>
      <c r="G46" s="7">
        <v>0</v>
      </c>
      <c r="I46" s="7">
        <v>0</v>
      </c>
      <c r="K46" s="7">
        <v>598516</v>
      </c>
      <c r="M46" s="7">
        <v>10010804378</v>
      </c>
      <c r="O46" s="7">
        <v>13020602906</v>
      </c>
      <c r="Q46" s="7">
        <f t="shared" si="0"/>
        <v>-3009798528</v>
      </c>
    </row>
    <row r="47" spans="1:17" x14ac:dyDescent="0.55000000000000004">
      <c r="A47" s="23" t="s">
        <v>94</v>
      </c>
      <c r="C47" s="7">
        <v>0</v>
      </c>
      <c r="E47" s="7">
        <v>0</v>
      </c>
      <c r="G47" s="7">
        <v>0</v>
      </c>
      <c r="I47" s="7">
        <v>0</v>
      </c>
      <c r="K47" s="7">
        <v>586942</v>
      </c>
      <c r="M47" s="7">
        <v>18596659835</v>
      </c>
      <c r="O47" s="7">
        <v>17770353669</v>
      </c>
      <c r="Q47" s="7">
        <f t="shared" si="0"/>
        <v>826306166</v>
      </c>
    </row>
    <row r="48" spans="1:17" x14ac:dyDescent="0.55000000000000004">
      <c r="A48" s="23" t="s">
        <v>110</v>
      </c>
      <c r="C48" s="7">
        <v>0</v>
      </c>
      <c r="E48" s="7">
        <v>0</v>
      </c>
      <c r="G48" s="7">
        <v>0</v>
      </c>
      <c r="I48" s="7">
        <v>0</v>
      </c>
      <c r="K48" s="7">
        <v>1256501</v>
      </c>
      <c r="M48" s="7">
        <v>9276823941</v>
      </c>
      <c r="O48" s="7">
        <v>7999877246</v>
      </c>
      <c r="Q48" s="7">
        <f t="shared" si="0"/>
        <v>1276946695</v>
      </c>
    </row>
    <row r="49" spans="1:17" x14ac:dyDescent="0.55000000000000004">
      <c r="A49" s="23" t="s">
        <v>60</v>
      </c>
      <c r="C49" s="7">
        <v>0</v>
      </c>
      <c r="E49" s="7">
        <v>0</v>
      </c>
      <c r="G49" s="7">
        <v>0</v>
      </c>
      <c r="I49" s="7">
        <v>0</v>
      </c>
      <c r="K49" s="7">
        <v>344373</v>
      </c>
      <c r="M49" s="7">
        <v>15748293246</v>
      </c>
      <c r="O49" s="7">
        <v>16612251068</v>
      </c>
      <c r="Q49" s="7">
        <f t="shared" si="0"/>
        <v>-863957822</v>
      </c>
    </row>
    <row r="50" spans="1:17" x14ac:dyDescent="0.55000000000000004">
      <c r="A50" s="23" t="s">
        <v>100</v>
      </c>
      <c r="C50" s="7">
        <v>2368259</v>
      </c>
      <c r="E50" s="7">
        <v>9736508400</v>
      </c>
      <c r="G50" s="7">
        <v>12728185485</v>
      </c>
      <c r="I50" s="7">
        <v>-2991677085</v>
      </c>
      <c r="K50" s="7">
        <v>2368259</v>
      </c>
      <c r="M50" s="7">
        <v>9736508400</v>
      </c>
      <c r="O50" s="7">
        <v>12728185485</v>
      </c>
      <c r="Q50" s="7">
        <f t="shared" si="0"/>
        <v>-2991677085</v>
      </c>
    </row>
    <row r="51" spans="1:17" ht="23.25" thickBot="1" x14ac:dyDescent="0.6">
      <c r="A51" s="23" t="s">
        <v>61</v>
      </c>
      <c r="C51" s="7">
        <v>1782471</v>
      </c>
      <c r="E51" s="7">
        <v>10010799549</v>
      </c>
      <c r="G51" s="7">
        <v>13062291924</v>
      </c>
      <c r="I51" s="7">
        <v>-3051492375</v>
      </c>
      <c r="K51" s="7">
        <v>3842130</v>
      </c>
      <c r="M51" s="7">
        <v>22920887171</v>
      </c>
      <c r="O51" s="7">
        <v>28155871044</v>
      </c>
      <c r="Q51" s="7">
        <f t="shared" si="0"/>
        <v>-5234983873</v>
      </c>
    </row>
    <row r="52" spans="1:17" ht="24.75" thickBot="1" x14ac:dyDescent="0.25">
      <c r="E52" s="15">
        <f>SUM(E8:E51)</f>
        <v>189751405257</v>
      </c>
      <c r="F52" s="24"/>
      <c r="G52" s="15">
        <f>SUM(G8:G51)</f>
        <v>223929650828</v>
      </c>
      <c r="H52" s="24"/>
      <c r="I52" s="15">
        <f>SUM(I8:I51)</f>
        <v>-34178245571</v>
      </c>
      <c r="J52" s="24"/>
      <c r="K52" s="24"/>
      <c r="L52" s="24"/>
      <c r="M52" s="15">
        <f>SUM(M8:M51)</f>
        <v>1413972648320</v>
      </c>
      <c r="N52" s="24"/>
      <c r="O52" s="15">
        <f>SUM(O8:O51)</f>
        <v>1399122921533</v>
      </c>
      <c r="P52" s="24"/>
      <c r="Q52" s="15">
        <f>SUM(Q8:Q51)</f>
        <v>14849726787</v>
      </c>
    </row>
    <row r="53" spans="1:17" ht="23.25" thickTop="1" x14ac:dyDescent="0.2"/>
    <row r="59" spans="1:17" x14ac:dyDescent="0.45">
      <c r="Q59" s="41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سایر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2026-03-29T21:05:40Z</dcterms:modified>
</cp:coreProperties>
</file>