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k.pirzadeh\Desktop\پرتفو\1404\140412\بخشی\"/>
    </mc:Choice>
  </mc:AlternateContent>
  <xr:revisionPtr revIDLastSave="0" documentId="13_ncr:1_{2794D7F0-F32A-4729-AA1C-27195DE22C51}" xr6:coauthVersionLast="47" xr6:coauthVersionMax="47" xr10:uidLastSave="{00000000-0000-0000-0000-000000000000}"/>
  <bookViews>
    <workbookView xWindow="-120" yWindow="-120" windowWidth="29040" windowHeight="15720" tabRatio="798" xr2:uid="{421CB865-C381-41C8-96D1-36C6EC249D67}"/>
  </bookViews>
  <sheets>
    <sheet name="سهام" sheetId="1" r:id="rId1"/>
    <sheet name="سپرده" sheetId="2" r:id="rId2"/>
    <sheet name="جمع درآمدها" sheetId="10" r:id="rId3"/>
    <sheet name="سایر درآمدها" sheetId="11" state="hidden" r:id="rId4"/>
    <sheet name="درآمد سرمایه‌گذاری در سهام" sheetId="7" r:id="rId5"/>
    <sheet name="درآمد سود سهام" sheetId="12" r:id="rId6"/>
    <sheet name="درآمد سپرده بانکی" sheetId="8" r:id="rId7"/>
    <sheet name="سود سپرده بانکی" sheetId="3" r:id="rId8"/>
    <sheet name="درآمد ناشی از فروش" sheetId="13" r:id="rId9"/>
    <sheet name="درآمد ناشی از تغییر قیمت اوراق" sheetId="5" r:id="rId10"/>
  </sheets>
  <definedNames>
    <definedName name="_xlnm._FilterDatabase" localSheetId="8" hidden="1">'درآمد ناشی از فروش'!$K$6:$Q$25</definedName>
    <definedName name="_xlnm._FilterDatabase" localSheetId="0" hidden="1">سهام!$A$6:$A$10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9" i="5" l="1"/>
  <c r="I10" i="5"/>
  <c r="I11" i="5"/>
  <c r="I12" i="5"/>
  <c r="I13" i="5"/>
  <c r="I14" i="5"/>
  <c r="I15" i="5"/>
  <c r="I16" i="5"/>
  <c r="I17" i="5"/>
  <c r="I18" i="5"/>
  <c r="I19" i="5"/>
  <c r="I20" i="5"/>
  <c r="I21" i="5"/>
  <c r="I22" i="5"/>
  <c r="I23" i="5"/>
  <c r="I24" i="5"/>
  <c r="I25" i="5"/>
  <c r="I26" i="5"/>
  <c r="I27" i="5"/>
  <c r="I8" i="5"/>
  <c r="Q9" i="5"/>
  <c r="Q10" i="5"/>
  <c r="Q11" i="5"/>
  <c r="Q12" i="5"/>
  <c r="Q13" i="5"/>
  <c r="Q14" i="5"/>
  <c r="Q15" i="5"/>
  <c r="Q16" i="5"/>
  <c r="Q17" i="5"/>
  <c r="Q18" i="5"/>
  <c r="Q19" i="5"/>
  <c r="Q20" i="5"/>
  <c r="Q21" i="5"/>
  <c r="Q22" i="5"/>
  <c r="Q23" i="5"/>
  <c r="Q24" i="5"/>
  <c r="Q25" i="5"/>
  <c r="Q26" i="5"/>
  <c r="Q27" i="5"/>
  <c r="Q8" i="5"/>
  <c r="Q9" i="13"/>
  <c r="Q10" i="13"/>
  <c r="Q11" i="13"/>
  <c r="Q12" i="13"/>
  <c r="Q13" i="13"/>
  <c r="Q14" i="13"/>
  <c r="Q15" i="13"/>
  <c r="Q16" i="13"/>
  <c r="Q17" i="13"/>
  <c r="Q18" i="13"/>
  <c r="Q19" i="13"/>
  <c r="Q20" i="13"/>
  <c r="Q21" i="13"/>
  <c r="Q22" i="13"/>
  <c r="Q23" i="13"/>
  <c r="Q24" i="13"/>
  <c r="Q8" i="13"/>
  <c r="S9" i="12"/>
  <c r="S10" i="12"/>
  <c r="M9" i="12"/>
  <c r="M10" i="12"/>
  <c r="M8" i="12"/>
  <c r="M25" i="13"/>
  <c r="O25" i="13"/>
  <c r="S8" i="12"/>
  <c r="I6" i="2" l="1"/>
  <c r="C6" i="2"/>
  <c r="Y32" i="1"/>
  <c r="G8" i="7"/>
  <c r="G9" i="3"/>
  <c r="I11" i="12"/>
  <c r="K11" i="12"/>
  <c r="M11" i="12"/>
  <c r="Q11" i="12"/>
  <c r="O11" i="12"/>
  <c r="A4" i="13"/>
  <c r="A2" i="13"/>
  <c r="Q26" i="7" l="1"/>
  <c r="G24" i="7"/>
  <c r="Q25" i="7"/>
  <c r="G25" i="7"/>
  <c r="Q24" i="7"/>
  <c r="G26" i="7"/>
  <c r="G16" i="7"/>
  <c r="G20" i="7"/>
  <c r="Q17" i="7"/>
  <c r="G15" i="7"/>
  <c r="G19" i="7"/>
  <c r="Q16" i="7"/>
  <c r="Q20" i="7"/>
  <c r="G18" i="7"/>
  <c r="Q15" i="7"/>
  <c r="Q19" i="7"/>
  <c r="G17" i="7"/>
  <c r="Q18" i="7"/>
  <c r="Q8" i="7"/>
  <c r="G22" i="7"/>
  <c r="G11" i="7"/>
  <c r="Q12" i="7"/>
  <c r="G14" i="7"/>
  <c r="G10" i="7"/>
  <c r="Q11" i="7"/>
  <c r="Q13" i="7"/>
  <c r="G13" i="7"/>
  <c r="Q10" i="7"/>
  <c r="Q14" i="7"/>
  <c r="G12" i="7"/>
  <c r="G32" i="7"/>
  <c r="Q32" i="7"/>
  <c r="G23" i="7"/>
  <c r="G31" i="7"/>
  <c r="Q31" i="7"/>
  <c r="Q27" i="7"/>
  <c r="G30" i="7"/>
  <c r="Q30" i="7"/>
  <c r="G28" i="7"/>
  <c r="G29" i="7"/>
  <c r="Q29" i="7"/>
  <c r="Q22" i="7"/>
  <c r="Q28" i="7"/>
  <c r="G21" i="7"/>
  <c r="Q21" i="7"/>
  <c r="G27" i="7"/>
  <c r="Q23" i="7"/>
  <c r="G9" i="7"/>
  <c r="Q9" i="7"/>
  <c r="S11" i="12"/>
  <c r="E25" i="13"/>
  <c r="G25" i="13"/>
  <c r="I25" i="13"/>
  <c r="Q25" i="13"/>
  <c r="C10" i="3"/>
  <c r="E10" i="3"/>
  <c r="M9" i="3"/>
  <c r="G9" i="8" s="1"/>
  <c r="M8" i="3"/>
  <c r="G8" i="8" s="1"/>
  <c r="C9" i="8"/>
  <c r="G8" i="3"/>
  <c r="C8" i="8" s="1"/>
  <c r="A4" i="12"/>
  <c r="A2" i="12"/>
  <c r="C24" i="7" l="1"/>
  <c r="M25" i="7"/>
  <c r="M24" i="7"/>
  <c r="C26" i="7"/>
  <c r="M26" i="7"/>
  <c r="C25" i="7"/>
  <c r="C15" i="7"/>
  <c r="C19" i="7"/>
  <c r="M16" i="7"/>
  <c r="C18" i="7"/>
  <c r="M15" i="7"/>
  <c r="M19" i="7"/>
  <c r="C17" i="7"/>
  <c r="M18" i="7"/>
  <c r="M20" i="7"/>
  <c r="C16" i="7"/>
  <c r="C20" i="7"/>
  <c r="M17" i="7"/>
  <c r="C10" i="7"/>
  <c r="M11" i="7"/>
  <c r="C13" i="7"/>
  <c r="M10" i="7"/>
  <c r="M14" i="7"/>
  <c r="C12" i="7"/>
  <c r="C14" i="7"/>
  <c r="M13" i="7"/>
  <c r="M12" i="7"/>
  <c r="C11" i="7"/>
  <c r="C27" i="7"/>
  <c r="M22" i="7"/>
  <c r="C28" i="7"/>
  <c r="M27" i="7"/>
  <c r="M23" i="7"/>
  <c r="C23" i="7"/>
  <c r="M28" i="7"/>
  <c r="C22" i="7"/>
  <c r="C8" i="7"/>
  <c r="M9" i="7"/>
  <c r="C9" i="7"/>
  <c r="M21" i="7"/>
  <c r="C21" i="7"/>
  <c r="M29" i="7"/>
  <c r="C29" i="7"/>
  <c r="M32" i="7"/>
  <c r="M30" i="7"/>
  <c r="C30" i="7"/>
  <c r="M31" i="7"/>
  <c r="C31" i="7"/>
  <c r="M8" i="7"/>
  <c r="C32" i="7"/>
  <c r="C10" i="8"/>
  <c r="C8" i="10" s="1"/>
  <c r="G33" i="7"/>
  <c r="G10" i="8"/>
  <c r="G10" i="3"/>
  <c r="I10" i="3"/>
  <c r="M10" i="3"/>
  <c r="K10" i="3"/>
  <c r="C10" i="2"/>
  <c r="E10" i="2"/>
  <c r="G10" i="2"/>
  <c r="K10" i="2"/>
  <c r="E32" i="1"/>
  <c r="G32" i="1"/>
  <c r="K32" i="1"/>
  <c r="O32" i="1"/>
  <c r="U32" i="1"/>
  <c r="W32" i="1"/>
  <c r="M33" i="7" l="1"/>
  <c r="E9" i="8"/>
  <c r="E8" i="8"/>
  <c r="I9" i="8"/>
  <c r="I9" i="2" l="1"/>
  <c r="A2" i="5"/>
  <c r="Q28" i="5" l="1"/>
  <c r="I28" i="5"/>
  <c r="I8" i="2"/>
  <c r="I10" i="2" s="1"/>
  <c r="A2" i="11"/>
  <c r="E9" i="11"/>
  <c r="C9" i="11"/>
  <c r="C9" i="10" s="1"/>
  <c r="G10" i="10" l="1"/>
  <c r="O28" i="5" l="1"/>
  <c r="M28" i="5"/>
  <c r="G28" i="5"/>
  <c r="E28" i="5"/>
  <c r="A4" i="5"/>
  <c r="A4" i="3"/>
  <c r="A4" i="8"/>
  <c r="A4" i="7"/>
  <c r="A4" i="10"/>
  <c r="A4" i="11" s="1"/>
  <c r="A4" i="2"/>
  <c r="A2" i="3"/>
  <c r="A2" i="8"/>
  <c r="A2" i="7"/>
  <c r="A2" i="10"/>
  <c r="A2" i="2"/>
  <c r="E24" i="7" l="1"/>
  <c r="I24" i="7" s="1"/>
  <c r="O25" i="7"/>
  <c r="S25" i="7" s="1"/>
  <c r="O26" i="7"/>
  <c r="S26" i="7" s="1"/>
  <c r="O24" i="7"/>
  <c r="S24" i="7" s="1"/>
  <c r="E26" i="7"/>
  <c r="I26" i="7" s="1"/>
  <c r="E25" i="7"/>
  <c r="I25" i="7" s="1"/>
  <c r="O17" i="7"/>
  <c r="S17" i="7" s="1"/>
  <c r="E15" i="7"/>
  <c r="I15" i="7" s="1"/>
  <c r="E19" i="7"/>
  <c r="I19" i="7" s="1"/>
  <c r="O16" i="7"/>
  <c r="S16" i="7" s="1"/>
  <c r="E18" i="7"/>
  <c r="I18" i="7" s="1"/>
  <c r="O15" i="7"/>
  <c r="S15" i="7" s="1"/>
  <c r="O19" i="7"/>
  <c r="S19" i="7" s="1"/>
  <c r="O20" i="7"/>
  <c r="S20" i="7" s="1"/>
  <c r="E17" i="7"/>
  <c r="I17" i="7" s="1"/>
  <c r="O18" i="7"/>
  <c r="S18" i="7" s="1"/>
  <c r="E16" i="7"/>
  <c r="I16" i="7" s="1"/>
  <c r="E20" i="7"/>
  <c r="I20" i="7" s="1"/>
  <c r="E10" i="7"/>
  <c r="I10" i="7" s="1"/>
  <c r="E11" i="7"/>
  <c r="I11" i="7" s="1"/>
  <c r="E14" i="7"/>
  <c r="I14" i="7" s="1"/>
  <c r="O12" i="7"/>
  <c r="S12" i="7" s="1"/>
  <c r="O11" i="7"/>
  <c r="S11" i="7" s="1"/>
  <c r="E13" i="7"/>
  <c r="I13" i="7" s="1"/>
  <c r="O10" i="7"/>
  <c r="S10" i="7" s="1"/>
  <c r="O14" i="7"/>
  <c r="S14" i="7" s="1"/>
  <c r="E12" i="7"/>
  <c r="I12" i="7" s="1"/>
  <c r="O13" i="7"/>
  <c r="S13" i="7" s="1"/>
  <c r="O23" i="7"/>
  <c r="S23" i="7" s="1"/>
  <c r="E27" i="7"/>
  <c r="I27" i="7" s="1"/>
  <c r="E22" i="7"/>
  <c r="I22" i="7" s="1"/>
  <c r="O22" i="7"/>
  <c r="S22" i="7" s="1"/>
  <c r="E28" i="7"/>
  <c r="I28" i="7" s="1"/>
  <c r="O27" i="7"/>
  <c r="S27" i="7" s="1"/>
  <c r="E23" i="7"/>
  <c r="I23" i="7" s="1"/>
  <c r="O28" i="7"/>
  <c r="S28" i="7" s="1"/>
  <c r="O9" i="7"/>
  <c r="S9" i="7" s="1"/>
  <c r="E9" i="7"/>
  <c r="I9" i="7" s="1"/>
  <c r="O21" i="7"/>
  <c r="S21" i="7" s="1"/>
  <c r="O29" i="7"/>
  <c r="S29" i="7" s="1"/>
  <c r="E29" i="7"/>
  <c r="I29" i="7" s="1"/>
  <c r="O30" i="7"/>
  <c r="S30" i="7" s="1"/>
  <c r="E30" i="7"/>
  <c r="I30" i="7" s="1"/>
  <c r="E31" i="7"/>
  <c r="I31" i="7" s="1"/>
  <c r="O31" i="7"/>
  <c r="S31" i="7" s="1"/>
  <c r="O32" i="7"/>
  <c r="S32" i="7" s="1"/>
  <c r="E32" i="7"/>
  <c r="I32" i="7" s="1"/>
  <c r="O8" i="7"/>
  <c r="S8" i="7" s="1"/>
  <c r="E8" i="7"/>
  <c r="I8" i="7" s="1"/>
  <c r="E21" i="7"/>
  <c r="I21" i="7" s="1"/>
  <c r="I8" i="8"/>
  <c r="I10" i="8" s="1"/>
  <c r="C33" i="7"/>
  <c r="I33" i="7" l="1"/>
  <c r="E10" i="8"/>
  <c r="E33" i="7"/>
  <c r="Q33" i="7"/>
  <c r="O33" i="7"/>
  <c r="K26" i="7" l="1"/>
  <c r="K24" i="7"/>
  <c r="K25" i="7"/>
  <c r="K18" i="7"/>
  <c r="K17" i="7"/>
  <c r="K20" i="7"/>
  <c r="K19" i="7"/>
  <c r="K15" i="7"/>
  <c r="K16" i="7"/>
  <c r="K27" i="7"/>
  <c r="K12" i="7"/>
  <c r="K11" i="7"/>
  <c r="K14" i="7"/>
  <c r="K10" i="7"/>
  <c r="K13" i="7"/>
  <c r="K23" i="7"/>
  <c r="K28" i="7"/>
  <c r="K22" i="7"/>
  <c r="C7" i="10"/>
  <c r="C10" i="10" s="1"/>
  <c r="K30" i="7"/>
  <c r="K9" i="7"/>
  <c r="K31" i="7"/>
  <c r="K29" i="7"/>
  <c r="K32" i="7"/>
  <c r="K8" i="7"/>
  <c r="K21" i="7"/>
  <c r="S33" i="7"/>
  <c r="U26" i="7" l="1"/>
  <c r="U24" i="7"/>
  <c r="U25" i="7"/>
  <c r="U17" i="7"/>
  <c r="U16" i="7"/>
  <c r="U20" i="7"/>
  <c r="U18" i="7"/>
  <c r="U19" i="7"/>
  <c r="U15" i="7"/>
  <c r="E8" i="10"/>
  <c r="E9" i="10"/>
  <c r="U27" i="7"/>
  <c r="U12" i="7"/>
  <c r="U14" i="7"/>
  <c r="U10" i="7"/>
  <c r="U13" i="7"/>
  <c r="U11" i="7"/>
  <c r="U23" i="7"/>
  <c r="U22" i="7"/>
  <c r="U28" i="7"/>
  <c r="U30" i="7"/>
  <c r="U32" i="7"/>
  <c r="E7" i="10"/>
  <c r="K33" i="7"/>
  <c r="U31" i="7"/>
  <c r="U29" i="7"/>
  <c r="U8" i="7"/>
  <c r="U21" i="7"/>
  <c r="U9" i="7"/>
  <c r="E10" i="10" l="1"/>
  <c r="U33" i="7"/>
</calcChain>
</file>

<file path=xl/sharedStrings.xml><?xml version="1.0" encoding="utf-8"?>
<sst xmlns="http://schemas.openxmlformats.org/spreadsheetml/2006/main" count="740" uniqueCount="88">
  <si>
    <t>صندوق سرمایه‌گذاری بخشی صنایع مفید</t>
  </si>
  <si>
    <t>صورت وضعیت پورتفوی</t>
  </si>
  <si>
    <t>برای ماه منتهی به 1403/09/30</t>
  </si>
  <si>
    <t>نام شرکت</t>
  </si>
  <si>
    <t>1403/08/30</t>
  </si>
  <si>
    <t>تغییرات طی دوره</t>
  </si>
  <si>
    <t>1403/09/30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</si>
  <si>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</si>
  <si>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</si>
  <si>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</si>
  <si>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</si>
  <si>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</si>
  <si>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</si>
  <si>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</si>
  <si>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</si>
  <si>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/>
  </si>
  <si>
    <t>برای ماه منتهی به 1403/08/30</t>
  </si>
  <si>
    <t>سپرده</t>
  </si>
  <si>
    <t>مبلغ</t>
  </si>
  <si>
    <t>افزایش</t>
  </si>
  <si>
    <t>کاهش</t>
  </si>
  <si>
    <t>درصد به کل دارایی‌ها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</si>
  <si>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</si>
  <si>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</si>
  <si>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</si>
  <si>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</si>
  <si>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</si>
  <si>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درآمد سود</t>
  </si>
  <si>
    <t>هزینه تنزیل</t>
  </si>
  <si>
    <t>خالص درآمد</t>
  </si>
  <si>
    <t>بهای فروش</t>
  </si>
  <si>
    <t>ارزش دفتری</t>
  </si>
  <si>
    <t>سود و زیان ناشی از تغییر قیمت</t>
  </si>
  <si>
    <t>درآمد سود سهام</t>
  </si>
  <si>
    <t>درآمد تغییر ارزش</t>
  </si>
  <si>
    <t>درآمد فروش</t>
  </si>
  <si>
    <t>درصد از کل درآمدها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</si>
  <si>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</si>
  <si>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</si>
  <si>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</si>
  <si>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</si>
  <si>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سرمایه‌گذاری در سهام</t>
  </si>
  <si>
    <t>درآمد سپرده بانکی</t>
  </si>
  <si>
    <t>بانک خاورمیانه شعبه آفریقا</t>
  </si>
  <si>
    <t>سایر درآمدها</t>
  </si>
  <si>
    <t>صندوق سرمایه‌گذاری بخشی صنایع مفید - معدن</t>
  </si>
  <si>
    <t>سرمایه گذاری صدرتامین</t>
  </si>
  <si>
    <t>بانک ملت شعبه مستقل مرکزی</t>
  </si>
  <si>
    <t>سنگ آهن گهرزمین</t>
  </si>
  <si>
    <t>توسعه معادن وفلزات</t>
  </si>
  <si>
    <t>توسعه معدنی و صنعتی صبانور</t>
  </si>
  <si>
    <t>معدنی و صنعتی گل گهر</t>
  </si>
  <si>
    <t>معدنی وصنعتی چادرملو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</si>
  <si>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</si>
  <si>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</si>
  <si>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</si>
  <si>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</si>
  <si>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</si>
  <si>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</si>
  <si>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سود و زیان ناشی از فروش</t>
  </si>
  <si>
    <t xml:space="preserve"> </t>
  </si>
  <si>
    <t>بین المللی توسعه ص. معادن غدیر</t>
  </si>
  <si>
    <t>سرمایه گذاری تامین اجتماعی</t>
  </si>
  <si>
    <t>سرمایه گذاری سیمان تامین</t>
  </si>
  <si>
    <t>سرمایه‌گذاری‌غدیر(هلدینگ‌</t>
  </si>
  <si>
    <t>گروه مالی صبا تامین</t>
  </si>
  <si>
    <t>پتروشیمی زاگرس</t>
  </si>
  <si>
    <t>پتروشیمی شیراز</t>
  </si>
  <si>
    <t>س. و توسعه صنایع لاستیک</t>
  </si>
  <si>
    <t>صنایع پتروشیمی کرمانشاه</t>
  </si>
  <si>
    <t>زغال سنگ پروده طبس</t>
  </si>
  <si>
    <t>گروه مالی مهرگان تامین پارس</t>
  </si>
  <si>
    <t>نیان باتری خاوران</t>
  </si>
  <si>
    <t>هامون نایزه</t>
  </si>
  <si>
    <t>کیمیا کالای رازی</t>
  </si>
  <si>
    <t xml:space="preserve"> تا پایان ماه</t>
  </si>
  <si>
    <t>از ابتدای سال مالی</t>
  </si>
  <si>
    <t>سایر درآمد ها</t>
  </si>
  <si>
    <t>پتروشیمی اروند</t>
  </si>
  <si>
    <t>گروه مالی نماد غدیر(سهامی عام)</t>
  </si>
  <si>
    <t>مجتمع کاشی و سنگ پرسپولیس یزد</t>
  </si>
  <si>
    <t>1404/11/30</t>
  </si>
  <si>
    <t>تکادو</t>
  </si>
  <si>
    <t>-</t>
  </si>
  <si>
    <t>آلیاژ گستر هامون</t>
  </si>
  <si>
    <t>برای ماه منتهی به 1404/12/29</t>
  </si>
  <si>
    <t>1404/12/29</t>
  </si>
  <si>
    <t>1404/12/18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</si>
</sst>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-;\(#,##0\)"/>
  </numFmts>
  <fonts count="16" x14ac:knownFonts="1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2"/>
      <name val="B Nazanin"/>
      <charset val="178"/>
    </font>
    <font>
      <b/>
      <sz val="16"/>
      <color rgb="FF000000"/>
      <name val="B Nazanin"/>
      <charset val="178"/>
    </font>
    <font>
      <b/>
      <sz val="12"/>
      <name val="B Nazanin"/>
      <charset val="178"/>
    </font>
    <font>
      <sz val="11"/>
      <name val="Calibri"/>
      <family val="2"/>
    </font>
    <font>
      <sz val="14"/>
      <name val="B Nazanin"/>
      <charset val="178"/>
    </font>
    <font>
      <b/>
      <sz val="14"/>
      <name val="B Nazanin"/>
      <charset val="178"/>
    </font>
    <font>
      <sz val="11"/>
      <name val="Calibri"/>
      <family val="2"/>
    </font>
    <font>
      <b/>
      <sz val="10"/>
      <color rgb="FF000000"/>
      <name val="IRANSans"/>
      <family val="2"/>
    </font>
    <font>
      <b/>
      <sz val="16"/>
      <name val="B Nazanin"/>
      <charset val="178"/>
    </font>
    <font>
      <sz val="10"/>
      <name val="IRANSans"/>
      <family val="2"/>
      <charset val="178"/>
    </font>
    <font>
      <b/>
      <sz val="10"/>
      <name val="IRANSans"/>
      <family val="2"/>
      <charset val="178"/>
    </font>
    <font>
      <b/>
      <sz val="12"/>
      <name val="B Titr"/>
      <charset val="178"/>
    </font>
    <font>
      <sz val="10"/>
      <color rgb="FF000000"/>
      <name val="IRANSans"/>
      <family val="2"/>
    </font>
    <font>
      <b/>
      <sz val="10"/>
      <color rgb="FFFF0000"/>
      <name val="IRANSans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auto="1"/>
      </top>
      <bottom style="double">
        <color auto="1"/>
      </bottom>
      <diagonal/>
    </border>
  </borders>
  <cellStyleXfs count="6">
    <xf numFmtId="0" fontId="0" fillId="0" borderId="0"/>
    <xf numFmtId="9" fontId="1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8" fillId="0" borderId="0"/>
    <xf numFmtId="0" fontId="5" fillId="0" borderId="0"/>
  </cellStyleXfs>
  <cellXfs count="65">
    <xf numFmtId="0" fontId="0" fillId="0" borderId="0" xfId="0"/>
    <xf numFmtId="10" fontId="2" fillId="0" borderId="0" xfId="1" applyNumberFormat="1" applyFont="1" applyFill="1" applyAlignment="1">
      <alignment horizontal="center" vertical="center"/>
    </xf>
    <xf numFmtId="0" fontId="2" fillId="0" borderId="0" xfId="2" applyFont="1" applyFill="1" applyAlignment="1">
      <alignment horizontal="center" vertical="center"/>
    </xf>
    <xf numFmtId="164" fontId="2" fillId="0" borderId="0" xfId="4" applyNumberFormat="1" applyFont="1" applyFill="1" applyAlignment="1">
      <alignment horizontal="center" vertical="center"/>
    </xf>
    <xf numFmtId="164" fontId="2" fillId="0" borderId="0" xfId="0" applyNumberFormat="1" applyFont="1" applyFill="1" applyAlignment="1">
      <alignment horizontal="center" vertical="center"/>
    </xf>
    <xf numFmtId="164" fontId="4" fillId="0" borderId="0" xfId="2" applyNumberFormat="1" applyFont="1" applyFill="1" applyAlignment="1">
      <alignment horizontal="center" vertical="center"/>
    </xf>
    <xf numFmtId="164" fontId="4" fillId="0" borderId="2" xfId="2" applyNumberFormat="1" applyFont="1" applyFill="1" applyBorder="1" applyAlignment="1">
      <alignment horizontal="center" vertical="center"/>
    </xf>
    <xf numFmtId="9" fontId="4" fillId="0" borderId="2" xfId="1" applyFont="1" applyFill="1" applyBorder="1" applyAlignment="1">
      <alignment horizontal="center" vertical="center"/>
    </xf>
    <xf numFmtId="164" fontId="2" fillId="0" borderId="0" xfId="2" applyNumberFormat="1" applyFont="1" applyFill="1" applyAlignment="1">
      <alignment horizontal="center" vertical="center"/>
    </xf>
    <xf numFmtId="0" fontId="7" fillId="0" borderId="0" xfId="2" applyFont="1" applyFill="1" applyAlignment="1">
      <alignment horizontal="center" vertical="center"/>
    </xf>
    <xf numFmtId="0" fontId="6" fillId="0" borderId="0" xfId="2" applyFont="1" applyFill="1" applyAlignment="1">
      <alignment horizontal="center" vertical="center"/>
    </xf>
    <xf numFmtId="3" fontId="6" fillId="0" borderId="0" xfId="2" applyNumberFormat="1" applyFont="1" applyFill="1" applyAlignment="1">
      <alignment horizontal="center" vertical="center"/>
    </xf>
    <xf numFmtId="3" fontId="7" fillId="0" borderId="2" xfId="2" applyNumberFormat="1" applyFont="1" applyFill="1" applyBorder="1" applyAlignment="1">
      <alignment horizontal="center" vertical="center"/>
    </xf>
    <xf numFmtId="10" fontId="4" fillId="0" borderId="2" xfId="1" applyNumberFormat="1" applyFont="1" applyFill="1" applyBorder="1" applyAlignment="1">
      <alignment horizontal="center" vertical="center"/>
    </xf>
    <xf numFmtId="0" fontId="3" fillId="0" borderId="1" xfId="2" applyFont="1" applyFill="1" applyBorder="1" applyAlignment="1">
      <alignment horizontal="center" vertical="center"/>
    </xf>
    <xf numFmtId="164" fontId="6" fillId="0" borderId="0" xfId="5" applyNumberFormat="1" applyFont="1" applyFill="1" applyAlignment="1">
      <alignment horizontal="center" vertical="center"/>
    </xf>
    <xf numFmtId="164" fontId="7" fillId="0" borderId="2" xfId="5" applyNumberFormat="1" applyFont="1" applyFill="1" applyBorder="1" applyAlignment="1">
      <alignment horizontal="center" vertical="center"/>
    </xf>
    <xf numFmtId="164" fontId="7" fillId="0" borderId="0" xfId="5" applyNumberFormat="1" applyFont="1" applyFill="1" applyAlignment="1">
      <alignment horizontal="center" vertical="center"/>
    </xf>
    <xf numFmtId="164" fontId="2" fillId="0" borderId="0" xfId="2" applyNumberFormat="1" applyFont="1" applyFill="1" applyAlignment="1">
      <alignment horizontal="center"/>
    </xf>
    <xf numFmtId="3" fontId="9" fillId="0" borderId="0" xfId="0" applyNumberFormat="1" applyFont="1"/>
    <xf numFmtId="164" fontId="4" fillId="0" borderId="0" xfId="0" applyNumberFormat="1" applyFont="1" applyFill="1" applyAlignment="1">
      <alignment horizontal="center" vertical="center"/>
    </xf>
    <xf numFmtId="164" fontId="4" fillId="0" borderId="2" xfId="0" applyNumberFormat="1" applyFont="1" applyFill="1" applyBorder="1" applyAlignment="1">
      <alignment horizontal="center" vertical="center"/>
    </xf>
    <xf numFmtId="164" fontId="4" fillId="0" borderId="0" xfId="4" applyNumberFormat="1" applyFont="1" applyFill="1" applyAlignment="1">
      <alignment horizontal="center" vertical="center"/>
    </xf>
    <xf numFmtId="164" fontId="4" fillId="0" borderId="2" xfId="4" applyNumberFormat="1" applyFont="1" applyFill="1" applyBorder="1" applyAlignment="1">
      <alignment horizontal="center" vertical="center"/>
    </xf>
    <xf numFmtId="164" fontId="7" fillId="0" borderId="0" xfId="5" applyNumberFormat="1" applyFont="1" applyFill="1" applyAlignment="1">
      <alignment horizontal="right" vertical="center"/>
    </xf>
    <xf numFmtId="164" fontId="4" fillId="0" borderId="0" xfId="2" applyNumberFormat="1" applyFont="1" applyFill="1" applyAlignment="1">
      <alignment horizontal="center"/>
    </xf>
    <xf numFmtId="164" fontId="7" fillId="0" borderId="2" xfId="2" applyNumberFormat="1" applyFont="1" applyFill="1" applyBorder="1" applyAlignment="1">
      <alignment horizontal="center" vertical="center"/>
    </xf>
    <xf numFmtId="164" fontId="7" fillId="0" borderId="0" xfId="2" applyNumberFormat="1" applyFont="1" applyFill="1" applyAlignment="1">
      <alignment horizontal="center" vertical="center"/>
    </xf>
    <xf numFmtId="164" fontId="2" fillId="0" borderId="0" xfId="2" applyNumberFormat="1" applyFont="1" applyFill="1"/>
    <xf numFmtId="164" fontId="4" fillId="0" borderId="0" xfId="2" applyNumberFormat="1" applyFont="1" applyFill="1"/>
    <xf numFmtId="164" fontId="6" fillId="0" borderId="0" xfId="2" applyNumberFormat="1" applyFont="1" applyFill="1" applyAlignment="1">
      <alignment horizontal="center" vertical="center"/>
    </xf>
    <xf numFmtId="164" fontId="10" fillId="0" borderId="1" xfId="0" applyNumberFormat="1" applyFont="1" applyFill="1" applyBorder="1" applyAlignment="1">
      <alignment horizontal="center" vertical="center"/>
    </xf>
    <xf numFmtId="164" fontId="10" fillId="0" borderId="1" xfId="4" applyNumberFormat="1" applyFont="1" applyFill="1" applyBorder="1" applyAlignment="1">
      <alignment horizontal="center" vertical="center"/>
    </xf>
    <xf numFmtId="164" fontId="7" fillId="0" borderId="1" xfId="5" applyNumberFormat="1" applyFont="1" applyFill="1" applyBorder="1" applyAlignment="1">
      <alignment horizontal="center" vertical="center"/>
    </xf>
    <xf numFmtId="164" fontId="11" fillId="0" borderId="0" xfId="0" applyNumberFormat="1" applyFont="1" applyFill="1"/>
    <xf numFmtId="164" fontId="11" fillId="0" borderId="0" xfId="0" applyNumberFormat="1" applyFont="1"/>
    <xf numFmtId="164" fontId="10" fillId="0" borderId="1" xfId="2" applyNumberFormat="1" applyFont="1" applyFill="1" applyBorder="1" applyAlignment="1">
      <alignment horizontal="center" vertical="center"/>
    </xf>
    <xf numFmtId="164" fontId="12" fillId="0" borderId="0" xfId="0" applyNumberFormat="1" applyFont="1" applyFill="1"/>
    <xf numFmtId="164" fontId="7" fillId="0" borderId="1" xfId="2" applyNumberFormat="1" applyFont="1" applyFill="1" applyBorder="1" applyAlignment="1">
      <alignment horizontal="center" vertical="center"/>
    </xf>
    <xf numFmtId="9" fontId="2" fillId="0" borderId="0" xfId="1" applyFont="1" applyFill="1" applyAlignment="1">
      <alignment horizontal="center" vertical="center"/>
    </xf>
    <xf numFmtId="9" fontId="7" fillId="0" borderId="2" xfId="1" applyFont="1" applyFill="1" applyBorder="1" applyAlignment="1">
      <alignment horizontal="center" vertical="center"/>
    </xf>
    <xf numFmtId="10" fontId="6" fillId="0" borderId="0" xfId="1" applyNumberFormat="1" applyFont="1" applyFill="1" applyAlignment="1">
      <alignment horizontal="center" vertical="center"/>
    </xf>
    <xf numFmtId="10" fontId="7" fillId="0" borderId="2" xfId="1" applyNumberFormat="1" applyFont="1" applyFill="1" applyBorder="1" applyAlignment="1">
      <alignment horizontal="center" vertical="center"/>
    </xf>
    <xf numFmtId="164" fontId="2" fillId="0" borderId="0" xfId="4" applyNumberFormat="1" applyFont="1" applyFill="1" applyAlignment="1">
      <alignment horizontal="center" vertical="center"/>
    </xf>
    <xf numFmtId="164" fontId="2" fillId="0" borderId="0" xfId="4" applyNumberFormat="1" applyFont="1" applyFill="1" applyAlignment="1">
      <alignment horizontal="center" vertical="center"/>
    </xf>
    <xf numFmtId="164" fontId="2" fillId="0" borderId="0" xfId="4" applyNumberFormat="1" applyFont="1" applyFill="1" applyAlignment="1">
      <alignment horizontal="center" vertical="center"/>
    </xf>
    <xf numFmtId="0" fontId="10" fillId="0" borderId="0" xfId="2" applyFont="1" applyFill="1" applyAlignment="1">
      <alignment horizontal="center" vertical="center"/>
    </xf>
    <xf numFmtId="3" fontId="14" fillId="0" borderId="0" xfId="0" applyNumberFormat="1" applyFont="1"/>
    <xf numFmtId="164" fontId="2" fillId="0" borderId="0" xfId="4" applyNumberFormat="1" applyFont="1" applyFill="1" applyAlignment="1">
      <alignment horizontal="center" vertical="center"/>
    </xf>
    <xf numFmtId="164" fontId="2" fillId="0" borderId="0" xfId="4" applyNumberFormat="1" applyFont="1" applyFill="1" applyAlignment="1">
      <alignment horizontal="center" vertical="center"/>
    </xf>
    <xf numFmtId="3" fontId="15" fillId="0" borderId="0" xfId="0" applyNumberFormat="1" applyFont="1"/>
    <xf numFmtId="164" fontId="10" fillId="0" borderId="1" xfId="0" applyNumberFormat="1" applyFont="1" applyFill="1" applyBorder="1" applyAlignment="1">
      <alignment horizontal="center" vertical="center"/>
    </xf>
    <xf numFmtId="164" fontId="10" fillId="0" borderId="0" xfId="0" applyNumberFormat="1" applyFont="1" applyFill="1" applyAlignment="1">
      <alignment horizontal="center" vertical="center"/>
    </xf>
    <xf numFmtId="164" fontId="7" fillId="0" borderId="0" xfId="2" applyNumberFormat="1" applyFont="1" applyFill="1" applyAlignment="1">
      <alignment horizontal="center" vertical="center"/>
    </xf>
    <xf numFmtId="164" fontId="13" fillId="0" borderId="0" xfId="2" applyNumberFormat="1" applyFont="1" applyFill="1" applyAlignment="1">
      <alignment horizontal="right" vertical="center" readingOrder="2"/>
    </xf>
    <xf numFmtId="164" fontId="7" fillId="0" borderId="1" xfId="2" applyNumberFormat="1" applyFont="1" applyFill="1" applyBorder="1" applyAlignment="1">
      <alignment horizontal="center" vertical="center"/>
    </xf>
    <xf numFmtId="164" fontId="10" fillId="0" borderId="0" xfId="2" applyNumberFormat="1" applyFont="1" applyFill="1" applyAlignment="1">
      <alignment horizontal="center" vertical="center"/>
    </xf>
    <xf numFmtId="0" fontId="3" fillId="0" borderId="0" xfId="2" applyFont="1" applyFill="1" applyAlignment="1">
      <alignment horizontal="center" vertical="center"/>
    </xf>
    <xf numFmtId="0" fontId="3" fillId="0" borderId="1" xfId="2" applyFont="1" applyFill="1" applyBorder="1" applyAlignment="1">
      <alignment horizontal="center" vertical="center"/>
    </xf>
    <xf numFmtId="164" fontId="10" fillId="0" borderId="1" xfId="2" applyNumberFormat="1" applyFont="1" applyFill="1" applyBorder="1" applyAlignment="1">
      <alignment horizontal="center" vertical="center"/>
    </xf>
    <xf numFmtId="164" fontId="7" fillId="0" borderId="0" xfId="5" applyNumberFormat="1" applyFont="1" applyFill="1" applyAlignment="1">
      <alignment horizontal="center" vertical="center"/>
    </xf>
    <xf numFmtId="164" fontId="7" fillId="0" borderId="1" xfId="5" applyNumberFormat="1" applyFont="1" applyFill="1" applyBorder="1" applyAlignment="1">
      <alignment horizontal="center" vertical="center"/>
    </xf>
    <xf numFmtId="164" fontId="2" fillId="0" borderId="0" xfId="4" applyNumberFormat="1" applyFont="1" applyFill="1" applyAlignment="1">
      <alignment horizontal="center" vertical="center"/>
    </xf>
    <xf numFmtId="164" fontId="10" fillId="0" borderId="0" xfId="4" applyNumberFormat="1" applyFont="1" applyFill="1" applyAlignment="1">
      <alignment horizontal="center" vertical="center"/>
    </xf>
    <xf numFmtId="164" fontId="10" fillId="0" borderId="1" xfId="4" applyNumberFormat="1" applyFont="1" applyFill="1" applyBorder="1" applyAlignment="1">
      <alignment horizontal="center" vertical="center"/>
    </xf>
  </cellXfs>
  <cellStyles count="6">
    <cellStyle name="Normal" xfId="0" builtinId="0"/>
    <cellStyle name="Normal 2" xfId="2" xr:uid="{1E1A8E3D-5E24-4E1B-BAB4-684E8467DDA8}"/>
    <cellStyle name="Normal 3" xfId="4" xr:uid="{38526843-7C31-453D-8E06-42284C53B56D}"/>
    <cellStyle name="Normal 3 2" xfId="5" xr:uid="{F4B3F075-D097-490F-A666-94EE224EA579}"/>
    <cellStyle name="Percent" xfId="1" builtinId="5"/>
    <cellStyle name="Percent 2" xfId="3" xr:uid="{939923A2-5A58-4323-BED6-7D01AB1F4A9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3842E2-5677-49C4-BA68-30F9F76D9B3C}">
  <dimension ref="A2:AA33"/>
  <sheetViews>
    <sheetView rightToLeft="1" tabSelected="1" zoomScale="70" zoomScaleNormal="70" workbookViewId="0">
      <selection activeCell="I22" sqref="I22"/>
    </sheetView>
  </sheetViews>
  <sheetFormatPr defaultRowHeight="18.75" x14ac:dyDescent="0.2"/>
  <cols>
    <col min="1" max="1" width="28.375" style="4" bestFit="1" customWidth="1"/>
    <col min="2" max="2" width="0.875" style="4" customWidth="1"/>
    <col min="3" max="3" width="16.625" style="4" customWidth="1"/>
    <col min="4" max="4" width="0.875" style="4" customWidth="1"/>
    <col min="5" max="5" width="20.125" style="4" customWidth="1"/>
    <col min="6" max="6" width="0.875" style="4" customWidth="1"/>
    <col min="7" max="7" width="22.75" style="4" customWidth="1"/>
    <col min="8" max="8" width="0.875" style="4" customWidth="1"/>
    <col min="9" max="9" width="16.625" style="4" customWidth="1"/>
    <col min="10" max="10" width="0.875" style="4" customWidth="1"/>
    <col min="11" max="11" width="19.25" style="4" customWidth="1"/>
    <col min="12" max="12" width="0.875" style="4" customWidth="1"/>
    <col min="13" max="13" width="16.625" style="4" customWidth="1"/>
    <col min="14" max="14" width="0.875" style="4" customWidth="1"/>
    <col min="15" max="15" width="19.25" style="4" customWidth="1"/>
    <col min="16" max="16" width="0.875" style="4" customWidth="1"/>
    <col min="17" max="17" width="16.625" style="4" customWidth="1"/>
    <col min="18" max="18" width="0.875" style="4" customWidth="1"/>
    <col min="19" max="19" width="15.75" style="4" customWidth="1"/>
    <col min="20" max="20" width="0.875" style="4" customWidth="1"/>
    <col min="21" max="21" width="20.125" style="4" customWidth="1"/>
    <col min="22" max="22" width="0.875" style="4" customWidth="1"/>
    <col min="23" max="23" width="22.75" style="4" customWidth="1"/>
    <col min="24" max="24" width="0.875" style="4" customWidth="1"/>
    <col min="25" max="25" width="29.875" style="4" bestFit="1" customWidth="1"/>
    <col min="26" max="26" width="0.875" style="4" customWidth="1"/>
    <col min="27" max="27" width="10.875" style="4" bestFit="1" customWidth="1"/>
    <col min="28" max="28" width="10.375" style="4" bestFit="1" customWidth="1"/>
    <col min="29" max="16384" width="9" style="4"/>
  </cols>
  <sheetData>
    <row r="2" spans="1:25" ht="26.25" x14ac:dyDescent="0.2">
      <c r="A2" s="52" t="s">
        <v>45</v>
      </c>
      <c r="B2" s="52" t="s">
        <v>0</v>
      </c>
      <c r="C2" s="52" t="s">
        <v>0</v>
      </c>
      <c r="D2" s="52" t="s">
        <v>0</v>
      </c>
      <c r="E2" s="52" t="s">
        <v>0</v>
      </c>
      <c r="F2" s="52" t="s">
        <v>0</v>
      </c>
      <c r="G2" s="52" t="s">
        <v>0</v>
      </c>
      <c r="H2" s="52" t="s">
        <v>0</v>
      </c>
      <c r="I2" s="52" t="s">
        <v>0</v>
      </c>
      <c r="J2" s="52" t="s">
        <v>0</v>
      </c>
      <c r="K2" s="52" t="s">
        <v>0</v>
      </c>
      <c r="L2" s="52" t="s">
        <v>0</v>
      </c>
      <c r="M2" s="52" t="s">
        <v>0</v>
      </c>
      <c r="N2" s="52" t="s">
        <v>0</v>
      </c>
      <c r="O2" s="52" t="s">
        <v>0</v>
      </c>
      <c r="P2" s="52" t="s">
        <v>0</v>
      </c>
      <c r="Q2" s="52" t="s">
        <v>0</v>
      </c>
      <c r="R2" s="52" t="s">
        <v>0</v>
      </c>
      <c r="S2" s="52" t="s">
        <v>0</v>
      </c>
      <c r="T2" s="52" t="s">
        <v>0</v>
      </c>
      <c r="U2" s="52" t="s">
        <v>0</v>
      </c>
      <c r="V2" s="52" t="s">
        <v>0</v>
      </c>
      <c r="W2" s="52" t="s">
        <v>0</v>
      </c>
      <c r="X2" s="52" t="s">
        <v>0</v>
      </c>
      <c r="Y2" s="52" t="s">
        <v>0</v>
      </c>
    </row>
    <row r="3" spans="1:25" ht="26.25" x14ac:dyDescent="0.2">
      <c r="A3" s="52" t="s">
        <v>1</v>
      </c>
      <c r="B3" s="52" t="s">
        <v>1</v>
      </c>
      <c r="C3" s="52" t="s">
        <v>1</v>
      </c>
      <c r="D3" s="52" t="s">
        <v>1</v>
      </c>
      <c r="E3" s="52" t="s">
        <v>1</v>
      </c>
      <c r="F3" s="52" t="s">
        <v>1</v>
      </c>
      <c r="G3" s="52" t="s">
        <v>1</v>
      </c>
      <c r="H3" s="52" t="s">
        <v>1</v>
      </c>
      <c r="I3" s="52" t="s">
        <v>1</v>
      </c>
      <c r="J3" s="52" t="s">
        <v>1</v>
      </c>
      <c r="K3" s="52" t="s">
        <v>1</v>
      </c>
      <c r="L3" s="52" t="s">
        <v>1</v>
      </c>
      <c r="M3" s="52" t="s">
        <v>1</v>
      </c>
      <c r="N3" s="52" t="s">
        <v>1</v>
      </c>
      <c r="O3" s="52" t="s">
        <v>1</v>
      </c>
      <c r="P3" s="52" t="s">
        <v>1</v>
      </c>
      <c r="Q3" s="52" t="s">
        <v>1</v>
      </c>
      <c r="R3" s="52" t="s">
        <v>1</v>
      </c>
      <c r="S3" s="52" t="s">
        <v>1</v>
      </c>
      <c r="T3" s="52" t="s">
        <v>1</v>
      </c>
      <c r="U3" s="52" t="s">
        <v>1</v>
      </c>
      <c r="V3" s="52" t="s">
        <v>1</v>
      </c>
      <c r="W3" s="52" t="s">
        <v>1</v>
      </c>
      <c r="X3" s="52" t="s">
        <v>1</v>
      </c>
      <c r="Y3" s="52" t="s">
        <v>1</v>
      </c>
    </row>
    <row r="4" spans="1:25" ht="26.25" x14ac:dyDescent="0.2">
      <c r="A4" s="52" t="s">
        <v>85</v>
      </c>
      <c r="B4" s="52" t="s">
        <v>2</v>
      </c>
      <c r="C4" s="52" t="s">
        <v>2</v>
      </c>
      <c r="D4" s="52" t="s">
        <v>2</v>
      </c>
      <c r="E4" s="52" t="s">
        <v>2</v>
      </c>
      <c r="F4" s="52" t="s">
        <v>2</v>
      </c>
      <c r="G4" s="52" t="s">
        <v>2</v>
      </c>
      <c r="H4" s="52" t="s">
        <v>2</v>
      </c>
      <c r="I4" s="52" t="s">
        <v>2</v>
      </c>
      <c r="J4" s="52" t="s">
        <v>2</v>
      </c>
      <c r="K4" s="52" t="s">
        <v>2</v>
      </c>
      <c r="L4" s="52" t="s">
        <v>2</v>
      </c>
      <c r="M4" s="52" t="s">
        <v>2</v>
      </c>
      <c r="N4" s="52" t="s">
        <v>2</v>
      </c>
      <c r="O4" s="52" t="s">
        <v>2</v>
      </c>
      <c r="P4" s="52" t="s">
        <v>2</v>
      </c>
      <c r="Q4" s="52" t="s">
        <v>2</v>
      </c>
      <c r="R4" s="52" t="s">
        <v>2</v>
      </c>
      <c r="S4" s="52" t="s">
        <v>2</v>
      </c>
      <c r="T4" s="52" t="s">
        <v>2</v>
      </c>
      <c r="U4" s="52" t="s">
        <v>2</v>
      </c>
      <c r="V4" s="52" t="s">
        <v>2</v>
      </c>
      <c r="W4" s="52" t="s">
        <v>2</v>
      </c>
      <c r="X4" s="52" t="s">
        <v>2</v>
      </c>
      <c r="Y4" s="52" t="s">
        <v>2</v>
      </c>
    </row>
    <row r="6" spans="1:25" ht="27" thickBot="1" x14ac:dyDescent="0.25">
      <c r="A6" s="51" t="s">
        <v>3</v>
      </c>
      <c r="C6" s="51" t="s">
        <v>81</v>
      </c>
      <c r="D6" s="51" t="s">
        <v>4</v>
      </c>
      <c r="E6" s="51" t="s">
        <v>4</v>
      </c>
      <c r="F6" s="51" t="s">
        <v>4</v>
      </c>
      <c r="G6" s="51" t="s">
        <v>4</v>
      </c>
      <c r="I6" s="51" t="s">
        <v>5</v>
      </c>
      <c r="J6" s="51" t="s">
        <v>5</v>
      </c>
      <c r="K6" s="51" t="s">
        <v>5</v>
      </c>
      <c r="L6" s="51" t="s">
        <v>5</v>
      </c>
      <c r="M6" s="51" t="s">
        <v>5</v>
      </c>
      <c r="N6" s="51" t="s">
        <v>5</v>
      </c>
      <c r="O6" s="51" t="s">
        <v>5</v>
      </c>
      <c r="Q6" s="51" t="s">
        <v>86</v>
      </c>
      <c r="R6" s="51" t="s">
        <v>6</v>
      </c>
      <c r="S6" s="51" t="s">
        <v>6</v>
      </c>
      <c r="T6" s="51" t="s">
        <v>6</v>
      </c>
      <c r="U6" s="51" t="s">
        <v>6</v>
      </c>
      <c r="V6" s="51" t="s">
        <v>6</v>
      </c>
      <c r="W6" s="51" t="s">
        <v>6</v>
      </c>
      <c r="X6" s="51" t="s">
        <v>6</v>
      </c>
      <c r="Y6" s="51" t="s">
        <v>6</v>
      </c>
    </row>
    <row r="7" spans="1:25" ht="27" thickBot="1" x14ac:dyDescent="0.25">
      <c r="A7" s="51" t="s">
        <v>3</v>
      </c>
      <c r="C7" s="51" t="s">
        <v>7</v>
      </c>
      <c r="E7" s="51" t="s">
        <v>8</v>
      </c>
      <c r="G7" s="51" t="s">
        <v>9</v>
      </c>
      <c r="I7" s="51" t="s">
        <v>10</v>
      </c>
      <c r="J7" s="51" t="s">
        <v>10</v>
      </c>
      <c r="K7" s="51" t="s">
        <v>10</v>
      </c>
      <c r="M7" s="51" t="s">
        <v>11</v>
      </c>
      <c r="N7" s="51" t="s">
        <v>11</v>
      </c>
      <c r="O7" s="51" t="s">
        <v>11</v>
      </c>
      <c r="Q7" s="51" t="s">
        <v>7</v>
      </c>
      <c r="S7" s="51" t="s">
        <v>12</v>
      </c>
      <c r="U7" s="51" t="s">
        <v>8</v>
      </c>
      <c r="W7" s="51" t="s">
        <v>9</v>
      </c>
      <c r="Y7" s="51" t="s">
        <v>13</v>
      </c>
    </row>
    <row r="8" spans="1:25" ht="27" thickBot="1" x14ac:dyDescent="0.25">
      <c r="A8" s="51" t="s">
        <v>3</v>
      </c>
      <c r="C8" s="51" t="s">
        <v>7</v>
      </c>
      <c r="E8" s="51" t="s">
        <v>8</v>
      </c>
      <c r="G8" s="51" t="s">
        <v>9</v>
      </c>
      <c r="I8" s="31" t="s">
        <v>7</v>
      </c>
      <c r="K8" s="31" t="s">
        <v>8</v>
      </c>
      <c r="M8" s="31" t="s">
        <v>7</v>
      </c>
      <c r="O8" s="31" t="s">
        <v>14</v>
      </c>
      <c r="Q8" s="51" t="s">
        <v>7</v>
      </c>
      <c r="S8" s="51" t="s">
        <v>12</v>
      </c>
      <c r="U8" s="51" t="s">
        <v>8</v>
      </c>
      <c r="W8" s="51" t="s">
        <v>9</v>
      </c>
      <c r="Y8" s="51" t="s">
        <v>13</v>
      </c>
    </row>
    <row r="9" spans="1:25" ht="21" x14ac:dyDescent="0.2">
      <c r="A9" s="20" t="s">
        <v>46</v>
      </c>
      <c r="C9" s="4">
        <v>50600000</v>
      </c>
      <c r="E9" s="4">
        <v>678236297287</v>
      </c>
      <c r="G9" s="4">
        <v>675309193900</v>
      </c>
      <c r="I9" s="4">
        <v>0</v>
      </c>
      <c r="K9" s="4">
        <v>0</v>
      </c>
      <c r="M9" s="4">
        <v>0</v>
      </c>
      <c r="O9" s="4">
        <v>0</v>
      </c>
      <c r="Q9" s="4">
        <v>50600000</v>
      </c>
      <c r="S9" s="4">
        <v>13690</v>
      </c>
      <c r="U9" s="4">
        <v>678236297287</v>
      </c>
      <c r="W9" s="4">
        <v>687359320780</v>
      </c>
      <c r="Y9" s="1">
        <v>0.16774761021937093</v>
      </c>
    </row>
    <row r="10" spans="1:25" ht="21" x14ac:dyDescent="0.2">
      <c r="A10" s="20" t="s">
        <v>48</v>
      </c>
      <c r="C10" s="4">
        <v>25969253</v>
      </c>
      <c r="E10" s="4">
        <v>196482383928</v>
      </c>
      <c r="G10" s="4">
        <v>179091149186.45401</v>
      </c>
      <c r="I10" s="4">
        <v>0</v>
      </c>
      <c r="K10" s="4">
        <v>0</v>
      </c>
      <c r="M10" s="4">
        <v>0</v>
      </c>
      <c r="O10" s="4">
        <v>0</v>
      </c>
      <c r="Q10" s="4">
        <v>25969253</v>
      </c>
      <c r="S10" s="4">
        <v>6840</v>
      </c>
      <c r="U10" s="4">
        <v>196482383928</v>
      </c>
      <c r="W10" s="4">
        <v>176256613012.28</v>
      </c>
      <c r="Y10" s="1">
        <v>4.3014802773924561E-2</v>
      </c>
    </row>
    <row r="11" spans="1:25" ht="21" x14ac:dyDescent="0.2">
      <c r="A11" s="20" t="s">
        <v>49</v>
      </c>
      <c r="C11" s="4">
        <v>540000000</v>
      </c>
      <c r="E11" s="4">
        <v>1284720694144</v>
      </c>
      <c r="G11" s="4">
        <v>1152561295800</v>
      </c>
      <c r="I11" s="4">
        <v>0</v>
      </c>
      <c r="K11" s="4">
        <v>0</v>
      </c>
      <c r="M11" s="4">
        <v>0</v>
      </c>
      <c r="O11" s="4">
        <v>0</v>
      </c>
      <c r="Q11" s="4">
        <v>540000000</v>
      </c>
      <c r="S11" s="4">
        <v>2049</v>
      </c>
      <c r="U11" s="4">
        <v>1284720694144</v>
      </c>
      <c r="W11" s="4">
        <v>1097907064200</v>
      </c>
      <c r="Y11" s="1">
        <v>0.26794033439965864</v>
      </c>
    </row>
    <row r="12" spans="1:25" ht="21" x14ac:dyDescent="0.2">
      <c r="A12" s="20" t="s">
        <v>61</v>
      </c>
      <c r="C12" s="4">
        <v>75390988</v>
      </c>
      <c r="E12" s="4">
        <v>245299835419</v>
      </c>
      <c r="G12" s="4">
        <v>211707250325.61099</v>
      </c>
      <c r="I12" s="4">
        <v>0</v>
      </c>
      <c r="K12" s="4">
        <v>0</v>
      </c>
      <c r="M12" s="4">
        <v>0</v>
      </c>
      <c r="O12" s="4">
        <v>0</v>
      </c>
      <c r="Q12" s="4">
        <v>75390988</v>
      </c>
      <c r="S12" s="4">
        <v>2767</v>
      </c>
      <c r="U12" s="4">
        <v>245299835419</v>
      </c>
      <c r="W12" s="4">
        <v>206994332738.85699</v>
      </c>
      <c r="Y12" s="1">
        <v>5.0516234516895603E-2</v>
      </c>
    </row>
    <row r="13" spans="1:25" ht="21" x14ac:dyDescent="0.2">
      <c r="A13" s="20" t="s">
        <v>62</v>
      </c>
      <c r="C13" s="4">
        <v>45800544</v>
      </c>
      <c r="E13" s="4">
        <v>69166679294</v>
      </c>
      <c r="G13" s="4">
        <v>74850395044.167404</v>
      </c>
      <c r="I13" s="4">
        <v>0</v>
      </c>
      <c r="K13" s="4">
        <v>0</v>
      </c>
      <c r="M13" s="4">
        <v>0</v>
      </c>
      <c r="O13" s="4">
        <v>0</v>
      </c>
      <c r="Q13" s="4">
        <v>45800544</v>
      </c>
      <c r="S13" s="4">
        <v>1639</v>
      </c>
      <c r="U13" s="4">
        <v>69166679294</v>
      </c>
      <c r="W13" s="4">
        <v>74486822997.808304</v>
      </c>
      <c r="Y13" s="1">
        <v>1.8178245603095319E-2</v>
      </c>
    </row>
    <row r="14" spans="1:25" ht="21" x14ac:dyDescent="0.2">
      <c r="A14" s="20" t="s">
        <v>63</v>
      </c>
      <c r="C14" s="4">
        <v>0</v>
      </c>
      <c r="E14" s="4">
        <v>0</v>
      </c>
      <c r="G14" s="4">
        <v>0</v>
      </c>
      <c r="I14" s="4">
        <v>0</v>
      </c>
      <c r="K14" s="4">
        <v>0</v>
      </c>
      <c r="M14" s="4">
        <v>0</v>
      </c>
      <c r="O14" s="4">
        <v>0</v>
      </c>
      <c r="Q14" s="4">
        <v>0</v>
      </c>
      <c r="S14" s="4">
        <v>0</v>
      </c>
      <c r="U14" s="4">
        <v>0</v>
      </c>
      <c r="W14" s="4">
        <v>0</v>
      </c>
      <c r="Y14" s="1">
        <v>0</v>
      </c>
    </row>
    <row r="15" spans="1:25" ht="21" x14ac:dyDescent="0.2">
      <c r="A15" s="20" t="s">
        <v>64</v>
      </c>
      <c r="C15" s="4">
        <v>13300000</v>
      </c>
      <c r="E15" s="4">
        <v>129582340594</v>
      </c>
      <c r="G15" s="4">
        <v>197957865000</v>
      </c>
      <c r="I15" s="4">
        <v>0</v>
      </c>
      <c r="K15" s="4">
        <v>0</v>
      </c>
      <c r="M15" s="4">
        <v>0</v>
      </c>
      <c r="O15" s="4">
        <v>0</v>
      </c>
      <c r="Q15" s="4">
        <v>13300000</v>
      </c>
      <c r="S15" s="4">
        <v>13580</v>
      </c>
      <c r="U15" s="4">
        <v>129582340594</v>
      </c>
      <c r="W15" s="4">
        <v>179217853780</v>
      </c>
      <c r="Y15" s="1">
        <v>4.3737483105814892E-2</v>
      </c>
    </row>
    <row r="16" spans="1:25" ht="21" x14ac:dyDescent="0.2">
      <c r="A16" s="20" t="s">
        <v>65</v>
      </c>
      <c r="C16" s="4">
        <v>52200000</v>
      </c>
      <c r="E16" s="4">
        <v>169675850631</v>
      </c>
      <c r="G16" s="4">
        <v>190507504932</v>
      </c>
      <c r="I16" s="4">
        <v>0</v>
      </c>
      <c r="K16" s="4">
        <v>0</v>
      </c>
      <c r="M16" s="4">
        <v>0</v>
      </c>
      <c r="O16" s="4">
        <v>0</v>
      </c>
      <c r="Q16" s="4">
        <v>52200000</v>
      </c>
      <c r="S16" s="4">
        <v>3551</v>
      </c>
      <c r="U16" s="4">
        <v>169675850631</v>
      </c>
      <c r="W16" s="4">
        <v>183929350194</v>
      </c>
      <c r="Y16" s="1">
        <v>4.4887307135419635E-2</v>
      </c>
    </row>
    <row r="17" spans="1:27" ht="21" x14ac:dyDescent="0.2">
      <c r="A17" s="20" t="s">
        <v>50</v>
      </c>
      <c r="C17" s="4">
        <v>75649236</v>
      </c>
      <c r="E17" s="4">
        <v>309443218844</v>
      </c>
      <c r="G17" s="4">
        <v>229472076859.28601</v>
      </c>
      <c r="I17" s="4">
        <v>0</v>
      </c>
      <c r="K17" s="4">
        <v>0</v>
      </c>
      <c r="M17" s="4">
        <v>0</v>
      </c>
      <c r="O17" s="4">
        <v>0</v>
      </c>
      <c r="Q17" s="4">
        <v>75649236</v>
      </c>
      <c r="S17" s="4">
        <v>2940</v>
      </c>
      <c r="U17" s="4">
        <v>309443218844</v>
      </c>
      <c r="W17" s="4">
        <v>220689534172.81699</v>
      </c>
      <c r="Y17" s="1">
        <v>5.3858499970447206E-2</v>
      </c>
    </row>
    <row r="18" spans="1:27" ht="21" x14ac:dyDescent="0.2">
      <c r="A18" s="20" t="s">
        <v>78</v>
      </c>
      <c r="C18" s="4">
        <v>0</v>
      </c>
      <c r="E18" s="4">
        <v>0</v>
      </c>
      <c r="G18" s="4">
        <v>0</v>
      </c>
      <c r="I18" s="4">
        <v>0</v>
      </c>
      <c r="K18" s="4">
        <v>0</v>
      </c>
      <c r="M18" s="4">
        <v>0</v>
      </c>
      <c r="O18" s="4">
        <v>0</v>
      </c>
      <c r="Q18" s="4">
        <v>0</v>
      </c>
      <c r="S18" s="4">
        <v>0</v>
      </c>
      <c r="U18" s="4">
        <v>0</v>
      </c>
      <c r="W18" s="4">
        <v>0</v>
      </c>
      <c r="Y18" s="1">
        <v>0</v>
      </c>
    </row>
    <row r="19" spans="1:27" ht="21" x14ac:dyDescent="0.2">
      <c r="A19" s="20" t="s">
        <v>79</v>
      </c>
      <c r="C19" s="4">
        <v>10000000</v>
      </c>
      <c r="E19" s="4">
        <v>31479636203</v>
      </c>
      <c r="G19" s="4">
        <v>28875057000</v>
      </c>
      <c r="I19" s="4">
        <v>0</v>
      </c>
      <c r="K19" s="4">
        <v>0</v>
      </c>
      <c r="M19" s="4">
        <v>0</v>
      </c>
      <c r="O19" s="4">
        <v>0</v>
      </c>
      <c r="Q19" s="4">
        <v>10000000</v>
      </c>
      <c r="S19" s="4">
        <v>2914</v>
      </c>
      <c r="U19" s="4">
        <v>31479636203</v>
      </c>
      <c r="W19" s="4">
        <v>28914747800</v>
      </c>
      <c r="Y19" s="1">
        <v>7.056541894335135E-3</v>
      </c>
    </row>
    <row r="20" spans="1:27" ht="21" x14ac:dyDescent="0.2">
      <c r="A20" s="20" t="s">
        <v>80</v>
      </c>
      <c r="C20" s="4">
        <v>1256499</v>
      </c>
      <c r="E20" s="4">
        <v>8065015536</v>
      </c>
      <c r="G20" s="4">
        <v>8166450020.8815002</v>
      </c>
      <c r="I20" s="4">
        <v>0</v>
      </c>
      <c r="K20" s="4">
        <v>0</v>
      </c>
      <c r="M20" s="4">
        <v>0</v>
      </c>
      <c r="O20" s="4">
        <v>0</v>
      </c>
      <c r="Q20" s="4">
        <v>1256499</v>
      </c>
      <c r="S20" s="4">
        <v>6120</v>
      </c>
      <c r="U20" s="4">
        <v>8065015536</v>
      </c>
      <c r="W20" s="4">
        <v>7630331927.9076004</v>
      </c>
      <c r="Y20" s="1">
        <v>1.8621555093405642E-3</v>
      </c>
    </row>
    <row r="21" spans="1:27" ht="21" x14ac:dyDescent="0.2">
      <c r="A21" s="20" t="s">
        <v>66</v>
      </c>
      <c r="C21" s="4">
        <v>100000</v>
      </c>
      <c r="E21" s="4">
        <v>11910805182</v>
      </c>
      <c r="G21" s="4">
        <v>11098539950</v>
      </c>
      <c r="I21" s="4">
        <v>0</v>
      </c>
      <c r="K21" s="4">
        <v>0</v>
      </c>
      <c r="M21" s="4">
        <v>0</v>
      </c>
      <c r="O21" s="4">
        <v>0</v>
      </c>
      <c r="Q21" s="4">
        <v>100000</v>
      </c>
      <c r="S21" s="4">
        <v>100100</v>
      </c>
      <c r="U21" s="4">
        <v>11910805182</v>
      </c>
      <c r="W21" s="4">
        <v>9932622700</v>
      </c>
      <c r="Y21" s="1">
        <v>2.4240214262970039E-3</v>
      </c>
    </row>
    <row r="22" spans="1:27" ht="21" x14ac:dyDescent="0.2">
      <c r="A22" s="20" t="s">
        <v>67</v>
      </c>
      <c r="C22" s="4">
        <v>855000</v>
      </c>
      <c r="E22" s="4">
        <v>33645519049</v>
      </c>
      <c r="G22" s="4">
        <v>51191903889</v>
      </c>
      <c r="I22" s="4">
        <v>0</v>
      </c>
      <c r="K22" s="4">
        <v>0</v>
      </c>
      <c r="M22" s="4">
        <v>0</v>
      </c>
      <c r="O22" s="4">
        <v>0</v>
      </c>
      <c r="Q22" s="4">
        <v>855000</v>
      </c>
      <c r="S22" s="4">
        <v>60730</v>
      </c>
      <c r="U22" s="4">
        <v>33645519049</v>
      </c>
      <c r="W22" s="4">
        <v>51522776320.5</v>
      </c>
      <c r="Y22" s="1">
        <v>1.2573951262962995E-2</v>
      </c>
    </row>
    <row r="23" spans="1:27" ht="21" x14ac:dyDescent="0.2">
      <c r="A23" s="20" t="s">
        <v>68</v>
      </c>
      <c r="C23" s="4">
        <v>562499</v>
      </c>
      <c r="E23" s="4">
        <v>5010786764</v>
      </c>
      <c r="G23" s="4">
        <v>4906146259.1967001</v>
      </c>
      <c r="I23" s="4">
        <v>0</v>
      </c>
      <c r="K23" s="4">
        <v>0</v>
      </c>
      <c r="M23" s="4">
        <v>0</v>
      </c>
      <c r="O23" s="4">
        <v>0</v>
      </c>
      <c r="Q23" s="4">
        <v>562499</v>
      </c>
      <c r="S23" s="4">
        <v>8300</v>
      </c>
      <c r="U23" s="4">
        <v>5010786764</v>
      </c>
      <c r="W23" s="4">
        <v>4632652326.6590004</v>
      </c>
      <c r="Y23" s="1">
        <v>1.1305824090555746E-3</v>
      </c>
    </row>
    <row r="24" spans="1:27" ht="21" x14ac:dyDescent="0.2">
      <c r="A24" s="20" t="s">
        <v>69</v>
      </c>
      <c r="C24" s="4">
        <v>2375000</v>
      </c>
      <c r="E24" s="4">
        <v>60831699396</v>
      </c>
      <c r="G24" s="4">
        <v>83566498725</v>
      </c>
      <c r="I24" s="4">
        <v>0</v>
      </c>
      <c r="K24" s="4">
        <v>0</v>
      </c>
      <c r="M24" s="4">
        <v>0</v>
      </c>
      <c r="O24" s="4">
        <v>0</v>
      </c>
      <c r="Q24" s="4">
        <v>2375000</v>
      </c>
      <c r="S24" s="4">
        <v>35830</v>
      </c>
      <c r="U24" s="4">
        <v>60831699396</v>
      </c>
      <c r="W24" s="4">
        <v>84438455987.5</v>
      </c>
      <c r="Y24" s="1">
        <v>2.0606906423329314E-2</v>
      </c>
    </row>
    <row r="25" spans="1:27" ht="21" x14ac:dyDescent="0.2">
      <c r="A25" s="20" t="s">
        <v>70</v>
      </c>
      <c r="C25" s="4">
        <v>5000000</v>
      </c>
      <c r="E25" s="4">
        <v>20180506279</v>
      </c>
      <c r="G25" s="4">
        <v>18257768000</v>
      </c>
      <c r="I25" s="4">
        <v>0</v>
      </c>
      <c r="K25" s="4">
        <v>0</v>
      </c>
      <c r="M25" s="4">
        <v>0</v>
      </c>
      <c r="O25" s="4">
        <v>0</v>
      </c>
      <c r="Q25" s="4">
        <v>5000000</v>
      </c>
      <c r="S25" s="4">
        <v>3444</v>
      </c>
      <c r="U25" s="4">
        <v>20180506279</v>
      </c>
      <c r="W25" s="4">
        <v>17086889400</v>
      </c>
      <c r="Y25" s="1">
        <v>4.1699949011822588E-3</v>
      </c>
    </row>
    <row r="26" spans="1:27" ht="21" x14ac:dyDescent="0.2">
      <c r="A26" s="20" t="s">
        <v>71</v>
      </c>
      <c r="C26" s="4">
        <v>3400000</v>
      </c>
      <c r="E26" s="4">
        <v>27972320158</v>
      </c>
      <c r="G26" s="4">
        <v>28440442740</v>
      </c>
      <c r="I26" s="4">
        <v>0</v>
      </c>
      <c r="K26" s="4">
        <v>0</v>
      </c>
      <c r="M26" s="4">
        <v>0</v>
      </c>
      <c r="O26" s="4">
        <v>0</v>
      </c>
      <c r="Q26" s="4">
        <v>3400000</v>
      </c>
      <c r="S26" s="4">
        <v>8260</v>
      </c>
      <c r="U26" s="4">
        <v>27972320158</v>
      </c>
      <c r="W26" s="4">
        <v>27866910680</v>
      </c>
      <c r="Y26" s="1">
        <v>6.8008209526598468E-3</v>
      </c>
    </row>
    <row r="27" spans="1:27" ht="21" x14ac:dyDescent="0.2">
      <c r="A27" s="20" t="s">
        <v>82</v>
      </c>
      <c r="C27" s="4">
        <v>2000000</v>
      </c>
      <c r="E27" s="4">
        <v>4443360508</v>
      </c>
      <c r="G27" s="4">
        <v>4266761000</v>
      </c>
      <c r="I27" s="4">
        <v>0</v>
      </c>
      <c r="K27" s="4">
        <v>0</v>
      </c>
      <c r="M27" s="4">
        <v>0</v>
      </c>
      <c r="O27" s="4">
        <v>0</v>
      </c>
      <c r="Q27" s="4">
        <v>2000000</v>
      </c>
      <c r="S27" s="4">
        <v>2095</v>
      </c>
      <c r="U27" s="4">
        <v>4443360508</v>
      </c>
      <c r="W27" s="4">
        <v>4157611300</v>
      </c>
      <c r="Y27" s="1">
        <v>1.0146503272911536E-3</v>
      </c>
    </row>
    <row r="28" spans="1:27" ht="21" x14ac:dyDescent="0.2">
      <c r="A28" s="20" t="s">
        <v>73</v>
      </c>
      <c r="C28" s="4">
        <v>2457000</v>
      </c>
      <c r="E28" s="4">
        <v>21210703207</v>
      </c>
      <c r="G28" s="4">
        <v>18797036976.900002</v>
      </c>
      <c r="I28" s="4">
        <v>0</v>
      </c>
      <c r="K28" s="4">
        <v>0</v>
      </c>
      <c r="M28" s="4">
        <v>0</v>
      </c>
      <c r="O28" s="4">
        <v>0</v>
      </c>
      <c r="Q28" s="4">
        <v>2457000</v>
      </c>
      <c r="S28" s="4">
        <v>7460</v>
      </c>
      <c r="U28" s="4">
        <v>21210703207</v>
      </c>
      <c r="W28" s="4">
        <v>18187535129.400002</v>
      </c>
      <c r="Y28" s="1">
        <v>4.4386035971340238E-3</v>
      </c>
    </row>
    <row r="29" spans="1:27" ht="21" x14ac:dyDescent="0.2">
      <c r="A29" s="20" t="s">
        <v>74</v>
      </c>
      <c r="C29" s="4">
        <v>0</v>
      </c>
      <c r="E29" s="4">
        <v>0</v>
      </c>
      <c r="G29" s="4">
        <v>0</v>
      </c>
      <c r="I29" s="4">
        <v>0</v>
      </c>
      <c r="K29" s="4">
        <v>0</v>
      </c>
      <c r="M29" s="4">
        <v>0</v>
      </c>
      <c r="O29" s="4">
        <v>0</v>
      </c>
      <c r="Q29" s="4">
        <v>0</v>
      </c>
      <c r="S29" s="4">
        <v>0</v>
      </c>
      <c r="U29" s="4">
        <v>0</v>
      </c>
      <c r="W29" s="4">
        <v>0</v>
      </c>
      <c r="Y29" s="1">
        <v>0</v>
      </c>
    </row>
    <row r="30" spans="1:27" ht="21" x14ac:dyDescent="0.2">
      <c r="A30" s="20" t="s">
        <v>51</v>
      </c>
      <c r="C30" s="4">
        <v>262629550</v>
      </c>
      <c r="E30" s="4">
        <v>540598743190</v>
      </c>
      <c r="G30" s="4">
        <v>539962005654.65198</v>
      </c>
      <c r="I30" s="4">
        <v>0</v>
      </c>
      <c r="K30" s="4">
        <v>0</v>
      </c>
      <c r="M30" s="4">
        <v>0</v>
      </c>
      <c r="O30" s="4">
        <v>0</v>
      </c>
      <c r="Q30" s="4">
        <v>262629550</v>
      </c>
      <c r="S30" s="4">
        <v>1995</v>
      </c>
      <c r="U30" s="4">
        <v>540598743190</v>
      </c>
      <c r="W30" s="4">
        <v>519895850039.10699</v>
      </c>
      <c r="Y30" s="1">
        <v>0.12687874270485372</v>
      </c>
    </row>
    <row r="31" spans="1:27" ht="21.75" thickBot="1" x14ac:dyDescent="0.25">
      <c r="A31" s="20" t="s">
        <v>52</v>
      </c>
      <c r="C31" s="4">
        <v>187340000</v>
      </c>
      <c r="E31" s="4">
        <v>510207274926</v>
      </c>
      <c r="G31" s="4">
        <v>467703924288.79999</v>
      </c>
      <c r="I31" s="4">
        <v>0</v>
      </c>
      <c r="K31" s="4">
        <v>0</v>
      </c>
      <c r="M31" s="4">
        <v>0</v>
      </c>
      <c r="O31" s="4">
        <v>0</v>
      </c>
      <c r="Q31" s="4">
        <v>187340000</v>
      </c>
      <c r="S31" s="4">
        <v>2485</v>
      </c>
      <c r="U31" s="4">
        <v>510207274926</v>
      </c>
      <c r="W31" s="4">
        <v>461941276573</v>
      </c>
      <c r="Y31" s="1">
        <v>0.11273513410551095</v>
      </c>
    </row>
    <row r="32" spans="1:27" s="20" customFormat="1" ht="21.75" thickBot="1" x14ac:dyDescent="0.25">
      <c r="E32" s="21">
        <f>SUM(E9:E31)</f>
        <v>4358163670539</v>
      </c>
      <c r="G32" s="21">
        <f>SUM(G9:G31)</f>
        <v>4176689265551.9482</v>
      </c>
      <c r="I32" s="20" t="s">
        <v>15</v>
      </c>
      <c r="K32" s="21">
        <f>SUM(K9:K31)</f>
        <v>0</v>
      </c>
      <c r="M32" s="20" t="s">
        <v>15</v>
      </c>
      <c r="O32" s="21">
        <f>SUM(O9:O31)</f>
        <v>0</v>
      </c>
      <c r="S32" s="20" t="s">
        <v>15</v>
      </c>
      <c r="U32" s="21">
        <f>SUM(U9:U31)</f>
        <v>4358163670539</v>
      </c>
      <c r="W32" s="21">
        <f>SUM(W9:W31)</f>
        <v>4063048552059.8359</v>
      </c>
      <c r="Y32" s="13">
        <f>SUM(Y9:Y31)</f>
        <v>0.99157262323857953</v>
      </c>
      <c r="AA32" s="4"/>
    </row>
    <row r="33" ht="19.5" thickTop="1" x14ac:dyDescent="0.2"/>
  </sheetData>
  <mergeCells count="17">
    <mergeCell ref="U7:U8"/>
    <mergeCell ref="W7:W8"/>
    <mergeCell ref="A2:Y2"/>
    <mergeCell ref="A3:Y3"/>
    <mergeCell ref="A4:Y4"/>
    <mergeCell ref="A6:A8"/>
    <mergeCell ref="C6:G6"/>
    <mergeCell ref="I6:O6"/>
    <mergeCell ref="Q6:Y6"/>
    <mergeCell ref="C7:C8"/>
    <mergeCell ref="E7:E8"/>
    <mergeCell ref="G7:G8"/>
    <mergeCell ref="Y7:Y8"/>
    <mergeCell ref="I7:K7"/>
    <mergeCell ref="M7:O7"/>
    <mergeCell ref="Q7:Q8"/>
    <mergeCell ref="S7:S8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3277B8-2A45-4D3D-9AD0-78F35EBB7EDD}">
  <dimension ref="A1:Q34"/>
  <sheetViews>
    <sheetView rightToLeft="1" topLeftCell="A7" zoomScale="85" zoomScaleNormal="85" workbookViewId="0">
      <selection activeCell="I21" sqref="I21"/>
    </sheetView>
  </sheetViews>
  <sheetFormatPr defaultRowHeight="18.75" x14ac:dyDescent="0.2"/>
  <cols>
    <col min="1" max="1" width="37.375" style="3" bestFit="1" customWidth="1"/>
    <col min="2" max="2" width="0.875" style="3" customWidth="1"/>
    <col min="3" max="3" width="16.625" style="3" customWidth="1"/>
    <col min="4" max="4" width="0.875" style="3" customWidth="1"/>
    <col min="5" max="5" width="20.125" style="3" customWidth="1"/>
    <col min="6" max="6" width="0.875" style="3" customWidth="1"/>
    <col min="7" max="7" width="20.125" style="3" customWidth="1"/>
    <col min="8" max="8" width="0.875" style="3" customWidth="1"/>
    <col min="9" max="9" width="30.25" style="3" bestFit="1" customWidth="1"/>
    <col min="10" max="10" width="0.875" style="3" customWidth="1"/>
    <col min="11" max="11" width="16.625" style="3" customWidth="1"/>
    <col min="12" max="12" width="0.875" style="3" customWidth="1"/>
    <col min="13" max="13" width="20.125" style="3" customWidth="1"/>
    <col min="14" max="14" width="0.875" style="3" customWidth="1"/>
    <col min="15" max="15" width="20.125" style="3" customWidth="1"/>
    <col min="16" max="16" width="0.875" style="3" customWidth="1"/>
    <col min="17" max="17" width="29.75" style="3" customWidth="1"/>
    <col min="18" max="18" width="0.875" style="3" customWidth="1"/>
    <col min="19" max="16384" width="9" style="3"/>
  </cols>
  <sheetData>
    <row r="1" spans="1:17" x14ac:dyDescent="0.2">
      <c r="A1" s="62"/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</row>
    <row r="2" spans="1:17" ht="26.25" x14ac:dyDescent="0.2">
      <c r="A2" s="63" t="str">
        <f>+سهام!A2</f>
        <v>صندوق سرمایه‌گذاری بخشی صنایع مفید - معدن</v>
      </c>
      <c r="B2" s="63" t="s">
        <v>0</v>
      </c>
      <c r="C2" s="63" t="s">
        <v>0</v>
      </c>
      <c r="D2" s="63" t="s">
        <v>0</v>
      </c>
      <c r="E2" s="63" t="s">
        <v>0</v>
      </c>
      <c r="F2" s="63" t="s">
        <v>0</v>
      </c>
      <c r="G2" s="63" t="s">
        <v>0</v>
      </c>
      <c r="H2" s="63" t="s">
        <v>0</v>
      </c>
      <c r="I2" s="63" t="s">
        <v>0</v>
      </c>
      <c r="J2" s="63" t="s">
        <v>0</v>
      </c>
      <c r="K2" s="63" t="s">
        <v>0</v>
      </c>
      <c r="L2" s="63" t="s">
        <v>0</v>
      </c>
      <c r="M2" s="63" t="s">
        <v>0</v>
      </c>
      <c r="N2" s="63" t="s">
        <v>0</v>
      </c>
      <c r="O2" s="63" t="s">
        <v>0</v>
      </c>
      <c r="P2" s="63" t="s">
        <v>0</v>
      </c>
      <c r="Q2" s="63" t="s">
        <v>0</v>
      </c>
    </row>
    <row r="3" spans="1:17" ht="26.25" x14ac:dyDescent="0.2">
      <c r="A3" s="63" t="s">
        <v>22</v>
      </c>
      <c r="B3" s="63" t="s">
        <v>22</v>
      </c>
      <c r="C3" s="63" t="s">
        <v>22</v>
      </c>
      <c r="D3" s="63" t="s">
        <v>22</v>
      </c>
      <c r="E3" s="63" t="s">
        <v>22</v>
      </c>
      <c r="F3" s="63" t="s">
        <v>22</v>
      </c>
      <c r="G3" s="63" t="s">
        <v>22</v>
      </c>
      <c r="H3" s="63" t="s">
        <v>22</v>
      </c>
      <c r="I3" s="63" t="s">
        <v>22</v>
      </c>
      <c r="J3" s="63" t="s">
        <v>22</v>
      </c>
      <c r="K3" s="63" t="s">
        <v>22</v>
      </c>
      <c r="L3" s="63" t="s">
        <v>22</v>
      </c>
      <c r="M3" s="63" t="s">
        <v>22</v>
      </c>
      <c r="N3" s="63" t="s">
        <v>22</v>
      </c>
      <c r="O3" s="63" t="s">
        <v>22</v>
      </c>
      <c r="P3" s="63" t="s">
        <v>22</v>
      </c>
      <c r="Q3" s="63" t="s">
        <v>22</v>
      </c>
    </row>
    <row r="4" spans="1:17" ht="26.25" x14ac:dyDescent="0.2">
      <c r="A4" s="63" t="str">
        <f>+سهام!A4</f>
        <v>برای ماه منتهی به 1404/12/29</v>
      </c>
      <c r="B4" s="63" t="s">
        <v>2</v>
      </c>
      <c r="C4" s="63" t="s">
        <v>2</v>
      </c>
      <c r="D4" s="63" t="s">
        <v>2</v>
      </c>
      <c r="E4" s="63" t="s">
        <v>2</v>
      </c>
      <c r="F4" s="63" t="s">
        <v>2</v>
      </c>
      <c r="G4" s="63" t="s">
        <v>2</v>
      </c>
      <c r="H4" s="63" t="s">
        <v>2</v>
      </c>
      <c r="I4" s="63" t="s">
        <v>2</v>
      </c>
      <c r="J4" s="63" t="s">
        <v>2</v>
      </c>
      <c r="K4" s="63" t="s">
        <v>2</v>
      </c>
      <c r="L4" s="63" t="s">
        <v>2</v>
      </c>
      <c r="M4" s="63" t="s">
        <v>2</v>
      </c>
      <c r="N4" s="63" t="s">
        <v>2</v>
      </c>
      <c r="O4" s="63" t="s">
        <v>2</v>
      </c>
      <c r="P4" s="63" t="s">
        <v>2</v>
      </c>
      <c r="Q4" s="63" t="s">
        <v>2</v>
      </c>
    </row>
    <row r="6" spans="1:17" ht="27" thickBot="1" x14ac:dyDescent="0.25">
      <c r="A6" s="64" t="s">
        <v>3</v>
      </c>
      <c r="C6" s="64" t="s">
        <v>24</v>
      </c>
      <c r="D6" s="64" t="s">
        <v>24</v>
      </c>
      <c r="E6" s="64" t="s">
        <v>24</v>
      </c>
      <c r="F6" s="64" t="s">
        <v>24</v>
      </c>
      <c r="G6" s="64" t="s">
        <v>24</v>
      </c>
      <c r="H6" s="64" t="s">
        <v>24</v>
      </c>
      <c r="I6" s="64" t="s">
        <v>24</v>
      </c>
      <c r="K6" s="64" t="s">
        <v>25</v>
      </c>
      <c r="L6" s="64" t="s">
        <v>25</v>
      </c>
      <c r="M6" s="64" t="s">
        <v>25</v>
      </c>
      <c r="N6" s="64" t="s">
        <v>25</v>
      </c>
      <c r="O6" s="64" t="s">
        <v>25</v>
      </c>
      <c r="P6" s="64" t="s">
        <v>25</v>
      </c>
      <c r="Q6" s="64" t="s">
        <v>25</v>
      </c>
    </row>
    <row r="7" spans="1:17" ht="27" thickBot="1" x14ac:dyDescent="0.25">
      <c r="A7" s="64" t="s">
        <v>3</v>
      </c>
      <c r="C7" s="32" t="s">
        <v>7</v>
      </c>
      <c r="E7" s="32" t="s">
        <v>30</v>
      </c>
      <c r="G7" s="32" t="s">
        <v>31</v>
      </c>
      <c r="I7" s="32" t="s">
        <v>32</v>
      </c>
      <c r="K7" s="32" t="s">
        <v>7</v>
      </c>
      <c r="M7" s="32" t="s">
        <v>30</v>
      </c>
      <c r="O7" s="32" t="s">
        <v>31</v>
      </c>
      <c r="Q7" s="32" t="s">
        <v>32</v>
      </c>
    </row>
    <row r="8" spans="1:17" ht="21" x14ac:dyDescent="0.2">
      <c r="A8" s="20" t="s">
        <v>73</v>
      </c>
      <c r="C8" s="3">
        <v>2457000</v>
      </c>
      <c r="E8" s="3">
        <v>18187535129</v>
      </c>
      <c r="G8" s="3">
        <v>18797036976</v>
      </c>
      <c r="I8" s="43">
        <f>+E8-G8</f>
        <v>-609501847</v>
      </c>
      <c r="K8" s="45">
        <v>2457000</v>
      </c>
      <c r="L8" s="45"/>
      <c r="M8" s="45">
        <v>18187535129</v>
      </c>
      <c r="N8" s="45"/>
      <c r="O8" s="45">
        <v>25135856190</v>
      </c>
      <c r="Q8" s="3">
        <f>+M8-O8</f>
        <v>-6948321061</v>
      </c>
    </row>
    <row r="9" spans="1:17" ht="21" x14ac:dyDescent="0.2">
      <c r="A9" s="20" t="s">
        <v>68</v>
      </c>
      <c r="C9" s="3">
        <v>562499</v>
      </c>
      <c r="E9" s="3">
        <v>4632652326</v>
      </c>
      <c r="G9" s="3">
        <v>4906146259</v>
      </c>
      <c r="I9" s="49">
        <f t="shared" ref="I9:I27" si="0">+E9-G9</f>
        <v>-273493933</v>
      </c>
      <c r="K9" s="45">
        <v>562499</v>
      </c>
      <c r="L9" s="45"/>
      <c r="M9" s="45">
        <v>4632652326</v>
      </c>
      <c r="N9" s="45"/>
      <c r="O9" s="45">
        <v>5542438265</v>
      </c>
      <c r="Q9" s="49">
        <f t="shared" ref="Q9:Q27" si="1">+M9-O9</f>
        <v>-909785939</v>
      </c>
    </row>
    <row r="10" spans="1:17" ht="21" x14ac:dyDescent="0.2">
      <c r="A10" s="20" t="s">
        <v>82</v>
      </c>
      <c r="C10" s="3">
        <v>2000000</v>
      </c>
      <c r="E10" s="3">
        <v>4157611300</v>
      </c>
      <c r="G10" s="3">
        <v>4266761000</v>
      </c>
      <c r="I10" s="49">
        <f t="shared" si="0"/>
        <v>-109149700</v>
      </c>
      <c r="K10" s="45">
        <v>2000000</v>
      </c>
      <c r="L10" s="45"/>
      <c r="M10" s="45">
        <v>4157611300</v>
      </c>
      <c r="N10" s="45"/>
      <c r="O10" s="45">
        <v>4443360508</v>
      </c>
      <c r="Q10" s="49">
        <f t="shared" si="1"/>
        <v>-285749208</v>
      </c>
    </row>
    <row r="11" spans="1:17" ht="21" x14ac:dyDescent="0.2">
      <c r="A11" s="20" t="s">
        <v>80</v>
      </c>
      <c r="C11" s="3">
        <v>1256499</v>
      </c>
      <c r="E11" s="3">
        <v>7630331928</v>
      </c>
      <c r="G11" s="3">
        <v>8166450020</v>
      </c>
      <c r="I11" s="49">
        <f t="shared" si="0"/>
        <v>-536118092</v>
      </c>
      <c r="K11" s="45">
        <v>1256499</v>
      </c>
      <c r="L11" s="45"/>
      <c r="M11" s="45">
        <v>7630331928</v>
      </c>
      <c r="N11" s="45"/>
      <c r="O11" s="45">
        <v>8065015536</v>
      </c>
      <c r="Q11" s="49">
        <f t="shared" si="1"/>
        <v>-434683608</v>
      </c>
    </row>
    <row r="12" spans="1:17" ht="21" x14ac:dyDescent="0.2">
      <c r="A12" s="20" t="s">
        <v>65</v>
      </c>
      <c r="C12" s="3">
        <v>52200000</v>
      </c>
      <c r="E12" s="3">
        <v>183929350194</v>
      </c>
      <c r="G12" s="3">
        <v>190507504932</v>
      </c>
      <c r="I12" s="49">
        <f t="shared" si="0"/>
        <v>-6578154738</v>
      </c>
      <c r="K12" s="45">
        <v>52200000</v>
      </c>
      <c r="L12" s="45"/>
      <c r="M12" s="45">
        <v>183929350194</v>
      </c>
      <c r="N12" s="45"/>
      <c r="O12" s="45">
        <v>216492462915</v>
      </c>
      <c r="Q12" s="49">
        <f t="shared" si="1"/>
        <v>-32563112721</v>
      </c>
    </row>
    <row r="13" spans="1:17" ht="21" x14ac:dyDescent="0.2">
      <c r="A13" s="20" t="s">
        <v>64</v>
      </c>
      <c r="C13" s="3">
        <v>13300000</v>
      </c>
      <c r="E13" s="3">
        <v>179217853780</v>
      </c>
      <c r="G13" s="3">
        <v>197957865000</v>
      </c>
      <c r="I13" s="49">
        <f t="shared" si="0"/>
        <v>-18740011220</v>
      </c>
      <c r="K13" s="45">
        <v>13300000</v>
      </c>
      <c r="L13" s="45"/>
      <c r="M13" s="45">
        <v>179217853780</v>
      </c>
      <c r="N13" s="45"/>
      <c r="O13" s="45">
        <v>187400112200</v>
      </c>
      <c r="Q13" s="49">
        <f t="shared" si="1"/>
        <v>-8182258420</v>
      </c>
    </row>
    <row r="14" spans="1:17" s="44" customFormat="1" ht="21" x14ac:dyDescent="0.2">
      <c r="A14" s="20" t="s">
        <v>48</v>
      </c>
      <c r="C14" s="44">
        <v>25969253</v>
      </c>
      <c r="E14" s="44">
        <v>176256613012</v>
      </c>
      <c r="G14" s="44">
        <v>179091149186</v>
      </c>
      <c r="I14" s="49">
        <f t="shared" si="0"/>
        <v>-2834536174</v>
      </c>
      <c r="K14" s="45">
        <v>25969253</v>
      </c>
      <c r="L14" s="45"/>
      <c r="M14" s="45">
        <v>176256613012</v>
      </c>
      <c r="N14" s="45"/>
      <c r="O14" s="45">
        <v>201767438577</v>
      </c>
      <c r="Q14" s="49">
        <f t="shared" si="1"/>
        <v>-25510825565</v>
      </c>
    </row>
    <row r="15" spans="1:17" s="44" customFormat="1" ht="21" x14ac:dyDescent="0.2">
      <c r="A15" s="20" t="s">
        <v>61</v>
      </c>
      <c r="C15" s="44">
        <v>75390988</v>
      </c>
      <c r="E15" s="44">
        <v>206994332739</v>
      </c>
      <c r="G15" s="44">
        <v>211707250325</v>
      </c>
      <c r="I15" s="49">
        <f t="shared" si="0"/>
        <v>-4712917586</v>
      </c>
      <c r="K15" s="45">
        <v>75390988</v>
      </c>
      <c r="L15" s="45"/>
      <c r="M15" s="45">
        <v>206994332739</v>
      </c>
      <c r="N15" s="45"/>
      <c r="O15" s="45">
        <v>295866492949</v>
      </c>
      <c r="Q15" s="49">
        <f t="shared" si="1"/>
        <v>-88872160210</v>
      </c>
    </row>
    <row r="16" spans="1:17" s="44" customFormat="1" ht="21" x14ac:dyDescent="0.2">
      <c r="A16" s="20" t="s">
        <v>66</v>
      </c>
      <c r="C16" s="44">
        <v>100000</v>
      </c>
      <c r="E16" s="44">
        <v>9932622700</v>
      </c>
      <c r="G16" s="44">
        <v>11098539950</v>
      </c>
      <c r="I16" s="49">
        <f t="shared" si="0"/>
        <v>-1165917250</v>
      </c>
      <c r="K16" s="45">
        <v>100000</v>
      </c>
      <c r="L16" s="45"/>
      <c r="M16" s="45">
        <v>9932622700</v>
      </c>
      <c r="N16" s="45"/>
      <c r="O16" s="45">
        <v>13931470800</v>
      </c>
      <c r="Q16" s="49">
        <f t="shared" si="1"/>
        <v>-3998848100</v>
      </c>
    </row>
    <row r="17" spans="1:17" s="44" customFormat="1" ht="21" x14ac:dyDescent="0.2">
      <c r="A17" s="20" t="s">
        <v>71</v>
      </c>
      <c r="C17" s="44">
        <v>3400000</v>
      </c>
      <c r="E17" s="44">
        <v>27866910680</v>
      </c>
      <c r="G17" s="44">
        <v>28440442740</v>
      </c>
      <c r="I17" s="49">
        <f t="shared" si="0"/>
        <v>-573532060</v>
      </c>
      <c r="K17" s="45">
        <v>3400000</v>
      </c>
      <c r="L17" s="45"/>
      <c r="M17" s="45">
        <v>27866910680</v>
      </c>
      <c r="N17" s="45"/>
      <c r="O17" s="45">
        <v>28345187981</v>
      </c>
      <c r="Q17" s="49">
        <f t="shared" si="1"/>
        <v>-478277301</v>
      </c>
    </row>
    <row r="18" spans="1:17" s="43" customFormat="1" ht="21" x14ac:dyDescent="0.2">
      <c r="A18" s="20" t="s">
        <v>70</v>
      </c>
      <c r="C18" s="43">
        <v>5000000</v>
      </c>
      <c r="E18" s="43">
        <v>17086889400</v>
      </c>
      <c r="G18" s="43">
        <v>18257768000</v>
      </c>
      <c r="I18" s="49">
        <f t="shared" si="0"/>
        <v>-1170878600</v>
      </c>
      <c r="K18" s="45">
        <v>5000000</v>
      </c>
      <c r="L18" s="45"/>
      <c r="M18" s="45">
        <v>17086889400</v>
      </c>
      <c r="N18" s="45"/>
      <c r="O18" s="45">
        <v>20395284684</v>
      </c>
      <c r="Q18" s="49">
        <f t="shared" si="1"/>
        <v>-3308395284</v>
      </c>
    </row>
    <row r="19" spans="1:17" s="43" customFormat="1" ht="21" x14ac:dyDescent="0.2">
      <c r="A19" s="20" t="s">
        <v>62</v>
      </c>
      <c r="C19" s="43">
        <v>45800544</v>
      </c>
      <c r="E19" s="43">
        <v>74486822998</v>
      </c>
      <c r="G19" s="43">
        <v>74850395044</v>
      </c>
      <c r="I19" s="49">
        <f t="shared" si="0"/>
        <v>-363572046</v>
      </c>
      <c r="K19" s="45">
        <v>45800544</v>
      </c>
      <c r="L19" s="45"/>
      <c r="M19" s="45">
        <v>74486822998</v>
      </c>
      <c r="N19" s="45"/>
      <c r="O19" s="45">
        <v>79653201413</v>
      </c>
      <c r="Q19" s="49">
        <f t="shared" si="1"/>
        <v>-5166378415</v>
      </c>
    </row>
    <row r="20" spans="1:17" s="43" customFormat="1" ht="21" x14ac:dyDescent="0.2">
      <c r="A20" s="20" t="s">
        <v>52</v>
      </c>
      <c r="C20" s="43">
        <v>187340000</v>
      </c>
      <c r="E20" s="43">
        <v>461941276573</v>
      </c>
      <c r="G20" s="43">
        <v>467703924288</v>
      </c>
      <c r="I20" s="49">
        <f t="shared" si="0"/>
        <v>-5762647715</v>
      </c>
      <c r="K20" s="45">
        <v>187340000</v>
      </c>
      <c r="L20" s="45"/>
      <c r="M20" s="45">
        <v>461941276573</v>
      </c>
      <c r="N20" s="45"/>
      <c r="O20" s="45">
        <v>572984522403</v>
      </c>
      <c r="Q20" s="49">
        <f t="shared" si="1"/>
        <v>-111043245830</v>
      </c>
    </row>
    <row r="21" spans="1:17" s="43" customFormat="1" ht="21" x14ac:dyDescent="0.2">
      <c r="A21" s="20" t="s">
        <v>49</v>
      </c>
      <c r="C21" s="43">
        <v>540000000</v>
      </c>
      <c r="E21" s="43">
        <v>1097907064200</v>
      </c>
      <c r="G21" s="43">
        <v>1152561295800</v>
      </c>
      <c r="I21" s="49">
        <f t="shared" si="0"/>
        <v>-54654231600</v>
      </c>
      <c r="K21" s="45">
        <v>540000000</v>
      </c>
      <c r="L21" s="45"/>
      <c r="M21" s="45">
        <v>1097907064200</v>
      </c>
      <c r="N21" s="45"/>
      <c r="O21" s="45">
        <v>1428734830343</v>
      </c>
      <c r="Q21" s="49">
        <f t="shared" si="1"/>
        <v>-330827766143</v>
      </c>
    </row>
    <row r="22" spans="1:17" ht="21" x14ac:dyDescent="0.2">
      <c r="A22" s="20" t="s">
        <v>79</v>
      </c>
      <c r="C22" s="3">
        <v>10000000</v>
      </c>
      <c r="E22" s="3">
        <v>28914747800</v>
      </c>
      <c r="G22" s="3">
        <v>28875057000</v>
      </c>
      <c r="I22" s="49">
        <f t="shared" si="0"/>
        <v>39690800</v>
      </c>
      <c r="K22" s="45">
        <v>10000000</v>
      </c>
      <c r="L22" s="45"/>
      <c r="M22" s="45">
        <v>28914747800</v>
      </c>
      <c r="N22" s="45"/>
      <c r="O22" s="45">
        <v>31479636203</v>
      </c>
      <c r="Q22" s="49">
        <f t="shared" si="1"/>
        <v>-2564888403</v>
      </c>
    </row>
    <row r="23" spans="1:17" ht="21" x14ac:dyDescent="0.2">
      <c r="A23" s="20" t="s">
        <v>50</v>
      </c>
      <c r="C23" s="3">
        <v>75649236</v>
      </c>
      <c r="E23" s="3">
        <v>220689534173</v>
      </c>
      <c r="G23" s="3">
        <v>229472076859</v>
      </c>
      <c r="I23" s="49">
        <f t="shared" si="0"/>
        <v>-8782542686</v>
      </c>
      <c r="K23" s="45">
        <v>75649236</v>
      </c>
      <c r="L23" s="45"/>
      <c r="M23" s="45">
        <v>220689534173</v>
      </c>
      <c r="N23" s="45"/>
      <c r="O23" s="45">
        <v>249739482873</v>
      </c>
      <c r="Q23" s="49">
        <f t="shared" si="1"/>
        <v>-29049948700</v>
      </c>
    </row>
    <row r="24" spans="1:17" ht="21" x14ac:dyDescent="0.2">
      <c r="A24" s="20" t="s">
        <v>46</v>
      </c>
      <c r="C24" s="3">
        <v>50600000</v>
      </c>
      <c r="E24" s="3">
        <v>687359320780</v>
      </c>
      <c r="G24" s="3">
        <v>675309193900</v>
      </c>
      <c r="I24" s="49">
        <f t="shared" si="0"/>
        <v>12050126880</v>
      </c>
      <c r="K24" s="45">
        <v>50600000</v>
      </c>
      <c r="L24" s="45"/>
      <c r="M24" s="45">
        <v>687359320780</v>
      </c>
      <c r="N24" s="45"/>
      <c r="O24" s="45">
        <v>680330080102</v>
      </c>
      <c r="Q24" s="49">
        <f t="shared" si="1"/>
        <v>7029240678</v>
      </c>
    </row>
    <row r="25" spans="1:17" ht="21" x14ac:dyDescent="0.2">
      <c r="A25" s="20" t="s">
        <v>51</v>
      </c>
      <c r="C25" s="3">
        <v>262629550</v>
      </c>
      <c r="E25" s="3">
        <v>519895850039</v>
      </c>
      <c r="G25" s="3">
        <v>539962005654</v>
      </c>
      <c r="I25" s="49">
        <f t="shared" si="0"/>
        <v>-20066155615</v>
      </c>
      <c r="K25" s="45">
        <v>262629550</v>
      </c>
      <c r="L25" s="45"/>
      <c r="M25" s="45">
        <v>519895850039</v>
      </c>
      <c r="N25" s="45"/>
      <c r="O25" s="45">
        <v>622920513241</v>
      </c>
      <c r="Q25" s="49">
        <f t="shared" si="1"/>
        <v>-103024663202</v>
      </c>
    </row>
    <row r="26" spans="1:17" s="45" customFormat="1" ht="21" x14ac:dyDescent="0.2">
      <c r="A26" s="20" t="s">
        <v>67</v>
      </c>
      <c r="C26" s="45">
        <v>855000</v>
      </c>
      <c r="E26" s="45">
        <v>51522776320</v>
      </c>
      <c r="G26" s="45">
        <v>51191903889</v>
      </c>
      <c r="I26" s="49">
        <f t="shared" si="0"/>
        <v>330872431</v>
      </c>
      <c r="K26" s="45">
        <v>855000</v>
      </c>
      <c r="M26" s="45">
        <v>51522776320</v>
      </c>
      <c r="O26" s="45">
        <v>38194556067</v>
      </c>
      <c r="Q26" s="49">
        <f t="shared" si="1"/>
        <v>13328220253</v>
      </c>
    </row>
    <row r="27" spans="1:17" ht="21.75" thickBot="1" x14ac:dyDescent="0.25">
      <c r="A27" s="20" t="s">
        <v>69</v>
      </c>
      <c r="C27" s="3">
        <v>2375000</v>
      </c>
      <c r="E27" s="3">
        <v>84438455987</v>
      </c>
      <c r="G27" s="3">
        <v>83566498725</v>
      </c>
      <c r="I27" s="49">
        <f t="shared" si="0"/>
        <v>871957262</v>
      </c>
      <c r="K27" s="45">
        <v>2375000</v>
      </c>
      <c r="L27" s="45"/>
      <c r="M27" s="45">
        <v>84438455987</v>
      </c>
      <c r="N27" s="45"/>
      <c r="O27" s="45">
        <v>68696092439</v>
      </c>
      <c r="Q27" s="49">
        <f t="shared" si="1"/>
        <v>15742363548</v>
      </c>
    </row>
    <row r="28" spans="1:17" s="22" customFormat="1" ht="21.75" thickBot="1" x14ac:dyDescent="0.25">
      <c r="E28" s="23">
        <f>SUM(E8:E27)</f>
        <v>4063048552058</v>
      </c>
      <c r="G28" s="23">
        <f>SUM(G8:G27)</f>
        <v>4176689265547</v>
      </c>
      <c r="I28" s="23">
        <f>SUM(I8:I27)</f>
        <v>-113640713489</v>
      </c>
      <c r="K28" s="22" t="s">
        <v>15</v>
      </c>
      <c r="M28" s="23">
        <f>SUM(M8:M27)</f>
        <v>4063048552058</v>
      </c>
      <c r="O28" s="23">
        <f>SUM(O8:O27)</f>
        <v>4780118035689</v>
      </c>
      <c r="Q28" s="23">
        <f>SUM(Q8:Q27)</f>
        <v>-717069483631</v>
      </c>
    </row>
    <row r="29" spans="1:17" ht="19.5" thickTop="1" x14ac:dyDescent="0.2"/>
    <row r="30" spans="1:17" x14ac:dyDescent="0.2">
      <c r="I30" s="48"/>
    </row>
    <row r="34" spans="9:9" x14ac:dyDescent="0.2">
      <c r="I34" s="43"/>
    </row>
  </sheetData>
  <mergeCells count="7">
    <mergeCell ref="A1:Q1"/>
    <mergeCell ref="A2:Q2"/>
    <mergeCell ref="A3:Q3"/>
    <mergeCell ref="A4:Q4"/>
    <mergeCell ref="A6:A7"/>
    <mergeCell ref="C6:I6"/>
    <mergeCell ref="K6:Q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C458FB-D64A-4B1F-AA28-01BC909206F3}">
  <dimension ref="A2:T12"/>
  <sheetViews>
    <sheetView rightToLeft="1" topLeftCell="A2" zoomScaleNormal="100" workbookViewId="0">
      <selection activeCell="I16" sqref="I16"/>
    </sheetView>
  </sheetViews>
  <sheetFormatPr defaultRowHeight="22.5" x14ac:dyDescent="0.2"/>
  <cols>
    <col min="1" max="1" width="26.75" style="30" bestFit="1" customWidth="1"/>
    <col min="2" max="2" width="0.875" style="30" customWidth="1"/>
    <col min="3" max="3" width="18" style="30" bestFit="1" customWidth="1"/>
    <col min="4" max="4" width="0.875" style="30" customWidth="1"/>
    <col min="5" max="5" width="19" style="30" bestFit="1" customWidth="1"/>
    <col min="6" max="6" width="0.875" style="30" customWidth="1"/>
    <col min="7" max="7" width="18.75" style="30" bestFit="1" customWidth="1"/>
    <col min="8" max="8" width="0.875" style="30" customWidth="1"/>
    <col min="9" max="9" width="19.75" style="30" bestFit="1" customWidth="1"/>
    <col min="10" max="10" width="0.875" style="30" customWidth="1"/>
    <col min="11" max="11" width="18.25" style="30" bestFit="1" customWidth="1"/>
    <col min="12" max="12" width="0.875" style="30" customWidth="1"/>
    <col min="13" max="13" width="8" style="30" customWidth="1"/>
    <col min="14" max="14" width="18.25" style="30" bestFit="1" customWidth="1"/>
    <col min="15" max="16384" width="9" style="30"/>
  </cols>
  <sheetData>
    <row r="2" spans="1:20" ht="24" x14ac:dyDescent="0.2">
      <c r="A2" s="53" t="str">
        <f>+سهام!A2</f>
        <v>صندوق سرمایه‌گذاری بخشی صنایع مفید - معدن</v>
      </c>
      <c r="B2" s="53" t="s">
        <v>0</v>
      </c>
      <c r="C2" s="53" t="s">
        <v>0</v>
      </c>
      <c r="D2" s="53" t="s">
        <v>0</v>
      </c>
      <c r="E2" s="53" t="s">
        <v>0</v>
      </c>
      <c r="F2" s="53" t="s">
        <v>0</v>
      </c>
      <c r="G2" s="53" t="s">
        <v>0</v>
      </c>
      <c r="H2" s="53" t="s">
        <v>0</v>
      </c>
      <c r="I2" s="53" t="s">
        <v>0</v>
      </c>
      <c r="J2" s="53" t="s">
        <v>0</v>
      </c>
      <c r="K2" s="53" t="s">
        <v>0</v>
      </c>
    </row>
    <row r="3" spans="1:20" ht="24" x14ac:dyDescent="0.2">
      <c r="A3" s="53" t="s">
        <v>1</v>
      </c>
      <c r="B3" s="53" t="s">
        <v>1</v>
      </c>
      <c r="C3" s="53" t="s">
        <v>1</v>
      </c>
      <c r="D3" s="53" t="s">
        <v>1</v>
      </c>
      <c r="E3" s="53" t="s">
        <v>1</v>
      </c>
      <c r="F3" s="53" t="s">
        <v>1</v>
      </c>
      <c r="G3" s="53" t="s">
        <v>1</v>
      </c>
      <c r="H3" s="53" t="s">
        <v>1</v>
      </c>
      <c r="I3" s="53" t="s">
        <v>1</v>
      </c>
      <c r="J3" s="53" t="s">
        <v>1</v>
      </c>
      <c r="K3" s="53" t="s">
        <v>1</v>
      </c>
    </row>
    <row r="4" spans="1:20" ht="24" x14ac:dyDescent="0.2">
      <c r="A4" s="53" t="str">
        <f>+سهام!A4</f>
        <v>برای ماه منتهی به 1404/12/29</v>
      </c>
      <c r="B4" s="53" t="s">
        <v>16</v>
      </c>
      <c r="C4" s="53" t="s">
        <v>16</v>
      </c>
      <c r="D4" s="53" t="s">
        <v>16</v>
      </c>
      <c r="E4" s="53" t="s">
        <v>16</v>
      </c>
      <c r="F4" s="53" t="s">
        <v>16</v>
      </c>
      <c r="G4" s="53" t="s">
        <v>16</v>
      </c>
      <c r="H4" s="53" t="s">
        <v>16</v>
      </c>
      <c r="I4" s="53" t="s">
        <v>16</v>
      </c>
      <c r="J4" s="53" t="s">
        <v>16</v>
      </c>
      <c r="K4" s="53" t="s">
        <v>16</v>
      </c>
    </row>
    <row r="5" spans="1:20" ht="25.5" x14ac:dyDescent="0.2">
      <c r="A5" s="54"/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</row>
    <row r="6" spans="1:20" ht="24.75" thickBot="1" x14ac:dyDescent="0.25">
      <c r="A6" s="55" t="s">
        <v>17</v>
      </c>
      <c r="C6" s="38" t="str">
        <f>+سهام!C6</f>
        <v>1404/11/30</v>
      </c>
      <c r="E6" s="55" t="s">
        <v>5</v>
      </c>
      <c r="F6" s="55" t="s">
        <v>5</v>
      </c>
      <c r="G6" s="55" t="s">
        <v>5</v>
      </c>
      <c r="I6" s="55" t="str">
        <f>+سهام!Q6</f>
        <v>1404/12/29</v>
      </c>
      <c r="J6" s="55" t="s">
        <v>4</v>
      </c>
      <c r="K6" s="55" t="s">
        <v>4</v>
      </c>
    </row>
    <row r="7" spans="1:20" ht="24.75" thickBot="1" x14ac:dyDescent="0.25">
      <c r="A7" s="55" t="s">
        <v>17</v>
      </c>
      <c r="C7" s="38" t="s">
        <v>18</v>
      </c>
      <c r="E7" s="38" t="s">
        <v>19</v>
      </c>
      <c r="G7" s="38" t="s">
        <v>20</v>
      </c>
      <c r="I7" s="38" t="s">
        <v>18</v>
      </c>
      <c r="K7" s="38" t="s">
        <v>21</v>
      </c>
    </row>
    <row r="8" spans="1:20" ht="24" x14ac:dyDescent="0.2">
      <c r="A8" s="27" t="s">
        <v>43</v>
      </c>
      <c r="C8" s="30">
        <v>21471779023</v>
      </c>
      <c r="E8" s="30">
        <v>19992079660</v>
      </c>
      <c r="G8" s="30">
        <v>33929228912</v>
      </c>
      <c r="I8" s="30">
        <f>+C8+E8-G8</f>
        <v>7534629771</v>
      </c>
      <c r="K8" s="41">
        <v>1.8387997365609478E-3</v>
      </c>
    </row>
    <row r="9" spans="1:20" ht="24.75" thickBot="1" x14ac:dyDescent="0.25">
      <c r="A9" s="27" t="s">
        <v>47</v>
      </c>
      <c r="C9" s="30">
        <v>15123598</v>
      </c>
      <c r="E9" s="30">
        <v>62063</v>
      </c>
      <c r="G9" s="30">
        <v>0</v>
      </c>
      <c r="I9" s="30">
        <f t="shared" ref="I9" si="0">+C9+E9-G9</f>
        <v>15185661</v>
      </c>
      <c r="K9" s="41">
        <v>3.7060068370947774E-6</v>
      </c>
    </row>
    <row r="10" spans="1:20" s="27" customFormat="1" ht="24.75" thickBot="1" x14ac:dyDescent="0.25">
      <c r="A10" s="27" t="s">
        <v>15</v>
      </c>
      <c r="C10" s="26">
        <f>SUM(C8:C9)</f>
        <v>21486902621</v>
      </c>
      <c r="E10" s="26">
        <f>SUM(E8:E9)</f>
        <v>19992141723</v>
      </c>
      <c r="G10" s="26">
        <f>SUM(G8:G9)</f>
        <v>33929228912</v>
      </c>
      <c r="I10" s="26">
        <f>SUM(I8:I9)</f>
        <v>7549815432</v>
      </c>
      <c r="K10" s="42">
        <f>SUM(K8:K9)</f>
        <v>1.8425057433980425E-3</v>
      </c>
    </row>
    <row r="11" spans="1:20" ht="23.25" thickTop="1" x14ac:dyDescent="0.2"/>
    <row r="12" spans="1:20" x14ac:dyDescent="0.45">
      <c r="I12" s="37"/>
    </row>
  </sheetData>
  <mergeCells count="7">
    <mergeCell ref="A2:K2"/>
    <mergeCell ref="A3:K3"/>
    <mergeCell ref="A4:K4"/>
    <mergeCell ref="A5:T5"/>
    <mergeCell ref="A6:A7"/>
    <mergeCell ref="E6:G6"/>
    <mergeCell ref="I6:K6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A1F39B-E8C2-4784-B9D2-77FA37691CB7}">
  <dimension ref="A2:G20"/>
  <sheetViews>
    <sheetView rightToLeft="1" workbookViewId="0">
      <selection activeCell="J16" sqref="J16"/>
    </sheetView>
  </sheetViews>
  <sheetFormatPr defaultRowHeight="18.75" x14ac:dyDescent="0.45"/>
  <cols>
    <col min="1" max="1" width="20.875" style="28" bestFit="1" customWidth="1"/>
    <col min="2" max="2" width="0.875" style="28" customWidth="1"/>
    <col min="3" max="3" width="20.125" style="28" customWidth="1"/>
    <col min="4" max="4" width="0.875" style="28" customWidth="1"/>
    <col min="5" max="5" width="20.125" style="28" customWidth="1"/>
    <col min="6" max="6" width="0.875" style="28" customWidth="1"/>
    <col min="7" max="7" width="28" style="28" customWidth="1"/>
    <col min="8" max="8" width="0.875" style="28" customWidth="1"/>
    <col min="9" max="9" width="8" style="28" customWidth="1"/>
    <col min="10" max="16384" width="9" style="28"/>
  </cols>
  <sheetData>
    <row r="2" spans="1:7" ht="26.25" x14ac:dyDescent="0.45">
      <c r="A2" s="56" t="str">
        <f>+سهام!A2</f>
        <v>صندوق سرمایه‌گذاری بخشی صنایع مفید - معدن</v>
      </c>
      <c r="B2" s="56" t="s">
        <v>0</v>
      </c>
      <c r="C2" s="56" t="s">
        <v>0</v>
      </c>
      <c r="D2" s="56" t="s">
        <v>0</v>
      </c>
      <c r="E2" s="56" t="s">
        <v>0</v>
      </c>
      <c r="F2" s="56" t="s">
        <v>0</v>
      </c>
      <c r="G2" s="56" t="s">
        <v>0</v>
      </c>
    </row>
    <row r="3" spans="1:7" ht="26.25" x14ac:dyDescent="0.45">
      <c r="A3" s="56" t="s">
        <v>22</v>
      </c>
      <c r="B3" s="56" t="s">
        <v>22</v>
      </c>
      <c r="C3" s="56" t="s">
        <v>22</v>
      </c>
      <c r="D3" s="56" t="s">
        <v>22</v>
      </c>
      <c r="E3" s="56" t="s">
        <v>22</v>
      </c>
      <c r="F3" s="56" t="s">
        <v>22</v>
      </c>
      <c r="G3" s="56" t="s">
        <v>22</v>
      </c>
    </row>
    <row r="4" spans="1:7" ht="26.25" x14ac:dyDescent="0.45">
      <c r="A4" s="56" t="str">
        <f>+سهام!A4</f>
        <v>برای ماه منتهی به 1404/12/29</v>
      </c>
      <c r="B4" s="56" t="s">
        <v>2</v>
      </c>
      <c r="C4" s="56" t="s">
        <v>2</v>
      </c>
      <c r="D4" s="56" t="s">
        <v>2</v>
      </c>
      <c r="E4" s="56" t="s">
        <v>2</v>
      </c>
      <c r="F4" s="56" t="s">
        <v>2</v>
      </c>
      <c r="G4" s="56" t="s">
        <v>2</v>
      </c>
    </row>
    <row r="6" spans="1:7" ht="27" thickBot="1" x14ac:dyDescent="0.5">
      <c r="A6" s="36" t="s">
        <v>26</v>
      </c>
      <c r="C6" s="36" t="s">
        <v>18</v>
      </c>
      <c r="E6" s="36" t="s">
        <v>36</v>
      </c>
      <c r="G6" s="36" t="s">
        <v>13</v>
      </c>
    </row>
    <row r="7" spans="1:7" ht="21" x14ac:dyDescent="0.55000000000000004">
      <c r="A7" s="29" t="s">
        <v>41</v>
      </c>
      <c r="C7" s="8">
        <f>+'درآمد سرمایه‌گذاری در سهام'!I33</f>
        <v>-93690713489</v>
      </c>
      <c r="D7" s="8"/>
      <c r="E7" s="1">
        <f>+C7/$C$10</f>
        <v>1.0004499985659718</v>
      </c>
      <c r="F7" s="8"/>
      <c r="G7" s="1">
        <v>-2.2864887130202755E-2</v>
      </c>
    </row>
    <row r="8" spans="1:7" ht="21.75" thickBot="1" x14ac:dyDescent="0.6">
      <c r="A8" s="29" t="s">
        <v>42</v>
      </c>
      <c r="C8" s="8">
        <f>+'درآمد سپرده بانکی'!C10</f>
        <v>42141723</v>
      </c>
      <c r="D8" s="8"/>
      <c r="E8" s="1">
        <f t="shared" ref="E8:E9" si="0">+C8/$C$10</f>
        <v>-4.4999856597172317E-4</v>
      </c>
      <c r="F8" s="8"/>
      <c r="G8" s="1">
        <v>1.0284538392168391E-5</v>
      </c>
    </row>
    <row r="9" spans="1:7" ht="21.75" hidden="1" thickBot="1" x14ac:dyDescent="0.6">
      <c r="A9" s="29" t="s">
        <v>77</v>
      </c>
      <c r="C9" s="8">
        <f>+'سایر درآمدها'!C9</f>
        <v>0</v>
      </c>
      <c r="D9" s="8"/>
      <c r="E9" s="1">
        <f t="shared" si="0"/>
        <v>0</v>
      </c>
      <c r="F9" s="8"/>
      <c r="G9" s="1">
        <v>0</v>
      </c>
    </row>
    <row r="10" spans="1:7" s="29" customFormat="1" ht="21.75" thickBot="1" x14ac:dyDescent="0.6">
      <c r="A10" s="29" t="s">
        <v>15</v>
      </c>
      <c r="C10" s="6">
        <f>SUM(C7:C9)</f>
        <v>-93648571766</v>
      </c>
      <c r="D10" s="5"/>
      <c r="E10" s="7">
        <f>SUM(E7:E9)</f>
        <v>1</v>
      </c>
      <c r="F10" s="5"/>
      <c r="G10" s="13">
        <f>SUM(G7:G9)</f>
        <v>-2.2854602591810588E-2</v>
      </c>
    </row>
    <row r="11" spans="1:7" ht="19.5" thickTop="1" x14ac:dyDescent="0.45"/>
    <row r="12" spans="1:7" x14ac:dyDescent="0.45">
      <c r="C12" s="50"/>
      <c r="G12" s="19"/>
    </row>
    <row r="13" spans="1:7" x14ac:dyDescent="0.45">
      <c r="C13" s="47"/>
      <c r="E13" s="35"/>
      <c r="G13" s="19"/>
    </row>
    <row r="14" spans="1:7" x14ac:dyDescent="0.45">
      <c r="C14" s="50"/>
      <c r="G14" s="19"/>
    </row>
    <row r="15" spans="1:7" x14ac:dyDescent="0.45">
      <c r="C15" s="47"/>
    </row>
    <row r="16" spans="1:7" x14ac:dyDescent="0.45">
      <c r="C16" s="47"/>
      <c r="G16" s="37"/>
    </row>
    <row r="20" spans="5:5" x14ac:dyDescent="0.45">
      <c r="E20" s="28" t="s">
        <v>60</v>
      </c>
    </row>
  </sheetData>
  <mergeCells count="3">
    <mergeCell ref="A2:G2"/>
    <mergeCell ref="A3:G3"/>
    <mergeCell ref="A4:G4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092879-DF52-4368-9356-289215329BE7}">
  <dimension ref="A2:E10"/>
  <sheetViews>
    <sheetView rightToLeft="1" workbookViewId="0">
      <selection activeCell="E13" sqref="E13"/>
    </sheetView>
  </sheetViews>
  <sheetFormatPr defaultRowHeight="18.75" x14ac:dyDescent="0.2"/>
  <cols>
    <col min="1" max="1" width="15" style="2" customWidth="1"/>
    <col min="2" max="2" width="0.875" style="2" customWidth="1"/>
    <col min="3" max="3" width="20.25" style="2" customWidth="1"/>
    <col min="4" max="4" width="0.875" style="2" customWidth="1"/>
    <col min="5" max="5" width="20.25" style="2" customWidth="1"/>
    <col min="6" max="6" width="0.875" style="2" customWidth="1"/>
    <col min="7" max="7" width="8" style="2" customWidth="1"/>
    <col min="8" max="16384" width="9" style="2"/>
  </cols>
  <sheetData>
    <row r="2" spans="1:5" ht="26.25" x14ac:dyDescent="0.2">
      <c r="A2" s="57" t="str">
        <f>+سهام!A2</f>
        <v>صندوق سرمایه‌گذاری بخشی صنایع مفید - معدن</v>
      </c>
      <c r="B2" s="57" t="s">
        <v>0</v>
      </c>
      <c r="C2" s="57" t="s">
        <v>0</v>
      </c>
      <c r="D2" s="57" t="s">
        <v>0</v>
      </c>
      <c r="E2" s="57" t="s">
        <v>0</v>
      </c>
    </row>
    <row r="3" spans="1:5" ht="26.25" x14ac:dyDescent="0.2">
      <c r="A3" s="57" t="s">
        <v>22</v>
      </c>
      <c r="B3" s="57" t="s">
        <v>22</v>
      </c>
      <c r="C3" s="57" t="s">
        <v>22</v>
      </c>
      <c r="D3" s="57" t="s">
        <v>22</v>
      </c>
      <c r="E3" s="57" t="s">
        <v>22</v>
      </c>
    </row>
    <row r="4" spans="1:5" ht="26.25" x14ac:dyDescent="0.2">
      <c r="A4" s="57" t="str">
        <f>+'جمع درآمدها'!A4</f>
        <v>برای ماه منتهی به 1404/12/29</v>
      </c>
      <c r="B4" s="57" t="s">
        <v>2</v>
      </c>
      <c r="C4" s="57" t="s">
        <v>2</v>
      </c>
      <c r="D4" s="57" t="s">
        <v>2</v>
      </c>
      <c r="E4" s="57" t="s">
        <v>2</v>
      </c>
    </row>
    <row r="5" spans="1:5" ht="26.25" x14ac:dyDescent="0.2">
      <c r="E5" s="46" t="s">
        <v>76</v>
      </c>
    </row>
    <row r="6" spans="1:5" ht="27" thickBot="1" x14ac:dyDescent="0.25">
      <c r="A6" s="58" t="s">
        <v>44</v>
      </c>
      <c r="C6" s="14" t="s">
        <v>24</v>
      </c>
      <c r="E6" s="14" t="s">
        <v>75</v>
      </c>
    </row>
    <row r="7" spans="1:5" ht="27" thickBot="1" x14ac:dyDescent="0.25">
      <c r="A7" s="58" t="s">
        <v>44</v>
      </c>
      <c r="C7" s="14" t="s">
        <v>18</v>
      </c>
      <c r="E7" s="14" t="s">
        <v>18</v>
      </c>
    </row>
    <row r="8" spans="1:5" ht="24.75" thickBot="1" x14ac:dyDescent="0.25">
      <c r="A8" s="9" t="s">
        <v>44</v>
      </c>
      <c r="B8" s="10"/>
      <c r="C8" s="11">
        <v>0</v>
      </c>
      <c r="D8" s="10"/>
      <c r="E8" s="11">
        <v>1090106339</v>
      </c>
    </row>
    <row r="9" spans="1:5" ht="24.75" thickBot="1" x14ac:dyDescent="0.25">
      <c r="A9" s="10" t="s">
        <v>15</v>
      </c>
      <c r="B9" s="10"/>
      <c r="C9" s="12">
        <f>SUM(C8:C8)</f>
        <v>0</v>
      </c>
      <c r="D9" s="10"/>
      <c r="E9" s="12">
        <f>SUM(E8:E8)</f>
        <v>1090106339</v>
      </c>
    </row>
    <row r="10" spans="1:5" ht="19.5" thickTop="1" x14ac:dyDescent="0.2"/>
  </sheetData>
  <mergeCells count="4">
    <mergeCell ref="A2:E2"/>
    <mergeCell ref="A3:E3"/>
    <mergeCell ref="A4:E4"/>
    <mergeCell ref="A6:A7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188CA0-0039-458C-872A-640EA66ED8E9}">
  <dimension ref="A2:U34"/>
  <sheetViews>
    <sheetView rightToLeft="1" topLeftCell="A10" zoomScale="85" zoomScaleNormal="85" workbookViewId="0">
      <selection activeCell="C38" sqref="C38"/>
    </sheetView>
  </sheetViews>
  <sheetFormatPr defaultRowHeight="18.75" x14ac:dyDescent="0.45"/>
  <cols>
    <col min="1" max="1" width="35.25" style="18" bestFit="1" customWidth="1"/>
    <col min="2" max="2" width="0.875" style="18" customWidth="1"/>
    <col min="3" max="3" width="19.25" style="18" customWidth="1"/>
    <col min="4" max="4" width="0.875" style="18" customWidth="1"/>
    <col min="5" max="5" width="19.25" style="18" customWidth="1"/>
    <col min="6" max="6" width="0.875" style="18" customWidth="1"/>
    <col min="7" max="7" width="19.25" style="18" customWidth="1"/>
    <col min="8" max="8" width="0.875" style="18" customWidth="1"/>
    <col min="9" max="9" width="19.25" style="18" customWidth="1"/>
    <col min="10" max="10" width="0.875" style="18" customWidth="1"/>
    <col min="11" max="11" width="20.125" style="18" customWidth="1"/>
    <col min="12" max="12" width="0.875" style="18" customWidth="1"/>
    <col min="13" max="13" width="19.25" style="18" customWidth="1"/>
    <col min="14" max="14" width="0.875" style="18" customWidth="1"/>
    <col min="15" max="15" width="20.125" style="18" customWidth="1"/>
    <col min="16" max="16" width="0.875" style="18" customWidth="1"/>
    <col min="17" max="17" width="19.25" style="18" customWidth="1"/>
    <col min="18" max="18" width="0.875" style="18" customWidth="1"/>
    <col min="19" max="19" width="20.125" style="18" customWidth="1"/>
    <col min="20" max="20" width="0.875" style="18" customWidth="1"/>
    <col min="21" max="21" width="20.125" style="18" customWidth="1"/>
    <col min="22" max="22" width="0.875" style="18" customWidth="1"/>
    <col min="23" max="23" width="8" style="18" customWidth="1"/>
    <col min="24" max="16384" width="9" style="18"/>
  </cols>
  <sheetData>
    <row r="2" spans="1:21" ht="26.25" x14ac:dyDescent="0.45">
      <c r="A2" s="56" t="str">
        <f>+سهام!A2</f>
        <v>صندوق سرمایه‌گذاری بخشی صنایع مفید - معدن</v>
      </c>
      <c r="B2" s="56" t="s">
        <v>0</v>
      </c>
      <c r="C2" s="56" t="s">
        <v>0</v>
      </c>
      <c r="D2" s="56" t="s">
        <v>0</v>
      </c>
      <c r="E2" s="56" t="s">
        <v>0</v>
      </c>
      <c r="F2" s="56" t="s">
        <v>0</v>
      </c>
      <c r="G2" s="56" t="s">
        <v>0</v>
      </c>
      <c r="H2" s="56" t="s">
        <v>0</v>
      </c>
      <c r="I2" s="56" t="s">
        <v>0</v>
      </c>
      <c r="J2" s="56" t="s">
        <v>0</v>
      </c>
      <c r="K2" s="56" t="s">
        <v>0</v>
      </c>
      <c r="L2" s="56" t="s">
        <v>0</v>
      </c>
      <c r="M2" s="56" t="s">
        <v>0</v>
      </c>
      <c r="N2" s="56" t="s">
        <v>0</v>
      </c>
      <c r="O2" s="56" t="s">
        <v>0</v>
      </c>
      <c r="P2" s="56" t="s">
        <v>0</v>
      </c>
      <c r="Q2" s="56" t="s">
        <v>0</v>
      </c>
      <c r="R2" s="56" t="s">
        <v>0</v>
      </c>
      <c r="S2" s="56" t="s">
        <v>0</v>
      </c>
      <c r="T2" s="56" t="s">
        <v>0</v>
      </c>
      <c r="U2" s="56" t="s">
        <v>0</v>
      </c>
    </row>
    <row r="3" spans="1:21" ht="26.25" x14ac:dyDescent="0.45">
      <c r="A3" s="56" t="s">
        <v>22</v>
      </c>
      <c r="B3" s="56" t="s">
        <v>22</v>
      </c>
      <c r="C3" s="56" t="s">
        <v>22</v>
      </c>
      <c r="D3" s="56" t="s">
        <v>22</v>
      </c>
      <c r="E3" s="56" t="s">
        <v>22</v>
      </c>
      <c r="F3" s="56" t="s">
        <v>22</v>
      </c>
      <c r="G3" s="56" t="s">
        <v>22</v>
      </c>
      <c r="H3" s="56" t="s">
        <v>22</v>
      </c>
      <c r="I3" s="56" t="s">
        <v>22</v>
      </c>
      <c r="J3" s="56" t="s">
        <v>22</v>
      </c>
      <c r="K3" s="56" t="s">
        <v>22</v>
      </c>
      <c r="L3" s="56" t="s">
        <v>22</v>
      </c>
      <c r="M3" s="56" t="s">
        <v>22</v>
      </c>
      <c r="N3" s="56" t="s">
        <v>22</v>
      </c>
      <c r="O3" s="56" t="s">
        <v>22</v>
      </c>
      <c r="P3" s="56" t="s">
        <v>22</v>
      </c>
      <c r="Q3" s="56" t="s">
        <v>22</v>
      </c>
      <c r="R3" s="56" t="s">
        <v>22</v>
      </c>
      <c r="S3" s="56" t="s">
        <v>22</v>
      </c>
      <c r="T3" s="56" t="s">
        <v>22</v>
      </c>
      <c r="U3" s="56" t="s">
        <v>22</v>
      </c>
    </row>
    <row r="4" spans="1:21" ht="26.25" x14ac:dyDescent="0.45">
      <c r="A4" s="56" t="str">
        <f>+سهام!A4</f>
        <v>برای ماه منتهی به 1404/12/29</v>
      </c>
      <c r="B4" s="56" t="s">
        <v>2</v>
      </c>
      <c r="C4" s="56" t="s">
        <v>2</v>
      </c>
      <c r="D4" s="56" t="s">
        <v>2</v>
      </c>
      <c r="E4" s="56" t="s">
        <v>2</v>
      </c>
      <c r="F4" s="56" t="s">
        <v>2</v>
      </c>
      <c r="G4" s="56" t="s">
        <v>2</v>
      </c>
      <c r="H4" s="56" t="s">
        <v>2</v>
      </c>
      <c r="I4" s="56" t="s">
        <v>2</v>
      </c>
      <c r="J4" s="56" t="s">
        <v>2</v>
      </c>
      <c r="K4" s="56" t="s">
        <v>2</v>
      </c>
      <c r="L4" s="56" t="s">
        <v>2</v>
      </c>
      <c r="M4" s="56" t="s">
        <v>2</v>
      </c>
      <c r="N4" s="56" t="s">
        <v>2</v>
      </c>
      <c r="O4" s="56" t="s">
        <v>2</v>
      </c>
      <c r="P4" s="56" t="s">
        <v>2</v>
      </c>
      <c r="Q4" s="56" t="s">
        <v>2</v>
      </c>
      <c r="R4" s="56" t="s">
        <v>2</v>
      </c>
      <c r="S4" s="56" t="s">
        <v>2</v>
      </c>
      <c r="T4" s="56" t="s">
        <v>2</v>
      </c>
      <c r="U4" s="56" t="s">
        <v>2</v>
      </c>
    </row>
    <row r="6" spans="1:21" ht="27" thickBot="1" x14ac:dyDescent="0.5">
      <c r="A6" s="59" t="s">
        <v>3</v>
      </c>
      <c r="C6" s="59" t="s">
        <v>24</v>
      </c>
      <c r="D6" s="59" t="s">
        <v>24</v>
      </c>
      <c r="E6" s="59" t="s">
        <v>24</v>
      </c>
      <c r="F6" s="59" t="s">
        <v>24</v>
      </c>
      <c r="G6" s="59" t="s">
        <v>24</v>
      </c>
      <c r="H6" s="59" t="s">
        <v>24</v>
      </c>
      <c r="I6" s="59" t="s">
        <v>24</v>
      </c>
      <c r="J6" s="59" t="s">
        <v>24</v>
      </c>
      <c r="K6" s="59" t="s">
        <v>24</v>
      </c>
      <c r="M6" s="59" t="s">
        <v>25</v>
      </c>
      <c r="N6" s="59" t="s">
        <v>25</v>
      </c>
      <c r="O6" s="59" t="s">
        <v>25</v>
      </c>
      <c r="P6" s="59" t="s">
        <v>25</v>
      </c>
      <c r="Q6" s="59" t="s">
        <v>25</v>
      </c>
      <c r="R6" s="59" t="s">
        <v>25</v>
      </c>
      <c r="S6" s="59" t="s">
        <v>25</v>
      </c>
      <c r="T6" s="59" t="s">
        <v>25</v>
      </c>
      <c r="U6" s="59" t="s">
        <v>25</v>
      </c>
    </row>
    <row r="7" spans="1:21" ht="27" thickBot="1" x14ac:dyDescent="0.5">
      <c r="A7" s="59" t="s">
        <v>3</v>
      </c>
      <c r="C7" s="36" t="s">
        <v>33</v>
      </c>
      <c r="E7" s="36" t="s">
        <v>34</v>
      </c>
      <c r="G7" s="36" t="s">
        <v>35</v>
      </c>
      <c r="I7" s="36" t="s">
        <v>18</v>
      </c>
      <c r="K7" s="36" t="s">
        <v>36</v>
      </c>
      <c r="M7" s="36" t="s">
        <v>33</v>
      </c>
      <c r="O7" s="36" t="s">
        <v>34</v>
      </c>
      <c r="Q7" s="36" t="s">
        <v>35</v>
      </c>
      <c r="S7" s="36" t="s">
        <v>18</v>
      </c>
      <c r="U7" s="36" t="s">
        <v>36</v>
      </c>
    </row>
    <row r="8" spans="1:21" ht="21" x14ac:dyDescent="0.55000000000000004">
      <c r="A8" s="25" t="s">
        <v>48</v>
      </c>
      <c r="C8" s="8">
        <f>IFERROR(VLOOKUP(A8,'درآمد سود سهام'!A:S,13,0),0)</f>
        <v>0</v>
      </c>
      <c r="D8" s="8"/>
      <c r="E8" s="8">
        <f>IFERROR(VLOOKUP(A8,'درآمد ناشی از تغییر قیمت اوراق'!A:Q,9,0),0)</f>
        <v>-2834536174</v>
      </c>
      <c r="F8" s="8"/>
      <c r="G8" s="8">
        <f>IFERROR(VLOOKUP(A8,'درآمد ناشی از فروش'!A:Q,9,0),0)</f>
        <v>0</v>
      </c>
      <c r="H8" s="8"/>
      <c r="I8" s="8">
        <f>+G8+E8+C8</f>
        <v>-2834536174</v>
      </c>
      <c r="J8" s="8"/>
      <c r="K8" s="1">
        <f t="shared" ref="K8:K14" si="0">+I8/$I$33</f>
        <v>3.0254184950067608E-2</v>
      </c>
      <c r="L8" s="8"/>
      <c r="M8" s="8">
        <f>IFERROR(VLOOKUP(A8,'درآمد سود سهام'!A:S,19,0),0)</f>
        <v>0</v>
      </c>
      <c r="N8" s="8"/>
      <c r="O8" s="8">
        <f>IFERROR(VLOOKUP(A8,'درآمد ناشی از تغییر قیمت اوراق'!A:Q,17,0),0)</f>
        <v>-25510825565</v>
      </c>
      <c r="P8" s="8"/>
      <c r="Q8" s="8">
        <f>IFERROR(VLOOKUP(A8,'درآمد ناشی از فروش'!A:Q,17,0),0)</f>
        <v>2222529854</v>
      </c>
      <c r="R8" s="8"/>
      <c r="S8" s="8">
        <f>+Q8+O8+M8</f>
        <v>-23288295711</v>
      </c>
      <c r="T8" s="8"/>
      <c r="U8" s="1">
        <f t="shared" ref="U8:U14" si="1">+S8/$S$33</f>
        <v>3.4496152145241196E-2</v>
      </c>
    </row>
    <row r="9" spans="1:21" ht="21" x14ac:dyDescent="0.55000000000000004">
      <c r="A9" s="25" t="s">
        <v>82</v>
      </c>
      <c r="C9" s="8">
        <f>IFERROR(VLOOKUP(A9,'درآمد سود سهام'!A:S,13,0),0)</f>
        <v>0</v>
      </c>
      <c r="D9" s="8"/>
      <c r="E9" s="8">
        <f>IFERROR(VLOOKUP(A9,'درآمد ناشی از تغییر قیمت اوراق'!A:Q,9,0),0)</f>
        <v>-109149700</v>
      </c>
      <c r="F9" s="8"/>
      <c r="G9" s="8">
        <f>IFERROR(VLOOKUP(A9,'درآمد ناشی از فروش'!A:Q,9,0),0)</f>
        <v>0</v>
      </c>
      <c r="H9" s="8"/>
      <c r="I9" s="8">
        <f t="shared" ref="I9:I32" si="2">+G9+E9+C9</f>
        <v>-109149700</v>
      </c>
      <c r="J9" s="8"/>
      <c r="K9" s="1">
        <f t="shared" si="0"/>
        <v>1.1650002005034897E-3</v>
      </c>
      <c r="L9" s="8"/>
      <c r="M9" s="8">
        <f>IFERROR(VLOOKUP(A9,'درآمد سود سهام'!A:S,19,0),0)</f>
        <v>0</v>
      </c>
      <c r="N9" s="8"/>
      <c r="O9" s="8">
        <f>IFERROR(VLOOKUP(A9,'درآمد ناشی از تغییر قیمت اوراق'!A:Q,17,0),0)</f>
        <v>-285749208</v>
      </c>
      <c r="P9" s="8"/>
      <c r="Q9" s="8">
        <f>IFERROR(VLOOKUP(A9,'درآمد ناشی از فروش'!A:Q,17,0),0)</f>
        <v>0</v>
      </c>
      <c r="R9" s="8"/>
      <c r="S9" s="8">
        <f t="shared" ref="S9:S32" si="3">+Q9+O9+M9</f>
        <v>-285749208</v>
      </c>
      <c r="T9" s="8"/>
      <c r="U9" s="1">
        <f t="shared" si="1"/>
        <v>4.2327048217161715E-4</v>
      </c>
    </row>
    <row r="10" spans="1:21" ht="21" x14ac:dyDescent="0.55000000000000004">
      <c r="A10" s="25" t="s">
        <v>68</v>
      </c>
      <c r="C10" s="8">
        <f>IFERROR(VLOOKUP(A10,'درآمد سود سهام'!A:S,13,0),0)</f>
        <v>0</v>
      </c>
      <c r="D10" s="8"/>
      <c r="E10" s="8">
        <f>IFERROR(VLOOKUP(A10,'درآمد ناشی از تغییر قیمت اوراق'!A:Q,9,0),0)</f>
        <v>-273493933</v>
      </c>
      <c r="F10" s="8"/>
      <c r="G10" s="8">
        <f>IFERROR(VLOOKUP(A10,'درآمد ناشی از فروش'!A:Q,9,0),0)</f>
        <v>0</v>
      </c>
      <c r="H10" s="8"/>
      <c r="I10" s="8">
        <f t="shared" ref="I10:I14" si="4">+G10+E10+C10</f>
        <v>-273493933</v>
      </c>
      <c r="J10" s="8"/>
      <c r="K10" s="1">
        <f t="shared" si="0"/>
        <v>2.9191146359677394E-3</v>
      </c>
      <c r="L10" s="8"/>
      <c r="M10" s="8">
        <f>IFERROR(VLOOKUP(A10,'درآمد سود سهام'!A:S,19,0),0)</f>
        <v>0</v>
      </c>
      <c r="N10" s="8"/>
      <c r="O10" s="8">
        <f>IFERROR(VLOOKUP(A10,'درآمد ناشی از تغییر قیمت اوراق'!A:Q,17,0),0)</f>
        <v>-909785939</v>
      </c>
      <c r="P10" s="8"/>
      <c r="Q10" s="8">
        <f>IFERROR(VLOOKUP(A10,'درآمد ناشی از فروش'!A:Q,17,0),0)</f>
        <v>0</v>
      </c>
      <c r="R10" s="8"/>
      <c r="S10" s="8">
        <f t="shared" ref="S10:S14" si="5">+Q10+O10+M10</f>
        <v>-909785939</v>
      </c>
      <c r="T10" s="8"/>
      <c r="U10" s="1">
        <f t="shared" si="1"/>
        <v>1.3476346470695641E-3</v>
      </c>
    </row>
    <row r="11" spans="1:21" ht="21" x14ac:dyDescent="0.55000000000000004">
      <c r="A11" s="25" t="s">
        <v>66</v>
      </c>
      <c r="C11" s="8">
        <f>IFERROR(VLOOKUP(A11,'درآمد سود سهام'!A:S,13,0),0)</f>
        <v>0</v>
      </c>
      <c r="D11" s="8"/>
      <c r="E11" s="8">
        <f>IFERROR(VLOOKUP(A11,'درآمد ناشی از تغییر قیمت اوراق'!A:Q,9,0),0)</f>
        <v>-1165917250</v>
      </c>
      <c r="F11" s="8"/>
      <c r="G11" s="8">
        <f>IFERROR(VLOOKUP(A11,'درآمد ناشی از فروش'!A:Q,9,0),0)</f>
        <v>0</v>
      </c>
      <c r="H11" s="8"/>
      <c r="I11" s="8">
        <f t="shared" si="4"/>
        <v>-1165917250</v>
      </c>
      <c r="J11" s="8"/>
      <c r="K11" s="1">
        <f t="shared" si="0"/>
        <v>1.2444320323560003E-2</v>
      </c>
      <c r="L11" s="8"/>
      <c r="M11" s="8">
        <f>IFERROR(VLOOKUP(A11,'درآمد سود سهام'!A:S,19,0),0)</f>
        <v>0</v>
      </c>
      <c r="N11" s="8"/>
      <c r="O11" s="8">
        <f>IFERROR(VLOOKUP(A11,'درآمد ناشی از تغییر قیمت اوراق'!A:Q,17,0),0)</f>
        <v>-3998848100</v>
      </c>
      <c r="P11" s="8"/>
      <c r="Q11" s="8">
        <f>IFERROR(VLOOKUP(A11,'درآمد ناشی از فروش'!A:Q,17,0),0)</f>
        <v>0</v>
      </c>
      <c r="R11" s="8"/>
      <c r="S11" s="8">
        <f t="shared" si="5"/>
        <v>-3998848100</v>
      </c>
      <c r="T11" s="8"/>
      <c r="U11" s="1">
        <f t="shared" si="1"/>
        <v>5.9233562719727822E-3</v>
      </c>
    </row>
    <row r="12" spans="1:21" ht="21" x14ac:dyDescent="0.55000000000000004">
      <c r="A12" s="25" t="s">
        <v>84</v>
      </c>
      <c r="C12" s="8">
        <f>IFERROR(VLOOKUP(A12,'درآمد سود سهام'!A:S,13,0),0)</f>
        <v>0</v>
      </c>
      <c r="D12" s="8"/>
      <c r="E12" s="8">
        <f>IFERROR(VLOOKUP(A12,'درآمد ناشی از تغییر قیمت اوراق'!A:Q,9,0),0)</f>
        <v>0</v>
      </c>
      <c r="F12" s="8"/>
      <c r="G12" s="8">
        <f>IFERROR(VLOOKUP(A12,'درآمد ناشی از فروش'!A:Q,9,0),0)</f>
        <v>0</v>
      </c>
      <c r="H12" s="8"/>
      <c r="I12" s="8">
        <f t="shared" si="4"/>
        <v>0</v>
      </c>
      <c r="J12" s="8"/>
      <c r="K12" s="1">
        <f t="shared" si="0"/>
        <v>0</v>
      </c>
      <c r="L12" s="8"/>
      <c r="M12" s="8">
        <f>IFERROR(VLOOKUP(A12,'درآمد سود سهام'!A:S,19,0),0)</f>
        <v>0</v>
      </c>
      <c r="N12" s="8"/>
      <c r="O12" s="8">
        <f>IFERROR(VLOOKUP(A12,'درآمد ناشی از تغییر قیمت اوراق'!A:Q,17,0),0)</f>
        <v>0</v>
      </c>
      <c r="P12" s="8"/>
      <c r="Q12" s="8">
        <f>IFERROR(VLOOKUP(A12,'درآمد ناشی از فروش'!A:Q,17,0),0)</f>
        <v>77326341</v>
      </c>
      <c r="R12" s="8"/>
      <c r="S12" s="8">
        <f t="shared" si="5"/>
        <v>77326341</v>
      </c>
      <c r="T12" s="8"/>
      <c r="U12" s="1">
        <f t="shared" si="1"/>
        <v>-1.145408516395149E-4</v>
      </c>
    </row>
    <row r="13" spans="1:21" ht="21" x14ac:dyDescent="0.55000000000000004">
      <c r="A13" s="25" t="s">
        <v>67</v>
      </c>
      <c r="C13" s="8">
        <f>IFERROR(VLOOKUP(A13,'درآمد سود سهام'!A:S,13,0),0)</f>
        <v>0</v>
      </c>
      <c r="D13" s="8"/>
      <c r="E13" s="8">
        <f>IFERROR(VLOOKUP(A13,'درآمد ناشی از تغییر قیمت اوراق'!A:Q,9,0),0)</f>
        <v>330872431</v>
      </c>
      <c r="F13" s="8"/>
      <c r="G13" s="8">
        <f>IFERROR(VLOOKUP(A13,'درآمد ناشی از فروش'!A:Q,9,0),0)</f>
        <v>0</v>
      </c>
      <c r="H13" s="8"/>
      <c r="I13" s="8">
        <f t="shared" si="4"/>
        <v>330872431</v>
      </c>
      <c r="J13" s="8"/>
      <c r="K13" s="1">
        <f t="shared" si="0"/>
        <v>-3.5315392388259154E-3</v>
      </c>
      <c r="L13" s="8"/>
      <c r="M13" s="8">
        <f>IFERROR(VLOOKUP(A13,'درآمد سود سهام'!A:S,19,0),0)</f>
        <v>0</v>
      </c>
      <c r="N13" s="8"/>
      <c r="O13" s="8">
        <f>IFERROR(VLOOKUP(A13,'درآمد ناشی از تغییر قیمت اوراق'!A:Q,17,0),0)</f>
        <v>13328220253</v>
      </c>
      <c r="P13" s="8"/>
      <c r="Q13" s="8">
        <f>IFERROR(VLOOKUP(A13,'درآمد ناشی از فروش'!A:Q,17,0),0)</f>
        <v>3207165502</v>
      </c>
      <c r="R13" s="8"/>
      <c r="S13" s="8">
        <f t="shared" si="5"/>
        <v>16535385755</v>
      </c>
      <c r="T13" s="8"/>
      <c r="U13" s="1">
        <f t="shared" si="1"/>
        <v>-2.4493298688031847E-2</v>
      </c>
    </row>
    <row r="14" spans="1:21" ht="21" x14ac:dyDescent="0.55000000000000004">
      <c r="A14" s="25" t="s">
        <v>69</v>
      </c>
      <c r="C14" s="8">
        <f>IFERROR(VLOOKUP(A14,'درآمد سود سهام'!A:S,13,0),0)</f>
        <v>0</v>
      </c>
      <c r="D14" s="8"/>
      <c r="E14" s="8">
        <f>IFERROR(VLOOKUP(A14,'درآمد ناشی از تغییر قیمت اوراق'!A:Q,9,0),0)</f>
        <v>871957262</v>
      </c>
      <c r="F14" s="8"/>
      <c r="G14" s="8">
        <f>IFERROR(VLOOKUP(A14,'درآمد ناشی از فروش'!A:Q,9,0),0)</f>
        <v>0</v>
      </c>
      <c r="H14" s="8"/>
      <c r="I14" s="8">
        <f t="shared" si="4"/>
        <v>871957262</v>
      </c>
      <c r="J14" s="8"/>
      <c r="K14" s="1">
        <f t="shared" si="0"/>
        <v>-9.3067629600491232E-3</v>
      </c>
      <c r="L14" s="8"/>
      <c r="M14" s="8">
        <f>IFERROR(VLOOKUP(A14,'درآمد سود سهام'!A:S,19,0),0)</f>
        <v>0</v>
      </c>
      <c r="N14" s="8"/>
      <c r="O14" s="8">
        <f>IFERROR(VLOOKUP(A14,'درآمد ناشی از تغییر قیمت اوراق'!A:Q,17,0),0)</f>
        <v>15742363548</v>
      </c>
      <c r="P14" s="8"/>
      <c r="Q14" s="8">
        <f>IFERROR(VLOOKUP(A14,'درآمد ناشی از فروش'!A:Q,17,0),0)</f>
        <v>1350727545</v>
      </c>
      <c r="R14" s="8"/>
      <c r="S14" s="8">
        <f t="shared" si="5"/>
        <v>17093091093</v>
      </c>
      <c r="T14" s="8"/>
      <c r="U14" s="1">
        <f t="shared" si="1"/>
        <v>-2.5319408439926399E-2</v>
      </c>
    </row>
    <row r="15" spans="1:21" ht="21" x14ac:dyDescent="0.55000000000000004">
      <c r="A15" s="25" t="s">
        <v>73</v>
      </c>
      <c r="C15" s="8">
        <f>IFERROR(VLOOKUP(A15,'درآمد سود سهام'!A:S,13,0),0)</f>
        <v>0</v>
      </c>
      <c r="D15" s="8"/>
      <c r="E15" s="8">
        <f>IFERROR(VLOOKUP(A15,'درآمد ناشی از تغییر قیمت اوراق'!A:Q,9,0),0)</f>
        <v>-609501847</v>
      </c>
      <c r="F15" s="8"/>
      <c r="G15" s="8">
        <f>IFERROR(VLOOKUP(A15,'درآمد ناشی از فروش'!A:Q,9,0),0)</f>
        <v>0</v>
      </c>
      <c r="H15" s="8"/>
      <c r="I15" s="8">
        <f t="shared" ref="I15:I20" si="6">+G15+E15+C15</f>
        <v>-609501847</v>
      </c>
      <c r="J15" s="8"/>
      <c r="K15" s="1">
        <f t="shared" ref="K15:K20" si="7">+I15/$I$33</f>
        <v>6.5054670233839146E-3</v>
      </c>
      <c r="L15" s="8"/>
      <c r="M15" s="8">
        <f>IFERROR(VLOOKUP(A15,'درآمد سود سهام'!A:S,19,0),0)</f>
        <v>0</v>
      </c>
      <c r="N15" s="8"/>
      <c r="O15" s="8">
        <f>IFERROR(VLOOKUP(A15,'درآمد ناشی از تغییر قیمت اوراق'!A:Q,17,0),0)</f>
        <v>-6948321061</v>
      </c>
      <c r="P15" s="8"/>
      <c r="Q15" s="8">
        <f>IFERROR(VLOOKUP(A15,'درآمد ناشی از فروش'!A:Q,17,0),0)</f>
        <v>0</v>
      </c>
      <c r="R15" s="8"/>
      <c r="S15" s="8">
        <f t="shared" ref="S15:S20" si="8">+Q15+O15+M15</f>
        <v>-6948321061</v>
      </c>
      <c r="T15" s="8"/>
      <c r="U15" s="1">
        <f t="shared" ref="U15:U20" si="9">+S15/$S$33</f>
        <v>1.0292309211834008E-2</v>
      </c>
    </row>
    <row r="16" spans="1:21" ht="21" x14ac:dyDescent="0.55000000000000004">
      <c r="A16" s="25" t="s">
        <v>74</v>
      </c>
      <c r="C16" s="8">
        <f>IFERROR(VLOOKUP(A16,'درآمد سود سهام'!A:S,13,0),0)</f>
        <v>0</v>
      </c>
      <c r="D16" s="8"/>
      <c r="E16" s="8">
        <f>IFERROR(VLOOKUP(A16,'درآمد ناشی از تغییر قیمت اوراق'!A:Q,9,0),0)</f>
        <v>0</v>
      </c>
      <c r="F16" s="8"/>
      <c r="G16" s="8">
        <f>IFERROR(VLOOKUP(A16,'درآمد ناشی از فروش'!A:Q,9,0),0)</f>
        <v>0</v>
      </c>
      <c r="H16" s="8"/>
      <c r="I16" s="8">
        <f t="shared" si="6"/>
        <v>0</v>
      </c>
      <c r="J16" s="8"/>
      <c r="K16" s="1">
        <f t="shared" si="7"/>
        <v>0</v>
      </c>
      <c r="L16" s="8"/>
      <c r="M16" s="8">
        <f>IFERROR(VLOOKUP(A16,'درآمد سود سهام'!A:S,19,0),0)</f>
        <v>0</v>
      </c>
      <c r="N16" s="8"/>
      <c r="O16" s="8">
        <f>IFERROR(VLOOKUP(A16,'درآمد ناشی از تغییر قیمت اوراق'!A:Q,17,0),0)</f>
        <v>0</v>
      </c>
      <c r="P16" s="8"/>
      <c r="Q16" s="8">
        <f>IFERROR(VLOOKUP(A16,'درآمد ناشی از فروش'!A:Q,17,0),0)</f>
        <v>98234736</v>
      </c>
      <c r="R16" s="8"/>
      <c r="S16" s="8">
        <f t="shared" si="8"/>
        <v>98234736</v>
      </c>
      <c r="T16" s="8"/>
      <c r="U16" s="1">
        <f t="shared" si="9"/>
        <v>-1.4551173864573412E-4</v>
      </c>
    </row>
    <row r="17" spans="1:21" ht="21" x14ac:dyDescent="0.55000000000000004">
      <c r="A17" s="25" t="s">
        <v>71</v>
      </c>
      <c r="C17" s="8">
        <f>IFERROR(VLOOKUP(A17,'درآمد سود سهام'!A:S,13,0),0)</f>
        <v>0</v>
      </c>
      <c r="D17" s="8"/>
      <c r="E17" s="8">
        <f>IFERROR(VLOOKUP(A17,'درآمد ناشی از تغییر قیمت اوراق'!A:Q,9,0),0)</f>
        <v>-573532060</v>
      </c>
      <c r="F17" s="8"/>
      <c r="G17" s="8">
        <f>IFERROR(VLOOKUP(A17,'درآمد ناشی از فروش'!A:Q,9,0),0)</f>
        <v>0</v>
      </c>
      <c r="H17" s="8"/>
      <c r="I17" s="8">
        <f t="shared" si="6"/>
        <v>-573532060</v>
      </c>
      <c r="J17" s="8"/>
      <c r="K17" s="1">
        <f t="shared" si="7"/>
        <v>6.1215465081001542E-3</v>
      </c>
      <c r="L17" s="8"/>
      <c r="M17" s="8">
        <f>IFERROR(VLOOKUP(A17,'درآمد سود سهام'!A:S,19,0),0)</f>
        <v>0</v>
      </c>
      <c r="N17" s="8"/>
      <c r="O17" s="8">
        <f>IFERROR(VLOOKUP(A17,'درآمد ناشی از تغییر قیمت اوراق'!A:Q,17,0),0)</f>
        <v>-478277301</v>
      </c>
      <c r="P17" s="8"/>
      <c r="Q17" s="8">
        <f>IFERROR(VLOOKUP(A17,'درآمد ناشی از فروش'!A:Q,17,0),0)</f>
        <v>0</v>
      </c>
      <c r="R17" s="8"/>
      <c r="S17" s="8">
        <f t="shared" si="8"/>
        <v>-478277301</v>
      </c>
      <c r="T17" s="8"/>
      <c r="U17" s="1">
        <f t="shared" si="9"/>
        <v>7.0845573019404366E-4</v>
      </c>
    </row>
    <row r="18" spans="1:21" ht="21" x14ac:dyDescent="0.55000000000000004">
      <c r="A18" s="25" t="s">
        <v>70</v>
      </c>
      <c r="C18" s="8">
        <f>IFERROR(VLOOKUP(A18,'درآمد سود سهام'!A:S,13,0),0)</f>
        <v>0</v>
      </c>
      <c r="D18" s="8"/>
      <c r="E18" s="8">
        <f>IFERROR(VLOOKUP(A18,'درآمد ناشی از تغییر قیمت اوراق'!A:Q,9,0),0)</f>
        <v>-1170878600</v>
      </c>
      <c r="F18" s="8"/>
      <c r="G18" s="8">
        <f>IFERROR(VLOOKUP(A18,'درآمد ناشی از فروش'!A:Q,9,0),0)</f>
        <v>0</v>
      </c>
      <c r="H18" s="8"/>
      <c r="I18" s="8">
        <f t="shared" si="6"/>
        <v>-1170878600</v>
      </c>
      <c r="J18" s="8"/>
      <c r="K18" s="1">
        <f t="shared" si="7"/>
        <v>1.2497274878128344E-2</v>
      </c>
      <c r="L18" s="8"/>
      <c r="M18" s="8">
        <f>IFERROR(VLOOKUP(A18,'درآمد سود سهام'!A:S,19,0),0)</f>
        <v>0</v>
      </c>
      <c r="N18" s="8"/>
      <c r="O18" s="8">
        <f>IFERROR(VLOOKUP(A18,'درآمد ناشی از تغییر قیمت اوراق'!A:Q,17,0),0)</f>
        <v>-3308395284</v>
      </c>
      <c r="P18" s="8"/>
      <c r="Q18" s="8">
        <f>IFERROR(VLOOKUP(A18,'درآمد ناشی از فروش'!A:Q,17,0),0)</f>
        <v>-36436152</v>
      </c>
      <c r="R18" s="8"/>
      <c r="S18" s="8">
        <f t="shared" si="8"/>
        <v>-3344831436</v>
      </c>
      <c r="T18" s="8"/>
      <c r="U18" s="1">
        <f t="shared" si="9"/>
        <v>4.954583862568405E-3</v>
      </c>
    </row>
    <row r="19" spans="1:21" ht="21" x14ac:dyDescent="0.55000000000000004">
      <c r="A19" s="25" t="s">
        <v>72</v>
      </c>
      <c r="C19" s="8">
        <f>IFERROR(VLOOKUP(A19,'درآمد سود سهام'!A:S,13,0),0)</f>
        <v>0</v>
      </c>
      <c r="D19" s="8"/>
      <c r="E19" s="8">
        <f>IFERROR(VLOOKUP(A19,'درآمد ناشی از تغییر قیمت اوراق'!A:Q,9,0),0)</f>
        <v>0</v>
      </c>
      <c r="F19" s="8"/>
      <c r="G19" s="8">
        <f>IFERROR(VLOOKUP(A19,'درآمد ناشی از فروش'!A:Q,9,0),0)</f>
        <v>0</v>
      </c>
      <c r="H19" s="8"/>
      <c r="I19" s="8">
        <f t="shared" si="6"/>
        <v>0</v>
      </c>
      <c r="J19" s="8"/>
      <c r="K19" s="1">
        <f t="shared" si="7"/>
        <v>0</v>
      </c>
      <c r="L19" s="8"/>
      <c r="M19" s="8">
        <f>IFERROR(VLOOKUP(A19,'درآمد سود سهام'!A:S,19,0),0)</f>
        <v>0</v>
      </c>
      <c r="N19" s="8"/>
      <c r="O19" s="8">
        <f>IFERROR(VLOOKUP(A19,'درآمد ناشی از تغییر قیمت اوراق'!A:Q,17,0),0)</f>
        <v>0</v>
      </c>
      <c r="P19" s="8"/>
      <c r="Q19" s="8">
        <f>IFERROR(VLOOKUP(A19,'درآمد ناشی از فروش'!A:Q,17,0),0)</f>
        <v>45047935</v>
      </c>
      <c r="R19" s="8"/>
      <c r="S19" s="8">
        <f t="shared" si="8"/>
        <v>45047935</v>
      </c>
      <c r="T19" s="8"/>
      <c r="U19" s="1">
        <f t="shared" si="9"/>
        <v>-6.6727958064141571E-5</v>
      </c>
    </row>
    <row r="20" spans="1:21" ht="21" x14ac:dyDescent="0.55000000000000004">
      <c r="A20" s="25" t="s">
        <v>52</v>
      </c>
      <c r="C20" s="8">
        <f>IFERROR(VLOOKUP(A20,'درآمد سود سهام'!A:S,13,0),0)</f>
        <v>0</v>
      </c>
      <c r="D20" s="8"/>
      <c r="E20" s="8">
        <f>IFERROR(VLOOKUP(A20,'درآمد ناشی از تغییر قیمت اوراق'!A:Q,9,0),0)</f>
        <v>-5762647715</v>
      </c>
      <c r="F20" s="8"/>
      <c r="G20" s="8">
        <f>IFERROR(VLOOKUP(A20,'درآمد ناشی از فروش'!A:Q,9,0),0)</f>
        <v>0</v>
      </c>
      <c r="H20" s="8"/>
      <c r="I20" s="8">
        <f t="shared" si="6"/>
        <v>-5762647715</v>
      </c>
      <c r="J20" s="8"/>
      <c r="K20" s="1">
        <f t="shared" si="7"/>
        <v>6.1507138759025234E-2</v>
      </c>
      <c r="L20" s="8"/>
      <c r="M20" s="8">
        <f>IFERROR(VLOOKUP(A20,'درآمد سود سهام'!A:S,19,0),0)</f>
        <v>0</v>
      </c>
      <c r="N20" s="8"/>
      <c r="O20" s="8">
        <f>IFERROR(VLOOKUP(A20,'درآمد ناشی از تغییر قیمت اوراق'!A:Q,17,0),0)</f>
        <v>-111043245830</v>
      </c>
      <c r="P20" s="8"/>
      <c r="Q20" s="8">
        <f>IFERROR(VLOOKUP(A20,'درآمد ناشی از فروش'!A:Q,17,0),0)</f>
        <v>-5242220330</v>
      </c>
      <c r="R20" s="8"/>
      <c r="S20" s="8">
        <f t="shared" si="8"/>
        <v>-116285466160</v>
      </c>
      <c r="T20" s="8"/>
      <c r="U20" s="1">
        <f t="shared" si="9"/>
        <v>0.17224966492678595</v>
      </c>
    </row>
    <row r="21" spans="1:21" ht="21" x14ac:dyDescent="0.55000000000000004">
      <c r="A21" s="25" t="s">
        <v>50</v>
      </c>
      <c r="C21" s="8">
        <f>IFERROR(VLOOKUP(A21,'درآمد سود سهام'!A:S,13,0),0)</f>
        <v>0</v>
      </c>
      <c r="D21" s="8"/>
      <c r="E21" s="8">
        <f>IFERROR(VLOOKUP(A21,'درآمد ناشی از تغییر قیمت اوراق'!A:Q,9,0),0)</f>
        <v>-8782542686</v>
      </c>
      <c r="F21" s="8"/>
      <c r="G21" s="8">
        <f>IFERROR(VLOOKUP(A21,'درآمد ناشی از فروش'!A:Q,9,0),0)</f>
        <v>0</v>
      </c>
      <c r="H21" s="8"/>
      <c r="I21" s="8">
        <f t="shared" si="2"/>
        <v>-8782542686</v>
      </c>
      <c r="J21" s="8"/>
      <c r="K21" s="1">
        <f>+I21/$I$33</f>
        <v>9.373973533706878E-2</v>
      </c>
      <c r="L21" s="8"/>
      <c r="M21" s="8">
        <f>IFERROR(VLOOKUP(A21,'درآمد سود سهام'!A:S,19,0),0)</f>
        <v>0</v>
      </c>
      <c r="N21" s="8"/>
      <c r="O21" s="8">
        <f>IFERROR(VLOOKUP(A21,'درآمد ناشی از تغییر قیمت اوراق'!A:Q,17,0),0)</f>
        <v>-29049948700</v>
      </c>
      <c r="P21" s="8"/>
      <c r="Q21" s="8">
        <f>IFERROR(VLOOKUP(A21,'درآمد ناشی از فروش'!A:Q,17,0),0)</f>
        <v>-603989522</v>
      </c>
      <c r="R21" s="8"/>
      <c r="S21" s="8">
        <f t="shared" si="3"/>
        <v>-29653938222</v>
      </c>
      <c r="T21" s="8"/>
      <c r="U21" s="1">
        <f>+S21/$S$33</f>
        <v>4.3925359644437882E-2</v>
      </c>
    </row>
    <row r="22" spans="1:21" ht="21" x14ac:dyDescent="0.55000000000000004">
      <c r="A22" s="25" t="s">
        <v>64</v>
      </c>
      <c r="C22" s="8">
        <f>IFERROR(VLOOKUP(A22,'درآمد سود سهام'!A:S,13,0),0)</f>
        <v>19950000000</v>
      </c>
      <c r="D22" s="8"/>
      <c r="E22" s="8">
        <f>IFERROR(VLOOKUP(A22,'درآمد ناشی از تغییر قیمت اوراق'!A:Q,9,0),0)</f>
        <v>-18740011220</v>
      </c>
      <c r="F22" s="8"/>
      <c r="G22" s="8">
        <f>IFERROR(VLOOKUP(A22,'درآمد ناشی از فروش'!A:Q,9,0),0)</f>
        <v>0</v>
      </c>
      <c r="H22" s="8"/>
      <c r="I22" s="8">
        <f t="shared" si="2"/>
        <v>1209988780</v>
      </c>
      <c r="J22" s="8"/>
      <c r="K22" s="1">
        <f>+I22/$I$33</f>
        <v>-1.2914714115631769E-2</v>
      </c>
      <c r="L22" s="8"/>
      <c r="M22" s="8">
        <f>IFERROR(VLOOKUP(A22,'درآمد سود سهام'!A:S,19,0),0)</f>
        <v>19950000000</v>
      </c>
      <c r="N22" s="8"/>
      <c r="O22" s="8">
        <f>IFERROR(VLOOKUP(A22,'درآمد ناشی از تغییر قیمت اوراق'!A:Q,17,0),0)</f>
        <v>-8182258420</v>
      </c>
      <c r="P22" s="8"/>
      <c r="Q22" s="8">
        <f>IFERROR(VLOOKUP(A22,'درآمد ناشی از فروش'!A:Q,17,0),0)</f>
        <v>194484974</v>
      </c>
      <c r="R22" s="8"/>
      <c r="S22" s="8">
        <f t="shared" ref="S22:S28" si="10">+Q22+O22+M22</f>
        <v>11962226554</v>
      </c>
      <c r="T22" s="8"/>
      <c r="U22" s="1">
        <f>+S22/$S$33</f>
        <v>-1.7719235118081943E-2</v>
      </c>
    </row>
    <row r="23" spans="1:21" ht="21" x14ac:dyDescent="0.55000000000000004">
      <c r="A23" s="25" t="s">
        <v>61</v>
      </c>
      <c r="C23" s="8">
        <f>IFERROR(VLOOKUP(A23,'درآمد سود سهام'!A:S,13,0),0)</f>
        <v>0</v>
      </c>
      <c r="D23" s="8"/>
      <c r="E23" s="8">
        <f>IFERROR(VLOOKUP(A23,'درآمد ناشی از تغییر قیمت اوراق'!A:Q,9,0),0)</f>
        <v>-4712917586</v>
      </c>
      <c r="F23" s="8"/>
      <c r="G23" s="8">
        <f>IFERROR(VLOOKUP(A23,'درآمد ناشی از فروش'!A:Q,9,0),0)</f>
        <v>0</v>
      </c>
      <c r="H23" s="8"/>
      <c r="I23" s="8">
        <f t="shared" si="2"/>
        <v>-4712917586</v>
      </c>
      <c r="J23" s="8"/>
      <c r="K23" s="1">
        <f>+I23/$I$33</f>
        <v>5.0302931960842977E-2</v>
      </c>
      <c r="L23" s="8"/>
      <c r="M23" s="8">
        <f>IFERROR(VLOOKUP(A23,'درآمد سود سهام'!A:S,19,0),0)</f>
        <v>26982037900</v>
      </c>
      <c r="N23" s="8"/>
      <c r="O23" s="8">
        <f>IFERROR(VLOOKUP(A23,'درآمد ناشی از تغییر قیمت اوراق'!A:Q,17,0),0)</f>
        <v>-88872160210</v>
      </c>
      <c r="P23" s="8"/>
      <c r="Q23" s="8">
        <f>IFERROR(VLOOKUP(A23,'درآمد ناشی از فروش'!A:Q,17,0),0)</f>
        <v>-3784925550</v>
      </c>
      <c r="R23" s="8"/>
      <c r="S23" s="8">
        <f t="shared" si="10"/>
        <v>-65675047860</v>
      </c>
      <c r="T23" s="8"/>
      <c r="U23" s="1">
        <f>+S23/$S$33</f>
        <v>9.7282191502508844E-2</v>
      </c>
    </row>
    <row r="24" spans="1:21" ht="21" x14ac:dyDescent="0.55000000000000004">
      <c r="A24" s="25" t="s">
        <v>80</v>
      </c>
      <c r="C24" s="8">
        <f>IFERROR(VLOOKUP(A24,'درآمد سود سهام'!A:S,13,0),0)</f>
        <v>0</v>
      </c>
      <c r="D24" s="8"/>
      <c r="E24" s="8">
        <f>IFERROR(VLOOKUP(A24,'درآمد ناشی از تغییر قیمت اوراق'!A:Q,9,0),0)</f>
        <v>-536118092</v>
      </c>
      <c r="F24" s="8"/>
      <c r="G24" s="8">
        <f>IFERROR(VLOOKUP(A24,'درآمد ناشی از فروش'!A:Q,9,0),0)</f>
        <v>0</v>
      </c>
      <c r="H24" s="8"/>
      <c r="I24" s="8">
        <f t="shared" ref="I24:I25" si="11">+G24+E24+C24</f>
        <v>-536118092</v>
      </c>
      <c r="J24" s="8"/>
      <c r="K24" s="1">
        <f t="shared" ref="K24:K25" si="12">+I24/$I$33</f>
        <v>5.7222116476137661E-3</v>
      </c>
      <c r="L24" s="8"/>
      <c r="M24" s="8">
        <f>IFERROR(VLOOKUP(A24,'درآمد سود سهام'!A:S,19,0),0)</f>
        <v>0</v>
      </c>
      <c r="N24" s="8"/>
      <c r="O24" s="8">
        <f>IFERROR(VLOOKUP(A24,'درآمد ناشی از تغییر قیمت اوراق'!A:Q,17,0),0)</f>
        <v>-434683608</v>
      </c>
      <c r="P24" s="8"/>
      <c r="Q24" s="8">
        <f>IFERROR(VLOOKUP(A24,'درآمد ناشی از فروش'!A:Q,17,0),0)</f>
        <v>1765106381</v>
      </c>
      <c r="R24" s="8"/>
      <c r="S24" s="8">
        <f t="shared" ref="S24:S25" si="13">+Q24+O24+M24</f>
        <v>1330422773</v>
      </c>
      <c r="T24" s="8"/>
      <c r="U24" s="1">
        <f t="shared" ref="U24:U25" si="14">+S24/$S$33</f>
        <v>-1.9707095342843782E-3</v>
      </c>
    </row>
    <row r="25" spans="1:21" ht="21" x14ac:dyDescent="0.55000000000000004">
      <c r="A25" s="25" t="s">
        <v>78</v>
      </c>
      <c r="C25" s="8">
        <f>IFERROR(VLOOKUP(A25,'درآمد سود سهام'!A:S,13,0),0)</f>
        <v>0</v>
      </c>
      <c r="D25" s="8"/>
      <c r="E25" s="8">
        <f>IFERROR(VLOOKUP(A25,'درآمد ناشی از تغییر قیمت اوراق'!A:Q,9,0),0)</f>
        <v>0</v>
      </c>
      <c r="F25" s="8"/>
      <c r="G25" s="8">
        <f>IFERROR(VLOOKUP(A25,'درآمد ناشی از فروش'!A:Q,9,0),0)</f>
        <v>0</v>
      </c>
      <c r="H25" s="8"/>
      <c r="I25" s="8">
        <f t="shared" si="11"/>
        <v>0</v>
      </c>
      <c r="J25" s="8"/>
      <c r="K25" s="1">
        <f t="shared" si="12"/>
        <v>0</v>
      </c>
      <c r="L25" s="8"/>
      <c r="M25" s="8">
        <f>IFERROR(VLOOKUP(A25,'درآمد سود سهام'!A:S,19,0),0)</f>
        <v>0</v>
      </c>
      <c r="N25" s="8"/>
      <c r="O25" s="8">
        <f>IFERROR(VLOOKUP(A25,'درآمد ناشی از تغییر قیمت اوراق'!A:Q,17,0),0)</f>
        <v>0</v>
      </c>
      <c r="P25" s="8"/>
      <c r="Q25" s="8">
        <f>IFERROR(VLOOKUP(A25,'درآمد ناشی از فروش'!A:Q,17,0),0)</f>
        <v>3150369032</v>
      </c>
      <c r="R25" s="8"/>
      <c r="S25" s="8">
        <f t="shared" si="13"/>
        <v>3150369032</v>
      </c>
      <c r="T25" s="8"/>
      <c r="U25" s="1">
        <f t="shared" si="14"/>
        <v>-4.6665333861333775E-3</v>
      </c>
    </row>
    <row r="26" spans="1:21" ht="21" x14ac:dyDescent="0.55000000000000004">
      <c r="A26" s="25" t="s">
        <v>79</v>
      </c>
      <c r="C26" s="8">
        <f>IFERROR(VLOOKUP(A26,'درآمد سود سهام'!A:S,13,0),0)</f>
        <v>0</v>
      </c>
      <c r="D26" s="8"/>
      <c r="E26" s="8">
        <f>IFERROR(VLOOKUP(A26,'درآمد ناشی از تغییر قیمت اوراق'!A:Q,9,0),0)</f>
        <v>39690800</v>
      </c>
      <c r="F26" s="8"/>
      <c r="G26" s="8">
        <f>IFERROR(VLOOKUP(A26,'درآمد ناشی از فروش'!A:Q,9,0),0)</f>
        <v>0</v>
      </c>
      <c r="H26" s="8"/>
      <c r="I26" s="8">
        <f t="shared" ref="I26" si="15">+G26+E26+C26</f>
        <v>39690800</v>
      </c>
      <c r="J26" s="8"/>
      <c r="K26" s="1">
        <f>+I26/$I$33</f>
        <v>-4.2363643654672349E-4</v>
      </c>
      <c r="L26" s="8"/>
      <c r="M26" s="8">
        <f>IFERROR(VLOOKUP(A26,'درآمد سود سهام'!A:S,19,0),0)</f>
        <v>2400000000</v>
      </c>
      <c r="N26" s="8"/>
      <c r="O26" s="8">
        <f>IFERROR(VLOOKUP(A26,'درآمد ناشی از تغییر قیمت اوراق'!A:Q,17,0),0)</f>
        <v>-2564888403</v>
      </c>
      <c r="P26" s="8"/>
      <c r="Q26" s="8">
        <f>IFERROR(VLOOKUP(A26,'درآمد ناشی از فروش'!A:Q,17,0),0)</f>
        <v>0</v>
      </c>
      <c r="R26" s="8"/>
      <c r="S26" s="8">
        <f t="shared" ref="S26" si="16">+Q26+O26+M26</f>
        <v>-164888403</v>
      </c>
      <c r="T26" s="8"/>
      <c r="U26" s="1">
        <f>+S26/$S$33</f>
        <v>2.4424352505053284E-4</v>
      </c>
    </row>
    <row r="27" spans="1:21" ht="21" x14ac:dyDescent="0.55000000000000004">
      <c r="A27" s="25" t="s">
        <v>49</v>
      </c>
      <c r="C27" s="8">
        <f>IFERROR(VLOOKUP(A27,'درآمد سود سهام'!A:S,13,0),0)</f>
        <v>0</v>
      </c>
      <c r="D27" s="8"/>
      <c r="E27" s="8">
        <f>IFERROR(VLOOKUP(A27,'درآمد ناشی از تغییر قیمت اوراق'!A:Q,9,0),0)</f>
        <v>-54654231600</v>
      </c>
      <c r="F27" s="8"/>
      <c r="G27" s="8">
        <f>IFERROR(VLOOKUP(A27,'درآمد ناشی از فروش'!A:Q,9,0),0)</f>
        <v>0</v>
      </c>
      <c r="H27" s="8"/>
      <c r="I27" s="8">
        <f t="shared" si="2"/>
        <v>-54654231600</v>
      </c>
      <c r="J27" s="8"/>
      <c r="K27" s="1">
        <f t="shared" ref="K27" si="17">+I27/$I$33</f>
        <v>0.58334737312483831</v>
      </c>
      <c r="L27" s="8"/>
      <c r="M27" s="8">
        <f>IFERROR(VLOOKUP(A27,'درآمد سود سهام'!A:S,19,0),0)</f>
        <v>0</v>
      </c>
      <c r="N27" s="8"/>
      <c r="O27" s="8">
        <f>IFERROR(VLOOKUP(A27,'درآمد ناشی از تغییر قیمت اوراق'!A:Q,17,0),0)</f>
        <v>-330827766143</v>
      </c>
      <c r="P27" s="8"/>
      <c r="Q27" s="8">
        <f>IFERROR(VLOOKUP(A27,'درآمد ناشی از فروش'!A:Q,17,0),0)</f>
        <v>0</v>
      </c>
      <c r="R27" s="8"/>
      <c r="S27" s="8">
        <f t="shared" ref="S27" si="18">+Q27+O27+M27</f>
        <v>-330827766143</v>
      </c>
      <c r="T27" s="8"/>
      <c r="U27" s="1">
        <f t="shared" ref="U27" si="19">+S27/$S$33</f>
        <v>0.49004380124513452</v>
      </c>
    </row>
    <row r="28" spans="1:21" ht="21" x14ac:dyDescent="0.55000000000000004">
      <c r="A28" s="25" t="s">
        <v>62</v>
      </c>
      <c r="C28" s="8">
        <f>IFERROR(VLOOKUP(A28,'درآمد سود سهام'!A:S,13,0),0)</f>
        <v>0</v>
      </c>
      <c r="D28" s="8"/>
      <c r="E28" s="8">
        <f>IFERROR(VLOOKUP(A28,'درآمد ناشی از تغییر قیمت اوراق'!A:Q,9,0),0)</f>
        <v>-363572046</v>
      </c>
      <c r="F28" s="8"/>
      <c r="G28" s="8">
        <f>IFERROR(VLOOKUP(A28,'درآمد ناشی از فروش'!A:Q,9,0),0)</f>
        <v>0</v>
      </c>
      <c r="H28" s="8"/>
      <c r="I28" s="8">
        <f t="shared" si="2"/>
        <v>-363572046</v>
      </c>
      <c r="J28" s="8"/>
      <c r="K28" s="1">
        <f>+I28/$I$33</f>
        <v>3.8805558465801002E-3</v>
      </c>
      <c r="L28" s="8"/>
      <c r="M28" s="8">
        <f>IFERROR(VLOOKUP(A28,'درآمد سود سهام'!A:S,19,0),0)</f>
        <v>0</v>
      </c>
      <c r="N28" s="8"/>
      <c r="O28" s="8">
        <f>IFERROR(VLOOKUP(A28,'درآمد ناشی از تغییر قیمت اوراق'!A:Q,17,0),0)</f>
        <v>-5166378415</v>
      </c>
      <c r="P28" s="8"/>
      <c r="Q28" s="8">
        <f>IFERROR(VLOOKUP(A28,'درآمد ناشی از فروش'!A:Q,17,0),0)</f>
        <v>-202548872</v>
      </c>
      <c r="R28" s="8"/>
      <c r="S28" s="8">
        <f t="shared" si="10"/>
        <v>-5368927287</v>
      </c>
      <c r="T28" s="8"/>
      <c r="U28" s="1">
        <f>+S28/$S$33</f>
        <v>7.9528074895411152E-3</v>
      </c>
    </row>
    <row r="29" spans="1:21" ht="21" x14ac:dyDescent="0.55000000000000004">
      <c r="A29" s="25" t="s">
        <v>63</v>
      </c>
      <c r="C29" s="8">
        <f>IFERROR(VLOOKUP(A29,'درآمد سود سهام'!A:S,13,0),0)</f>
        <v>0</v>
      </c>
      <c r="D29" s="8"/>
      <c r="E29" s="8">
        <f>IFERROR(VLOOKUP(A29,'درآمد ناشی از تغییر قیمت اوراق'!A:Q,9,0),0)</f>
        <v>0</v>
      </c>
      <c r="F29" s="8"/>
      <c r="G29" s="8">
        <f>IFERROR(VLOOKUP(A29,'درآمد ناشی از فروش'!A:Q,9,0),0)</f>
        <v>0</v>
      </c>
      <c r="H29" s="8"/>
      <c r="I29" s="8">
        <f t="shared" si="2"/>
        <v>0</v>
      </c>
      <c r="J29" s="8"/>
      <c r="K29" s="1">
        <f>+I29/$I$33</f>
        <v>0</v>
      </c>
      <c r="L29" s="8"/>
      <c r="M29" s="8">
        <f>IFERROR(VLOOKUP(A29,'درآمد سود سهام'!A:S,19,0),0)</f>
        <v>0</v>
      </c>
      <c r="N29" s="8"/>
      <c r="O29" s="8">
        <f>IFERROR(VLOOKUP(A29,'درآمد ناشی از تغییر قیمت اوراق'!A:Q,17,0),0)</f>
        <v>0</v>
      </c>
      <c r="P29" s="8"/>
      <c r="Q29" s="8">
        <f>IFERROR(VLOOKUP(A29,'درآمد ناشی از فروش'!A:Q,17,0),0)</f>
        <v>-9285143490</v>
      </c>
      <c r="R29" s="8"/>
      <c r="S29" s="8">
        <f t="shared" si="3"/>
        <v>-9285143490</v>
      </c>
      <c r="T29" s="8"/>
      <c r="U29" s="1">
        <f>+S29/$S$33</f>
        <v>1.3753763972094549E-2</v>
      </c>
    </row>
    <row r="30" spans="1:21" ht="21" x14ac:dyDescent="0.55000000000000004">
      <c r="A30" s="25" t="s">
        <v>65</v>
      </c>
      <c r="C30" s="8">
        <f>IFERROR(VLOOKUP(A30,'درآمد سود سهام'!A:S,13,0),0)</f>
        <v>0</v>
      </c>
      <c r="D30" s="8"/>
      <c r="E30" s="8">
        <f>IFERROR(VLOOKUP(A30,'درآمد ناشی از تغییر قیمت اوراق'!A:Q,9,0),0)</f>
        <v>-6578154738</v>
      </c>
      <c r="F30" s="8"/>
      <c r="G30" s="8">
        <f>IFERROR(VLOOKUP(A30,'درآمد ناشی از فروش'!A:Q,9,0),0)</f>
        <v>0</v>
      </c>
      <c r="H30" s="8"/>
      <c r="I30" s="8">
        <f t="shared" si="2"/>
        <v>-6578154738</v>
      </c>
      <c r="J30" s="8"/>
      <c r="K30" s="1">
        <f>+I30/$I$33</f>
        <v>7.0211384811071226E-2</v>
      </c>
      <c r="L30" s="8"/>
      <c r="M30" s="8">
        <f>IFERROR(VLOOKUP(A30,'درآمد سود سهام'!A:S,19,0),0)</f>
        <v>0</v>
      </c>
      <c r="N30" s="8"/>
      <c r="O30" s="8">
        <f>IFERROR(VLOOKUP(A30,'درآمد ناشی از تغییر قیمت اوراق'!A:Q,17,0),0)</f>
        <v>-32563112721</v>
      </c>
      <c r="P30" s="8"/>
      <c r="Q30" s="8">
        <f>IFERROR(VLOOKUP(A30,'درآمد ناشی از فروش'!A:Q,17,0),0)</f>
        <v>0</v>
      </c>
      <c r="R30" s="8"/>
      <c r="S30" s="8">
        <f t="shared" si="3"/>
        <v>-32563112721</v>
      </c>
      <c r="T30" s="8"/>
      <c r="U30" s="1">
        <f>+S30/$S$33</f>
        <v>4.8234619857376433E-2</v>
      </c>
    </row>
    <row r="31" spans="1:21" ht="21" x14ac:dyDescent="0.55000000000000004">
      <c r="A31" s="25" t="s">
        <v>51</v>
      </c>
      <c r="C31" s="8">
        <f>IFERROR(VLOOKUP(A31,'درآمد سود سهام'!A:S,13,0),0)</f>
        <v>0</v>
      </c>
      <c r="D31" s="8"/>
      <c r="E31" s="8">
        <f>IFERROR(VLOOKUP(A31,'درآمد ناشی از تغییر قیمت اوراق'!A:Q,9,0),0)</f>
        <v>-20066155615</v>
      </c>
      <c r="F31" s="8"/>
      <c r="G31" s="8">
        <f>IFERROR(VLOOKUP(A31,'درآمد ناشی از فروش'!A:Q,9,0),0)</f>
        <v>0</v>
      </c>
      <c r="H31" s="8"/>
      <c r="I31" s="8">
        <f t="shared" si="2"/>
        <v>-20066155615</v>
      </c>
      <c r="J31" s="8"/>
      <c r="K31" s="1">
        <f>+I31/$I$33</f>
        <v>0.21417443487988722</v>
      </c>
      <c r="L31" s="8"/>
      <c r="M31" s="8">
        <f>IFERROR(VLOOKUP(A31,'درآمد سود سهام'!A:S,19,0),0)</f>
        <v>0</v>
      </c>
      <c r="N31" s="8"/>
      <c r="O31" s="8">
        <f>IFERROR(VLOOKUP(A31,'درآمد ناشی از تغییر قیمت اوراق'!A:Q,17,0),0)</f>
        <v>-103024663202</v>
      </c>
      <c r="P31" s="8"/>
      <c r="Q31" s="8">
        <f>IFERROR(VLOOKUP(A31,'درآمد ناشی از فروش'!A:Q,17,0),0)</f>
        <v>-463497829</v>
      </c>
      <c r="R31" s="8"/>
      <c r="S31" s="8">
        <f t="shared" si="3"/>
        <v>-103488161031</v>
      </c>
      <c r="T31" s="8"/>
      <c r="U31" s="1">
        <f>+S31/$S$33</f>
        <v>0.15329345661264379</v>
      </c>
    </row>
    <row r="32" spans="1:21" ht="21.75" thickBot="1" x14ac:dyDescent="0.6">
      <c r="A32" s="25" t="s">
        <v>46</v>
      </c>
      <c r="C32" s="8">
        <f>IFERROR(VLOOKUP(A32,'درآمد سود سهام'!A:S,13,0),0)</f>
        <v>0</v>
      </c>
      <c r="D32" s="8"/>
      <c r="E32" s="8">
        <f>IFERROR(VLOOKUP(A32,'درآمد ناشی از تغییر قیمت اوراق'!A:Q,9,0),0)</f>
        <v>12050126880</v>
      </c>
      <c r="F32" s="8"/>
      <c r="G32" s="8">
        <f>IFERROR(VLOOKUP(A32,'درآمد ناشی از فروش'!A:Q,9,0),0)</f>
        <v>0</v>
      </c>
      <c r="H32" s="8"/>
      <c r="I32" s="8">
        <f t="shared" si="2"/>
        <v>12050126880</v>
      </c>
      <c r="J32" s="8"/>
      <c r="K32" s="1">
        <f>+I32/$I$33</f>
        <v>-0.12861602213558526</v>
      </c>
      <c r="L32" s="8"/>
      <c r="M32" s="8">
        <f>IFERROR(VLOOKUP(A32,'درآمد سود سهام'!A:S,19,0),0)</f>
        <v>0</v>
      </c>
      <c r="N32" s="8"/>
      <c r="O32" s="8">
        <f>IFERROR(VLOOKUP(A32,'درآمد ناشی از تغییر قیمت اوراق'!A:Q,17,0),0)</f>
        <v>7029240678</v>
      </c>
      <c r="P32" s="8"/>
      <c r="Q32" s="8">
        <f>IFERROR(VLOOKUP(A32,'درآمد ناشی از فروش'!A:Q,17,0),0)</f>
        <v>146856004</v>
      </c>
      <c r="R32" s="8"/>
      <c r="S32" s="8">
        <f t="shared" si="3"/>
        <v>7176096682</v>
      </c>
      <c r="T32" s="8"/>
      <c r="U32" s="1">
        <f>+S32/$S$33</f>
        <v>-1.0629705411817911E-2</v>
      </c>
    </row>
    <row r="33" spans="1:21" s="5" customFormat="1" ht="26.25" customHeight="1" thickBot="1" x14ac:dyDescent="0.25">
      <c r="A33" s="5" t="s">
        <v>15</v>
      </c>
      <c r="C33" s="6">
        <f>SUM(C8:C32)</f>
        <v>19950000000</v>
      </c>
      <c r="E33" s="6">
        <f>SUM(E8:E32)</f>
        <v>-113640713489</v>
      </c>
      <c r="G33" s="6">
        <f>SUM(G8:G32)</f>
        <v>0</v>
      </c>
      <c r="I33" s="6">
        <f>SUM(I8:I32)</f>
        <v>-93690713489</v>
      </c>
      <c r="K33" s="7">
        <f>SUM(K8:K32)</f>
        <v>1.0000000000000002</v>
      </c>
      <c r="M33" s="6">
        <f>SUM(M8:M32)</f>
        <v>49332037900</v>
      </c>
      <c r="O33" s="6">
        <f>SUM(O8:O32)</f>
        <v>-717069483631</v>
      </c>
      <c r="Q33" s="6">
        <f>SUM(Q8:Q32)</f>
        <v>-7360913441</v>
      </c>
      <c r="S33" s="6">
        <f>SUM(S8:S32)</f>
        <v>-675098359172</v>
      </c>
      <c r="U33" s="7">
        <f>SUM(U8:U32)</f>
        <v>0.99999999999999989</v>
      </c>
    </row>
    <row r="34" spans="1:21" ht="19.5" thickTop="1" x14ac:dyDescent="0.45"/>
  </sheetData>
  <mergeCells count="6">
    <mergeCell ref="A2:U2"/>
    <mergeCell ref="A3:U3"/>
    <mergeCell ref="A4:U4"/>
    <mergeCell ref="A6:A7"/>
    <mergeCell ref="C6:K6"/>
    <mergeCell ref="M6:U6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7FA2B7-8518-4E08-854B-C95DA5C77113}">
  <dimension ref="A2:S13"/>
  <sheetViews>
    <sheetView rightToLeft="1" zoomScaleNormal="100" workbookViewId="0">
      <selection activeCell="I19" sqref="I19"/>
    </sheetView>
  </sheetViews>
  <sheetFormatPr defaultRowHeight="18.75" x14ac:dyDescent="0.2"/>
  <cols>
    <col min="1" max="1" width="28" style="8" bestFit="1" customWidth="1"/>
    <col min="2" max="2" width="0.875" style="8" customWidth="1"/>
    <col min="3" max="3" width="17.5" style="8" customWidth="1"/>
    <col min="4" max="4" width="0.875" style="8" customWidth="1"/>
    <col min="5" max="5" width="30.625" style="8" customWidth="1"/>
    <col min="6" max="6" width="0.875" style="8" customWidth="1"/>
    <col min="7" max="7" width="21" style="8" customWidth="1"/>
    <col min="8" max="8" width="0.875" style="8" customWidth="1"/>
    <col min="9" max="9" width="20.125" style="8" customWidth="1"/>
    <col min="10" max="10" width="0.875" style="8" customWidth="1"/>
    <col min="11" max="11" width="17.5" style="8" customWidth="1"/>
    <col min="12" max="12" width="0.875" style="8" customWidth="1"/>
    <col min="13" max="13" width="21" style="8" customWidth="1"/>
    <col min="14" max="14" width="0.875" style="8" customWidth="1"/>
    <col min="15" max="15" width="20.125" style="8" customWidth="1"/>
    <col min="16" max="16" width="0.875" style="8" customWidth="1"/>
    <col min="17" max="17" width="17.5" style="8" customWidth="1"/>
    <col min="18" max="18" width="0.875" style="8" customWidth="1"/>
    <col min="19" max="19" width="21" style="8" customWidth="1"/>
    <col min="20" max="20" width="0.875" style="8" customWidth="1"/>
    <col min="21" max="21" width="13.25" style="8" bestFit="1" customWidth="1"/>
    <col min="22" max="16384" width="9" style="8"/>
  </cols>
  <sheetData>
    <row r="2" spans="1:19" ht="26.25" x14ac:dyDescent="0.2">
      <c r="A2" s="56" t="str">
        <f>+سهام!A2</f>
        <v>صندوق سرمایه‌گذاری بخشی صنایع مفید - معدن</v>
      </c>
      <c r="B2" s="56" t="s">
        <v>0</v>
      </c>
      <c r="C2" s="56" t="s">
        <v>0</v>
      </c>
      <c r="D2" s="56" t="s">
        <v>0</v>
      </c>
      <c r="E2" s="56" t="s">
        <v>0</v>
      </c>
      <c r="F2" s="56" t="s">
        <v>0</v>
      </c>
      <c r="G2" s="56" t="s">
        <v>0</v>
      </c>
      <c r="H2" s="56" t="s">
        <v>0</v>
      </c>
      <c r="I2" s="56" t="s">
        <v>0</v>
      </c>
      <c r="J2" s="56" t="s">
        <v>0</v>
      </c>
      <c r="K2" s="56" t="s">
        <v>0</v>
      </c>
      <c r="L2" s="56" t="s">
        <v>0</v>
      </c>
      <c r="M2" s="56" t="s">
        <v>0</v>
      </c>
      <c r="N2" s="56" t="s">
        <v>0</v>
      </c>
      <c r="O2" s="56" t="s">
        <v>0</v>
      </c>
      <c r="P2" s="56" t="s">
        <v>0</v>
      </c>
      <c r="Q2" s="56" t="s">
        <v>0</v>
      </c>
      <c r="R2" s="56" t="s">
        <v>0</v>
      </c>
      <c r="S2" s="56" t="s">
        <v>0</v>
      </c>
    </row>
    <row r="3" spans="1:19" ht="26.25" x14ac:dyDescent="0.2">
      <c r="A3" s="56" t="s">
        <v>22</v>
      </c>
      <c r="B3" s="56" t="s">
        <v>22</v>
      </c>
      <c r="C3" s="56" t="s">
        <v>22</v>
      </c>
      <c r="D3" s="56" t="s">
        <v>22</v>
      </c>
      <c r="E3" s="56" t="s">
        <v>22</v>
      </c>
      <c r="F3" s="56" t="s">
        <v>22</v>
      </c>
      <c r="G3" s="56" t="s">
        <v>22</v>
      </c>
      <c r="H3" s="56" t="s">
        <v>22</v>
      </c>
      <c r="I3" s="56" t="s">
        <v>22</v>
      </c>
      <c r="J3" s="56" t="s">
        <v>22</v>
      </c>
      <c r="K3" s="56" t="s">
        <v>22</v>
      </c>
      <c r="L3" s="56" t="s">
        <v>22</v>
      </c>
      <c r="M3" s="56" t="s">
        <v>22</v>
      </c>
      <c r="N3" s="56" t="s">
        <v>22</v>
      </c>
      <c r="O3" s="56" t="s">
        <v>22</v>
      </c>
      <c r="P3" s="56" t="s">
        <v>22</v>
      </c>
      <c r="Q3" s="56" t="s">
        <v>22</v>
      </c>
      <c r="R3" s="56" t="s">
        <v>22</v>
      </c>
      <c r="S3" s="56" t="s">
        <v>22</v>
      </c>
    </row>
    <row r="4" spans="1:19" ht="26.25" x14ac:dyDescent="0.2">
      <c r="A4" s="56" t="str">
        <f>+سهام!A4</f>
        <v>برای ماه منتهی به 1404/12/29</v>
      </c>
      <c r="B4" s="56" t="s">
        <v>2</v>
      </c>
      <c r="C4" s="56" t="s">
        <v>2</v>
      </c>
      <c r="D4" s="56" t="s">
        <v>2</v>
      </c>
      <c r="E4" s="56" t="s">
        <v>2</v>
      </c>
      <c r="F4" s="56" t="s">
        <v>2</v>
      </c>
      <c r="G4" s="56" t="s">
        <v>2</v>
      </c>
      <c r="H4" s="56" t="s">
        <v>2</v>
      </c>
      <c r="I4" s="56" t="s">
        <v>2</v>
      </c>
      <c r="J4" s="56" t="s">
        <v>2</v>
      </c>
      <c r="K4" s="56" t="s">
        <v>2</v>
      </c>
      <c r="L4" s="56" t="s">
        <v>2</v>
      </c>
      <c r="M4" s="56" t="s">
        <v>2</v>
      </c>
      <c r="N4" s="56" t="s">
        <v>2</v>
      </c>
      <c r="O4" s="56" t="s">
        <v>2</v>
      </c>
      <c r="P4" s="56" t="s">
        <v>2</v>
      </c>
      <c r="Q4" s="56" t="s">
        <v>2</v>
      </c>
      <c r="R4" s="56" t="s">
        <v>2</v>
      </c>
      <c r="S4" s="56" t="s">
        <v>2</v>
      </c>
    </row>
    <row r="6" spans="1:19" ht="27" thickBot="1" x14ac:dyDescent="0.25">
      <c r="A6" s="59" t="s">
        <v>3</v>
      </c>
      <c r="C6" s="59" t="s">
        <v>53</v>
      </c>
      <c r="D6" s="59" t="s">
        <v>53</v>
      </c>
      <c r="E6" s="59" t="s">
        <v>53</v>
      </c>
      <c r="F6" s="59" t="s">
        <v>53</v>
      </c>
      <c r="G6" s="59" t="s">
        <v>53</v>
      </c>
      <c r="I6" s="59" t="s">
        <v>24</v>
      </c>
      <c r="J6" s="59" t="s">
        <v>24</v>
      </c>
      <c r="K6" s="59" t="s">
        <v>24</v>
      </c>
      <c r="L6" s="59" t="s">
        <v>24</v>
      </c>
      <c r="M6" s="59" t="s">
        <v>24</v>
      </c>
      <c r="O6" s="59" t="s">
        <v>25</v>
      </c>
      <c r="P6" s="59" t="s">
        <v>25</v>
      </c>
      <c r="Q6" s="59" t="s">
        <v>25</v>
      </c>
      <c r="R6" s="59" t="s">
        <v>25</v>
      </c>
      <c r="S6" s="59" t="s">
        <v>25</v>
      </c>
    </row>
    <row r="7" spans="1:19" ht="27" thickBot="1" x14ac:dyDescent="0.25">
      <c r="A7" s="59" t="s">
        <v>3</v>
      </c>
      <c r="C7" s="36" t="s">
        <v>54</v>
      </c>
      <c r="E7" s="36" t="s">
        <v>55</v>
      </c>
      <c r="G7" s="36" t="s">
        <v>56</v>
      </c>
      <c r="I7" s="36" t="s">
        <v>57</v>
      </c>
      <c r="K7" s="36" t="s">
        <v>28</v>
      </c>
      <c r="M7" s="36" t="s">
        <v>58</v>
      </c>
      <c r="O7" s="36" t="s">
        <v>57</v>
      </c>
      <c r="Q7" s="36" t="s">
        <v>28</v>
      </c>
      <c r="S7" s="36" t="s">
        <v>58</v>
      </c>
    </row>
    <row r="8" spans="1:19" ht="21" x14ac:dyDescent="0.2">
      <c r="A8" s="5" t="s">
        <v>61</v>
      </c>
      <c r="C8" s="8" t="s">
        <v>83</v>
      </c>
      <c r="E8" s="8" t="s">
        <v>83</v>
      </c>
      <c r="G8" s="8" t="s">
        <v>83</v>
      </c>
      <c r="I8" s="8">
        <v>0</v>
      </c>
      <c r="K8" s="8">
        <v>0</v>
      </c>
      <c r="M8" s="8">
        <f>+I8+K8</f>
        <v>0</v>
      </c>
      <c r="O8" s="8">
        <v>26982037900</v>
      </c>
      <c r="Q8" s="8">
        <v>0</v>
      </c>
      <c r="S8" s="8">
        <f>+O8+Q8</f>
        <v>26982037900</v>
      </c>
    </row>
    <row r="9" spans="1:19" ht="21" x14ac:dyDescent="0.2">
      <c r="A9" s="5" t="s">
        <v>64</v>
      </c>
      <c r="C9" s="8" t="s">
        <v>87</v>
      </c>
      <c r="E9" s="8">
        <v>13300000</v>
      </c>
      <c r="G9" s="8">
        <v>1500</v>
      </c>
      <c r="I9" s="8">
        <v>19950000000</v>
      </c>
      <c r="K9" s="8">
        <v>0</v>
      </c>
      <c r="M9" s="8">
        <f t="shared" ref="M9:M10" si="0">+I9+K9</f>
        <v>19950000000</v>
      </c>
      <c r="O9" s="8">
        <v>19950000000</v>
      </c>
      <c r="Q9" s="8">
        <v>0</v>
      </c>
      <c r="S9" s="8">
        <f t="shared" ref="S9:S10" si="1">+O9+Q9</f>
        <v>19950000000</v>
      </c>
    </row>
    <row r="10" spans="1:19" ht="21.75" thickBot="1" x14ac:dyDescent="0.25">
      <c r="A10" s="5" t="s">
        <v>79</v>
      </c>
      <c r="C10" s="8" t="s">
        <v>83</v>
      </c>
      <c r="E10" s="8" t="s">
        <v>83</v>
      </c>
      <c r="G10" s="8" t="s">
        <v>83</v>
      </c>
      <c r="I10" s="8">
        <v>0</v>
      </c>
      <c r="K10" s="8">
        <v>0</v>
      </c>
      <c r="M10" s="8">
        <f t="shared" si="0"/>
        <v>0</v>
      </c>
      <c r="O10" s="8">
        <v>2400000000</v>
      </c>
      <c r="Q10" s="8">
        <v>0</v>
      </c>
      <c r="S10" s="8">
        <f t="shared" si="1"/>
        <v>2400000000</v>
      </c>
    </row>
    <row r="11" spans="1:19" s="5" customFormat="1" ht="21.75" thickBot="1" x14ac:dyDescent="0.25">
      <c r="G11" s="8"/>
      <c r="I11" s="6">
        <f>SUM(I8:I10)</f>
        <v>19950000000</v>
      </c>
      <c r="K11" s="6">
        <f>SUM(K8:K10)</f>
        <v>0</v>
      </c>
      <c r="M11" s="6">
        <f>SUM(M8:M10)</f>
        <v>19950000000</v>
      </c>
      <c r="O11" s="6">
        <f>SUM(O8:O10)</f>
        <v>49332037900</v>
      </c>
      <c r="Q11" s="6">
        <f>SUM(Q8:Q10)</f>
        <v>0</v>
      </c>
      <c r="S11" s="6">
        <f>SUM(S8:S10)</f>
        <v>49332037900</v>
      </c>
    </row>
    <row r="12" spans="1:19" ht="19.5" thickTop="1" x14ac:dyDescent="0.2"/>
    <row r="13" spans="1:19" x14ac:dyDescent="0.2">
      <c r="L13" s="8" t="s">
        <v>60</v>
      </c>
    </row>
  </sheetData>
  <mergeCells count="7">
    <mergeCell ref="A2:S2"/>
    <mergeCell ref="A3:S3"/>
    <mergeCell ref="A4:S4"/>
    <mergeCell ref="A6:A7"/>
    <mergeCell ref="C6:G6"/>
    <mergeCell ref="I6:M6"/>
    <mergeCell ref="O6:S6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51DFE0-1E58-48AA-BE43-947511E86492}">
  <dimension ref="A2:I11"/>
  <sheetViews>
    <sheetView rightToLeft="1" workbookViewId="0">
      <selection activeCell="A2" sqref="A2:Y2"/>
    </sheetView>
  </sheetViews>
  <sheetFormatPr defaultRowHeight="18.75" x14ac:dyDescent="0.45"/>
  <cols>
    <col min="1" max="1" width="22.625" style="18" bestFit="1" customWidth="1"/>
    <col min="2" max="2" width="0.875" style="18" customWidth="1"/>
    <col min="3" max="3" width="32.125" style="18" bestFit="1" customWidth="1"/>
    <col min="4" max="4" width="0.875" style="18" customWidth="1"/>
    <col min="5" max="5" width="27.875" style="18" bestFit="1" customWidth="1"/>
    <col min="6" max="6" width="0.875" style="18" customWidth="1"/>
    <col min="7" max="7" width="32.125" style="18" bestFit="1" customWidth="1"/>
    <col min="8" max="8" width="0.875" style="18" customWidth="1"/>
    <col min="9" max="9" width="27.875" style="18" bestFit="1" customWidth="1"/>
    <col min="10" max="10" width="0.875" style="18" customWidth="1"/>
    <col min="11" max="11" width="8" style="18" customWidth="1"/>
    <col min="12" max="16384" width="9" style="18"/>
  </cols>
  <sheetData>
    <row r="2" spans="1:9" ht="26.25" x14ac:dyDescent="0.45">
      <c r="A2" s="56" t="str">
        <f>+سهام!A2</f>
        <v>صندوق سرمایه‌گذاری بخشی صنایع مفید - معدن</v>
      </c>
      <c r="B2" s="56" t="s">
        <v>0</v>
      </c>
      <c r="C2" s="56" t="s">
        <v>0</v>
      </c>
      <c r="D2" s="56" t="s">
        <v>0</v>
      </c>
      <c r="E2" s="56" t="s">
        <v>0</v>
      </c>
      <c r="F2" s="56" t="s">
        <v>0</v>
      </c>
      <c r="G2" s="56" t="s">
        <v>0</v>
      </c>
      <c r="H2" s="56" t="s">
        <v>0</v>
      </c>
      <c r="I2" s="56" t="s">
        <v>0</v>
      </c>
    </row>
    <row r="3" spans="1:9" ht="26.25" x14ac:dyDescent="0.45">
      <c r="A3" s="56" t="s">
        <v>22</v>
      </c>
      <c r="B3" s="56" t="s">
        <v>22</v>
      </c>
      <c r="C3" s="56" t="s">
        <v>22</v>
      </c>
      <c r="D3" s="56" t="s">
        <v>22</v>
      </c>
      <c r="E3" s="56" t="s">
        <v>22</v>
      </c>
      <c r="F3" s="56" t="s">
        <v>22</v>
      </c>
      <c r="G3" s="56" t="s">
        <v>22</v>
      </c>
      <c r="H3" s="56" t="s">
        <v>22</v>
      </c>
      <c r="I3" s="56" t="s">
        <v>22</v>
      </c>
    </row>
    <row r="4" spans="1:9" ht="26.25" x14ac:dyDescent="0.45">
      <c r="A4" s="56" t="str">
        <f>+سهام!A4</f>
        <v>برای ماه منتهی به 1404/12/29</v>
      </c>
      <c r="B4" s="56" t="s">
        <v>2</v>
      </c>
      <c r="C4" s="56" t="s">
        <v>2</v>
      </c>
      <c r="D4" s="56" t="s">
        <v>2</v>
      </c>
      <c r="E4" s="56" t="s">
        <v>2</v>
      </c>
      <c r="F4" s="56" t="s">
        <v>2</v>
      </c>
      <c r="G4" s="56" t="s">
        <v>2</v>
      </c>
      <c r="H4" s="56" t="s">
        <v>2</v>
      </c>
      <c r="I4" s="56" t="s">
        <v>2</v>
      </c>
    </row>
    <row r="6" spans="1:9" ht="27" thickBot="1" x14ac:dyDescent="0.5">
      <c r="A6" s="36" t="s">
        <v>37</v>
      </c>
      <c r="C6" s="59" t="s">
        <v>24</v>
      </c>
      <c r="D6" s="59" t="s">
        <v>24</v>
      </c>
      <c r="E6" s="59" t="s">
        <v>24</v>
      </c>
      <c r="G6" s="59" t="s">
        <v>25</v>
      </c>
      <c r="H6" s="59" t="s">
        <v>25</v>
      </c>
      <c r="I6" s="59" t="s">
        <v>25</v>
      </c>
    </row>
    <row r="7" spans="1:9" ht="27" thickBot="1" x14ac:dyDescent="0.5">
      <c r="A7" s="36" t="s">
        <v>38</v>
      </c>
      <c r="C7" s="36" t="s">
        <v>39</v>
      </c>
      <c r="E7" s="36" t="s">
        <v>40</v>
      </c>
      <c r="G7" s="36" t="s">
        <v>39</v>
      </c>
      <c r="I7" s="36" t="s">
        <v>40</v>
      </c>
    </row>
    <row r="8" spans="1:9" ht="21" x14ac:dyDescent="0.55000000000000004">
      <c r="A8" s="25" t="s">
        <v>43</v>
      </c>
      <c r="B8" s="8"/>
      <c r="C8" s="8">
        <f>+'سود سپرده بانکی'!G8</f>
        <v>42079660</v>
      </c>
      <c r="D8" s="8"/>
      <c r="E8" s="39">
        <f>+C8/$C$10</f>
        <v>0.99852727901040017</v>
      </c>
      <c r="F8" s="8"/>
      <c r="G8" s="8">
        <f>+'سود سپرده بانکی'!M8</f>
        <v>758634012</v>
      </c>
      <c r="H8" s="8"/>
      <c r="I8" s="39">
        <f>+G8/$G$10</f>
        <v>0.99980888375292432</v>
      </c>
    </row>
    <row r="9" spans="1:9" ht="21.75" thickBot="1" x14ac:dyDescent="0.6">
      <c r="A9" s="25" t="s">
        <v>47</v>
      </c>
      <c r="B9" s="8"/>
      <c r="C9" s="8">
        <f>+'سود سپرده بانکی'!G9</f>
        <v>62063</v>
      </c>
      <c r="D9" s="8"/>
      <c r="E9" s="39">
        <f>+C9/$C$10</f>
        <v>1.4727209895997846E-3</v>
      </c>
      <c r="F9" s="8"/>
      <c r="G9" s="8">
        <f>+'سود سپرده بانکی'!M9</f>
        <v>145015</v>
      </c>
      <c r="H9" s="8"/>
      <c r="I9" s="39">
        <f>+G9/$G$10</f>
        <v>1.9111624707571155E-4</v>
      </c>
    </row>
    <row r="10" spans="1:9" ht="24.75" thickBot="1" x14ac:dyDescent="0.6">
      <c r="A10" s="18" t="s">
        <v>15</v>
      </c>
      <c r="B10" s="25"/>
      <c r="C10" s="26">
        <f>SUM(C8:C9)</f>
        <v>42141723</v>
      </c>
      <c r="D10" s="27"/>
      <c r="E10" s="40">
        <f>SUM(E8:E9)</f>
        <v>1</v>
      </c>
      <c r="F10" s="27"/>
      <c r="G10" s="26">
        <f>SUM(G8:G9)</f>
        <v>758779027</v>
      </c>
      <c r="H10" s="27"/>
      <c r="I10" s="40">
        <f>SUM(I8:I9)</f>
        <v>1</v>
      </c>
    </row>
    <row r="11" spans="1:9" ht="19.5" thickTop="1" x14ac:dyDescent="0.45"/>
  </sheetData>
  <mergeCells count="5">
    <mergeCell ref="A2:I2"/>
    <mergeCell ref="A3:I3"/>
    <mergeCell ref="A4:I4"/>
    <mergeCell ref="C6:E6"/>
    <mergeCell ref="G6:I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939C12-AED8-44D9-A463-924DF8384FC6}">
  <dimension ref="A2:M10"/>
  <sheetViews>
    <sheetView rightToLeft="1" workbookViewId="0">
      <selection activeCell="I27" sqref="I27"/>
    </sheetView>
  </sheetViews>
  <sheetFormatPr defaultRowHeight="18.75" x14ac:dyDescent="0.2"/>
  <cols>
    <col min="1" max="1" width="22.625" style="8" bestFit="1" customWidth="1"/>
    <col min="2" max="2" width="0.875" style="8" customWidth="1"/>
    <col min="3" max="3" width="18.375" style="8" customWidth="1"/>
    <col min="4" max="4" width="0.875" style="8" customWidth="1"/>
    <col min="5" max="5" width="16.125" style="8" customWidth="1"/>
    <col min="6" max="6" width="0.875" style="8" customWidth="1"/>
    <col min="7" max="7" width="18.375" style="8" customWidth="1"/>
    <col min="8" max="8" width="0.875" style="8" customWidth="1"/>
    <col min="9" max="9" width="19.25" style="8" customWidth="1"/>
    <col min="10" max="10" width="0.875" style="8" customWidth="1"/>
    <col min="11" max="11" width="16.125" style="8" customWidth="1"/>
    <col min="12" max="12" width="0.875" style="8" customWidth="1"/>
    <col min="13" max="13" width="19.25" style="8" customWidth="1"/>
    <col min="14" max="14" width="0.875" style="8" customWidth="1"/>
    <col min="15" max="15" width="8" style="8" customWidth="1"/>
    <col min="16" max="16384" width="9" style="8"/>
  </cols>
  <sheetData>
    <row r="2" spans="1:13" ht="26.25" x14ac:dyDescent="0.2">
      <c r="A2" s="56" t="str">
        <f>+سهام!A2</f>
        <v>صندوق سرمایه‌گذاری بخشی صنایع مفید - معدن</v>
      </c>
      <c r="B2" s="56" t="s">
        <v>0</v>
      </c>
      <c r="C2" s="56" t="s">
        <v>0</v>
      </c>
      <c r="D2" s="56" t="s">
        <v>0</v>
      </c>
      <c r="E2" s="56" t="s">
        <v>0</v>
      </c>
      <c r="F2" s="56" t="s">
        <v>0</v>
      </c>
      <c r="G2" s="56" t="s">
        <v>0</v>
      </c>
      <c r="H2" s="56" t="s">
        <v>0</v>
      </c>
      <c r="I2" s="56" t="s">
        <v>0</v>
      </c>
      <c r="J2" s="56" t="s">
        <v>0</v>
      </c>
      <c r="K2" s="56" t="s">
        <v>0</v>
      </c>
      <c r="L2" s="56" t="s">
        <v>0</v>
      </c>
      <c r="M2" s="56" t="s">
        <v>0</v>
      </c>
    </row>
    <row r="3" spans="1:13" ht="26.25" x14ac:dyDescent="0.2">
      <c r="A3" s="56" t="s">
        <v>22</v>
      </c>
      <c r="B3" s="56" t="s">
        <v>22</v>
      </c>
      <c r="C3" s="56" t="s">
        <v>22</v>
      </c>
      <c r="D3" s="56" t="s">
        <v>22</v>
      </c>
      <c r="E3" s="56" t="s">
        <v>22</v>
      </c>
      <c r="F3" s="56" t="s">
        <v>22</v>
      </c>
      <c r="G3" s="56" t="s">
        <v>22</v>
      </c>
      <c r="H3" s="56" t="s">
        <v>22</v>
      </c>
      <c r="I3" s="56" t="s">
        <v>22</v>
      </c>
      <c r="J3" s="56" t="s">
        <v>22</v>
      </c>
      <c r="K3" s="56" t="s">
        <v>22</v>
      </c>
      <c r="L3" s="56" t="s">
        <v>22</v>
      </c>
      <c r="M3" s="56" t="s">
        <v>22</v>
      </c>
    </row>
    <row r="4" spans="1:13" ht="26.25" x14ac:dyDescent="0.2">
      <c r="A4" s="56" t="str">
        <f>+سهام!A4</f>
        <v>برای ماه منتهی به 1404/12/29</v>
      </c>
      <c r="B4" s="56" t="s">
        <v>2</v>
      </c>
      <c r="C4" s="56" t="s">
        <v>2</v>
      </c>
      <c r="D4" s="56" t="s">
        <v>2</v>
      </c>
      <c r="E4" s="56" t="s">
        <v>2</v>
      </c>
      <c r="F4" s="56" t="s">
        <v>2</v>
      </c>
      <c r="G4" s="56" t="s">
        <v>2</v>
      </c>
      <c r="H4" s="56" t="s">
        <v>2</v>
      </c>
      <c r="I4" s="56" t="s">
        <v>2</v>
      </c>
      <c r="J4" s="56" t="s">
        <v>2</v>
      </c>
      <c r="K4" s="56" t="s">
        <v>2</v>
      </c>
      <c r="L4" s="56" t="s">
        <v>2</v>
      </c>
      <c r="M4" s="56" t="s">
        <v>2</v>
      </c>
    </row>
    <row r="6" spans="1:13" ht="27" thickBot="1" x14ac:dyDescent="0.25">
      <c r="A6" s="59" t="s">
        <v>23</v>
      </c>
      <c r="B6" s="59" t="s">
        <v>23</v>
      </c>
      <c r="C6" s="59" t="s">
        <v>24</v>
      </c>
      <c r="D6" s="59" t="s">
        <v>24</v>
      </c>
      <c r="E6" s="59" t="s">
        <v>24</v>
      </c>
      <c r="F6" s="59" t="s">
        <v>24</v>
      </c>
      <c r="G6" s="59" t="s">
        <v>24</v>
      </c>
      <c r="I6" s="59" t="s">
        <v>25</v>
      </c>
      <c r="J6" s="59" t="s">
        <v>25</v>
      </c>
      <c r="K6" s="59" t="s">
        <v>25</v>
      </c>
      <c r="L6" s="59" t="s">
        <v>25</v>
      </c>
      <c r="M6" s="59" t="s">
        <v>25</v>
      </c>
    </row>
    <row r="7" spans="1:13" ht="27" thickBot="1" x14ac:dyDescent="0.25">
      <c r="A7" s="36" t="s">
        <v>26</v>
      </c>
      <c r="C7" s="36" t="s">
        <v>27</v>
      </c>
      <c r="E7" s="36" t="s">
        <v>28</v>
      </c>
      <c r="G7" s="36" t="s">
        <v>29</v>
      </c>
      <c r="I7" s="36" t="s">
        <v>27</v>
      </c>
      <c r="K7" s="36" t="s">
        <v>28</v>
      </c>
      <c r="M7" s="36" t="s">
        <v>29</v>
      </c>
    </row>
    <row r="8" spans="1:13" ht="19.5" customHeight="1" x14ac:dyDescent="0.2">
      <c r="A8" s="5" t="s">
        <v>43</v>
      </c>
      <c r="C8" s="8">
        <v>42079660</v>
      </c>
      <c r="E8" s="8">
        <v>0</v>
      </c>
      <c r="G8" s="8">
        <f>+C8-E8</f>
        <v>42079660</v>
      </c>
      <c r="I8" s="8">
        <v>758634012</v>
      </c>
      <c r="K8" s="8">
        <v>0</v>
      </c>
      <c r="M8" s="8">
        <f>+I8-K8</f>
        <v>758634012</v>
      </c>
    </row>
    <row r="9" spans="1:13" ht="19.5" customHeight="1" thickBot="1" x14ac:dyDescent="0.25">
      <c r="A9" s="5" t="s">
        <v>47</v>
      </c>
      <c r="C9" s="8">
        <v>62063</v>
      </c>
      <c r="E9" s="8">
        <v>0</v>
      </c>
      <c r="G9" s="8">
        <f t="shared" ref="G9" si="0">+C9-E9</f>
        <v>62063</v>
      </c>
      <c r="I9" s="8">
        <v>145015</v>
      </c>
      <c r="K9" s="8">
        <v>0</v>
      </c>
      <c r="M9" s="8">
        <f t="shared" ref="M9" si="1">+I9-K9</f>
        <v>145015</v>
      </c>
    </row>
    <row r="10" spans="1:13" s="5" customFormat="1" ht="21.75" thickBot="1" x14ac:dyDescent="0.25">
      <c r="A10" s="5" t="s">
        <v>15</v>
      </c>
      <c r="C10" s="6">
        <f>SUM(C8:C9)</f>
        <v>42141723</v>
      </c>
      <c r="E10" s="6">
        <f>SUM(E8:E9)</f>
        <v>0</v>
      </c>
      <c r="G10" s="6">
        <f>SUM(G8:G9)</f>
        <v>42141723</v>
      </c>
      <c r="I10" s="6">
        <f>SUM(I8:I9)</f>
        <v>758779027</v>
      </c>
      <c r="K10" s="6">
        <f>SUM(K8:K9)</f>
        <v>0</v>
      </c>
      <c r="M10" s="6">
        <f>SUM(M8:M9)</f>
        <v>758779027</v>
      </c>
    </row>
  </sheetData>
  <mergeCells count="6">
    <mergeCell ref="A2:M2"/>
    <mergeCell ref="A3:M3"/>
    <mergeCell ref="A4:M4"/>
    <mergeCell ref="A6:B6"/>
    <mergeCell ref="C6:G6"/>
    <mergeCell ref="I6:M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DFD0A3-97C0-48FA-915F-078885E1CA86}">
  <dimension ref="A2:S28"/>
  <sheetViews>
    <sheetView rightToLeft="1" zoomScale="80" zoomScaleNormal="80" workbookViewId="0">
      <selection activeCell="K16" sqref="K16"/>
    </sheetView>
  </sheetViews>
  <sheetFormatPr defaultRowHeight="22.5" x14ac:dyDescent="0.2"/>
  <cols>
    <col min="1" max="1" width="29.375" style="15" bestFit="1" customWidth="1"/>
    <col min="2" max="2" width="0.875" style="15" customWidth="1"/>
    <col min="3" max="3" width="15.75" style="15" customWidth="1"/>
    <col min="4" max="4" width="0.875" style="15" customWidth="1"/>
    <col min="5" max="5" width="19.25" style="15" customWidth="1"/>
    <col min="6" max="6" width="0.875" style="15" customWidth="1"/>
    <col min="7" max="7" width="20.25" style="15" bestFit="1" customWidth="1"/>
    <col min="8" max="8" width="0.875" style="15" customWidth="1"/>
    <col min="9" max="9" width="24.5" style="15" customWidth="1"/>
    <col min="10" max="10" width="0.875" style="15" customWidth="1"/>
    <col min="11" max="11" width="16.625" style="15" customWidth="1"/>
    <col min="12" max="12" width="0.875" style="15" customWidth="1"/>
    <col min="13" max="13" width="21.125" style="15" bestFit="1" customWidth="1"/>
    <col min="14" max="14" width="0.875" style="15" customWidth="1"/>
    <col min="15" max="15" width="20.125" style="15" customWidth="1"/>
    <col min="16" max="16" width="0.875" style="15" customWidth="1"/>
    <col min="17" max="17" width="24.5" style="15" customWidth="1"/>
    <col min="18" max="18" width="0.875" style="15" customWidth="1"/>
    <col min="19" max="19" width="17" style="15" bestFit="1" customWidth="1"/>
    <col min="20" max="16384" width="9" style="15"/>
  </cols>
  <sheetData>
    <row r="2" spans="1:19" ht="24" x14ac:dyDescent="0.2">
      <c r="A2" s="60" t="str">
        <f>+سهام!A2</f>
        <v>صندوق سرمایه‌گذاری بخشی صنایع مفید - معدن</v>
      </c>
      <c r="B2" s="60" t="s">
        <v>0</v>
      </c>
      <c r="C2" s="60" t="s">
        <v>0</v>
      </c>
      <c r="D2" s="60" t="s">
        <v>0</v>
      </c>
      <c r="E2" s="60" t="s">
        <v>0</v>
      </c>
      <c r="F2" s="60" t="s">
        <v>0</v>
      </c>
      <c r="G2" s="60" t="s">
        <v>0</v>
      </c>
      <c r="H2" s="60" t="s">
        <v>0</v>
      </c>
      <c r="I2" s="60" t="s">
        <v>0</v>
      </c>
      <c r="J2" s="60" t="s">
        <v>0</v>
      </c>
      <c r="K2" s="60" t="s">
        <v>0</v>
      </c>
      <c r="L2" s="60" t="s">
        <v>0</v>
      </c>
      <c r="M2" s="60" t="s">
        <v>0</v>
      </c>
      <c r="N2" s="60" t="s">
        <v>0</v>
      </c>
      <c r="O2" s="60" t="s">
        <v>0</v>
      </c>
      <c r="P2" s="60" t="s">
        <v>0</v>
      </c>
      <c r="Q2" s="60" t="s">
        <v>0</v>
      </c>
    </row>
    <row r="3" spans="1:19" ht="24" x14ac:dyDescent="0.2">
      <c r="A3" s="60" t="s">
        <v>22</v>
      </c>
      <c r="B3" s="60" t="s">
        <v>22</v>
      </c>
      <c r="C3" s="60" t="s">
        <v>22</v>
      </c>
      <c r="D3" s="60" t="s">
        <v>22</v>
      </c>
      <c r="E3" s="60" t="s">
        <v>22</v>
      </c>
      <c r="F3" s="60" t="s">
        <v>22</v>
      </c>
      <c r="G3" s="60" t="s">
        <v>22</v>
      </c>
      <c r="H3" s="60" t="s">
        <v>22</v>
      </c>
      <c r="I3" s="60" t="s">
        <v>22</v>
      </c>
      <c r="J3" s="60" t="s">
        <v>22</v>
      </c>
      <c r="K3" s="60" t="s">
        <v>22</v>
      </c>
      <c r="L3" s="60" t="s">
        <v>22</v>
      </c>
      <c r="M3" s="60" t="s">
        <v>22</v>
      </c>
      <c r="N3" s="60" t="s">
        <v>22</v>
      </c>
      <c r="O3" s="60" t="s">
        <v>22</v>
      </c>
      <c r="P3" s="60" t="s">
        <v>22</v>
      </c>
      <c r="Q3" s="60" t="s">
        <v>22</v>
      </c>
    </row>
    <row r="4" spans="1:19" ht="24" x14ac:dyDescent="0.2">
      <c r="A4" s="60" t="str">
        <f>+سهام!A4</f>
        <v>برای ماه منتهی به 1404/12/29</v>
      </c>
      <c r="B4" s="60" t="s">
        <v>2</v>
      </c>
      <c r="C4" s="60" t="s">
        <v>2</v>
      </c>
      <c r="D4" s="60" t="s">
        <v>2</v>
      </c>
      <c r="E4" s="60" t="s">
        <v>2</v>
      </c>
      <c r="F4" s="60" t="s">
        <v>2</v>
      </c>
      <c r="G4" s="60" t="s">
        <v>2</v>
      </c>
      <c r="H4" s="60" t="s">
        <v>2</v>
      </c>
      <c r="I4" s="60" t="s">
        <v>2</v>
      </c>
      <c r="J4" s="60" t="s">
        <v>2</v>
      </c>
      <c r="K4" s="60" t="s">
        <v>2</v>
      </c>
      <c r="L4" s="60" t="s">
        <v>2</v>
      </c>
      <c r="M4" s="60" t="s">
        <v>2</v>
      </c>
      <c r="N4" s="60" t="s">
        <v>2</v>
      </c>
      <c r="O4" s="60" t="s">
        <v>2</v>
      </c>
      <c r="P4" s="60" t="s">
        <v>2</v>
      </c>
      <c r="Q4" s="60" t="s">
        <v>2</v>
      </c>
    </row>
    <row r="6" spans="1:19" ht="24.75" thickBot="1" x14ac:dyDescent="0.25">
      <c r="A6" s="60" t="s">
        <v>3</v>
      </c>
      <c r="C6" s="61" t="s">
        <v>24</v>
      </c>
      <c r="D6" s="61" t="s">
        <v>24</v>
      </c>
      <c r="E6" s="61" t="s">
        <v>24</v>
      </c>
      <c r="F6" s="61" t="s">
        <v>24</v>
      </c>
      <c r="G6" s="61" t="s">
        <v>24</v>
      </c>
      <c r="H6" s="61" t="s">
        <v>24</v>
      </c>
      <c r="I6" s="61" t="s">
        <v>24</v>
      </c>
      <c r="K6" s="61" t="s">
        <v>25</v>
      </c>
      <c r="L6" s="61" t="s">
        <v>25</v>
      </c>
      <c r="M6" s="61" t="s">
        <v>25</v>
      </c>
      <c r="N6" s="61" t="s">
        <v>25</v>
      </c>
      <c r="O6" s="61" t="s">
        <v>25</v>
      </c>
      <c r="P6" s="61" t="s">
        <v>25</v>
      </c>
      <c r="Q6" s="61" t="s">
        <v>25</v>
      </c>
    </row>
    <row r="7" spans="1:19" ht="24.75" thickBot="1" x14ac:dyDescent="0.25">
      <c r="A7" s="61" t="s">
        <v>3</v>
      </c>
      <c r="C7" s="33" t="s">
        <v>7</v>
      </c>
      <c r="E7" s="33" t="s">
        <v>30</v>
      </c>
      <c r="G7" s="33" t="s">
        <v>31</v>
      </c>
      <c r="I7" s="33" t="s">
        <v>59</v>
      </c>
      <c r="K7" s="33" t="s">
        <v>7</v>
      </c>
      <c r="M7" s="33" t="s">
        <v>30</v>
      </c>
      <c r="O7" s="33" t="s">
        <v>31</v>
      </c>
      <c r="Q7" s="33" t="s">
        <v>59</v>
      </c>
    </row>
    <row r="8" spans="1:19" ht="24" x14ac:dyDescent="0.45">
      <c r="A8" s="24" t="s">
        <v>64</v>
      </c>
      <c r="C8" s="15">
        <v>0</v>
      </c>
      <c r="E8" s="15">
        <v>0</v>
      </c>
      <c r="G8" s="15">
        <v>0</v>
      </c>
      <c r="I8" s="15">
        <v>0</v>
      </c>
      <c r="K8" s="15">
        <v>700000</v>
      </c>
      <c r="M8" s="15">
        <v>10057648774</v>
      </c>
      <c r="O8" s="15">
        <v>9863163800</v>
      </c>
      <c r="Q8" s="15">
        <f>+M8-O8</f>
        <v>194484974</v>
      </c>
      <c r="S8" s="34"/>
    </row>
    <row r="9" spans="1:19" ht="24" x14ac:dyDescent="0.45">
      <c r="A9" s="24" t="s">
        <v>48</v>
      </c>
      <c r="C9" s="15">
        <v>0</v>
      </c>
      <c r="E9" s="15">
        <v>0</v>
      </c>
      <c r="G9" s="15">
        <v>0</v>
      </c>
      <c r="I9" s="15">
        <v>0</v>
      </c>
      <c r="K9" s="15">
        <v>9030747</v>
      </c>
      <c r="M9" s="15">
        <v>72386684777</v>
      </c>
      <c r="O9" s="15">
        <v>70164154923</v>
      </c>
      <c r="Q9" s="15">
        <f t="shared" ref="Q9:Q24" si="0">+M9-O9</f>
        <v>2222529854</v>
      </c>
      <c r="S9" s="34"/>
    </row>
    <row r="10" spans="1:19" ht="24" x14ac:dyDescent="0.45">
      <c r="A10" s="24" t="s">
        <v>61</v>
      </c>
      <c r="C10" s="15">
        <v>0</v>
      </c>
      <c r="E10" s="15">
        <v>0</v>
      </c>
      <c r="G10" s="15">
        <v>0</v>
      </c>
      <c r="I10" s="15">
        <v>0</v>
      </c>
      <c r="K10" s="15">
        <v>3967947</v>
      </c>
      <c r="M10" s="15">
        <v>11786996161</v>
      </c>
      <c r="O10" s="15">
        <v>15571921711</v>
      </c>
      <c r="Q10" s="15">
        <f t="shared" si="0"/>
        <v>-3784925550</v>
      </c>
      <c r="S10" s="34"/>
    </row>
    <row r="11" spans="1:19" ht="24" x14ac:dyDescent="0.45">
      <c r="A11" s="24" t="s">
        <v>74</v>
      </c>
      <c r="C11" s="15">
        <v>0</v>
      </c>
      <c r="E11" s="15">
        <v>0</v>
      </c>
      <c r="G11" s="15">
        <v>0</v>
      </c>
      <c r="I11" s="15">
        <v>0</v>
      </c>
      <c r="K11" s="15">
        <v>15000</v>
      </c>
      <c r="M11" s="15">
        <v>540291021</v>
      </c>
      <c r="O11" s="15">
        <v>442056285</v>
      </c>
      <c r="Q11" s="15">
        <f t="shared" si="0"/>
        <v>98234736</v>
      </c>
      <c r="S11" s="34"/>
    </row>
    <row r="12" spans="1:19" ht="24" x14ac:dyDescent="0.45">
      <c r="A12" s="24" t="s">
        <v>80</v>
      </c>
      <c r="C12" s="15">
        <v>0</v>
      </c>
      <c r="E12" s="15">
        <v>0</v>
      </c>
      <c r="G12" s="15">
        <v>0</v>
      </c>
      <c r="I12" s="15">
        <v>0</v>
      </c>
      <c r="K12" s="15">
        <v>1356501</v>
      </c>
      <c r="M12" s="15">
        <v>10471998825</v>
      </c>
      <c r="O12" s="15">
        <v>8706892444</v>
      </c>
      <c r="Q12" s="15">
        <f t="shared" si="0"/>
        <v>1765106381</v>
      </c>
      <c r="S12" s="34"/>
    </row>
    <row r="13" spans="1:19" ht="24" x14ac:dyDescent="0.45">
      <c r="A13" s="24" t="s">
        <v>78</v>
      </c>
      <c r="C13" s="15">
        <v>0</v>
      </c>
      <c r="E13" s="15">
        <v>0</v>
      </c>
      <c r="G13" s="15">
        <v>0</v>
      </c>
      <c r="I13" s="15">
        <v>0</v>
      </c>
      <c r="K13" s="15">
        <v>200000</v>
      </c>
      <c r="M13" s="15">
        <v>11486517528</v>
      </c>
      <c r="O13" s="15">
        <v>8336148496</v>
      </c>
      <c r="Q13" s="15">
        <f t="shared" si="0"/>
        <v>3150369032</v>
      </c>
      <c r="S13" s="34"/>
    </row>
    <row r="14" spans="1:19" ht="24" x14ac:dyDescent="0.45">
      <c r="A14" s="24" t="s">
        <v>69</v>
      </c>
      <c r="C14" s="15">
        <v>0</v>
      </c>
      <c r="E14" s="15">
        <v>0</v>
      </c>
      <c r="G14" s="15">
        <v>0</v>
      </c>
      <c r="I14" s="15">
        <v>0</v>
      </c>
      <c r="K14" s="15">
        <v>125000</v>
      </c>
      <c r="M14" s="15">
        <v>4966311356</v>
      </c>
      <c r="O14" s="15">
        <v>3615583811</v>
      </c>
      <c r="Q14" s="15">
        <f t="shared" si="0"/>
        <v>1350727545</v>
      </c>
      <c r="S14" s="34"/>
    </row>
    <row r="15" spans="1:19" ht="24" x14ac:dyDescent="0.45">
      <c r="A15" s="24" t="s">
        <v>72</v>
      </c>
      <c r="C15" s="15">
        <v>0</v>
      </c>
      <c r="E15" s="15">
        <v>0</v>
      </c>
      <c r="G15" s="15">
        <v>0</v>
      </c>
      <c r="I15" s="15">
        <v>0</v>
      </c>
      <c r="K15" s="15">
        <v>30000</v>
      </c>
      <c r="M15" s="15">
        <v>648149641</v>
      </c>
      <c r="O15" s="15">
        <v>603101706</v>
      </c>
      <c r="Q15" s="15">
        <f t="shared" si="0"/>
        <v>45047935</v>
      </c>
      <c r="S15" s="34"/>
    </row>
    <row r="16" spans="1:19" ht="24" x14ac:dyDescent="0.45">
      <c r="A16" s="24" t="s">
        <v>84</v>
      </c>
      <c r="C16" s="15">
        <v>0</v>
      </c>
      <c r="E16" s="15">
        <v>0</v>
      </c>
      <c r="G16" s="15">
        <v>0</v>
      </c>
      <c r="I16" s="15">
        <v>0</v>
      </c>
      <c r="K16" s="15">
        <v>200000</v>
      </c>
      <c r="M16" s="15">
        <v>1024022656</v>
      </c>
      <c r="O16" s="15">
        <v>946696315</v>
      </c>
      <c r="Q16" s="15">
        <f t="shared" si="0"/>
        <v>77326341</v>
      </c>
      <c r="S16" s="34"/>
    </row>
    <row r="17" spans="1:19" ht="24" x14ac:dyDescent="0.45">
      <c r="A17" s="24" t="s">
        <v>70</v>
      </c>
      <c r="C17" s="15">
        <v>0</v>
      </c>
      <c r="E17" s="15">
        <v>0</v>
      </c>
      <c r="G17" s="15">
        <v>0</v>
      </c>
      <c r="I17" s="15">
        <v>0</v>
      </c>
      <c r="K17" s="15">
        <v>170000</v>
      </c>
      <c r="M17" s="15">
        <v>657031583</v>
      </c>
      <c r="O17" s="15">
        <v>693467735</v>
      </c>
      <c r="Q17" s="15">
        <f t="shared" si="0"/>
        <v>-36436152</v>
      </c>
      <c r="S17" s="34"/>
    </row>
    <row r="18" spans="1:19" ht="24" x14ac:dyDescent="0.45">
      <c r="A18" s="24" t="s">
        <v>50</v>
      </c>
      <c r="C18" s="15">
        <v>0</v>
      </c>
      <c r="E18" s="15">
        <v>0</v>
      </c>
      <c r="G18" s="15">
        <v>0</v>
      </c>
      <c r="I18" s="15">
        <v>0</v>
      </c>
      <c r="K18" s="15">
        <v>32644057</v>
      </c>
      <c r="M18" s="15">
        <v>107163257911</v>
      </c>
      <c r="O18" s="15">
        <v>107767247433</v>
      </c>
      <c r="Q18" s="15">
        <f t="shared" si="0"/>
        <v>-603989522</v>
      </c>
      <c r="S18" s="34"/>
    </row>
    <row r="19" spans="1:19" ht="24" x14ac:dyDescent="0.45">
      <c r="A19" s="24" t="s">
        <v>46</v>
      </c>
      <c r="C19" s="15">
        <v>0</v>
      </c>
      <c r="E19" s="15">
        <v>0</v>
      </c>
      <c r="G19" s="15">
        <v>0</v>
      </c>
      <c r="I19" s="15">
        <v>0</v>
      </c>
      <c r="K19" s="15">
        <v>400000</v>
      </c>
      <c r="M19" s="15">
        <v>5524959402</v>
      </c>
      <c r="O19" s="15">
        <v>5378103398</v>
      </c>
      <c r="Q19" s="15">
        <f t="shared" si="0"/>
        <v>146856004</v>
      </c>
      <c r="S19" s="34"/>
    </row>
    <row r="20" spans="1:19" ht="24" x14ac:dyDescent="0.45">
      <c r="A20" s="24" t="s">
        <v>51</v>
      </c>
      <c r="C20" s="15">
        <v>0</v>
      </c>
      <c r="E20" s="15">
        <v>0</v>
      </c>
      <c r="G20" s="15">
        <v>0</v>
      </c>
      <c r="I20" s="15">
        <v>0</v>
      </c>
      <c r="K20" s="15">
        <v>28674706</v>
      </c>
      <c r="M20" s="15">
        <v>72205593128</v>
      </c>
      <c r="O20" s="15">
        <v>72669090957</v>
      </c>
      <c r="Q20" s="15">
        <f t="shared" si="0"/>
        <v>-463497829</v>
      </c>
      <c r="S20" s="34"/>
    </row>
    <row r="21" spans="1:19" ht="24" x14ac:dyDescent="0.45">
      <c r="A21" s="24" t="s">
        <v>67</v>
      </c>
      <c r="C21" s="15">
        <v>0</v>
      </c>
      <c r="E21" s="15">
        <v>0</v>
      </c>
      <c r="G21" s="15">
        <v>0</v>
      </c>
      <c r="I21" s="15">
        <v>0</v>
      </c>
      <c r="K21" s="15">
        <v>145000</v>
      </c>
      <c r="M21" s="15">
        <v>9684604835</v>
      </c>
      <c r="O21" s="15">
        <v>6477439333</v>
      </c>
      <c r="Q21" s="15">
        <f t="shared" si="0"/>
        <v>3207165502</v>
      </c>
      <c r="S21" s="34"/>
    </row>
    <row r="22" spans="1:19" ht="24" x14ac:dyDescent="0.45">
      <c r="A22" s="24" t="s">
        <v>62</v>
      </c>
      <c r="C22" s="15">
        <v>0</v>
      </c>
      <c r="E22" s="15">
        <v>0</v>
      </c>
      <c r="G22" s="15">
        <v>0</v>
      </c>
      <c r="I22" s="15">
        <v>0</v>
      </c>
      <c r="K22" s="15">
        <v>2410555</v>
      </c>
      <c r="M22" s="15">
        <v>3989724959</v>
      </c>
      <c r="O22" s="15">
        <v>4192273831</v>
      </c>
      <c r="Q22" s="15">
        <f t="shared" si="0"/>
        <v>-202548872</v>
      </c>
      <c r="S22" s="34"/>
    </row>
    <row r="23" spans="1:19" ht="24" x14ac:dyDescent="0.45">
      <c r="A23" s="24" t="s">
        <v>52</v>
      </c>
      <c r="C23" s="15">
        <v>0</v>
      </c>
      <c r="E23" s="15">
        <v>0</v>
      </c>
      <c r="G23" s="15">
        <v>0</v>
      </c>
      <c r="I23" s="15">
        <v>0</v>
      </c>
      <c r="K23" s="15">
        <v>15760000</v>
      </c>
      <c r="M23" s="15">
        <v>42960171333</v>
      </c>
      <c r="O23" s="15">
        <v>48202391663</v>
      </c>
      <c r="Q23" s="15">
        <f t="shared" si="0"/>
        <v>-5242220330</v>
      </c>
      <c r="S23" s="34"/>
    </row>
    <row r="24" spans="1:19" ht="24.75" thickBot="1" x14ac:dyDescent="0.5">
      <c r="A24" s="24" t="s">
        <v>63</v>
      </c>
      <c r="C24" s="15">
        <v>0</v>
      </c>
      <c r="E24" s="15">
        <v>0</v>
      </c>
      <c r="G24" s="15">
        <v>0</v>
      </c>
      <c r="I24" s="15">
        <v>0</v>
      </c>
      <c r="K24" s="15">
        <v>4500000</v>
      </c>
      <c r="M24" s="15">
        <v>75286028610</v>
      </c>
      <c r="O24" s="15">
        <v>84571172100</v>
      </c>
      <c r="Q24" s="15">
        <f t="shared" si="0"/>
        <v>-9285143490</v>
      </c>
      <c r="S24" s="34"/>
    </row>
    <row r="25" spans="1:19" ht="24.75" thickBot="1" x14ac:dyDescent="0.25">
      <c r="E25" s="16">
        <f>SUM(E8:E24)</f>
        <v>0</v>
      </c>
      <c r="F25" s="17"/>
      <c r="G25" s="16">
        <f>SUM(G8:G24)</f>
        <v>0</v>
      </c>
      <c r="H25" s="17"/>
      <c r="I25" s="16">
        <f>SUM(I8:I24)</f>
        <v>0</v>
      </c>
      <c r="J25" s="17"/>
      <c r="K25" s="17" t="s">
        <v>15</v>
      </c>
      <c r="L25" s="17"/>
      <c r="M25" s="16">
        <f>SUM(M8:M24)</f>
        <v>440839992500</v>
      </c>
      <c r="N25" s="17"/>
      <c r="O25" s="16">
        <f>SUM(O8:O24)</f>
        <v>448200905941</v>
      </c>
      <c r="P25" s="17"/>
      <c r="Q25" s="16">
        <f>SUM(Q8:Q24)</f>
        <v>-7360913441</v>
      </c>
    </row>
    <row r="26" spans="1:19" ht="23.25" thickTop="1" x14ac:dyDescent="0.2"/>
    <row r="28" spans="1:19" x14ac:dyDescent="0.45">
      <c r="I28" s="35"/>
    </row>
  </sheetData>
  <mergeCells count="6">
    <mergeCell ref="A2:Q2"/>
    <mergeCell ref="A3:Q3"/>
    <mergeCell ref="A4:Q4"/>
    <mergeCell ref="A6:A7"/>
    <mergeCell ref="C6:I6"/>
    <mergeCell ref="K6:Q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سهام</vt:lpstr>
      <vt:lpstr>سپرده</vt:lpstr>
      <vt:lpstr>جمع درآمدها</vt:lpstr>
      <vt:lpstr>سایر درآمدها</vt:lpstr>
      <vt:lpstr>درآمد سرمایه‌گذاری در سهام</vt:lpstr>
      <vt:lpstr>درآمد سود سهام</vt:lpstr>
      <vt:lpstr>درآمد سپرده بانکی</vt:lpstr>
      <vt:lpstr>سود سپرده بانکی</vt:lpstr>
      <vt:lpstr>درآمد ناشی از فروش</vt:lpstr>
      <vt:lpstr>درآمد ناشی از تغییر قیمت اوراق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Pirzadeh, Keyvan</dc:creator>
  <cp:lastModifiedBy>Pirzadeh, Keyvan</cp:lastModifiedBy>
  <dcterms:created xsi:type="dcterms:W3CDTF">2024-12-24T13:35:10Z</dcterms:created>
  <dcterms:modified xsi:type="dcterms:W3CDTF">2026-03-29T21:30:58Z</dcterms:modified>
</cp:coreProperties>
</file>