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بخشی\"/>
    </mc:Choice>
  </mc:AlternateContent>
  <xr:revisionPtr revIDLastSave="0" documentId="13_ncr:1_{B10F408A-3D7B-4FE2-B3F1-88B6D874AD2A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9" r:id="rId4"/>
    <sheet name="سرمایه‌گذاری در سهام" sheetId="11" r:id="rId5"/>
    <sheet name="درآمد سود سهام" sheetId="18" r:id="rId6"/>
    <sheet name="درآمد سپرده بانکی" sheetId="13" r:id="rId7"/>
    <sheet name="سود سپرده بانکی" sheetId="7" r:id="rId8"/>
    <sheet name="درآمد ناشی از فروش" sheetId="9" r:id="rId9"/>
    <sheet name="درآمد ناشی از تغییر قیمت اوراق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0" l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8" i="10"/>
  <c r="Q40" i="9"/>
  <c r="Q39" i="9"/>
  <c r="I32" i="9"/>
  <c r="I33" i="9"/>
  <c r="I34" i="9"/>
  <c r="I35" i="9"/>
  <c r="I36" i="9"/>
  <c r="I37" i="9"/>
  <c r="I38" i="9"/>
  <c r="I39" i="9"/>
  <c r="I40" i="9"/>
  <c r="I30" i="9"/>
  <c r="I31" i="9"/>
  <c r="G9" i="13"/>
  <c r="G10" i="13"/>
  <c r="G8" i="13"/>
  <c r="C9" i="13"/>
  <c r="C10" i="13"/>
  <c r="C8" i="13"/>
  <c r="I10" i="6"/>
  <c r="F9" i="15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8" i="9"/>
  <c r="M9" i="7"/>
  <c r="G9" i="7"/>
  <c r="S9" i="18"/>
  <c r="S10" i="18"/>
  <c r="C6" i="6"/>
  <c r="I9" i="6"/>
  <c r="G10" i="7"/>
  <c r="M10" i="7"/>
  <c r="K11" i="7"/>
  <c r="I11" i="7"/>
  <c r="E11" i="7"/>
  <c r="C11" i="7"/>
  <c r="S8" i="18"/>
  <c r="A4" i="19"/>
  <c r="A2" i="19"/>
  <c r="E9" i="19"/>
  <c r="C9" i="19"/>
  <c r="G9" i="15" l="1"/>
  <c r="Q44" i="9"/>
  <c r="G47" i="10"/>
  <c r="E47" i="10"/>
  <c r="Q47" i="10"/>
  <c r="O47" i="10"/>
  <c r="M47" i="10"/>
  <c r="K48" i="1" l="1"/>
  <c r="I47" i="10"/>
  <c r="I6" i="6" l="1"/>
  <c r="A4" i="6"/>
  <c r="A4" i="10" s="1"/>
  <c r="O48" i="1"/>
  <c r="I44" i="9"/>
  <c r="O52" i="11" l="1"/>
  <c r="E52" i="11"/>
  <c r="O53" i="11"/>
  <c r="E53" i="11"/>
  <c r="O51" i="11"/>
  <c r="E50" i="11"/>
  <c r="E51" i="11"/>
  <c r="O50" i="11"/>
  <c r="E49" i="11"/>
  <c r="O56" i="11"/>
  <c r="O49" i="11"/>
  <c r="E56" i="11"/>
  <c r="O11" i="18"/>
  <c r="M11" i="18"/>
  <c r="Q11" i="18"/>
  <c r="K11" i="18"/>
  <c r="Y48" i="1"/>
  <c r="I11" i="18" l="1"/>
  <c r="S11" i="18"/>
  <c r="K12" i="6"/>
  <c r="I11" i="6"/>
  <c r="G48" i="1"/>
  <c r="E48" i="1"/>
  <c r="M44" i="9"/>
  <c r="O44" i="9"/>
  <c r="W48" i="1" l="1"/>
  <c r="U48" i="1"/>
  <c r="E44" i="9"/>
  <c r="G44" i="9"/>
  <c r="I8" i="6" l="1"/>
  <c r="I12" i="6" s="1"/>
  <c r="A4" i="9"/>
  <c r="A4" i="7"/>
  <c r="A4" i="13"/>
  <c r="A4" i="18"/>
  <c r="A4" i="11"/>
  <c r="A4" i="15"/>
  <c r="O31" i="11"/>
  <c r="O36" i="11"/>
  <c r="M8" i="7"/>
  <c r="M11" i="7" s="1"/>
  <c r="G8" i="7"/>
  <c r="G11" i="7" s="1"/>
  <c r="M52" i="11" l="1"/>
  <c r="C53" i="11"/>
  <c r="M53" i="11"/>
  <c r="C52" i="11"/>
  <c r="Q53" i="11"/>
  <c r="Q52" i="11"/>
  <c r="G53" i="11"/>
  <c r="I53" i="11" s="1"/>
  <c r="G52" i="11"/>
  <c r="I52" i="11" s="1"/>
  <c r="C50" i="11"/>
  <c r="C51" i="11"/>
  <c r="M50" i="11"/>
  <c r="M51" i="11"/>
  <c r="Q51" i="11"/>
  <c r="G50" i="11"/>
  <c r="G51" i="11"/>
  <c r="Q50" i="11"/>
  <c r="M56" i="11"/>
  <c r="C56" i="11"/>
  <c r="C49" i="11"/>
  <c r="M49" i="11"/>
  <c r="G49" i="11"/>
  <c r="Q56" i="11"/>
  <c r="Q49" i="11"/>
  <c r="G56" i="11"/>
  <c r="O48" i="11"/>
  <c r="O47" i="11"/>
  <c r="E46" i="11"/>
  <c r="E45" i="11"/>
  <c r="O46" i="11"/>
  <c r="E48" i="11"/>
  <c r="O45" i="11"/>
  <c r="E47" i="11"/>
  <c r="C46" i="11"/>
  <c r="M47" i="11"/>
  <c r="C45" i="11"/>
  <c r="M46" i="11"/>
  <c r="C48" i="11"/>
  <c r="M45" i="11"/>
  <c r="C47" i="11"/>
  <c r="M48" i="11"/>
  <c r="G47" i="11"/>
  <c r="Q48" i="11"/>
  <c r="G46" i="11"/>
  <c r="Q47" i="11"/>
  <c r="G48" i="11"/>
  <c r="G45" i="11"/>
  <c r="Q46" i="11"/>
  <c r="Q45" i="11"/>
  <c r="C42" i="11"/>
  <c r="C55" i="11"/>
  <c r="M42" i="11"/>
  <c r="M55" i="11"/>
  <c r="C43" i="11"/>
  <c r="C44" i="11"/>
  <c r="C54" i="11"/>
  <c r="C57" i="11"/>
  <c r="M43" i="11"/>
  <c r="M44" i="11"/>
  <c r="M54" i="11"/>
  <c r="M57" i="11"/>
  <c r="E42" i="11"/>
  <c r="E55" i="11"/>
  <c r="O42" i="11"/>
  <c r="O55" i="11"/>
  <c r="E57" i="11"/>
  <c r="E43" i="11"/>
  <c r="E44" i="11"/>
  <c r="E54" i="11"/>
  <c r="O43" i="11"/>
  <c r="O44" i="11"/>
  <c r="O54" i="11"/>
  <c r="O57" i="11"/>
  <c r="G43" i="11"/>
  <c r="G44" i="11"/>
  <c r="G42" i="11"/>
  <c r="Q43" i="11"/>
  <c r="Q44" i="11"/>
  <c r="Q42" i="11"/>
  <c r="G57" i="11"/>
  <c r="G55" i="11"/>
  <c r="Q57" i="11"/>
  <c r="G54" i="11"/>
  <c r="Q55" i="11"/>
  <c r="Q54" i="11"/>
  <c r="C12" i="11"/>
  <c r="M13" i="11"/>
  <c r="C14" i="11"/>
  <c r="M12" i="11"/>
  <c r="M14" i="11"/>
  <c r="C13" i="11"/>
  <c r="G13" i="11"/>
  <c r="G12" i="11"/>
  <c r="Q14" i="11"/>
  <c r="Q13" i="11"/>
  <c r="G14" i="11"/>
  <c r="Q12" i="11"/>
  <c r="E12" i="11"/>
  <c r="O13" i="11"/>
  <c r="E14" i="11"/>
  <c r="O12" i="11"/>
  <c r="O14" i="11"/>
  <c r="E13" i="11"/>
  <c r="M41" i="11"/>
  <c r="C39" i="11"/>
  <c r="C40" i="11"/>
  <c r="M39" i="11"/>
  <c r="M40" i="11"/>
  <c r="C41" i="11"/>
  <c r="O41" i="11"/>
  <c r="E40" i="11"/>
  <c r="E39" i="11"/>
  <c r="O40" i="11"/>
  <c r="E41" i="11"/>
  <c r="O39" i="11"/>
  <c r="Q40" i="11"/>
  <c r="G39" i="11"/>
  <c r="G41" i="11"/>
  <c r="Q39" i="11"/>
  <c r="G40" i="11"/>
  <c r="Q41" i="11"/>
  <c r="O19" i="11"/>
  <c r="O23" i="11"/>
  <c r="O30" i="11"/>
  <c r="O29" i="11"/>
  <c r="Q9" i="11"/>
  <c r="Q17" i="11"/>
  <c r="Q30" i="11"/>
  <c r="Q36" i="11"/>
  <c r="Q10" i="11"/>
  <c r="Q25" i="11"/>
  <c r="Q15" i="11"/>
  <c r="Q20" i="11"/>
  <c r="Q26" i="11"/>
  <c r="Q33" i="11"/>
  <c r="Q16" i="11"/>
  <c r="Q22" i="11"/>
  <c r="Q37" i="11"/>
  <c r="Q19" i="11"/>
  <c r="Q23" i="11"/>
  <c r="Q27" i="11"/>
  <c r="Q31" i="11"/>
  <c r="Q34" i="11"/>
  <c r="Q58" i="11"/>
  <c r="Q32" i="11"/>
  <c r="Q21" i="11"/>
  <c r="Q28" i="11"/>
  <c r="Q35" i="11"/>
  <c r="Q38" i="11"/>
  <c r="Q8" i="11"/>
  <c r="Q18" i="11"/>
  <c r="Q24" i="11"/>
  <c r="Q29" i="11"/>
  <c r="Q11" i="11"/>
  <c r="E24" i="11"/>
  <c r="E29" i="11"/>
  <c r="E17" i="11"/>
  <c r="E36" i="11"/>
  <c r="E11" i="11"/>
  <c r="E19" i="11"/>
  <c r="E32" i="11"/>
  <c r="E15" i="11"/>
  <c r="E20" i="11"/>
  <c r="E26" i="11"/>
  <c r="E33" i="11"/>
  <c r="E9" i="11"/>
  <c r="E25" i="11"/>
  <c r="E16" i="11"/>
  <c r="E22" i="11"/>
  <c r="E37" i="11"/>
  <c r="E23" i="11"/>
  <c r="E27" i="11"/>
  <c r="E31" i="11"/>
  <c r="E34" i="11"/>
  <c r="E30" i="11"/>
  <c r="E10" i="11"/>
  <c r="E8" i="11"/>
  <c r="E21" i="11"/>
  <c r="E28" i="11"/>
  <c r="E35" i="11"/>
  <c r="E38" i="11"/>
  <c r="E18" i="11"/>
  <c r="O37" i="11"/>
  <c r="O16" i="11"/>
  <c r="O27" i="11"/>
  <c r="M15" i="11"/>
  <c r="M20" i="11"/>
  <c r="M26" i="11"/>
  <c r="M33" i="11"/>
  <c r="C15" i="11"/>
  <c r="C20" i="11"/>
  <c r="C26" i="11"/>
  <c r="M16" i="11"/>
  <c r="M22" i="11"/>
  <c r="M37" i="11"/>
  <c r="C32" i="11"/>
  <c r="C16" i="11"/>
  <c r="C22" i="11"/>
  <c r="C8" i="11"/>
  <c r="C19" i="11"/>
  <c r="C58" i="11"/>
  <c r="M23" i="11"/>
  <c r="M27" i="11"/>
  <c r="M31" i="11"/>
  <c r="M34" i="11"/>
  <c r="M8" i="11"/>
  <c r="C33" i="11"/>
  <c r="C23" i="11"/>
  <c r="C11" i="11"/>
  <c r="M21" i="11"/>
  <c r="M28" i="11"/>
  <c r="M35" i="11"/>
  <c r="M38" i="11"/>
  <c r="C37" i="11"/>
  <c r="C21" i="11"/>
  <c r="M19" i="11"/>
  <c r="M32" i="11"/>
  <c r="M24" i="11"/>
  <c r="M29" i="11"/>
  <c r="C27" i="11"/>
  <c r="C31" i="11"/>
  <c r="C34" i="11"/>
  <c r="C24" i="11"/>
  <c r="M11" i="11"/>
  <c r="C36" i="11"/>
  <c r="M9" i="11"/>
  <c r="M17" i="11"/>
  <c r="M30" i="11"/>
  <c r="M36" i="11"/>
  <c r="C28" i="11"/>
  <c r="C35" i="11"/>
  <c r="C38" i="11"/>
  <c r="C9" i="11"/>
  <c r="C17" i="11"/>
  <c r="M58" i="11"/>
  <c r="C30" i="11"/>
  <c r="M10" i="11"/>
  <c r="M18" i="11"/>
  <c r="M25" i="11"/>
  <c r="C29" i="11"/>
  <c r="C10" i="11"/>
  <c r="C18" i="11"/>
  <c r="C25" i="11"/>
  <c r="O24" i="11"/>
  <c r="G19" i="11"/>
  <c r="G28" i="11"/>
  <c r="G32" i="11"/>
  <c r="G23" i="11"/>
  <c r="G31" i="11"/>
  <c r="G15" i="11"/>
  <c r="G38" i="11"/>
  <c r="G26" i="11"/>
  <c r="G58" i="11"/>
  <c r="G33" i="11"/>
  <c r="G30" i="11"/>
  <c r="G35" i="11"/>
  <c r="G22" i="11"/>
  <c r="G34" i="11"/>
  <c r="G16" i="11"/>
  <c r="G9" i="11"/>
  <c r="G10" i="11"/>
  <c r="G18" i="11"/>
  <c r="G37" i="11"/>
  <c r="G17" i="11"/>
  <c r="G21" i="11"/>
  <c r="G25" i="11"/>
  <c r="G27" i="11"/>
  <c r="G36" i="11"/>
  <c r="G20" i="11"/>
  <c r="G11" i="11"/>
  <c r="G29" i="11"/>
  <c r="G8" i="11"/>
  <c r="G24" i="11"/>
  <c r="O58" i="11"/>
  <c r="E58" i="11"/>
  <c r="O22" i="11"/>
  <c r="O11" i="11"/>
  <c r="O33" i="11"/>
  <c r="O34" i="11"/>
  <c r="O35" i="11"/>
  <c r="O32" i="11"/>
  <c r="O28" i="11"/>
  <c r="O8" i="11"/>
  <c r="O38" i="11"/>
  <c r="O26" i="11"/>
  <c r="O20" i="11"/>
  <c r="O15" i="11"/>
  <c r="O25" i="11"/>
  <c r="O18" i="11"/>
  <c r="O10" i="11"/>
  <c r="O17" i="11"/>
  <c r="O9" i="11"/>
  <c r="O21" i="11"/>
  <c r="S53" i="11" l="1"/>
  <c r="S52" i="11"/>
  <c r="I50" i="11"/>
  <c r="I51" i="11"/>
  <c r="S51" i="11"/>
  <c r="S50" i="11"/>
  <c r="I27" i="11"/>
  <c r="I37" i="11"/>
  <c r="I23" i="11"/>
  <c r="S19" i="11"/>
  <c r="S16" i="11"/>
  <c r="S30" i="11"/>
  <c r="S31" i="11"/>
  <c r="S48" i="11"/>
  <c r="S47" i="11"/>
  <c r="S23" i="11"/>
  <c r="I34" i="11"/>
  <c r="I15" i="11"/>
  <c r="I24" i="11"/>
  <c r="I21" i="11"/>
  <c r="I22" i="11"/>
  <c r="I35" i="11"/>
  <c r="I20" i="11"/>
  <c r="I43" i="11"/>
  <c r="I42" i="11"/>
  <c r="I19" i="11"/>
  <c r="I28" i="11"/>
  <c r="I54" i="11"/>
  <c r="I55" i="11"/>
  <c r="I56" i="11"/>
  <c r="I33" i="11"/>
  <c r="I44" i="11"/>
  <c r="I26" i="11"/>
  <c r="I31" i="11"/>
  <c r="I16" i="11"/>
  <c r="I45" i="11"/>
  <c r="I29" i="11"/>
  <c r="I30" i="11"/>
  <c r="I18" i="11"/>
  <c r="I41" i="11"/>
  <c r="I49" i="11"/>
  <c r="I25" i="11"/>
  <c r="I17" i="11"/>
  <c r="I46" i="11"/>
  <c r="S32" i="11"/>
  <c r="I8" i="11"/>
  <c r="S11" i="11"/>
  <c r="I40" i="11"/>
  <c r="S41" i="11"/>
  <c r="I14" i="11"/>
  <c r="I57" i="11"/>
  <c r="I32" i="11"/>
  <c r="S25" i="11"/>
  <c r="S13" i="11"/>
  <c r="S45" i="11"/>
  <c r="I11" i="11"/>
  <c r="S18" i="11"/>
  <c r="S8" i="11"/>
  <c r="I48" i="11"/>
  <c r="I10" i="11"/>
  <c r="I58" i="11"/>
  <c r="S10" i="11"/>
  <c r="S36" i="11"/>
  <c r="S38" i="11"/>
  <c r="S34" i="11"/>
  <c r="S33" i="11"/>
  <c r="I39" i="11"/>
  <c r="I12" i="11"/>
  <c r="S57" i="11"/>
  <c r="S55" i="11"/>
  <c r="S46" i="11"/>
  <c r="S49" i="11"/>
  <c r="I36" i="11"/>
  <c r="I9" i="11"/>
  <c r="S35" i="11"/>
  <c r="S26" i="11"/>
  <c r="S40" i="11"/>
  <c r="I13" i="11"/>
  <c r="S54" i="11"/>
  <c r="S42" i="11"/>
  <c r="S12" i="11"/>
  <c r="I38" i="11"/>
  <c r="S58" i="11"/>
  <c r="S17" i="11"/>
  <c r="S29" i="11"/>
  <c r="S28" i="11"/>
  <c r="S27" i="11"/>
  <c r="S37" i="11"/>
  <c r="S20" i="11"/>
  <c r="S39" i="11"/>
  <c r="S44" i="11"/>
  <c r="S9" i="11"/>
  <c r="S24" i="11"/>
  <c r="S21" i="11"/>
  <c r="S22" i="11"/>
  <c r="S15" i="11"/>
  <c r="S14" i="11"/>
  <c r="S43" i="11"/>
  <c r="I47" i="11"/>
  <c r="S56" i="11"/>
  <c r="Q59" i="11"/>
  <c r="E59" i="11"/>
  <c r="O59" i="11"/>
  <c r="C59" i="11"/>
  <c r="M59" i="11"/>
  <c r="G59" i="11"/>
  <c r="C12" i="6"/>
  <c r="E12" i="6"/>
  <c r="G12" i="6"/>
  <c r="G11" i="13" l="1"/>
  <c r="C11" i="13"/>
  <c r="I59" i="11"/>
  <c r="S59" i="11"/>
  <c r="K51" i="11" l="1"/>
  <c r="K52" i="11"/>
  <c r="K53" i="11"/>
  <c r="U52" i="11"/>
  <c r="U53" i="11"/>
  <c r="U50" i="11"/>
  <c r="U51" i="11"/>
  <c r="K58" i="11"/>
  <c r="K50" i="11"/>
  <c r="I10" i="13"/>
  <c r="I9" i="13"/>
  <c r="E10" i="13"/>
  <c r="E9" i="13"/>
  <c r="U11" i="11"/>
  <c r="U23" i="11"/>
  <c r="U35" i="11"/>
  <c r="U47" i="11"/>
  <c r="U9" i="11"/>
  <c r="U25" i="11"/>
  <c r="U33" i="11"/>
  <c r="U41" i="11"/>
  <c r="U15" i="11"/>
  <c r="U31" i="11"/>
  <c r="U55" i="11"/>
  <c r="U17" i="11"/>
  <c r="U8" i="11"/>
  <c r="U19" i="11"/>
  <c r="U27" i="11"/>
  <c r="U39" i="11"/>
  <c r="U43" i="11"/>
  <c r="U12" i="11"/>
  <c r="U16" i="11"/>
  <c r="U20" i="11"/>
  <c r="U24" i="11"/>
  <c r="U28" i="11"/>
  <c r="U32" i="11"/>
  <c r="U36" i="11"/>
  <c r="U40" i="11"/>
  <c r="U44" i="11"/>
  <c r="U48" i="11"/>
  <c r="U56" i="11"/>
  <c r="U13" i="11"/>
  <c r="U21" i="11"/>
  <c r="U29" i="11"/>
  <c r="U37" i="11"/>
  <c r="U45" i="11"/>
  <c r="U57" i="11"/>
  <c r="U34" i="11"/>
  <c r="U38" i="11"/>
  <c r="U26" i="11"/>
  <c r="U30" i="11"/>
  <c r="U18" i="11"/>
  <c r="U14" i="11"/>
  <c r="U10" i="11"/>
  <c r="U49" i="11"/>
  <c r="U46" i="11"/>
  <c r="U54" i="11"/>
  <c r="U22" i="11"/>
  <c r="U42" i="11"/>
  <c r="U58" i="11"/>
  <c r="K56" i="11"/>
  <c r="K49" i="11"/>
  <c r="K48" i="11"/>
  <c r="K47" i="11"/>
  <c r="K45" i="11"/>
  <c r="K46" i="11"/>
  <c r="K33" i="11"/>
  <c r="K20" i="11"/>
  <c r="K36" i="11"/>
  <c r="K28" i="11"/>
  <c r="K29" i="11"/>
  <c r="K13" i="11"/>
  <c r="K15" i="11"/>
  <c r="K43" i="11"/>
  <c r="K37" i="11"/>
  <c r="K38" i="11"/>
  <c r="K19" i="11"/>
  <c r="K30" i="11"/>
  <c r="K40" i="11"/>
  <c r="K25" i="11"/>
  <c r="K57" i="11"/>
  <c r="K26" i="11"/>
  <c r="K22" i="11"/>
  <c r="K31" i="11"/>
  <c r="K42" i="11"/>
  <c r="K21" i="11"/>
  <c r="K35" i="11"/>
  <c r="K39" i="11"/>
  <c r="K55" i="11"/>
  <c r="K41" i="11"/>
  <c r="K10" i="11"/>
  <c r="K12" i="11"/>
  <c r="K8" i="11"/>
  <c r="K16" i="11"/>
  <c r="K27" i="11"/>
  <c r="K17" i="11"/>
  <c r="K14" i="11"/>
  <c r="K9" i="11"/>
  <c r="K44" i="11"/>
  <c r="K24" i="11"/>
  <c r="K18" i="11"/>
  <c r="K54" i="11"/>
  <c r="K11" i="11"/>
  <c r="K32" i="11"/>
  <c r="K34" i="11"/>
  <c r="K23" i="11"/>
  <c r="I8" i="13"/>
  <c r="C8" i="15"/>
  <c r="E8" i="13"/>
  <c r="C7" i="15"/>
  <c r="I11" i="13" l="1"/>
  <c r="C9" i="15"/>
  <c r="E11" i="13"/>
  <c r="U59" i="11"/>
  <c r="K59" i="11"/>
  <c r="E8" i="15" l="1"/>
  <c r="E7" i="15"/>
  <c r="E9" i="15" l="1"/>
</calcChain>
</file>

<file path=xl/sharedStrings.xml><?xml version="1.0" encoding="utf-8"?>
<sst xmlns="http://schemas.openxmlformats.org/spreadsheetml/2006/main" count="827" uniqueCount="120">
  <si>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</si>
  <si>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</si>
  <si>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</si>
  <si>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</si>
  <si>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</si>
  <si>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</si>
  <si>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</si>
  <si>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</si>
  <si>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</si>
  <si>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</si>
  <si>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</si>
  <si>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</si>
  <si>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</si>
  <si>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</si>
  <si>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</si>
  <si>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</si>
  <si>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</si>
  <si>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سرمایه‌گذاری‌توکافولاد(هلدینگ</t>
  </si>
  <si>
    <t>شرکت آهن و فولاد ارفع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</si>
  <si>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</si>
  <si>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</si>
  <si>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</si>
  <si>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</si>
  <si>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</si>
  <si>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</si>
  <si>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</si>
  <si>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</si>
  <si>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ملی‌ صنایع‌ مس‌ ایران‌</t>
  </si>
  <si>
    <t>نوردوقطعات‌ فولادی‌</t>
  </si>
  <si>
    <t>فولاد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</si>
  <si>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</si>
  <si>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</si>
  <si>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</si>
  <si>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</si>
  <si>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</si>
  <si>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</si>
  <si>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</si>
  <si>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</si>
  <si>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</si>
  <si>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</si>
  <si>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</si>
  <si>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</si>
  <si>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</si>
  <si>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</si>
  <si>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</si>
  <si>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</si>
  <si>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</si>
  <si>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</si>
  <si>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</si>
  <si>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</si>
  <si>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</si>
  <si>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</si>
  <si>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</si>
  <si>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</si>
  <si>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</si>
  <si>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</si>
  <si>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</si>
  <si>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</si>
  <si>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</si>
  <si>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</si>
  <si>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</si>
  <si>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</si>
  <si>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برای ماه منتهی به 1403/12/30</t>
  </si>
  <si>
    <t>حمل ونقل توکا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</si>
  <si>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</si>
  <si>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</si>
  <si>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</si>
  <si>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</si>
  <si>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</si>
  <si>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</si>
  <si>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</si>
  <si>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</si>
  <si>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ملی صنایع مس ایران</t>
  </si>
  <si>
    <t>بانک اقتصادنوین</t>
  </si>
  <si>
    <t>سرمایه گذاری تامین اجتماعی</t>
  </si>
  <si>
    <t>گروه مالی صبا تامین</t>
  </si>
  <si>
    <t>گروه‌صنعتی‌سپاهان‌</t>
  </si>
  <si>
    <t>طلوع فولاد پارس</t>
  </si>
  <si>
    <t>سرمایه گذاری سیمان تامین</t>
  </si>
  <si>
    <t>سرمایه‌گذاری‌غدیر(هلدینگ‌</t>
  </si>
  <si>
    <t>صنایع مس افق کرمان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</si>
  <si>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</si>
  <si>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</si>
  <si>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</si>
  <si>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</si>
  <si>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</si>
  <si>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اختیارخ فملی-8000-1404/11/01</t>
  </si>
  <si>
    <t>اختیارخ فملی-9000-1404/11/01</t>
  </si>
  <si>
    <t>اختیارخ فولاد-2400-1404/11/08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</si>
  <si>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</si>
  <si>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</si>
  <si>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</si>
  <si>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</si>
  <si>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</si>
  <si>
    <t>برای ماه منتهی به 1404/09/30</t>
  </si>
  <si>
    <t>ح.فولاد سیرجان ایرانیان</t>
  </si>
  <si>
    <t>زغال سنگ پروده طبس</t>
  </si>
  <si>
    <t>گروه مالی مهرگان تامین پارس</t>
  </si>
  <si>
    <t>هامون نایزه</t>
  </si>
  <si>
    <t>صندوق سرمایه‌گذاری تضمین اصل سرمایه مفید</t>
  </si>
  <si>
    <t>از ابتدای سال مالی</t>
  </si>
  <si>
    <t>سایر درآمدها</t>
  </si>
  <si>
    <t>تا پایان ماه</t>
  </si>
  <si>
    <t>پتروشیمی اروند</t>
  </si>
  <si>
    <t>گروه مالی نماد غدیر(سهامی عام)</t>
  </si>
  <si>
    <t>مجتمع کاشی و سنگ پرسپولیس یزد</t>
  </si>
  <si>
    <t>1404/10/24</t>
  </si>
  <si>
    <t>1404/10/23</t>
  </si>
  <si>
    <t>کیمیا کالای رازی</t>
  </si>
  <si>
    <t>اختیارخ فملی-14000-1405/01/11</t>
  </si>
  <si>
    <t>تکادو</t>
  </si>
  <si>
    <t>بانک ملت مستقل مرکزی</t>
  </si>
  <si>
    <t>1404/12/29</t>
  </si>
  <si>
    <t>کارخانجات تولیدی نیروترانسفو</t>
  </si>
  <si>
    <t>1404/12/18</t>
  </si>
  <si>
    <t>توسعه ساختمان سپهر تهران</t>
  </si>
  <si>
    <t>برای ماه منتهی به 1405/01/31</t>
  </si>
  <si>
    <t>1405/01/31</t>
  </si>
  <si>
    <t xml:space="preserve">تولیدی چدن سازان </t>
  </si>
  <si>
    <t xml:space="preserve">فولاد هرمزگان جنوب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</si>
</sst>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  <font>
      <b/>
      <sz val="16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/>
    <xf numFmtId="164" fontId="10" fillId="0" borderId="0" xfId="0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3" fontId="12" fillId="0" borderId="0" xfId="0" applyNumberFormat="1" applyFont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1F4A5D59-8BCE-432C-8EAB-441C78F54A4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rightToLeft="1" tabSelected="1" zoomScale="55" zoomScaleNormal="55" workbookViewId="0">
      <selection activeCell="M26" sqref="M26"/>
    </sheetView>
  </sheetViews>
  <sheetFormatPr defaultRowHeight="18.75" x14ac:dyDescent="0.25"/>
  <cols>
    <col min="1" max="1" width="34.42578125" style="7" bestFit="1" customWidth="1"/>
    <col min="2" max="2" width="1" style="7" customWidth="1"/>
    <col min="3" max="3" width="19" style="7" customWidth="1"/>
    <col min="4" max="4" width="1" style="7" customWidth="1"/>
    <col min="5" max="5" width="24" style="7" bestFit="1" customWidth="1"/>
    <col min="6" max="6" width="1" style="7" customWidth="1"/>
    <col min="7" max="7" width="26" style="7" customWidth="1"/>
    <col min="8" max="8" width="1" style="7" customWidth="1"/>
    <col min="9" max="9" width="18.5703125" style="7" customWidth="1"/>
    <col min="10" max="10" width="1" style="7" customWidth="1"/>
    <col min="11" max="11" width="24.5703125" style="7" customWidth="1"/>
    <col min="12" max="12" width="1" style="7" customWidth="1"/>
    <col min="13" max="13" width="18.5703125" style="7" customWidth="1"/>
    <col min="14" max="14" width="1" style="7" customWidth="1"/>
    <col min="15" max="15" width="24.5703125" style="7" customWidth="1"/>
    <col min="16" max="16" width="1" style="7" customWidth="1"/>
    <col min="17" max="17" width="19" style="7" customWidth="1"/>
    <col min="18" max="18" width="1" style="7" customWidth="1"/>
    <col min="19" max="19" width="22" style="7" bestFit="1" customWidth="1"/>
    <col min="20" max="20" width="1" style="7" customWidth="1"/>
    <col min="21" max="21" width="24.28515625" style="7" bestFit="1" customWidth="1"/>
    <col min="22" max="22" width="1" style="7" customWidth="1"/>
    <col min="23" max="23" width="26" style="7" customWidth="1"/>
    <col min="24" max="24" width="1" style="7" customWidth="1"/>
    <col min="25" max="25" width="30.7109375" style="7" bestFit="1" customWidth="1"/>
    <col min="26" max="26" width="1" style="7" customWidth="1"/>
    <col min="27" max="27" width="16.28515625" style="7" bestFit="1" customWidth="1"/>
    <col min="28" max="16384" width="9.140625" style="7"/>
  </cols>
  <sheetData>
    <row r="1" spans="1:25" s="1" customFormat="1" ht="22.5" x14ac:dyDescent="0.25"/>
    <row r="2" spans="1:25" s="1" customFormat="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</row>
    <row r="3" spans="1:25" s="1" customFormat="1" ht="24" x14ac:dyDescent="0.2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</row>
    <row r="4" spans="1:25" s="1" customFormat="1" ht="24" x14ac:dyDescent="0.25">
      <c r="A4" s="29" t="s">
        <v>116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</row>
    <row r="5" spans="1:25" s="1" customFormat="1" ht="22.5" x14ac:dyDescent="0.25"/>
    <row r="6" spans="1:25" s="1" customFormat="1" ht="24.75" thickBot="1" x14ac:dyDescent="0.3">
      <c r="A6" s="28" t="s">
        <v>3</v>
      </c>
      <c r="C6" s="28" t="s">
        <v>112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117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s="1" customFormat="1" ht="24.75" thickBot="1" x14ac:dyDescent="0.3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s="1" customFormat="1" ht="24.75" thickBot="1" x14ac:dyDescent="0.3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s="1" customFormat="1" ht="24" x14ac:dyDescent="0.25">
      <c r="A9" s="3" t="s">
        <v>15</v>
      </c>
      <c r="C9" s="1">
        <v>28500000</v>
      </c>
      <c r="E9" s="1">
        <v>175583241697</v>
      </c>
      <c r="G9" s="1">
        <v>118435362660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28500000</v>
      </c>
      <c r="S9" s="1">
        <v>4188</v>
      </c>
      <c r="U9" s="1">
        <v>175583241697</v>
      </c>
      <c r="W9" s="1">
        <v>118435362660</v>
      </c>
      <c r="Y9" s="5">
        <v>1.2591723206811027E-2</v>
      </c>
    </row>
    <row r="10" spans="1:25" s="1" customFormat="1" ht="24" x14ac:dyDescent="0.25">
      <c r="A10" s="3" t="s">
        <v>90</v>
      </c>
      <c r="C10" s="1">
        <v>855000</v>
      </c>
      <c r="E10" s="1">
        <v>33960736297</v>
      </c>
      <c r="G10" s="1">
        <v>51522776320.5</v>
      </c>
      <c r="H10" s="1">
        <v>0</v>
      </c>
      <c r="I10" s="1">
        <v>0</v>
      </c>
      <c r="K10" s="1">
        <v>0</v>
      </c>
      <c r="M10" s="1">
        <v>0</v>
      </c>
      <c r="O10" s="1">
        <v>0</v>
      </c>
      <c r="Q10" s="1">
        <v>855000</v>
      </c>
      <c r="S10" s="1">
        <v>60730</v>
      </c>
      <c r="U10" s="1">
        <v>33960736297</v>
      </c>
      <c r="W10" s="1">
        <v>51522776320.5</v>
      </c>
      <c r="Y10" s="5">
        <v>5.4777603893240243E-3</v>
      </c>
    </row>
    <row r="11" spans="1:25" s="1" customFormat="1" ht="24" x14ac:dyDescent="0.25">
      <c r="A11" s="3" t="s">
        <v>16</v>
      </c>
      <c r="C11" s="1">
        <v>13000000</v>
      </c>
      <c r="E11" s="1">
        <v>53077602511</v>
      </c>
      <c r="G11" s="1">
        <v>37924559400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13000000</v>
      </c>
      <c r="S11" s="1">
        <v>2940</v>
      </c>
      <c r="U11" s="1">
        <v>53077602511</v>
      </c>
      <c r="W11" s="1">
        <v>37924559400</v>
      </c>
      <c r="Y11" s="5">
        <v>4.0320352298490051E-3</v>
      </c>
    </row>
    <row r="12" spans="1:25" s="1" customFormat="1" ht="24" x14ac:dyDescent="0.25">
      <c r="A12" s="3" t="s">
        <v>17</v>
      </c>
      <c r="C12" s="1">
        <v>56420463</v>
      </c>
      <c r="E12" s="1">
        <v>150002435271</v>
      </c>
      <c r="G12" s="1">
        <v>132682868785.79401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56420463</v>
      </c>
      <c r="S12" s="1">
        <v>2370</v>
      </c>
      <c r="U12" s="1">
        <v>150002435271</v>
      </c>
      <c r="W12" s="1">
        <v>132682868785.79401</v>
      </c>
      <c r="Y12" s="5">
        <v>1.410647901533048E-2</v>
      </c>
    </row>
    <row r="13" spans="1:25" s="1" customFormat="1" ht="24" x14ac:dyDescent="0.25">
      <c r="A13" s="3" t="s">
        <v>18</v>
      </c>
      <c r="C13" s="1">
        <v>30981371</v>
      </c>
      <c r="E13" s="1">
        <v>181088766987</v>
      </c>
      <c r="G13" s="1">
        <v>203695730024.37799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30981371</v>
      </c>
      <c r="S13" s="1">
        <v>6626</v>
      </c>
      <c r="U13" s="1">
        <v>181088766987</v>
      </c>
      <c r="W13" s="1">
        <v>203695730024.37799</v>
      </c>
      <c r="Y13" s="5">
        <v>2.1656371824008685E-2</v>
      </c>
    </row>
    <row r="14" spans="1:25" s="1" customFormat="1" ht="24" x14ac:dyDescent="0.25">
      <c r="A14" s="3" t="s">
        <v>110</v>
      </c>
      <c r="C14" s="1">
        <v>1000000</v>
      </c>
      <c r="E14" s="1">
        <v>2278002161</v>
      </c>
      <c r="G14" s="1">
        <v>2078805650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1000000</v>
      </c>
      <c r="S14" s="1">
        <v>2095</v>
      </c>
      <c r="U14" s="1">
        <v>2278002161</v>
      </c>
      <c r="W14" s="1">
        <v>2078805650</v>
      </c>
      <c r="Y14" s="5">
        <v>2.2101292010815449E-4</v>
      </c>
    </row>
    <row r="15" spans="1:25" s="1" customFormat="1" ht="24" x14ac:dyDescent="0.25">
      <c r="A15" s="3" t="s">
        <v>19</v>
      </c>
      <c r="C15" s="1">
        <v>118600000</v>
      </c>
      <c r="E15" s="1">
        <v>234203060838</v>
      </c>
      <c r="G15" s="1">
        <v>235366444000</v>
      </c>
      <c r="H15" s="1">
        <v>0</v>
      </c>
      <c r="I15" s="1">
        <v>0</v>
      </c>
      <c r="K15" s="1">
        <v>0</v>
      </c>
      <c r="M15" s="1">
        <v>0</v>
      </c>
      <c r="O15" s="1">
        <v>0</v>
      </c>
      <c r="Q15" s="1">
        <v>118600000</v>
      </c>
      <c r="S15" s="1">
        <v>2000</v>
      </c>
      <c r="U15" s="1">
        <v>234203060838</v>
      </c>
      <c r="W15" s="1">
        <v>235366444000</v>
      </c>
      <c r="Y15" s="5">
        <v>2.5023515345897016E-2</v>
      </c>
    </row>
    <row r="16" spans="1:25" s="1" customFormat="1" ht="24" x14ac:dyDescent="0.25">
      <c r="A16" s="3" t="s">
        <v>22</v>
      </c>
      <c r="C16" s="1">
        <v>10075939</v>
      </c>
      <c r="E16" s="1">
        <v>25707331656</v>
      </c>
      <c r="G16" s="1">
        <v>29364278699.1236</v>
      </c>
      <c r="H16" s="1">
        <v>0</v>
      </c>
      <c r="I16" s="1">
        <v>0</v>
      </c>
      <c r="K16" s="1">
        <v>0</v>
      </c>
      <c r="M16" s="1">
        <v>0</v>
      </c>
      <c r="O16" s="1">
        <v>0</v>
      </c>
      <c r="Q16" s="1">
        <v>10075939</v>
      </c>
      <c r="S16" s="1">
        <v>2937</v>
      </c>
      <c r="U16" s="1">
        <v>25707331656</v>
      </c>
      <c r="W16" s="1">
        <v>29364278699.1236</v>
      </c>
      <c r="Y16" s="5">
        <v>3.1219296436696652E-3</v>
      </c>
    </row>
    <row r="17" spans="1:25" s="1" customFormat="1" ht="24" x14ac:dyDescent="0.25">
      <c r="A17" s="3" t="s">
        <v>23</v>
      </c>
      <c r="C17" s="1">
        <v>11000000</v>
      </c>
      <c r="E17" s="1">
        <v>37846206750</v>
      </c>
      <c r="G17" s="1">
        <v>43397920720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11000000</v>
      </c>
      <c r="S17" s="1">
        <v>3976</v>
      </c>
      <c r="U17" s="1">
        <v>37846206750</v>
      </c>
      <c r="W17" s="1">
        <v>43397920720</v>
      </c>
      <c r="Y17" s="5">
        <v>4.613948006611095E-3</v>
      </c>
    </row>
    <row r="18" spans="1:25" s="1" customFormat="1" ht="24" x14ac:dyDescent="0.25">
      <c r="A18" s="3" t="s">
        <v>24</v>
      </c>
      <c r="C18" s="1">
        <v>453040750</v>
      </c>
      <c r="E18" s="1">
        <v>1545625129465</v>
      </c>
      <c r="G18" s="1">
        <v>1513596954423.4199</v>
      </c>
      <c r="H18" s="1">
        <v>0</v>
      </c>
      <c r="I18" s="1">
        <v>131381818</v>
      </c>
      <c r="K18" s="1">
        <v>0</v>
      </c>
      <c r="M18" s="1">
        <v>-1</v>
      </c>
      <c r="O18" s="1">
        <v>1</v>
      </c>
      <c r="Q18" s="1">
        <v>584422567</v>
      </c>
      <c r="S18" s="1">
        <v>2610</v>
      </c>
      <c r="U18" s="1">
        <v>1545625126820</v>
      </c>
      <c r="W18" s="1">
        <v>1513551999254</v>
      </c>
      <c r="Y18" s="5">
        <v>0.16091670093866725</v>
      </c>
    </row>
    <row r="19" spans="1:25" s="1" customFormat="1" ht="24" x14ac:dyDescent="0.25">
      <c r="A19" s="3" t="s">
        <v>25</v>
      </c>
      <c r="C19" s="1">
        <v>52214285</v>
      </c>
      <c r="E19" s="1">
        <v>105974317754</v>
      </c>
      <c r="G19" s="1">
        <v>86005709837.737</v>
      </c>
      <c r="H19" s="1">
        <v>0</v>
      </c>
      <c r="I19" s="1">
        <v>3855824</v>
      </c>
      <c r="K19" s="1">
        <v>0</v>
      </c>
      <c r="M19" s="1">
        <v>-1</v>
      </c>
      <c r="O19" s="1">
        <v>1</v>
      </c>
      <c r="Q19" s="1">
        <v>56070108</v>
      </c>
      <c r="S19" s="1">
        <v>1546</v>
      </c>
      <c r="U19" s="1">
        <v>105974315864</v>
      </c>
      <c r="W19" s="1">
        <v>86014316656.737396</v>
      </c>
      <c r="Y19" s="5">
        <v>9.144806439896392E-3</v>
      </c>
    </row>
    <row r="20" spans="1:25" s="1" customFormat="1" ht="24" x14ac:dyDescent="0.25">
      <c r="A20" s="3" t="s">
        <v>26</v>
      </c>
      <c r="C20" s="1">
        <v>39934556</v>
      </c>
      <c r="E20" s="1">
        <v>155817905247</v>
      </c>
      <c r="G20" s="1">
        <v>168132531965.83499</v>
      </c>
      <c r="H20" s="1">
        <v>0</v>
      </c>
      <c r="I20" s="1">
        <v>0</v>
      </c>
      <c r="K20" s="1">
        <v>0</v>
      </c>
      <c r="M20" s="1">
        <v>0</v>
      </c>
      <c r="O20" s="1">
        <v>0</v>
      </c>
      <c r="Q20" s="1">
        <v>39934556</v>
      </c>
      <c r="S20" s="1">
        <v>4243</v>
      </c>
      <c r="U20" s="1">
        <v>155817905247</v>
      </c>
      <c r="W20" s="1">
        <v>168132531965.83499</v>
      </c>
      <c r="Y20" s="5">
        <v>1.7875390061089558E-2</v>
      </c>
    </row>
    <row r="21" spans="1:25" s="1" customFormat="1" ht="24" x14ac:dyDescent="0.25">
      <c r="A21" s="3" t="s">
        <v>76</v>
      </c>
      <c r="C21" s="1">
        <v>66280853</v>
      </c>
      <c r="E21" s="1">
        <v>254184986721</v>
      </c>
      <c r="G21" s="1">
        <v>179219167967.19501</v>
      </c>
      <c r="H21" s="1">
        <v>0</v>
      </c>
      <c r="I21" s="1">
        <v>0</v>
      </c>
      <c r="K21" s="1">
        <v>0</v>
      </c>
      <c r="M21" s="1">
        <v>0</v>
      </c>
      <c r="O21" s="1">
        <v>0</v>
      </c>
      <c r="Q21" s="1">
        <v>66280853</v>
      </c>
      <c r="S21" s="1">
        <v>2725</v>
      </c>
      <c r="U21" s="1">
        <v>254184986721</v>
      </c>
      <c r="W21" s="1">
        <v>179219167967.19501</v>
      </c>
      <c r="Y21" s="5">
        <v>1.9054090819785673E-2</v>
      </c>
    </row>
    <row r="22" spans="1:25" s="1" customFormat="1" ht="24" x14ac:dyDescent="0.25">
      <c r="A22" s="3" t="s">
        <v>71</v>
      </c>
      <c r="C22" s="1">
        <v>301100000</v>
      </c>
      <c r="E22" s="1">
        <v>1817539339638</v>
      </c>
      <c r="G22" s="1">
        <v>4093183208900</v>
      </c>
      <c r="H22" s="1">
        <v>0</v>
      </c>
      <c r="I22" s="1">
        <v>0</v>
      </c>
      <c r="K22" s="1">
        <v>0</v>
      </c>
      <c r="M22" s="1">
        <v>0</v>
      </c>
      <c r="O22" s="1">
        <v>0</v>
      </c>
      <c r="Q22" s="1">
        <v>301100000</v>
      </c>
      <c r="S22" s="1">
        <v>13700</v>
      </c>
      <c r="U22" s="1">
        <v>1817539339638</v>
      </c>
      <c r="W22" s="1">
        <v>4093183208900</v>
      </c>
      <c r="Y22" s="5">
        <v>0.43517602212436507</v>
      </c>
    </row>
    <row r="23" spans="1:25" s="1" customFormat="1" ht="24" x14ac:dyDescent="0.25">
      <c r="A23" s="3" t="s">
        <v>28</v>
      </c>
      <c r="C23" s="1">
        <v>2012019</v>
      </c>
      <c r="E23" s="1">
        <v>16982447215</v>
      </c>
      <c r="G23" s="1">
        <v>14214838583.0856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2012019</v>
      </c>
      <c r="S23" s="1">
        <v>7120</v>
      </c>
      <c r="U23" s="1">
        <v>16982447215</v>
      </c>
      <c r="W23" s="1">
        <v>14214838583.0856</v>
      </c>
      <c r="Y23" s="5">
        <v>1.5112826848983261E-3</v>
      </c>
    </row>
    <row r="24" spans="1:25" s="1" customFormat="1" ht="24" x14ac:dyDescent="0.25">
      <c r="A24" s="3" t="s">
        <v>63</v>
      </c>
      <c r="C24" s="1">
        <v>30717278</v>
      </c>
      <c r="E24" s="1">
        <v>70180619868</v>
      </c>
      <c r="G24" s="1">
        <v>69676899246.263199</v>
      </c>
      <c r="H24" s="1">
        <v>0</v>
      </c>
      <c r="I24" s="1">
        <v>6224372</v>
      </c>
      <c r="K24" s="1">
        <v>0</v>
      </c>
      <c r="M24" s="1">
        <v>0</v>
      </c>
      <c r="O24" s="1">
        <v>0</v>
      </c>
      <c r="Q24" s="1">
        <v>36941650</v>
      </c>
      <c r="S24" s="1">
        <v>1901</v>
      </c>
      <c r="U24" s="1">
        <v>70180619868</v>
      </c>
      <c r="W24" s="1">
        <v>69683229077.495499</v>
      </c>
      <c r="Y24" s="5">
        <v>7.4085299609334531E-3</v>
      </c>
    </row>
    <row r="25" spans="1:25" s="1" customFormat="1" ht="24" x14ac:dyDescent="0.25">
      <c r="A25" s="3" t="s">
        <v>70</v>
      </c>
      <c r="C25" s="1">
        <v>235000000</v>
      </c>
      <c r="E25" s="1">
        <v>572455441078</v>
      </c>
      <c r="G25" s="1">
        <v>477792889050</v>
      </c>
      <c r="H25" s="1">
        <v>0</v>
      </c>
      <c r="I25" s="1">
        <v>0</v>
      </c>
      <c r="K25" s="1">
        <v>0</v>
      </c>
      <c r="M25" s="1">
        <v>0</v>
      </c>
      <c r="O25" s="1">
        <v>0</v>
      </c>
      <c r="Q25" s="1">
        <v>235000000</v>
      </c>
      <c r="S25" s="1">
        <v>2049</v>
      </c>
      <c r="U25" s="1">
        <v>572455441078</v>
      </c>
      <c r="W25" s="1">
        <v>477792889050</v>
      </c>
      <c r="Y25" s="5">
        <v>5.0797630656743684E-2</v>
      </c>
    </row>
    <row r="26" spans="1:25" s="1" customFormat="1" ht="24" x14ac:dyDescent="0.25">
      <c r="A26" s="3" t="s">
        <v>73</v>
      </c>
      <c r="C26" s="1">
        <v>29962806</v>
      </c>
      <c r="E26" s="1">
        <v>46396444804</v>
      </c>
      <c r="G26" s="1">
        <v>60175935663.470901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29962806</v>
      </c>
      <c r="S26" s="1">
        <v>2024</v>
      </c>
      <c r="U26" s="1">
        <v>46396444804</v>
      </c>
      <c r="W26" s="1">
        <v>60175935663.470901</v>
      </c>
      <c r="Y26" s="5">
        <v>6.3977405782133312E-3</v>
      </c>
    </row>
    <row r="27" spans="1:25" s="1" customFormat="1" ht="24" x14ac:dyDescent="0.25">
      <c r="A27" s="3" t="s">
        <v>78</v>
      </c>
      <c r="C27" s="1">
        <v>8000000</v>
      </c>
      <c r="E27" s="1">
        <v>118009411200</v>
      </c>
      <c r="G27" s="1">
        <v>135663154400</v>
      </c>
      <c r="H27" s="1">
        <v>0</v>
      </c>
      <c r="I27" s="1">
        <v>0</v>
      </c>
      <c r="K27" s="1">
        <v>0</v>
      </c>
      <c r="M27" s="1">
        <v>0</v>
      </c>
      <c r="O27" s="1">
        <v>0</v>
      </c>
      <c r="Q27" s="1">
        <v>8000000</v>
      </c>
      <c r="S27" s="1">
        <v>17090</v>
      </c>
      <c r="U27" s="1">
        <v>118009411200</v>
      </c>
      <c r="W27" s="1">
        <v>135663154400</v>
      </c>
      <c r="Y27" s="5">
        <v>1.442333481488634E-2</v>
      </c>
    </row>
    <row r="28" spans="1:25" s="1" customFormat="1" ht="24" x14ac:dyDescent="0.25">
      <c r="A28" s="3" t="s">
        <v>74</v>
      </c>
      <c r="C28" s="1">
        <v>85500000</v>
      </c>
      <c r="E28" s="1">
        <v>128372943462</v>
      </c>
      <c r="G28" s="1">
        <v>139051260315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85500000</v>
      </c>
      <c r="S28" s="1">
        <v>1639</v>
      </c>
      <c r="U28" s="1">
        <v>128372943462</v>
      </c>
      <c r="W28" s="1">
        <v>139051260315</v>
      </c>
      <c r="Y28" s="5">
        <v>1.4783548951263091E-2</v>
      </c>
    </row>
    <row r="29" spans="1:25" s="1" customFormat="1" ht="24" x14ac:dyDescent="0.25">
      <c r="A29" s="3" t="s">
        <v>89</v>
      </c>
      <c r="C29" s="1">
        <v>125000</v>
      </c>
      <c r="E29" s="1">
        <v>14889757620</v>
      </c>
      <c r="G29" s="1">
        <v>12415778375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125000</v>
      </c>
      <c r="S29" s="1">
        <v>100100</v>
      </c>
      <c r="U29" s="1">
        <v>14889757620</v>
      </c>
      <c r="W29" s="1">
        <v>12415778375</v>
      </c>
      <c r="Y29" s="5">
        <v>1.3200115335815193E-3</v>
      </c>
    </row>
    <row r="30" spans="1:25" s="1" customFormat="1" ht="24" x14ac:dyDescent="0.25">
      <c r="A30" s="3" t="s">
        <v>75</v>
      </c>
      <c r="C30" s="1">
        <v>100000000</v>
      </c>
      <c r="E30" s="1">
        <v>342973423391</v>
      </c>
      <c r="G30" s="1">
        <v>352355077000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100000000</v>
      </c>
      <c r="S30" s="1">
        <v>3551</v>
      </c>
      <c r="U30" s="1">
        <v>342973423391</v>
      </c>
      <c r="W30" s="1">
        <v>352355077000</v>
      </c>
      <c r="Y30" s="5">
        <v>3.7461426219764039E-2</v>
      </c>
    </row>
    <row r="31" spans="1:25" s="1" customFormat="1" ht="24" x14ac:dyDescent="0.25">
      <c r="A31" s="3" t="s">
        <v>29</v>
      </c>
      <c r="C31" s="1">
        <v>77652934</v>
      </c>
      <c r="E31" s="1">
        <v>231689409976</v>
      </c>
      <c r="G31" s="1">
        <v>162349990060.11899</v>
      </c>
      <c r="H31" s="1">
        <v>0</v>
      </c>
      <c r="I31" s="1">
        <v>19024969</v>
      </c>
      <c r="K31" s="1">
        <v>0</v>
      </c>
      <c r="M31" s="1">
        <v>-1</v>
      </c>
      <c r="O31" s="1">
        <v>1</v>
      </c>
      <c r="Q31" s="1">
        <v>96677902</v>
      </c>
      <c r="S31" s="1">
        <v>1692</v>
      </c>
      <c r="U31" s="1">
        <v>231689407579</v>
      </c>
      <c r="W31" s="1">
        <v>162314544435.27802</v>
      </c>
      <c r="Y31" s="5">
        <v>1.7256837570008333E-2</v>
      </c>
    </row>
    <row r="32" spans="1:25" s="1" customFormat="1" ht="24" x14ac:dyDescent="0.25">
      <c r="A32" s="3" t="s">
        <v>96</v>
      </c>
      <c r="C32" s="1">
        <v>5000000</v>
      </c>
      <c r="E32" s="1">
        <v>20443339008</v>
      </c>
      <c r="G32" s="1">
        <v>17086889400</v>
      </c>
      <c r="I32" s="1">
        <v>0</v>
      </c>
      <c r="K32" s="1">
        <v>0</v>
      </c>
      <c r="M32" s="1">
        <v>0</v>
      </c>
      <c r="O32" s="1">
        <v>0</v>
      </c>
      <c r="Q32" s="1">
        <v>5000000</v>
      </c>
      <c r="S32" s="1">
        <v>3444</v>
      </c>
      <c r="U32" s="1">
        <v>20443339008</v>
      </c>
      <c r="W32" s="1">
        <v>17086889400</v>
      </c>
      <c r="Y32" s="5">
        <v>1.8166312574044966E-3</v>
      </c>
    </row>
    <row r="33" spans="1:25" s="1" customFormat="1" ht="24" x14ac:dyDescent="0.25">
      <c r="A33" s="3" t="s">
        <v>104</v>
      </c>
      <c r="C33" s="1">
        <v>15000000</v>
      </c>
      <c r="E33" s="1">
        <v>46198745635</v>
      </c>
      <c r="G33" s="1">
        <v>43372121700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15000000</v>
      </c>
      <c r="S33" s="1">
        <v>2914</v>
      </c>
      <c r="U33" s="1">
        <v>46198745635</v>
      </c>
      <c r="W33" s="1">
        <v>43372121700</v>
      </c>
      <c r="Y33" s="5">
        <v>4.6112051255023543E-3</v>
      </c>
    </row>
    <row r="34" spans="1:25" s="1" customFormat="1" ht="24" x14ac:dyDescent="0.25">
      <c r="A34" s="3" t="s">
        <v>105</v>
      </c>
      <c r="C34" s="1">
        <v>1256499</v>
      </c>
      <c r="E34" s="1">
        <v>8041955219</v>
      </c>
      <c r="G34" s="1">
        <v>7630331927.9076004</v>
      </c>
      <c r="I34" s="1">
        <v>0</v>
      </c>
      <c r="K34" s="1">
        <v>0</v>
      </c>
      <c r="M34" s="1">
        <v>0</v>
      </c>
      <c r="O34" s="1">
        <v>0</v>
      </c>
      <c r="Q34" s="1">
        <v>1256499</v>
      </c>
      <c r="S34" s="1">
        <v>6120</v>
      </c>
      <c r="U34" s="1">
        <v>8041955219</v>
      </c>
      <c r="W34" s="1">
        <v>7630331927.9076004</v>
      </c>
      <c r="Y34" s="5">
        <v>8.1123598099771513E-4</v>
      </c>
    </row>
    <row r="35" spans="1:25" s="1" customFormat="1" ht="24" x14ac:dyDescent="0.25">
      <c r="A35" s="3" t="s">
        <v>79</v>
      </c>
      <c r="C35" s="1">
        <v>28500000</v>
      </c>
      <c r="E35" s="1">
        <v>282599158226</v>
      </c>
      <c r="G35" s="1">
        <v>384038258100</v>
      </c>
      <c r="I35" s="1">
        <v>0</v>
      </c>
      <c r="K35" s="1">
        <v>0</v>
      </c>
      <c r="M35" s="1">
        <v>0</v>
      </c>
      <c r="O35" s="1">
        <v>0</v>
      </c>
      <c r="Q35" s="1">
        <v>28500000</v>
      </c>
      <c r="S35" s="1">
        <v>13580</v>
      </c>
      <c r="U35" s="1">
        <v>282599158226</v>
      </c>
      <c r="W35" s="1">
        <v>384038258100</v>
      </c>
      <c r="Y35" s="5">
        <v>4.0829895212152287E-2</v>
      </c>
    </row>
    <row r="36" spans="1:25" s="1" customFormat="1" ht="24" x14ac:dyDescent="0.25">
      <c r="A36" s="3" t="s">
        <v>80</v>
      </c>
      <c r="C36" s="1">
        <v>6121915</v>
      </c>
      <c r="E36" s="1">
        <v>37395531233</v>
      </c>
      <c r="G36" s="1">
        <v>42157672623.527</v>
      </c>
      <c r="I36" s="1">
        <v>0</v>
      </c>
      <c r="K36" s="1">
        <v>0</v>
      </c>
      <c r="M36" s="1">
        <v>0</v>
      </c>
      <c r="O36" s="1">
        <v>0</v>
      </c>
      <c r="Q36" s="1">
        <v>6121915</v>
      </c>
      <c r="S36" s="1">
        <v>6940</v>
      </c>
      <c r="U36" s="1">
        <v>37395531233</v>
      </c>
      <c r="W36" s="1">
        <v>42157672623.527</v>
      </c>
      <c r="Y36" s="5">
        <v>4.4820882276750138E-3</v>
      </c>
    </row>
    <row r="37" spans="1:25" s="1" customFormat="1" ht="24" x14ac:dyDescent="0.25">
      <c r="A37" s="3" t="s">
        <v>81</v>
      </c>
      <c r="C37" s="1">
        <v>38097787</v>
      </c>
      <c r="E37" s="1">
        <v>117082215649</v>
      </c>
      <c r="G37" s="1">
        <v>104601706491.658</v>
      </c>
      <c r="I37" s="1">
        <v>0</v>
      </c>
      <c r="K37" s="1">
        <v>0</v>
      </c>
      <c r="M37" s="1">
        <v>0</v>
      </c>
      <c r="O37" s="1">
        <v>0</v>
      </c>
      <c r="Q37" s="1">
        <v>38097787</v>
      </c>
      <c r="S37" s="1">
        <v>2767</v>
      </c>
      <c r="U37" s="1">
        <v>117082215649</v>
      </c>
      <c r="W37" s="1">
        <v>104601706491.658</v>
      </c>
      <c r="Y37" s="5">
        <v>1.1120966791685137E-2</v>
      </c>
    </row>
    <row r="38" spans="1:25" s="1" customFormat="1" ht="24" x14ac:dyDescent="0.25">
      <c r="A38" s="3" t="s">
        <v>82</v>
      </c>
      <c r="C38" s="1">
        <v>4168735</v>
      </c>
      <c r="E38" s="1">
        <v>3630092537</v>
      </c>
      <c r="G38" s="1">
        <v>3491215012.6118002</v>
      </c>
      <c r="I38" s="1">
        <v>0</v>
      </c>
      <c r="K38" s="1">
        <v>0</v>
      </c>
      <c r="M38" s="1">
        <v>0</v>
      </c>
      <c r="O38" s="1">
        <v>0</v>
      </c>
      <c r="Q38" s="1">
        <v>4168735</v>
      </c>
      <c r="S38" s="1">
        <v>844</v>
      </c>
      <c r="U38" s="1">
        <v>3630092537</v>
      </c>
      <c r="W38" s="1">
        <v>3491215012.6118002</v>
      </c>
      <c r="Y38" s="5">
        <v>3.7117641308256086E-4</v>
      </c>
    </row>
    <row r="39" spans="1:25" s="1" customFormat="1" ht="24" x14ac:dyDescent="0.25">
      <c r="A39" s="3" t="s">
        <v>83</v>
      </c>
      <c r="C39" s="1">
        <v>475000</v>
      </c>
      <c r="E39" s="1">
        <v>1103022656</v>
      </c>
      <c r="G39" s="1">
        <v>1009113783.25</v>
      </c>
      <c r="I39" s="1">
        <v>0</v>
      </c>
      <c r="K39" s="1">
        <v>0</v>
      </c>
      <c r="M39" s="1">
        <v>0</v>
      </c>
      <c r="O39" s="1">
        <v>0</v>
      </c>
      <c r="Q39" s="1">
        <v>475000</v>
      </c>
      <c r="S39" s="1">
        <v>2141</v>
      </c>
      <c r="U39" s="1">
        <v>1103022656</v>
      </c>
      <c r="W39" s="1">
        <v>1009113783.25</v>
      </c>
      <c r="Y39" s="5">
        <v>1.0728621213698826E-4</v>
      </c>
    </row>
    <row r="40" spans="1:25" s="1" customFormat="1" ht="24" x14ac:dyDescent="0.25">
      <c r="A40" s="3" t="s">
        <v>84</v>
      </c>
      <c r="C40" s="1">
        <v>67647058</v>
      </c>
      <c r="E40" s="1">
        <v>138763631748</v>
      </c>
      <c r="G40" s="1">
        <v>134382540775.80299</v>
      </c>
      <c r="I40" s="1">
        <v>0</v>
      </c>
      <c r="K40" s="1">
        <v>0</v>
      </c>
      <c r="M40" s="1">
        <v>0</v>
      </c>
      <c r="O40" s="1">
        <v>0</v>
      </c>
      <c r="Q40" s="1">
        <v>67647058</v>
      </c>
      <c r="S40" s="1">
        <v>2002</v>
      </c>
      <c r="U40" s="1">
        <v>138763631748</v>
      </c>
      <c r="W40" s="1">
        <v>134382540775.80299</v>
      </c>
      <c r="Y40" s="5">
        <v>1.4287183483657243E-2</v>
      </c>
    </row>
    <row r="41" spans="1:25" s="1" customFormat="1" ht="24" x14ac:dyDescent="0.25">
      <c r="A41" s="3" t="s">
        <v>91</v>
      </c>
      <c r="C41" s="1">
        <v>10000000</v>
      </c>
      <c r="E41" s="1">
        <v>16145156246</v>
      </c>
      <c r="G41" s="1">
        <v>17106734800</v>
      </c>
      <c r="I41" s="1">
        <v>1764706</v>
      </c>
      <c r="K41" s="1">
        <v>0</v>
      </c>
      <c r="M41" s="1">
        <v>-1</v>
      </c>
      <c r="O41" s="1">
        <v>1</v>
      </c>
      <c r="Q41" s="1">
        <v>11764705</v>
      </c>
      <c r="S41" s="1">
        <v>1465</v>
      </c>
      <c r="U41" s="1">
        <v>16145154874</v>
      </c>
      <c r="W41" s="1">
        <v>17102064011.4627</v>
      </c>
      <c r="Y41" s="5">
        <v>1.8182445805118674E-3</v>
      </c>
    </row>
    <row r="42" spans="1:25" s="1" customFormat="1" ht="24" x14ac:dyDescent="0.25">
      <c r="A42" s="3" t="s">
        <v>92</v>
      </c>
      <c r="C42" s="1">
        <v>562499</v>
      </c>
      <c r="E42" s="1">
        <v>5038937253</v>
      </c>
      <c r="G42" s="1">
        <v>4632652326.6590004</v>
      </c>
      <c r="I42" s="1">
        <v>0</v>
      </c>
      <c r="K42" s="1">
        <v>0</v>
      </c>
      <c r="M42" s="1">
        <v>0</v>
      </c>
      <c r="O42" s="1">
        <v>0</v>
      </c>
      <c r="Q42" s="1">
        <v>562499</v>
      </c>
      <c r="S42" s="1">
        <v>8300</v>
      </c>
      <c r="U42" s="1">
        <v>5038937253</v>
      </c>
      <c r="W42" s="1">
        <v>4632652326.6590004</v>
      </c>
      <c r="Y42" s="5">
        <v>4.9253090040463456E-4</v>
      </c>
    </row>
    <row r="43" spans="1:25" s="1" customFormat="1" ht="24" x14ac:dyDescent="0.25">
      <c r="A43" s="3" t="s">
        <v>93</v>
      </c>
      <c r="C43" s="1">
        <v>2850000</v>
      </c>
      <c r="E43" s="1">
        <v>73609646354</v>
      </c>
      <c r="G43" s="1">
        <v>101326147185</v>
      </c>
      <c r="I43" s="1">
        <v>0</v>
      </c>
      <c r="K43" s="1">
        <v>0</v>
      </c>
      <c r="M43" s="1">
        <v>0</v>
      </c>
      <c r="O43" s="1">
        <v>0</v>
      </c>
      <c r="Q43" s="1">
        <v>2850000</v>
      </c>
      <c r="S43" s="1">
        <v>35830</v>
      </c>
      <c r="U43" s="1">
        <v>73609646354</v>
      </c>
      <c r="W43" s="1">
        <v>101326147185</v>
      </c>
      <c r="Y43" s="5">
        <v>1.0772718302293198E-2</v>
      </c>
    </row>
    <row r="44" spans="1:25" s="1" customFormat="1" ht="24" x14ac:dyDescent="0.25">
      <c r="A44" s="3" t="s">
        <v>97</v>
      </c>
      <c r="C44" s="1">
        <v>3200000</v>
      </c>
      <c r="E44" s="1">
        <v>26153487663</v>
      </c>
      <c r="G44" s="1">
        <v>26227680640</v>
      </c>
      <c r="I44" s="1">
        <v>0</v>
      </c>
      <c r="K44" s="1">
        <v>0</v>
      </c>
      <c r="M44" s="1">
        <v>0</v>
      </c>
      <c r="O44" s="1">
        <v>0</v>
      </c>
      <c r="Q44" s="1">
        <v>3200000</v>
      </c>
      <c r="S44" s="1">
        <v>8260</v>
      </c>
      <c r="U44" s="1">
        <v>26153487663</v>
      </c>
      <c r="W44" s="1">
        <v>26227680640</v>
      </c>
      <c r="Y44" s="5">
        <v>2.7884551333168207E-3</v>
      </c>
    </row>
    <row r="45" spans="1:25" s="1" customFormat="1" ht="24" x14ac:dyDescent="0.25">
      <c r="A45" s="3" t="s">
        <v>98</v>
      </c>
      <c r="C45" s="1">
        <v>2395575</v>
      </c>
      <c r="E45" s="1">
        <v>20680435627</v>
      </c>
      <c r="G45" s="1">
        <v>17732846751.165001</v>
      </c>
      <c r="I45" s="1">
        <v>0</v>
      </c>
      <c r="K45" s="1">
        <v>0</v>
      </c>
      <c r="M45" s="1">
        <v>0</v>
      </c>
      <c r="O45" s="1">
        <v>0</v>
      </c>
      <c r="Q45" s="1">
        <v>2395575</v>
      </c>
      <c r="S45" s="1">
        <v>7460</v>
      </c>
      <c r="U45" s="1">
        <v>20680435627</v>
      </c>
      <c r="W45" s="1">
        <v>17732846751.165001</v>
      </c>
      <c r="Y45" s="5">
        <v>1.8853076728482902E-3</v>
      </c>
    </row>
    <row r="46" spans="1:25" s="1" customFormat="1" ht="24" x14ac:dyDescent="0.25">
      <c r="A46" s="3" t="s">
        <v>113</v>
      </c>
      <c r="C46" s="1">
        <v>50000</v>
      </c>
      <c r="E46" s="1">
        <v>488788941</v>
      </c>
      <c r="G46" s="1">
        <v>437094935</v>
      </c>
      <c r="I46" s="1">
        <v>0</v>
      </c>
      <c r="K46" s="1">
        <v>0</v>
      </c>
      <c r="M46" s="1">
        <v>0</v>
      </c>
      <c r="O46" s="1">
        <v>0</v>
      </c>
      <c r="Q46" s="1">
        <v>50000</v>
      </c>
      <c r="S46" s="1">
        <v>8810</v>
      </c>
      <c r="U46" s="1">
        <v>488788941</v>
      </c>
      <c r="W46" s="1">
        <v>437094935</v>
      </c>
      <c r="Y46" s="5">
        <v>4.6470735707705038E-5</v>
      </c>
    </row>
    <row r="47" spans="1:25" s="1" customFormat="1" ht="24" x14ac:dyDescent="0.25">
      <c r="A47" s="3" t="s">
        <v>109</v>
      </c>
      <c r="C47" s="1">
        <v>1000000</v>
      </c>
      <c r="E47" s="1">
        <v>2732061146</v>
      </c>
      <c r="G47" s="1">
        <v>1158122057.5</v>
      </c>
      <c r="I47" s="1">
        <v>0</v>
      </c>
      <c r="K47" s="1">
        <v>0</v>
      </c>
      <c r="M47" s="1">
        <v>0</v>
      </c>
      <c r="O47" s="1">
        <v>0</v>
      </c>
      <c r="Q47" s="1">
        <v>1000000</v>
      </c>
      <c r="S47" s="1">
        <v>1159</v>
      </c>
      <c r="U47" s="1">
        <v>2732061146</v>
      </c>
      <c r="W47" s="1">
        <v>1158122057.5</v>
      </c>
      <c r="Y47" s="5">
        <v>1.2312836352438189E-4</v>
      </c>
    </row>
    <row r="48" spans="1:25" s="3" customFormat="1" ht="24.75" thickBot="1" x14ac:dyDescent="0.3">
      <c r="A48" s="3" t="s">
        <v>30</v>
      </c>
      <c r="C48" s="3" t="s">
        <v>30</v>
      </c>
      <c r="E48" s="15">
        <f>SUM(E9:E47)</f>
        <v>7114945166748</v>
      </c>
      <c r="G48" s="15">
        <f>SUM(G9:G47)</f>
        <v>9224693270557</v>
      </c>
      <c r="K48" s="15">
        <f>SUM(K9:K47)</f>
        <v>0</v>
      </c>
      <c r="O48" s="15">
        <f>SUM(O9:O47)</f>
        <v>4</v>
      </c>
      <c r="S48" s="3" t="s">
        <v>30</v>
      </c>
      <c r="U48" s="15">
        <f>SUM(U9:U47)</f>
        <v>7114945158444</v>
      </c>
      <c r="W48" s="15">
        <f>SUM(W9:W47)</f>
        <v>9224623135624.4336</v>
      </c>
      <c r="Y48" s="16">
        <f>SUM(Y9:Y47)</f>
        <v>0.98073665332860593</v>
      </c>
    </row>
    <row r="49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8"/>
  <sheetViews>
    <sheetView rightToLeft="1" topLeftCell="A31" zoomScale="70" zoomScaleNormal="70" workbookViewId="0">
      <selection activeCell="G53" sqref="G53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</row>
    <row r="4" spans="1:17" ht="24" x14ac:dyDescent="0.25">
      <c r="A4" s="29" t="str">
        <f>+سپرده!A4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thickBot="1" x14ac:dyDescent="0.3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K6" s="28" t="s">
        <v>41</v>
      </c>
      <c r="L6" s="28" t="s">
        <v>41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</row>
    <row r="7" spans="1:17" ht="24.75" thickBot="1" x14ac:dyDescent="0.3">
      <c r="A7" s="28" t="s">
        <v>3</v>
      </c>
      <c r="C7" s="28" t="s">
        <v>7</v>
      </c>
      <c r="E7" s="28" t="s">
        <v>46</v>
      </c>
      <c r="G7" s="28" t="s">
        <v>47</v>
      </c>
      <c r="I7" s="28" t="s">
        <v>48</v>
      </c>
      <c r="K7" s="28" t="s">
        <v>7</v>
      </c>
      <c r="M7" s="28" t="s">
        <v>46</v>
      </c>
      <c r="O7" s="28" t="s">
        <v>47</v>
      </c>
      <c r="Q7" s="17" t="s">
        <v>48</v>
      </c>
    </row>
    <row r="8" spans="1:17" ht="24" x14ac:dyDescent="0.25">
      <c r="A8" s="3" t="s">
        <v>29</v>
      </c>
      <c r="C8" s="1">
        <v>96677902</v>
      </c>
      <c r="E8" s="1">
        <v>162314544435</v>
      </c>
      <c r="G8" s="1">
        <v>162349987904</v>
      </c>
      <c r="I8" s="1">
        <f>+E8-G8</f>
        <v>-35443469</v>
      </c>
      <c r="K8" s="1">
        <v>96677902</v>
      </c>
      <c r="M8" s="1">
        <v>162314544435</v>
      </c>
      <c r="O8" s="1">
        <v>208427488640</v>
      </c>
      <c r="Q8" s="1">
        <f>+M8-O8</f>
        <v>-46112944205</v>
      </c>
    </row>
    <row r="9" spans="1:17" ht="24" x14ac:dyDescent="0.25">
      <c r="A9" s="3" t="s">
        <v>98</v>
      </c>
      <c r="C9" s="1">
        <v>2395575</v>
      </c>
      <c r="E9" s="1">
        <v>17732846751</v>
      </c>
      <c r="G9" s="1">
        <v>17732846751</v>
      </c>
      <c r="I9" s="1">
        <f t="shared" ref="I9:I46" si="0">+E9-G9</f>
        <v>0</v>
      </c>
      <c r="K9" s="1">
        <v>2395575</v>
      </c>
      <c r="M9" s="1">
        <v>17732846751</v>
      </c>
      <c r="O9" s="1">
        <v>24507459786</v>
      </c>
      <c r="Q9" s="1">
        <f t="shared" ref="Q9:Q46" si="1">+M9-O9</f>
        <v>-6774613035</v>
      </c>
    </row>
    <row r="10" spans="1:17" ht="24" x14ac:dyDescent="0.25">
      <c r="A10" s="3" t="s">
        <v>92</v>
      </c>
      <c r="C10" s="1">
        <v>562499</v>
      </c>
      <c r="E10" s="1">
        <v>4632652326</v>
      </c>
      <c r="G10" s="1">
        <v>4632652326</v>
      </c>
      <c r="I10" s="1">
        <f t="shared" si="0"/>
        <v>0</v>
      </c>
      <c r="K10" s="1">
        <v>562499</v>
      </c>
      <c r="M10" s="1">
        <v>4632652326</v>
      </c>
      <c r="O10" s="1">
        <v>5542438265</v>
      </c>
      <c r="Q10" s="1">
        <f t="shared" si="1"/>
        <v>-909785939</v>
      </c>
    </row>
    <row r="11" spans="1:17" ht="24" x14ac:dyDescent="0.25">
      <c r="A11" s="3" t="s">
        <v>63</v>
      </c>
      <c r="C11" s="1">
        <v>36941650</v>
      </c>
      <c r="E11" s="1">
        <v>69683229078</v>
      </c>
      <c r="G11" s="1">
        <v>69676899246</v>
      </c>
      <c r="I11" s="1">
        <f t="shared" si="0"/>
        <v>6329832</v>
      </c>
      <c r="K11" s="1">
        <v>36941650</v>
      </c>
      <c r="M11" s="1">
        <v>69683229078</v>
      </c>
      <c r="O11" s="1">
        <v>75864305460</v>
      </c>
      <c r="Q11" s="1">
        <f t="shared" si="1"/>
        <v>-6181076382</v>
      </c>
    </row>
    <row r="12" spans="1:17" ht="24" x14ac:dyDescent="0.25">
      <c r="A12" s="3" t="s">
        <v>110</v>
      </c>
      <c r="C12" s="1">
        <v>1000000</v>
      </c>
      <c r="E12" s="1">
        <v>2078805650</v>
      </c>
      <c r="G12" s="1">
        <v>2078805650</v>
      </c>
      <c r="I12" s="1">
        <f t="shared" si="0"/>
        <v>0</v>
      </c>
      <c r="K12" s="1">
        <v>1000000</v>
      </c>
      <c r="M12" s="1">
        <v>2078805650</v>
      </c>
      <c r="O12" s="1">
        <v>2278002161</v>
      </c>
      <c r="Q12" s="1">
        <f t="shared" si="1"/>
        <v>-199196511</v>
      </c>
    </row>
    <row r="13" spans="1:17" ht="24" x14ac:dyDescent="0.25">
      <c r="A13" s="3" t="s">
        <v>22</v>
      </c>
      <c r="C13" s="1">
        <v>10075939</v>
      </c>
      <c r="E13" s="1">
        <v>29364278699</v>
      </c>
      <c r="G13" s="1">
        <v>29364278699</v>
      </c>
      <c r="I13" s="1">
        <f t="shared" si="0"/>
        <v>0</v>
      </c>
      <c r="K13" s="1">
        <v>10075939</v>
      </c>
      <c r="M13" s="1">
        <v>29364278699</v>
      </c>
      <c r="O13" s="1">
        <v>27774588432</v>
      </c>
      <c r="Q13" s="1">
        <f t="shared" si="1"/>
        <v>1589690267</v>
      </c>
    </row>
    <row r="14" spans="1:17" ht="24" x14ac:dyDescent="0.25">
      <c r="A14" s="3" t="s">
        <v>18</v>
      </c>
      <c r="C14" s="1">
        <v>30981371</v>
      </c>
      <c r="E14" s="1">
        <v>203695730025</v>
      </c>
      <c r="G14" s="1">
        <v>203695730024</v>
      </c>
      <c r="I14" s="1">
        <f t="shared" si="0"/>
        <v>1</v>
      </c>
      <c r="K14" s="1">
        <v>30981371</v>
      </c>
      <c r="M14" s="1">
        <v>203695730025</v>
      </c>
      <c r="O14" s="1">
        <v>184566590093</v>
      </c>
      <c r="Q14" s="1">
        <f t="shared" si="1"/>
        <v>19129139932</v>
      </c>
    </row>
    <row r="15" spans="1:17" ht="24" x14ac:dyDescent="0.25">
      <c r="A15" s="3" t="s">
        <v>85</v>
      </c>
      <c r="C15" s="1">
        <v>475000</v>
      </c>
      <c r="E15" s="1">
        <v>1009113783</v>
      </c>
      <c r="G15" s="1">
        <v>1009113783</v>
      </c>
      <c r="I15" s="1">
        <f t="shared" si="0"/>
        <v>0</v>
      </c>
      <c r="K15" s="1">
        <v>475000</v>
      </c>
      <c r="M15" s="1">
        <v>1009113783</v>
      </c>
      <c r="O15" s="1">
        <v>1269286978</v>
      </c>
      <c r="Q15" s="1">
        <f t="shared" si="1"/>
        <v>-260173195</v>
      </c>
    </row>
    <row r="16" spans="1:17" ht="24" x14ac:dyDescent="0.25">
      <c r="A16" s="3" t="s">
        <v>17</v>
      </c>
      <c r="C16" s="1">
        <v>56420463</v>
      </c>
      <c r="E16" s="1">
        <v>132682868785</v>
      </c>
      <c r="G16" s="1">
        <v>132682868785</v>
      </c>
      <c r="I16" s="1">
        <f t="shared" si="0"/>
        <v>0</v>
      </c>
      <c r="K16" s="1">
        <v>56420463</v>
      </c>
      <c r="M16" s="1">
        <v>132682868785</v>
      </c>
      <c r="O16" s="1">
        <v>190122794260</v>
      </c>
      <c r="Q16" s="1">
        <f t="shared" si="1"/>
        <v>-57439925475</v>
      </c>
    </row>
    <row r="17" spans="1:17" ht="24" x14ac:dyDescent="0.25">
      <c r="A17" s="3" t="s">
        <v>76</v>
      </c>
      <c r="C17" s="1">
        <v>66280853</v>
      </c>
      <c r="E17" s="1">
        <v>179219167967</v>
      </c>
      <c r="G17" s="1">
        <v>179219167967</v>
      </c>
      <c r="I17" s="1">
        <f t="shared" si="0"/>
        <v>0</v>
      </c>
      <c r="K17" s="1">
        <v>66280853</v>
      </c>
      <c r="M17" s="1">
        <v>179219167967</v>
      </c>
      <c r="O17" s="1">
        <v>202895828620</v>
      </c>
      <c r="Q17" s="1">
        <f t="shared" si="1"/>
        <v>-23676660653</v>
      </c>
    </row>
    <row r="18" spans="1:17" ht="24" x14ac:dyDescent="0.25">
      <c r="A18" s="3" t="s">
        <v>15</v>
      </c>
      <c r="C18" s="1">
        <v>28500000</v>
      </c>
      <c r="E18" s="1">
        <v>118435362660</v>
      </c>
      <c r="G18" s="1">
        <v>118435362660</v>
      </c>
      <c r="I18" s="1">
        <f t="shared" si="0"/>
        <v>0</v>
      </c>
      <c r="K18" s="1">
        <v>28500000</v>
      </c>
      <c r="M18" s="1">
        <v>118435362660</v>
      </c>
      <c r="O18" s="1">
        <v>143943647558</v>
      </c>
      <c r="Q18" s="1">
        <f t="shared" si="1"/>
        <v>-25508284898</v>
      </c>
    </row>
    <row r="19" spans="1:17" ht="24" x14ac:dyDescent="0.25">
      <c r="A19" s="3" t="s">
        <v>84</v>
      </c>
      <c r="C19" s="1">
        <v>67647058</v>
      </c>
      <c r="E19" s="1">
        <v>134382540775</v>
      </c>
      <c r="G19" s="1">
        <v>134382540775</v>
      </c>
      <c r="I19" s="1">
        <f t="shared" si="0"/>
        <v>0</v>
      </c>
      <c r="K19" s="1">
        <v>67647058</v>
      </c>
      <c r="M19" s="1">
        <v>134382540775</v>
      </c>
      <c r="O19" s="1">
        <v>138763631748</v>
      </c>
      <c r="Q19" s="1">
        <f t="shared" si="1"/>
        <v>-4381090973</v>
      </c>
    </row>
    <row r="20" spans="1:17" ht="24" x14ac:dyDescent="0.25">
      <c r="A20" s="3" t="s">
        <v>105</v>
      </c>
      <c r="C20" s="1">
        <v>1256499</v>
      </c>
      <c r="E20" s="1">
        <v>7630331928</v>
      </c>
      <c r="G20" s="1">
        <v>7630331927</v>
      </c>
      <c r="I20" s="1">
        <f t="shared" si="0"/>
        <v>1</v>
      </c>
      <c r="K20" s="1">
        <v>1256499</v>
      </c>
      <c r="M20" s="1">
        <v>7630331928</v>
      </c>
      <c r="O20" s="1">
        <v>8041955219</v>
      </c>
      <c r="Q20" s="1">
        <f t="shared" si="1"/>
        <v>-411623291</v>
      </c>
    </row>
    <row r="21" spans="1:17" ht="24" x14ac:dyDescent="0.25">
      <c r="A21" s="3" t="s">
        <v>75</v>
      </c>
      <c r="C21" s="1">
        <v>100000000</v>
      </c>
      <c r="E21" s="1">
        <v>352355077000</v>
      </c>
      <c r="G21" s="1">
        <v>352355077000</v>
      </c>
      <c r="I21" s="1">
        <f t="shared" si="0"/>
        <v>0</v>
      </c>
      <c r="K21" s="1">
        <v>100000000</v>
      </c>
      <c r="M21" s="1">
        <v>352355077000</v>
      </c>
      <c r="O21" s="1">
        <v>408544830071</v>
      </c>
      <c r="Q21" s="1">
        <f t="shared" si="1"/>
        <v>-56189753071</v>
      </c>
    </row>
    <row r="22" spans="1:17" ht="24" x14ac:dyDescent="0.25">
      <c r="A22" s="3" t="s">
        <v>72</v>
      </c>
      <c r="C22" s="1">
        <v>301100000</v>
      </c>
      <c r="E22" s="1">
        <v>4093183208900</v>
      </c>
      <c r="G22" s="1">
        <v>4093183208900</v>
      </c>
      <c r="I22" s="1">
        <f t="shared" si="0"/>
        <v>0</v>
      </c>
      <c r="K22" s="1">
        <v>301100000</v>
      </c>
      <c r="M22" s="1">
        <v>4093183208900</v>
      </c>
      <c r="O22" s="1">
        <v>3484965256579</v>
      </c>
      <c r="Q22" s="1">
        <f t="shared" si="1"/>
        <v>608217952321</v>
      </c>
    </row>
    <row r="23" spans="1:17" ht="24" x14ac:dyDescent="0.25">
      <c r="A23" s="3" t="s">
        <v>79</v>
      </c>
      <c r="C23" s="1">
        <v>28500000</v>
      </c>
      <c r="E23" s="1">
        <v>384038258100</v>
      </c>
      <c r="G23" s="1">
        <v>384038258100</v>
      </c>
      <c r="I23" s="1">
        <f t="shared" si="0"/>
        <v>0</v>
      </c>
      <c r="K23" s="1">
        <v>28500000</v>
      </c>
      <c r="M23" s="1">
        <v>384038258100</v>
      </c>
      <c r="O23" s="1">
        <v>401571668996</v>
      </c>
      <c r="Q23" s="1">
        <f t="shared" si="1"/>
        <v>-17533410896</v>
      </c>
    </row>
    <row r="24" spans="1:17" ht="24" x14ac:dyDescent="0.25">
      <c r="A24" s="3" t="s">
        <v>81</v>
      </c>
      <c r="C24" s="1">
        <v>38097787</v>
      </c>
      <c r="E24" s="1">
        <v>104601706492</v>
      </c>
      <c r="G24" s="1">
        <v>104601706491</v>
      </c>
      <c r="I24" s="1">
        <f t="shared" si="0"/>
        <v>1</v>
      </c>
      <c r="K24" s="1">
        <v>38097787</v>
      </c>
      <c r="M24" s="1">
        <v>104601706492</v>
      </c>
      <c r="O24" s="1">
        <v>149512016332</v>
      </c>
      <c r="Q24" s="1">
        <f t="shared" si="1"/>
        <v>-44910309840</v>
      </c>
    </row>
    <row r="25" spans="1:17" ht="24" x14ac:dyDescent="0.25">
      <c r="A25" s="3" t="s">
        <v>89</v>
      </c>
      <c r="C25" s="1">
        <v>125000</v>
      </c>
      <c r="E25" s="1">
        <v>12415778375</v>
      </c>
      <c r="G25" s="1">
        <v>12415778375</v>
      </c>
      <c r="I25" s="1">
        <f t="shared" si="0"/>
        <v>0</v>
      </c>
      <c r="K25" s="1">
        <v>125000</v>
      </c>
      <c r="M25" s="1">
        <v>12415778375</v>
      </c>
      <c r="O25" s="1">
        <v>17414338500</v>
      </c>
      <c r="Q25" s="1">
        <f t="shared" si="1"/>
        <v>-4998560125</v>
      </c>
    </row>
    <row r="26" spans="1:17" ht="24" x14ac:dyDescent="0.25">
      <c r="A26" s="3" t="s">
        <v>91</v>
      </c>
      <c r="C26" s="1">
        <v>11764705</v>
      </c>
      <c r="E26" s="1">
        <v>17102064012</v>
      </c>
      <c r="G26" s="1">
        <v>17106733229</v>
      </c>
      <c r="I26" s="1">
        <f t="shared" si="0"/>
        <v>-4669217</v>
      </c>
      <c r="K26" s="1">
        <v>11764705</v>
      </c>
      <c r="M26" s="1">
        <v>17102064012</v>
      </c>
      <c r="O26" s="1">
        <v>18495911229</v>
      </c>
      <c r="Q26" s="1">
        <f t="shared" si="1"/>
        <v>-1393847217</v>
      </c>
    </row>
    <row r="27" spans="1:17" ht="24" x14ac:dyDescent="0.25">
      <c r="A27" s="3" t="s">
        <v>61</v>
      </c>
      <c r="C27" s="1">
        <v>118600000</v>
      </c>
      <c r="E27" s="1">
        <v>235366444000</v>
      </c>
      <c r="G27" s="1">
        <v>235366444000</v>
      </c>
      <c r="I27" s="1">
        <f t="shared" si="0"/>
        <v>0</v>
      </c>
      <c r="K27" s="1">
        <v>118600000</v>
      </c>
      <c r="M27" s="1">
        <v>235366444000</v>
      </c>
      <c r="O27" s="1">
        <v>221597507026</v>
      </c>
      <c r="Q27" s="1">
        <f t="shared" si="1"/>
        <v>13768936974</v>
      </c>
    </row>
    <row r="28" spans="1:17" ht="24" x14ac:dyDescent="0.25">
      <c r="A28" s="3" t="s">
        <v>73</v>
      </c>
      <c r="C28" s="1">
        <v>29962806</v>
      </c>
      <c r="E28" s="1">
        <v>60175935663</v>
      </c>
      <c r="G28" s="1">
        <v>60175935663</v>
      </c>
      <c r="I28" s="1">
        <f t="shared" si="0"/>
        <v>0</v>
      </c>
      <c r="K28" s="1">
        <v>29962806</v>
      </c>
      <c r="M28" s="1">
        <v>60175935663</v>
      </c>
      <c r="O28" s="1">
        <v>62357914585</v>
      </c>
      <c r="Q28" s="1">
        <f t="shared" si="1"/>
        <v>-2181978922</v>
      </c>
    </row>
    <row r="29" spans="1:17" ht="24" x14ac:dyDescent="0.25">
      <c r="A29" s="3" t="s">
        <v>97</v>
      </c>
      <c r="C29" s="1">
        <v>3200000</v>
      </c>
      <c r="E29" s="1">
        <v>26227680640</v>
      </c>
      <c r="G29" s="1">
        <v>26227680640</v>
      </c>
      <c r="I29" s="1">
        <f t="shared" si="0"/>
        <v>0</v>
      </c>
      <c r="K29" s="1">
        <v>3200000</v>
      </c>
      <c r="M29" s="1">
        <v>26227680640</v>
      </c>
      <c r="O29" s="1">
        <v>26526355486</v>
      </c>
      <c r="Q29" s="1">
        <f t="shared" si="1"/>
        <v>-298674846</v>
      </c>
    </row>
    <row r="30" spans="1:17" ht="24" x14ac:dyDescent="0.25">
      <c r="A30" s="3" t="s">
        <v>96</v>
      </c>
      <c r="C30" s="1">
        <v>5000000</v>
      </c>
      <c r="E30" s="1">
        <v>17086889400</v>
      </c>
      <c r="G30" s="1">
        <v>17086889400</v>
      </c>
      <c r="I30" s="1">
        <f t="shared" si="0"/>
        <v>0</v>
      </c>
      <c r="K30" s="1">
        <v>5000000</v>
      </c>
      <c r="M30" s="1">
        <v>17086889400</v>
      </c>
      <c r="O30" s="1">
        <v>20521347422</v>
      </c>
      <c r="Q30" s="1">
        <f t="shared" si="1"/>
        <v>-3434458022</v>
      </c>
    </row>
    <row r="31" spans="1:17" ht="24" x14ac:dyDescent="0.25">
      <c r="A31" s="3" t="s">
        <v>24</v>
      </c>
      <c r="C31" s="1">
        <v>584422567</v>
      </c>
      <c r="E31" s="1">
        <v>1513551999254</v>
      </c>
      <c r="G31" s="1">
        <v>1513596951442</v>
      </c>
      <c r="I31" s="1">
        <f t="shared" si="0"/>
        <v>-44952188</v>
      </c>
      <c r="K31" s="1">
        <v>584422567</v>
      </c>
      <c r="M31" s="1">
        <v>1513551999254</v>
      </c>
      <c r="O31" s="1">
        <v>1741513095351</v>
      </c>
      <c r="Q31" s="1">
        <f t="shared" si="1"/>
        <v>-227961096097</v>
      </c>
    </row>
    <row r="32" spans="1:17" ht="24" x14ac:dyDescent="0.25">
      <c r="A32" s="3" t="s">
        <v>74</v>
      </c>
      <c r="C32" s="1">
        <v>85500000</v>
      </c>
      <c r="E32" s="1">
        <v>139051260315</v>
      </c>
      <c r="G32" s="1">
        <v>139051260315</v>
      </c>
      <c r="I32" s="1">
        <f t="shared" si="0"/>
        <v>0</v>
      </c>
      <c r="K32" s="1">
        <v>85500000</v>
      </c>
      <c r="M32" s="1">
        <v>139051260315</v>
      </c>
      <c r="O32" s="1">
        <v>147211474790</v>
      </c>
      <c r="Q32" s="1">
        <f t="shared" si="1"/>
        <v>-8160214475</v>
      </c>
    </row>
    <row r="33" spans="1:17" ht="24" x14ac:dyDescent="0.25">
      <c r="A33" s="3" t="s">
        <v>78</v>
      </c>
      <c r="C33" s="1">
        <v>8000000</v>
      </c>
      <c r="E33" s="1">
        <v>135663154400</v>
      </c>
      <c r="G33" s="1">
        <v>135663154400</v>
      </c>
      <c r="I33" s="1">
        <f t="shared" si="0"/>
        <v>0</v>
      </c>
      <c r="K33" s="1">
        <v>8000000</v>
      </c>
      <c r="M33" s="1">
        <v>135663154400</v>
      </c>
      <c r="O33" s="1">
        <v>150348750400</v>
      </c>
      <c r="Q33" s="1">
        <f t="shared" si="1"/>
        <v>-14685596000</v>
      </c>
    </row>
    <row r="34" spans="1:17" ht="24" x14ac:dyDescent="0.25">
      <c r="A34" s="3" t="s">
        <v>23</v>
      </c>
      <c r="C34" s="1">
        <v>11000000</v>
      </c>
      <c r="E34" s="1">
        <v>43397920720</v>
      </c>
      <c r="G34" s="1">
        <v>43397920720</v>
      </c>
      <c r="I34" s="1">
        <f t="shared" si="0"/>
        <v>0</v>
      </c>
      <c r="K34" s="1">
        <v>11000000</v>
      </c>
      <c r="M34" s="1">
        <v>43397920720</v>
      </c>
      <c r="O34" s="1">
        <v>40024356033</v>
      </c>
      <c r="Q34" s="1">
        <f t="shared" si="1"/>
        <v>3373564687</v>
      </c>
    </row>
    <row r="35" spans="1:17" ht="24" x14ac:dyDescent="0.25">
      <c r="A35" s="3" t="s">
        <v>70</v>
      </c>
      <c r="C35" s="1">
        <v>235000000</v>
      </c>
      <c r="E35" s="1">
        <v>477792889050</v>
      </c>
      <c r="G35" s="1">
        <v>477792889050</v>
      </c>
      <c r="I35" s="1">
        <f t="shared" si="0"/>
        <v>0</v>
      </c>
      <c r="K35" s="1">
        <v>235000000</v>
      </c>
      <c r="M35" s="1">
        <v>477792889050</v>
      </c>
      <c r="O35" s="1">
        <v>626261580054</v>
      </c>
      <c r="Q35" s="1">
        <f t="shared" si="1"/>
        <v>-148468691004</v>
      </c>
    </row>
    <row r="36" spans="1:17" ht="24" x14ac:dyDescent="0.25">
      <c r="A36" s="3" t="s">
        <v>104</v>
      </c>
      <c r="C36" s="1">
        <v>15000000</v>
      </c>
      <c r="E36" s="1">
        <v>43372121700</v>
      </c>
      <c r="G36" s="1">
        <v>43372121700</v>
      </c>
      <c r="I36" s="1">
        <f t="shared" si="0"/>
        <v>0</v>
      </c>
      <c r="K36" s="1">
        <v>15000000</v>
      </c>
      <c r="M36" s="1">
        <v>43372121700</v>
      </c>
      <c r="O36" s="1">
        <v>46198745635</v>
      </c>
      <c r="Q36" s="1">
        <f t="shared" si="1"/>
        <v>-2826623935</v>
      </c>
    </row>
    <row r="37" spans="1:17" ht="24" x14ac:dyDescent="0.25">
      <c r="A37" s="3" t="s">
        <v>80</v>
      </c>
      <c r="C37" s="1">
        <v>6121915</v>
      </c>
      <c r="E37" s="1">
        <v>42157672623</v>
      </c>
      <c r="G37" s="1">
        <v>42157672623</v>
      </c>
      <c r="I37" s="1">
        <f t="shared" si="0"/>
        <v>0</v>
      </c>
      <c r="K37" s="1">
        <v>6121915</v>
      </c>
      <c r="M37" s="1">
        <v>42157672623</v>
      </c>
      <c r="O37" s="1">
        <v>45680936329</v>
      </c>
      <c r="Q37" s="1">
        <f t="shared" si="1"/>
        <v>-3523263706</v>
      </c>
    </row>
    <row r="38" spans="1:17" ht="24" x14ac:dyDescent="0.25">
      <c r="A38" s="3" t="s">
        <v>16</v>
      </c>
      <c r="C38" s="1">
        <v>13000000</v>
      </c>
      <c r="E38" s="1">
        <v>37924559400</v>
      </c>
      <c r="G38" s="1">
        <v>37924559400</v>
      </c>
      <c r="I38" s="1">
        <f t="shared" si="0"/>
        <v>0</v>
      </c>
      <c r="K38" s="1">
        <v>13000000</v>
      </c>
      <c r="M38" s="1">
        <v>37924559400</v>
      </c>
      <c r="O38" s="1">
        <v>42916669769</v>
      </c>
      <c r="Q38" s="1">
        <f t="shared" si="1"/>
        <v>-4992110369</v>
      </c>
    </row>
    <row r="39" spans="1:17" ht="24" x14ac:dyDescent="0.25">
      <c r="A39" s="3" t="s">
        <v>109</v>
      </c>
      <c r="C39" s="1">
        <v>1000000</v>
      </c>
      <c r="E39" s="1">
        <v>1158122057</v>
      </c>
      <c r="G39" s="1">
        <v>1158122057</v>
      </c>
      <c r="I39" s="1">
        <f t="shared" si="0"/>
        <v>0</v>
      </c>
      <c r="K39" s="1">
        <v>1000000</v>
      </c>
      <c r="M39" s="1">
        <v>1158122057</v>
      </c>
      <c r="O39" s="1">
        <v>2732061146</v>
      </c>
      <c r="Q39" s="1">
        <f t="shared" si="1"/>
        <v>-1573939089</v>
      </c>
    </row>
    <row r="40" spans="1:17" ht="24" x14ac:dyDescent="0.25">
      <c r="A40" s="3" t="s">
        <v>26</v>
      </c>
      <c r="C40" s="1">
        <v>39934556</v>
      </c>
      <c r="E40" s="1">
        <v>168132531965</v>
      </c>
      <c r="G40" s="1">
        <v>168132531965</v>
      </c>
      <c r="I40" s="1">
        <f t="shared" si="0"/>
        <v>0</v>
      </c>
      <c r="K40" s="1">
        <v>39934556</v>
      </c>
      <c r="M40" s="1">
        <v>168132531965</v>
      </c>
      <c r="O40" s="1">
        <v>191353287025</v>
      </c>
      <c r="Q40" s="1">
        <f t="shared" si="1"/>
        <v>-23220755060</v>
      </c>
    </row>
    <row r="41" spans="1:17" ht="24" x14ac:dyDescent="0.25">
      <c r="A41" s="3" t="s">
        <v>25</v>
      </c>
      <c r="C41" s="1">
        <v>56070108</v>
      </c>
      <c r="E41" s="1">
        <v>86014316657</v>
      </c>
      <c r="G41" s="1">
        <v>86005707933</v>
      </c>
      <c r="I41" s="1">
        <f t="shared" si="0"/>
        <v>8608724</v>
      </c>
      <c r="K41" s="1">
        <v>56070108</v>
      </c>
      <c r="M41" s="1">
        <v>86014316657</v>
      </c>
      <c r="O41" s="1">
        <v>106729975364</v>
      </c>
      <c r="Q41" s="1">
        <f t="shared" si="1"/>
        <v>-20715658707</v>
      </c>
    </row>
    <row r="42" spans="1:17" ht="24" x14ac:dyDescent="0.25">
      <c r="A42" s="3" t="s">
        <v>113</v>
      </c>
      <c r="C42" s="1">
        <v>50000</v>
      </c>
      <c r="E42" s="1">
        <v>437094935</v>
      </c>
      <c r="G42" s="1">
        <v>437094935</v>
      </c>
      <c r="I42" s="1">
        <f t="shared" si="0"/>
        <v>0</v>
      </c>
      <c r="K42" s="1">
        <v>50000</v>
      </c>
      <c r="M42" s="1">
        <v>437094935</v>
      </c>
      <c r="O42" s="1">
        <v>488788941</v>
      </c>
      <c r="Q42" s="1">
        <f t="shared" si="1"/>
        <v>-51694006</v>
      </c>
    </row>
    <row r="43" spans="1:17" ht="24" x14ac:dyDescent="0.25">
      <c r="A43" s="3" t="s">
        <v>90</v>
      </c>
      <c r="C43" s="1">
        <v>855000</v>
      </c>
      <c r="E43" s="1">
        <v>51522776320</v>
      </c>
      <c r="G43" s="1">
        <v>51522776320</v>
      </c>
      <c r="I43" s="1">
        <f t="shared" si="0"/>
        <v>0</v>
      </c>
      <c r="K43" s="1">
        <v>855000</v>
      </c>
      <c r="M43" s="1">
        <v>51522776320</v>
      </c>
      <c r="O43" s="1">
        <v>38194556075</v>
      </c>
      <c r="Q43" s="1">
        <f t="shared" si="1"/>
        <v>13328220245</v>
      </c>
    </row>
    <row r="44" spans="1:17" ht="24" x14ac:dyDescent="0.25">
      <c r="A44" s="3" t="s">
        <v>93</v>
      </c>
      <c r="C44" s="1">
        <v>2850000</v>
      </c>
      <c r="E44" s="1">
        <v>101326147185</v>
      </c>
      <c r="G44" s="1">
        <v>101326147185</v>
      </c>
      <c r="I44" s="1">
        <f t="shared" si="0"/>
        <v>0</v>
      </c>
      <c r="K44" s="1">
        <v>2850000</v>
      </c>
      <c r="M44" s="1">
        <v>101326147185</v>
      </c>
      <c r="O44" s="1">
        <v>82435310928</v>
      </c>
      <c r="Q44" s="1">
        <f t="shared" si="1"/>
        <v>18890836257</v>
      </c>
    </row>
    <row r="45" spans="1:17" ht="24" x14ac:dyDescent="0.25">
      <c r="A45" s="3" t="s">
        <v>28</v>
      </c>
      <c r="C45" s="1">
        <v>2012019</v>
      </c>
      <c r="E45" s="1">
        <v>14214838583</v>
      </c>
      <c r="G45" s="1">
        <v>14214838583</v>
      </c>
      <c r="I45" s="1">
        <f t="shared" si="0"/>
        <v>0</v>
      </c>
      <c r="K45" s="1">
        <v>2012019</v>
      </c>
      <c r="M45" s="1">
        <v>14214838583</v>
      </c>
      <c r="O45" s="1">
        <v>16949997130</v>
      </c>
      <c r="Q45" s="1">
        <f t="shared" si="1"/>
        <v>-2735158547</v>
      </c>
    </row>
    <row r="46" spans="1:17" ht="24.75" thickBot="1" x14ac:dyDescent="0.3">
      <c r="A46" s="3" t="s">
        <v>82</v>
      </c>
      <c r="C46" s="1">
        <v>4168735</v>
      </c>
      <c r="E46" s="1">
        <v>3491215012</v>
      </c>
      <c r="G46" s="1">
        <v>3491215012</v>
      </c>
      <c r="I46" s="1">
        <f t="shared" si="0"/>
        <v>0</v>
      </c>
      <c r="K46" s="1">
        <v>4168735</v>
      </c>
      <c r="M46" s="1">
        <v>3491215012</v>
      </c>
      <c r="O46" s="1">
        <v>4359882260</v>
      </c>
      <c r="Q46" s="1">
        <f t="shared" si="1"/>
        <v>-868667248</v>
      </c>
    </row>
    <row r="47" spans="1:17" ht="24.75" thickBot="1" x14ac:dyDescent="0.3">
      <c r="E47" s="2">
        <f>SUM(E8:E46)</f>
        <v>9224623135620</v>
      </c>
      <c r="F47" s="3"/>
      <c r="G47" s="2">
        <f>SUM(G8:G46)</f>
        <v>9224693261935</v>
      </c>
      <c r="H47" s="3"/>
      <c r="I47" s="2">
        <f>SUM(I8:I46)</f>
        <v>-70126315</v>
      </c>
      <c r="J47" s="3"/>
      <c r="K47" s="3" t="s">
        <v>30</v>
      </c>
      <c r="L47" s="3"/>
      <c r="M47" s="2">
        <f>SUM(M8:M46)</f>
        <v>9224623135620</v>
      </c>
      <c r="N47" s="3"/>
      <c r="O47" s="2">
        <f>SUM(O8:O46)</f>
        <v>9308904630676</v>
      </c>
      <c r="P47" s="3"/>
      <c r="Q47" s="2">
        <f>SUM(Q8:Q46)</f>
        <v>-84281495056</v>
      </c>
    </row>
    <row r="48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workbookViewId="0">
      <selection activeCell="X22" sqref="X22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5.140625" style="1" customWidth="1"/>
    <col min="4" max="4" width="1" style="1" customWidth="1"/>
    <col min="5" max="5" width="25.140625" style="1" customWidth="1"/>
    <col min="6" max="6" width="1" style="1" customWidth="1"/>
    <col min="7" max="7" width="25.140625" style="1" customWidth="1"/>
    <col min="8" max="8" width="1" style="1" customWidth="1"/>
    <col min="9" max="9" width="25.140625" style="1" customWidth="1"/>
    <col min="10" max="10" width="1" style="1" customWidth="1"/>
    <col min="11" max="11" width="25.1406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</row>
    <row r="3" spans="1:11" ht="24" x14ac:dyDescent="0.2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</row>
    <row r="4" spans="1:11" ht="24" x14ac:dyDescent="0.25">
      <c r="A4" s="29" t="str">
        <f>+سهام!A4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</row>
    <row r="6" spans="1:11" ht="24.75" thickBot="1" x14ac:dyDescent="0.3">
      <c r="A6" s="28" t="s">
        <v>32</v>
      </c>
      <c r="C6" s="17" t="str">
        <f>+سهام!C6</f>
        <v>1404/12/29</v>
      </c>
      <c r="E6" s="28" t="s">
        <v>5</v>
      </c>
      <c r="F6" s="28" t="s">
        <v>5</v>
      </c>
      <c r="G6" s="28" t="s">
        <v>5</v>
      </c>
      <c r="I6" s="28" t="str">
        <f>+سهام!Q6</f>
        <v>1405/01/31</v>
      </c>
      <c r="J6" s="28" t="s">
        <v>6</v>
      </c>
      <c r="K6" s="28" t="s">
        <v>6</v>
      </c>
    </row>
    <row r="7" spans="1:11" ht="24.75" thickBot="1" x14ac:dyDescent="0.3">
      <c r="A7" s="28" t="s">
        <v>32</v>
      </c>
      <c r="C7" s="28" t="s">
        <v>33</v>
      </c>
      <c r="E7" s="28" t="s">
        <v>34</v>
      </c>
      <c r="G7" s="28" t="s">
        <v>35</v>
      </c>
      <c r="I7" s="28" t="s">
        <v>33</v>
      </c>
      <c r="K7" s="28" t="s">
        <v>31</v>
      </c>
    </row>
    <row r="8" spans="1:11" ht="24" x14ac:dyDescent="0.25">
      <c r="A8" s="3" t="s">
        <v>36</v>
      </c>
      <c r="C8" s="1">
        <v>162796781222</v>
      </c>
      <c r="E8" s="1">
        <v>170725363073</v>
      </c>
      <c r="G8" s="1">
        <v>328386263000</v>
      </c>
      <c r="I8" s="1">
        <f>+C8+E8-G8</f>
        <v>5135881295</v>
      </c>
      <c r="K8" s="5">
        <v>5.4603282530851316E-4</v>
      </c>
    </row>
    <row r="9" spans="1:11" ht="24" x14ac:dyDescent="0.25">
      <c r="A9" s="3" t="s">
        <v>111</v>
      </c>
      <c r="C9" s="1">
        <v>828390</v>
      </c>
      <c r="E9" s="1">
        <v>160000003277</v>
      </c>
      <c r="G9" s="1">
        <v>159999750000</v>
      </c>
      <c r="I9" s="1">
        <f>+C9+E9-G9</f>
        <v>1081667</v>
      </c>
      <c r="K9" s="5">
        <v>1.1499987132256791E-7</v>
      </c>
    </row>
    <row r="10" spans="1:11" ht="24" x14ac:dyDescent="0.25">
      <c r="A10" s="3" t="s">
        <v>111</v>
      </c>
      <c r="C10" s="1">
        <v>0</v>
      </c>
      <c r="E10" s="1">
        <v>159999000000</v>
      </c>
      <c r="G10" s="1">
        <v>0</v>
      </c>
      <c r="I10" s="1">
        <f>+C10+E10-G10</f>
        <v>159999000000</v>
      </c>
      <c r="K10" s="5">
        <v>1.7010655230990261E-2</v>
      </c>
    </row>
    <row r="11" spans="1:11" ht="24.75" thickBot="1" x14ac:dyDescent="0.3">
      <c r="A11" s="3" t="s">
        <v>37</v>
      </c>
      <c r="C11" s="1">
        <v>907448</v>
      </c>
      <c r="E11" s="1">
        <v>3590</v>
      </c>
      <c r="G11" s="1">
        <v>630000</v>
      </c>
      <c r="I11" s="1">
        <f>+C11+E11-G11</f>
        <v>281038</v>
      </c>
      <c r="K11" s="5">
        <v>2.9879190024981662E-8</v>
      </c>
    </row>
    <row r="12" spans="1:11" ht="24.75" thickBot="1" x14ac:dyDescent="0.3">
      <c r="A12" s="3" t="s">
        <v>30</v>
      </c>
      <c r="C12" s="2">
        <f>SUM(C8:C11)</f>
        <v>162798517060</v>
      </c>
      <c r="D12" s="3"/>
      <c r="E12" s="2">
        <f>SUM(E8:E11)</f>
        <v>490724369940</v>
      </c>
      <c r="F12" s="3"/>
      <c r="G12" s="2">
        <f>SUM(G8:G11)</f>
        <v>488386643000</v>
      </c>
      <c r="H12" s="3"/>
      <c r="I12" s="2">
        <f>SUM(I8:I11)</f>
        <v>165136244000</v>
      </c>
      <c r="J12" s="3"/>
      <c r="K12" s="4">
        <f>SUM(K8:K11)</f>
        <v>1.7556832935360121E-2</v>
      </c>
    </row>
    <row r="13" spans="1:11" ht="23.25" thickTop="1" x14ac:dyDescent="0.25"/>
    <row r="15" spans="1:11" x14ac:dyDescent="0.45">
      <c r="K15" s="11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zoomScale="90" zoomScaleNormal="90" workbookViewId="0">
      <selection activeCell="X22" sqref="X22"/>
    </sheetView>
  </sheetViews>
  <sheetFormatPr defaultRowHeight="22.5" x14ac:dyDescent="0.25"/>
  <cols>
    <col min="1" max="1" width="26.85546875" style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9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</row>
    <row r="4" spans="1:9" ht="24" x14ac:dyDescent="0.25">
      <c r="A4" s="29" t="str">
        <f>+سپرده!A4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6" spans="1:9" ht="24" x14ac:dyDescent="0.25">
      <c r="A6" s="28" t="s">
        <v>42</v>
      </c>
      <c r="C6" s="28" t="s">
        <v>33</v>
      </c>
      <c r="E6" s="28" t="s">
        <v>53</v>
      </c>
      <c r="G6" s="28" t="s">
        <v>13</v>
      </c>
    </row>
    <row r="7" spans="1:9" ht="24" x14ac:dyDescent="0.25">
      <c r="A7" s="3" t="s">
        <v>58</v>
      </c>
      <c r="C7" s="1">
        <f>+'سرمایه‌گذاری در سهام'!I59</f>
        <v>-70134923</v>
      </c>
      <c r="E7" s="5">
        <f>+C7/$C$9</f>
        <v>-2.526396799657666E-2</v>
      </c>
      <c r="G7" s="5">
        <v>-7.4565528209866886E-6</v>
      </c>
    </row>
    <row r="8" spans="1:9" ht="24.75" thickBot="1" x14ac:dyDescent="0.3">
      <c r="A8" s="3" t="s">
        <v>59</v>
      </c>
      <c r="C8" s="1">
        <f>+'درآمد سپرده بانکی'!C11</f>
        <v>2846219939</v>
      </c>
      <c r="E8" s="5">
        <f>+C8/$C$9</f>
        <v>1.0252639679965767</v>
      </c>
      <c r="G8" s="5">
        <v>3.0260230435127179E-4</v>
      </c>
    </row>
    <row r="9" spans="1:9" ht="24.75" thickBot="1" x14ac:dyDescent="0.3">
      <c r="A9" s="3" t="s">
        <v>30</v>
      </c>
      <c r="C9" s="2">
        <f>SUM(C7:C8)</f>
        <v>2776085016</v>
      </c>
      <c r="D9" s="3"/>
      <c r="E9" s="13">
        <f>SUM(E7:E8)</f>
        <v>1</v>
      </c>
      <c r="F9" s="3">
        <f>SUM(F7:F8)</f>
        <v>0</v>
      </c>
      <c r="G9" s="4">
        <f>SUM(G7:G8)</f>
        <v>2.9514575153028513E-4</v>
      </c>
      <c r="H9" s="3"/>
      <c r="I9" s="3"/>
    </row>
    <row r="10" spans="1:9" ht="23.25" thickTop="1" x14ac:dyDescent="0.25"/>
    <row r="11" spans="1:9" x14ac:dyDescent="0.45">
      <c r="C11" s="27"/>
      <c r="G11" s="19"/>
    </row>
    <row r="12" spans="1:9" x14ac:dyDescent="0.45">
      <c r="C12" s="20"/>
      <c r="G12" s="19"/>
    </row>
    <row r="13" spans="1:9" x14ac:dyDescent="0.45">
      <c r="C13" s="20"/>
    </row>
    <row r="14" spans="1:9" x14ac:dyDescent="0.25">
      <c r="C14" s="6"/>
    </row>
    <row r="15" spans="1:9" ht="24.75" x14ac:dyDescent="0.25">
      <c r="C15" s="21"/>
    </row>
    <row r="16" spans="1:9" x14ac:dyDescent="0.25">
      <c r="C16" s="6"/>
    </row>
    <row r="17" spans="3:3" x14ac:dyDescent="0.25">
      <c r="C17" s="6"/>
    </row>
    <row r="18" spans="3:3" x14ac:dyDescent="0.25">
      <c r="C18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6A-5B37-450C-B3F1-D845B5C06938}">
  <dimension ref="A2:E9"/>
  <sheetViews>
    <sheetView rightToLeft="1" workbookViewId="0">
      <selection activeCell="X22" sqref="X22"/>
    </sheetView>
  </sheetViews>
  <sheetFormatPr defaultRowHeight="18.75" x14ac:dyDescent="0.25"/>
  <cols>
    <col min="1" max="1" width="24" style="22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9.140625" style="22" customWidth="1"/>
    <col min="8" max="16384" width="9.140625" style="22"/>
  </cols>
  <sheetData>
    <row r="2" spans="1:5" ht="26.25" x14ac:dyDescent="0.25">
      <c r="A2" s="30" t="str">
        <f>+سهام!A2</f>
        <v>صندوق سرمایه‌گذاری بخشی صنایع مفید - استیل</v>
      </c>
      <c r="B2" s="30" t="s">
        <v>99</v>
      </c>
      <c r="C2" s="30" t="s">
        <v>99</v>
      </c>
      <c r="D2" s="30" t="s">
        <v>99</v>
      </c>
      <c r="E2" s="30" t="s">
        <v>99</v>
      </c>
    </row>
    <row r="3" spans="1:5" ht="26.25" x14ac:dyDescent="0.25">
      <c r="A3" s="30" t="s">
        <v>38</v>
      </c>
      <c r="B3" s="30" t="s">
        <v>38</v>
      </c>
      <c r="C3" s="30" t="s">
        <v>38</v>
      </c>
      <c r="D3" s="30" t="s">
        <v>38</v>
      </c>
      <c r="E3" s="30" t="s">
        <v>38</v>
      </c>
    </row>
    <row r="4" spans="1:5" ht="26.25" x14ac:dyDescent="0.25">
      <c r="A4" s="30" t="str">
        <f>+سهام!A4</f>
        <v>برای ماه منتهی به 1405/01/31</v>
      </c>
      <c r="B4" s="30" t="s">
        <v>94</v>
      </c>
      <c r="C4" s="30" t="s">
        <v>94</v>
      </c>
      <c r="D4" s="30" t="s">
        <v>94</v>
      </c>
      <c r="E4" s="30" t="s">
        <v>94</v>
      </c>
    </row>
    <row r="5" spans="1:5" ht="26.25" x14ac:dyDescent="0.25">
      <c r="E5" s="23" t="s">
        <v>100</v>
      </c>
    </row>
    <row r="6" spans="1:5" ht="27" thickBot="1" x14ac:dyDescent="0.3">
      <c r="A6" s="31" t="s">
        <v>101</v>
      </c>
      <c r="C6" s="24" t="s">
        <v>40</v>
      </c>
      <c r="E6" s="24" t="s">
        <v>102</v>
      </c>
    </row>
    <row r="7" spans="1:5" ht="27" thickBot="1" x14ac:dyDescent="0.3">
      <c r="A7" s="31" t="s">
        <v>101</v>
      </c>
      <c r="C7" s="24" t="s">
        <v>33</v>
      </c>
      <c r="E7" s="24" t="s">
        <v>33</v>
      </c>
    </row>
    <row r="8" spans="1:5" ht="21.75" thickBot="1" x14ac:dyDescent="0.3">
      <c r="A8" s="25" t="s">
        <v>101</v>
      </c>
      <c r="C8" s="22">
        <v>0</v>
      </c>
      <c r="E8" s="22">
        <v>637514149</v>
      </c>
    </row>
    <row r="9" spans="1:5" ht="21.75" thickBot="1" x14ac:dyDescent="0.3">
      <c r="A9" s="25" t="s">
        <v>30</v>
      </c>
      <c r="C9" s="26">
        <f>SUM(C8:C8)</f>
        <v>0</v>
      </c>
      <c r="D9" s="25"/>
      <c r="E9" s="26">
        <f>SUM(E8:E8)</f>
        <v>637514149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topLeftCell="A40" zoomScale="70" zoomScaleNormal="70" workbookViewId="0">
      <selection activeCell="X22" sqref="X22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</row>
    <row r="3" spans="1:21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  <c r="R3" s="29" t="s">
        <v>38</v>
      </c>
      <c r="S3" s="29" t="s">
        <v>38</v>
      </c>
      <c r="T3" s="29" t="s">
        <v>38</v>
      </c>
      <c r="U3" s="29" t="s">
        <v>38</v>
      </c>
    </row>
    <row r="4" spans="1:21" ht="24" x14ac:dyDescent="0.25">
      <c r="A4" s="29" t="str">
        <f>+سپرده!A4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</row>
    <row r="6" spans="1:21" ht="24" x14ac:dyDescent="0.25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J6" s="28" t="s">
        <v>40</v>
      </c>
      <c r="K6" s="28" t="s">
        <v>40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  <c r="R6" s="28" t="s">
        <v>41</v>
      </c>
      <c r="S6" s="28" t="s">
        <v>41</v>
      </c>
      <c r="T6" s="28" t="s">
        <v>41</v>
      </c>
      <c r="U6" s="28" t="s">
        <v>41</v>
      </c>
    </row>
    <row r="7" spans="1:21" ht="24.75" thickBot="1" x14ac:dyDescent="0.3">
      <c r="A7" s="28" t="s">
        <v>3</v>
      </c>
      <c r="C7" s="28" t="s">
        <v>50</v>
      </c>
      <c r="E7" s="28" t="s">
        <v>51</v>
      </c>
      <c r="G7" s="28" t="s">
        <v>52</v>
      </c>
      <c r="I7" s="28" t="s">
        <v>33</v>
      </c>
      <c r="K7" s="28" t="s">
        <v>53</v>
      </c>
      <c r="M7" s="28" t="s">
        <v>50</v>
      </c>
      <c r="O7" s="28" t="s">
        <v>51</v>
      </c>
      <c r="Q7" s="28" t="s">
        <v>52</v>
      </c>
      <c r="S7" s="28" t="s">
        <v>33</v>
      </c>
      <c r="U7" s="28" t="s">
        <v>53</v>
      </c>
    </row>
    <row r="8" spans="1:21" ht="24" x14ac:dyDescent="0.25">
      <c r="A8" s="3" t="s">
        <v>85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0</v>
      </c>
      <c r="G8" s="1">
        <f>IFERROR(VLOOKUP(A8,'درآمد ناشی از فروش'!A:Q,9,0),0)</f>
        <v>0</v>
      </c>
      <c r="I8" s="1">
        <f>+G8+E8+C8</f>
        <v>0</v>
      </c>
      <c r="K8" s="5">
        <f t="shared" ref="K8:K57" si="0">+I8/$I$59</f>
        <v>0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-260173195</v>
      </c>
      <c r="Q8" s="1">
        <f>IFERROR(VLOOKUP(A8,'درآمد ناشی از فروش'!A:Q,17,0),0)</f>
        <v>2133386</v>
      </c>
      <c r="S8" s="1">
        <f>+M8+O8+Q8</f>
        <v>-258039809</v>
      </c>
      <c r="U8" s="5">
        <f>+S8/$S$59</f>
        <v>-1.2322165117373557E-2</v>
      </c>
    </row>
    <row r="9" spans="1:21" ht="24" x14ac:dyDescent="0.25">
      <c r="A9" s="3" t="s">
        <v>84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0</v>
      </c>
      <c r="G9" s="1">
        <f>IFERROR(VLOOKUP(A9,'درآمد ناشی از فروش'!A:Q,9,0),0)</f>
        <v>0</v>
      </c>
      <c r="I9" s="1">
        <f t="shared" ref="I9:I58" si="1">+G9+E9+C9</f>
        <v>0</v>
      </c>
      <c r="K9" s="5">
        <f t="shared" si="0"/>
        <v>0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-4381090973</v>
      </c>
      <c r="Q9" s="1">
        <f>IFERROR(VLOOKUP(A9,'درآمد ناشی از فروش'!A:Q,17,0),0)</f>
        <v>4794909</v>
      </c>
      <c r="S9" s="1">
        <f t="shared" ref="S9:S58" si="2">+M9+O9+Q9</f>
        <v>-4376296064</v>
      </c>
      <c r="U9" s="5">
        <f t="shared" ref="U9:U58" si="3">+S9/$S$59</f>
        <v>-0.20898109835106873</v>
      </c>
    </row>
    <row r="10" spans="1:21" ht="24" x14ac:dyDescent="0.25">
      <c r="A10" s="3" t="s">
        <v>81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1</v>
      </c>
      <c r="G10" s="1">
        <f>IFERROR(VLOOKUP(A10,'درآمد ناشی از فروش'!A:Q,9,0),0)</f>
        <v>0</v>
      </c>
      <c r="I10" s="1">
        <f t="shared" si="1"/>
        <v>1</v>
      </c>
      <c r="K10" s="5">
        <f t="shared" si="0"/>
        <v>-1.4258231951006776E-8</v>
      </c>
      <c r="M10" s="1">
        <f>IFERROR(VLOOKUP(A10,'درآمد سود سهام'!A:S,19,0),0)</f>
        <v>13634997560</v>
      </c>
      <c r="O10" s="1">
        <f>IFERROR(VLOOKUP(A10,'درآمد ناشی از تغییر قیمت اوراق'!A:Q,17,0),0)</f>
        <v>-44910309840</v>
      </c>
      <c r="Q10" s="1">
        <f>IFERROR(VLOOKUP(A10,'درآمد ناشی از فروش'!A:Q,17,0),0)</f>
        <v>-1979281014</v>
      </c>
      <c r="S10" s="1">
        <f t="shared" si="2"/>
        <v>-33254593294</v>
      </c>
      <c r="U10" s="5">
        <f t="shared" si="3"/>
        <v>-1.5880053200619575</v>
      </c>
    </row>
    <row r="11" spans="1:21" ht="24" x14ac:dyDescent="0.25">
      <c r="A11" s="3" t="s">
        <v>82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0</v>
      </c>
      <c r="G11" s="1">
        <f>IFERROR(VLOOKUP(A11,'درآمد ناشی از فروش'!A:Q,9,0),0)</f>
        <v>0</v>
      </c>
      <c r="I11" s="1">
        <f t="shared" si="1"/>
        <v>0</v>
      </c>
      <c r="K11" s="5">
        <f t="shared" si="0"/>
        <v>0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-868667248</v>
      </c>
      <c r="Q11" s="1">
        <f>IFERROR(VLOOKUP(A11,'درآمد ناشی از فروش'!A:Q,17,0),0)</f>
        <v>-14804399</v>
      </c>
      <c r="S11" s="1">
        <f t="shared" si="2"/>
        <v>-883471647</v>
      </c>
      <c r="U11" s="5">
        <f t="shared" si="3"/>
        <v>-4.2188387726065806E-2</v>
      </c>
    </row>
    <row r="12" spans="1:21" ht="24" x14ac:dyDescent="0.25">
      <c r="A12" s="3" t="s">
        <v>92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0</v>
      </c>
      <c r="G12" s="1">
        <f>IFERROR(VLOOKUP(A12,'درآمد ناشی از فروش'!A:Q,9,0),0)</f>
        <v>0</v>
      </c>
      <c r="I12" s="1">
        <f t="shared" si="1"/>
        <v>0</v>
      </c>
      <c r="K12" s="5">
        <f t="shared" si="0"/>
        <v>0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-909785939</v>
      </c>
      <c r="Q12" s="1">
        <f>IFERROR(VLOOKUP(A12,'درآمد ناشی از فروش'!A:Q,17,0),0)</f>
        <v>0</v>
      </c>
      <c r="S12" s="1">
        <f t="shared" si="2"/>
        <v>-909785939</v>
      </c>
      <c r="U12" s="5">
        <f t="shared" si="3"/>
        <v>-4.3444973104218763E-2</v>
      </c>
    </row>
    <row r="13" spans="1:21" ht="24" x14ac:dyDescent="0.25">
      <c r="A13" s="3" t="s">
        <v>89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1"/>
        <v>0</v>
      </c>
      <c r="K13" s="5">
        <f t="shared" si="0"/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-4998560125</v>
      </c>
      <c r="Q13" s="1">
        <f>IFERROR(VLOOKUP(A13,'درآمد ناشی از فروش'!A:Q,17,0),0)</f>
        <v>0</v>
      </c>
      <c r="S13" s="1">
        <f t="shared" si="2"/>
        <v>-4998560125</v>
      </c>
      <c r="U13" s="5">
        <f t="shared" si="3"/>
        <v>-0.23869605022599208</v>
      </c>
    </row>
    <row r="14" spans="1:21" ht="24" x14ac:dyDescent="0.25">
      <c r="A14" s="3" t="s">
        <v>91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-4669217</v>
      </c>
      <c r="G14" s="1">
        <f>IFERROR(VLOOKUP(A14,'درآمد ناشی از فروش'!A:Q,9,0),0)</f>
        <v>0</v>
      </c>
      <c r="I14" s="1">
        <f t="shared" si="1"/>
        <v>-4669217</v>
      </c>
      <c r="K14" s="5">
        <f t="shared" si="0"/>
        <v>6.6574779015584007E-2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-1393847217</v>
      </c>
      <c r="Q14" s="1">
        <f>IFERROR(VLOOKUP(A14,'درآمد ناشی از فروش'!A:Q,17,0),0)</f>
        <v>0</v>
      </c>
      <c r="S14" s="1">
        <f t="shared" si="2"/>
        <v>-1393847217</v>
      </c>
      <c r="U14" s="5">
        <f t="shared" si="3"/>
        <v>-6.6560332775109171E-2</v>
      </c>
    </row>
    <row r="15" spans="1:21" ht="24" x14ac:dyDescent="0.25">
      <c r="A15" s="3" t="s">
        <v>90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1"/>
        <v>0</v>
      </c>
      <c r="K15" s="5">
        <f t="shared" si="0"/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13328220245</v>
      </c>
      <c r="Q15" s="1">
        <f>IFERROR(VLOOKUP(A15,'درآمد ناشی از فروش'!A:Q,17,0),0)</f>
        <v>5598536309</v>
      </c>
      <c r="S15" s="1">
        <f t="shared" si="2"/>
        <v>18926756554</v>
      </c>
      <c r="U15" s="5">
        <f t="shared" si="3"/>
        <v>0.90380868091062705</v>
      </c>
    </row>
    <row r="16" spans="1:21" ht="24" x14ac:dyDescent="0.25">
      <c r="A16" s="3" t="s">
        <v>93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0</v>
      </c>
      <c r="G16" s="1">
        <f>IFERROR(VLOOKUP(A16,'درآمد ناشی از فروش'!A:Q,9,0),0)</f>
        <v>0</v>
      </c>
      <c r="I16" s="1">
        <f t="shared" si="1"/>
        <v>0</v>
      </c>
      <c r="K16" s="5">
        <f t="shared" si="0"/>
        <v>0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18890836257</v>
      </c>
      <c r="Q16" s="1">
        <f>IFERROR(VLOOKUP(A16,'درآمد ناشی از فروش'!A:Q,17,0),0)</f>
        <v>1620873064</v>
      </c>
      <c r="S16" s="1">
        <f t="shared" si="2"/>
        <v>20511709321</v>
      </c>
      <c r="U16" s="5">
        <f t="shared" si="3"/>
        <v>0.979494869696374</v>
      </c>
    </row>
    <row r="17" spans="1:21" ht="24" x14ac:dyDescent="0.25">
      <c r="A17" s="3" t="s">
        <v>22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0</v>
      </c>
      <c r="G17" s="1">
        <f>IFERROR(VLOOKUP(A17,'درآمد ناشی از فروش'!A:Q,9,0),0)</f>
        <v>0</v>
      </c>
      <c r="I17" s="1">
        <f t="shared" si="1"/>
        <v>0</v>
      </c>
      <c r="K17" s="5">
        <f t="shared" si="0"/>
        <v>0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1589690267</v>
      </c>
      <c r="Q17" s="1">
        <f>IFERROR(VLOOKUP(A17,'درآمد ناشی از فروش'!A:Q,17,0),0)</f>
        <v>8945654</v>
      </c>
      <c r="S17" s="1">
        <f t="shared" si="2"/>
        <v>1598635921</v>
      </c>
      <c r="U17" s="5">
        <f t="shared" si="3"/>
        <v>7.6339599914703654E-2</v>
      </c>
    </row>
    <row r="18" spans="1:21" ht="24" x14ac:dyDescent="0.25">
      <c r="A18" s="3" t="s">
        <v>18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1</v>
      </c>
      <c r="G18" s="1">
        <f>IFERROR(VLOOKUP(A18,'درآمد ناشی از فروش'!A:Q,9,0),0)</f>
        <v>0</v>
      </c>
      <c r="I18" s="1">
        <f t="shared" si="1"/>
        <v>1</v>
      </c>
      <c r="K18" s="5">
        <f t="shared" si="0"/>
        <v>-1.4258231951006776E-8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19129139932</v>
      </c>
      <c r="Q18" s="1">
        <f>IFERROR(VLOOKUP(A18,'درآمد ناشی از فروش'!A:Q,17,0),0)</f>
        <v>2987562104</v>
      </c>
      <c r="S18" s="1">
        <f t="shared" si="2"/>
        <v>22116702036</v>
      </c>
      <c r="U18" s="5">
        <f t="shared" si="3"/>
        <v>1.056138025351522</v>
      </c>
    </row>
    <row r="19" spans="1:21" ht="24" x14ac:dyDescent="0.25">
      <c r="A19" s="3" t="s">
        <v>16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0</v>
      </c>
      <c r="G19" s="1">
        <f>IFERROR(VLOOKUP(A19,'درآمد ناشی از فروش'!A:Q,9,0),0)</f>
        <v>0</v>
      </c>
      <c r="I19" s="1">
        <f t="shared" si="1"/>
        <v>0</v>
      </c>
      <c r="K19" s="5">
        <f t="shared" si="0"/>
        <v>0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-4992110369</v>
      </c>
      <c r="Q19" s="1">
        <f>IFERROR(VLOOKUP(A19,'درآمد ناشی از فروش'!A:Q,17,0),0)</f>
        <v>29921170</v>
      </c>
      <c r="S19" s="1">
        <f t="shared" si="2"/>
        <v>-4962189199</v>
      </c>
      <c r="U19" s="5">
        <f t="shared" si="3"/>
        <v>-0.23695923078956252</v>
      </c>
    </row>
    <row r="20" spans="1:21" ht="24" x14ac:dyDescent="0.25">
      <c r="A20" s="3" t="s">
        <v>26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0</v>
      </c>
      <c r="G20" s="1">
        <f>IFERROR(VLOOKUP(A20,'درآمد ناشی از فروش'!A:Q,9,0),0)</f>
        <v>0</v>
      </c>
      <c r="I20" s="1">
        <f t="shared" si="1"/>
        <v>0</v>
      </c>
      <c r="K20" s="5">
        <f t="shared" si="0"/>
        <v>0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-23220755060</v>
      </c>
      <c r="Q20" s="1">
        <f>IFERROR(VLOOKUP(A20,'درآمد ناشی از فروش'!A:Q,17,0),0)</f>
        <v>-185615839</v>
      </c>
      <c r="S20" s="1">
        <f t="shared" si="2"/>
        <v>-23406370899</v>
      </c>
      <c r="U20" s="5">
        <f t="shared" si="3"/>
        <v>-1.1177235331776476</v>
      </c>
    </row>
    <row r="21" spans="1:21" ht="24" x14ac:dyDescent="0.25">
      <c r="A21" s="3" t="s">
        <v>15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0</v>
      </c>
      <c r="G21" s="1">
        <f>IFERROR(VLOOKUP(A21,'درآمد ناشی از فروش'!A:Q,9,0),0)</f>
        <v>0</v>
      </c>
      <c r="I21" s="1">
        <f t="shared" si="1"/>
        <v>0</v>
      </c>
      <c r="K21" s="5">
        <f t="shared" si="0"/>
        <v>0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-25508284898</v>
      </c>
      <c r="Q21" s="1">
        <f>IFERROR(VLOOKUP(A21,'درآمد ناشی از فروش'!A:Q,17,0),0)</f>
        <v>-1223468480</v>
      </c>
      <c r="S21" s="1">
        <f t="shared" si="2"/>
        <v>-26731753378</v>
      </c>
      <c r="U21" s="5">
        <f t="shared" si="3"/>
        <v>-1.2765203953496351</v>
      </c>
    </row>
    <row r="22" spans="1:21" ht="24" x14ac:dyDescent="0.25">
      <c r="A22" s="3" t="s">
        <v>23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0</v>
      </c>
      <c r="G22" s="1">
        <f>IFERROR(VLOOKUP(A22,'درآمد ناشی از فروش'!A:Q,9,0),0)</f>
        <v>0</v>
      </c>
      <c r="I22" s="1">
        <f t="shared" si="1"/>
        <v>0</v>
      </c>
      <c r="K22" s="5">
        <f t="shared" si="0"/>
        <v>0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3373564687</v>
      </c>
      <c r="Q22" s="1">
        <f>IFERROR(VLOOKUP(A22,'درآمد ناشی از فروش'!A:Q,17,0),0)</f>
        <v>15674461518</v>
      </c>
      <c r="S22" s="1">
        <f t="shared" si="2"/>
        <v>19048026205</v>
      </c>
      <c r="U22" s="5">
        <f t="shared" si="3"/>
        <v>0.90959966591072927</v>
      </c>
    </row>
    <row r="23" spans="1:21" ht="24" x14ac:dyDescent="0.25">
      <c r="A23" s="3" t="s">
        <v>27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0</v>
      </c>
      <c r="G23" s="1">
        <f>IFERROR(VLOOKUP(A23,'درآمد ناشی از فروش'!A:Q,9,0),0)</f>
        <v>0</v>
      </c>
      <c r="I23" s="1">
        <f t="shared" si="1"/>
        <v>0</v>
      </c>
      <c r="K23" s="5">
        <f t="shared" si="0"/>
        <v>0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608217952321</v>
      </c>
      <c r="Q23" s="1">
        <f>IFERROR(VLOOKUP(A23,'درآمد ناشی از فروش'!A:Q,17,0),0)</f>
        <v>39011254274</v>
      </c>
      <c r="S23" s="1">
        <f t="shared" si="2"/>
        <v>647229206595</v>
      </c>
      <c r="U23" s="5">
        <f t="shared" si="3"/>
        <v>30.907111516464781</v>
      </c>
    </row>
    <row r="24" spans="1:21" ht="24" x14ac:dyDescent="0.25">
      <c r="A24" s="3" t="s">
        <v>24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-44952188</v>
      </c>
      <c r="G24" s="1">
        <f>IFERROR(VLOOKUP(A24,'درآمد ناشی از فروش'!A:Q,9,0),0)</f>
        <v>-2980</v>
      </c>
      <c r="I24" s="1">
        <f t="shared" si="1"/>
        <v>-44955168</v>
      </c>
      <c r="K24" s="5">
        <f t="shared" si="0"/>
        <v>0.64098121274047737</v>
      </c>
      <c r="M24" s="1">
        <f>IFERROR(VLOOKUP(A24,'درآمد سود سهام'!A:S,19,0),0)</f>
        <v>0</v>
      </c>
      <c r="O24" s="1">
        <f>IFERROR(VLOOKUP(A24,'درآمد ناشی از تغییر قیمت اوراق'!A:Q,17,0),0)</f>
        <v>-227961096097</v>
      </c>
      <c r="Q24" s="1">
        <f>IFERROR(VLOOKUP(A24,'درآمد ناشی از فروش'!A:Q,17,0),0)</f>
        <v>-12637828066</v>
      </c>
      <c r="S24" s="1">
        <f t="shared" si="2"/>
        <v>-240598924163</v>
      </c>
      <c r="U24" s="5">
        <f t="shared" si="3"/>
        <v>-11.4893112116624</v>
      </c>
    </row>
    <row r="25" spans="1:21" ht="24" x14ac:dyDescent="0.25">
      <c r="A25" s="3" t="s">
        <v>28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0</v>
      </c>
      <c r="G25" s="1">
        <f>IFERROR(VLOOKUP(A25,'درآمد ناشی از فروش'!A:Q,9,0),0)</f>
        <v>0</v>
      </c>
      <c r="I25" s="1">
        <f t="shared" si="1"/>
        <v>0</v>
      </c>
      <c r="K25" s="5">
        <f t="shared" si="0"/>
        <v>0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-2735158547</v>
      </c>
      <c r="Q25" s="1">
        <f>IFERROR(VLOOKUP(A25,'درآمد ناشی از فروش'!A:Q,17,0),0)</f>
        <v>0</v>
      </c>
      <c r="S25" s="1">
        <f t="shared" si="2"/>
        <v>-2735158547</v>
      </c>
      <c r="U25" s="5">
        <f t="shared" si="3"/>
        <v>-0.13061192135020352</v>
      </c>
    </row>
    <row r="26" spans="1:21" ht="24" x14ac:dyDescent="0.25">
      <c r="A26" s="3" t="s">
        <v>29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-35443469</v>
      </c>
      <c r="G26" s="1">
        <f>IFERROR(VLOOKUP(A26,'درآمد ناشی از فروش'!A:Q,9,0),0)</f>
        <v>-2155</v>
      </c>
      <c r="I26" s="1">
        <f t="shared" si="1"/>
        <v>-35445624</v>
      </c>
      <c r="K26" s="5">
        <f t="shared" si="0"/>
        <v>0.50539192864017257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-46112944205</v>
      </c>
      <c r="Q26" s="1">
        <f>IFERROR(VLOOKUP(A26,'درآمد ناشی از فروش'!A:Q,17,0),0)</f>
        <v>-381827649</v>
      </c>
      <c r="S26" s="1">
        <f t="shared" si="2"/>
        <v>-46494771854</v>
      </c>
      <c r="U26" s="5">
        <f t="shared" si="3"/>
        <v>-2.2202630597963302</v>
      </c>
    </row>
    <row r="27" spans="1:21" ht="24" x14ac:dyDescent="0.25">
      <c r="A27" s="3" t="s">
        <v>21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0</v>
      </c>
      <c r="G27" s="1">
        <f>IFERROR(VLOOKUP(A27,'درآمد ناشی از فروش'!A:Q,9,0),0)</f>
        <v>0</v>
      </c>
      <c r="I27" s="1">
        <f t="shared" si="1"/>
        <v>0</v>
      </c>
      <c r="K27" s="5">
        <f t="shared" si="0"/>
        <v>0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0</v>
      </c>
      <c r="Q27" s="1">
        <f>IFERROR(VLOOKUP(A27,'درآمد ناشی از فروش'!A:Q,17,0),0)</f>
        <v>-8101346048</v>
      </c>
      <c r="S27" s="1">
        <f t="shared" si="2"/>
        <v>-8101346048</v>
      </c>
      <c r="U27" s="5">
        <f t="shared" si="3"/>
        <v>-0.38686326758379252</v>
      </c>
    </row>
    <row r="28" spans="1:21" ht="24" x14ac:dyDescent="0.25">
      <c r="A28" s="3" t="s">
        <v>63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6329832</v>
      </c>
      <c r="G28" s="1">
        <f>IFERROR(VLOOKUP(A28,'درآمد ناشی از فروش'!A:Q,9,0),0)</f>
        <v>0</v>
      </c>
      <c r="I28" s="1">
        <f t="shared" si="1"/>
        <v>6329832</v>
      </c>
      <c r="K28" s="5">
        <f t="shared" si="0"/>
        <v>-9.0252212866905115E-2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-6181076382</v>
      </c>
      <c r="Q28" s="1">
        <f>IFERROR(VLOOKUP(A28,'درآمد ناشی از فروش'!A:Q,17,0),0)</f>
        <v>-356132720</v>
      </c>
      <c r="S28" s="1">
        <f t="shared" si="2"/>
        <v>-6537209102</v>
      </c>
      <c r="U28" s="5">
        <f t="shared" si="3"/>
        <v>-0.31217109590110304</v>
      </c>
    </row>
    <row r="29" spans="1:21" ht="24" x14ac:dyDescent="0.25">
      <c r="A29" s="3" t="s">
        <v>17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1"/>
        <v>0</v>
      </c>
      <c r="K29" s="5">
        <f t="shared" si="0"/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-57439925475</v>
      </c>
      <c r="Q29" s="1">
        <f>IFERROR(VLOOKUP(A29,'درآمد ناشی از فروش'!A:Q,17,0),0)</f>
        <v>0</v>
      </c>
      <c r="S29" s="1">
        <f t="shared" si="2"/>
        <v>-57439925475</v>
      </c>
      <c r="U29" s="5">
        <f t="shared" si="3"/>
        <v>-2.7429265615081189</v>
      </c>
    </row>
    <row r="30" spans="1:21" ht="24" x14ac:dyDescent="0.25">
      <c r="A30" s="3" t="s">
        <v>76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0</v>
      </c>
      <c r="G30" s="1">
        <f>IFERROR(VLOOKUP(A30,'درآمد ناشی از فروش'!A:Q,9,0),0)</f>
        <v>0</v>
      </c>
      <c r="I30" s="1">
        <f t="shared" si="1"/>
        <v>0</v>
      </c>
      <c r="K30" s="5">
        <f t="shared" si="0"/>
        <v>0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-23676660653</v>
      </c>
      <c r="Q30" s="1">
        <f>IFERROR(VLOOKUP(A30,'درآمد ناشی از فروش'!A:Q,17,0),0)</f>
        <v>-86173701</v>
      </c>
      <c r="S30" s="1">
        <f t="shared" si="2"/>
        <v>-23762834354</v>
      </c>
      <c r="U30" s="5">
        <f t="shared" si="3"/>
        <v>-1.134745718893261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1"/>
        <v>0</v>
      </c>
      <c r="K31" s="5">
        <f t="shared" si="0"/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-2005816957</v>
      </c>
      <c r="S31" s="1">
        <f t="shared" si="2"/>
        <v>-2005816957</v>
      </c>
      <c r="U31" s="5">
        <f t="shared" si="3"/>
        <v>-9.5783700333547273E-2</v>
      </c>
    </row>
    <row r="32" spans="1:21" ht="24" x14ac:dyDescent="0.25">
      <c r="A32" s="3" t="s">
        <v>75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1"/>
        <v>0</v>
      </c>
      <c r="K32" s="5">
        <f t="shared" si="0"/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-56189753071</v>
      </c>
      <c r="Q32" s="1">
        <f>IFERROR(VLOOKUP(A32,'درآمد ناشی از فروش'!A:Q,17,0),0)</f>
        <v>0</v>
      </c>
      <c r="S32" s="1">
        <f t="shared" si="2"/>
        <v>-56189753071</v>
      </c>
      <c r="U32" s="5">
        <f t="shared" si="3"/>
        <v>-2.6832271265760776</v>
      </c>
    </row>
    <row r="33" spans="1:21" ht="24" x14ac:dyDescent="0.25">
      <c r="A33" s="3" t="s">
        <v>73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0</v>
      </c>
      <c r="G33" s="1">
        <f>IFERROR(VLOOKUP(A33,'درآمد ناشی از فروش'!A:Q,9,0),0)</f>
        <v>0</v>
      </c>
      <c r="I33" s="1">
        <f t="shared" si="1"/>
        <v>0</v>
      </c>
      <c r="K33" s="5">
        <f t="shared" si="0"/>
        <v>0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-2181978922</v>
      </c>
      <c r="Q33" s="1">
        <f>IFERROR(VLOOKUP(A33,'درآمد ناشی از فروش'!A:Q,17,0),0)</f>
        <v>-85388447</v>
      </c>
      <c r="S33" s="1">
        <f t="shared" si="2"/>
        <v>-2267367369</v>
      </c>
      <c r="U33" s="5">
        <f t="shared" si="3"/>
        <v>-0.10827350714153899</v>
      </c>
    </row>
    <row r="34" spans="1:21" ht="24" x14ac:dyDescent="0.25">
      <c r="A34" s="3" t="s">
        <v>77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1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734279895</v>
      </c>
      <c r="S34" s="1">
        <f t="shared" si="2"/>
        <v>734279895</v>
      </c>
      <c r="U34" s="5">
        <f t="shared" si="3"/>
        <v>3.5064039706205634E-2</v>
      </c>
    </row>
    <row r="35" spans="1:21" ht="24" x14ac:dyDescent="0.25">
      <c r="A35" s="3" t="s">
        <v>74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0</v>
      </c>
      <c r="G35" s="1">
        <f>IFERROR(VLOOKUP(A35,'درآمد ناشی از فروش'!A:Q,9,0),0)</f>
        <v>0</v>
      </c>
      <c r="I35" s="1">
        <f t="shared" si="1"/>
        <v>0</v>
      </c>
      <c r="K35" s="5">
        <f t="shared" si="0"/>
        <v>0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-8160214475</v>
      </c>
      <c r="Q35" s="1">
        <f>IFERROR(VLOOKUP(A35,'درآمد ناشی از فروش'!A:Q,17,0),0)</f>
        <v>-299993623</v>
      </c>
      <c r="S35" s="1">
        <f t="shared" si="2"/>
        <v>-8460208098</v>
      </c>
      <c r="U35" s="5">
        <f t="shared" si="3"/>
        <v>-0.40399999331458536</v>
      </c>
    </row>
    <row r="36" spans="1:21" ht="24" x14ac:dyDescent="0.25">
      <c r="A36" s="3" t="s">
        <v>25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8608724</v>
      </c>
      <c r="G36" s="1">
        <f>IFERROR(VLOOKUP(A36,'درآمد ناشی از فروش'!A:Q,9,0),0)</f>
        <v>0</v>
      </c>
      <c r="I36" s="1">
        <f t="shared" si="1"/>
        <v>8608724</v>
      </c>
      <c r="K36" s="5">
        <f t="shared" si="0"/>
        <v>-0.12274518359419885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-20715658707</v>
      </c>
      <c r="Q36" s="1">
        <f>IFERROR(VLOOKUP(A36,'درآمد ناشی از فروش'!A:Q,17,0),0)</f>
        <v>0</v>
      </c>
      <c r="S36" s="1">
        <f t="shared" si="2"/>
        <v>-20715658707</v>
      </c>
      <c r="U36" s="5">
        <f t="shared" si="3"/>
        <v>-0.98923405691565669</v>
      </c>
    </row>
    <row r="37" spans="1:21" ht="24" x14ac:dyDescent="0.25">
      <c r="A37" s="3" t="s">
        <v>61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0</v>
      </c>
      <c r="G37" s="1">
        <f>IFERROR(VLOOKUP(A37,'درآمد ناشی از فروش'!A:Q,9,0),0)</f>
        <v>0</v>
      </c>
      <c r="I37" s="1">
        <f t="shared" si="1"/>
        <v>0</v>
      </c>
      <c r="K37" s="5">
        <f t="shared" si="0"/>
        <v>0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13768936974</v>
      </c>
      <c r="Q37" s="1">
        <f>IFERROR(VLOOKUP(A37,'درآمد ناشی از فروش'!A:Q,17,0),0)</f>
        <v>33340279</v>
      </c>
      <c r="S37" s="1">
        <f t="shared" si="2"/>
        <v>13802277253</v>
      </c>
      <c r="U37" s="5">
        <f t="shared" si="3"/>
        <v>0.65909961709526421</v>
      </c>
    </row>
    <row r="38" spans="1:21" ht="24" x14ac:dyDescent="0.25">
      <c r="A38" s="3" t="s">
        <v>70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0</v>
      </c>
      <c r="G38" s="1">
        <f>IFERROR(VLOOKUP(A38,'درآمد ناشی از فروش'!A:Q,9,0),0)</f>
        <v>0</v>
      </c>
      <c r="I38" s="1">
        <f t="shared" si="1"/>
        <v>0</v>
      </c>
      <c r="K38" s="5">
        <f t="shared" si="0"/>
        <v>0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-148468691004</v>
      </c>
      <c r="Q38" s="1">
        <f>IFERROR(VLOOKUP(A38,'درآمد ناشی از فروش'!A:Q,17,0),0)</f>
        <v>0</v>
      </c>
      <c r="S38" s="1">
        <f t="shared" si="2"/>
        <v>-148468691004</v>
      </c>
      <c r="U38" s="5">
        <f t="shared" si="3"/>
        <v>-7.089819715808277</v>
      </c>
    </row>
    <row r="39" spans="1:21" ht="24" x14ac:dyDescent="0.25">
      <c r="A39" s="3" t="s">
        <v>79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0</v>
      </c>
      <c r="G39" s="1">
        <f>IFERROR(VLOOKUP(A39,'درآمد ناشی از فروش'!A:Q,9,0),0)</f>
        <v>0</v>
      </c>
      <c r="I39" s="1">
        <f t="shared" si="1"/>
        <v>0</v>
      </c>
      <c r="K39" s="5">
        <f t="shared" si="0"/>
        <v>0</v>
      </c>
      <c r="M39" s="1">
        <f>IFERROR(VLOOKUP(A39,'درآمد سود سهام'!A:S,19,0),0)</f>
        <v>42750000000</v>
      </c>
      <c r="O39" s="1">
        <f>IFERROR(VLOOKUP(A39,'درآمد ناشی از تغییر قیمت اوراق'!A:Q,17,0),0)</f>
        <v>-17533410896</v>
      </c>
      <c r="Q39" s="1">
        <f>IFERROR(VLOOKUP(A39,'درآمد ناشی از فروش'!A:Q,17,0),0)</f>
        <v>416753499</v>
      </c>
      <c r="S39" s="1">
        <f t="shared" si="2"/>
        <v>25633342603</v>
      </c>
      <c r="U39" s="5">
        <f t="shared" si="3"/>
        <v>1.2240680276754199</v>
      </c>
    </row>
    <row r="40" spans="1:21" ht="24" x14ac:dyDescent="0.25">
      <c r="A40" s="3" t="s">
        <v>78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0</v>
      </c>
      <c r="G40" s="1">
        <f>IFERROR(VLOOKUP(A40,'درآمد ناشی از فروش'!A:Q,9,0),0)</f>
        <v>0</v>
      </c>
      <c r="I40" s="1">
        <f t="shared" si="1"/>
        <v>0</v>
      </c>
      <c r="K40" s="5">
        <f t="shared" si="0"/>
        <v>0</v>
      </c>
      <c r="M40" s="1">
        <f>IFERROR(VLOOKUP(A40,'درآمد سود سهام'!A:S,19,0),0)</f>
        <v>0</v>
      </c>
      <c r="O40" s="1">
        <f>IFERROR(VLOOKUP(A40,'درآمد ناشی از تغییر قیمت اوراق'!A:Q,17,0),0)</f>
        <v>-14685596000</v>
      </c>
      <c r="Q40" s="1">
        <f>IFERROR(VLOOKUP(A40,'درآمد ناشی از فروش'!A:Q,17,0),0)</f>
        <v>0</v>
      </c>
      <c r="S40" s="1">
        <f t="shared" si="2"/>
        <v>-14685596000</v>
      </c>
      <c r="U40" s="5">
        <f t="shared" si="3"/>
        <v>-0.70128070339348547</v>
      </c>
    </row>
    <row r="41" spans="1:21" ht="24" x14ac:dyDescent="0.25">
      <c r="A41" s="3" t="s">
        <v>80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0</v>
      </c>
      <c r="G41" s="1">
        <f>IFERROR(VLOOKUP(A41,'درآمد ناشی از فروش'!A:Q,9,0),0)</f>
        <v>0</v>
      </c>
      <c r="I41" s="1">
        <f t="shared" si="1"/>
        <v>0</v>
      </c>
      <c r="K41" s="5">
        <f t="shared" si="0"/>
        <v>0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-3523263706</v>
      </c>
      <c r="Q41" s="1">
        <f>IFERROR(VLOOKUP(A41,'درآمد ناشی از فروش'!A:Q,17,0),0)</f>
        <v>0</v>
      </c>
      <c r="S41" s="1">
        <f t="shared" si="2"/>
        <v>-3523263706</v>
      </c>
      <c r="U41" s="5">
        <f t="shared" si="3"/>
        <v>-0.16824627682692744</v>
      </c>
    </row>
    <row r="42" spans="1:21" ht="24" x14ac:dyDescent="0.25">
      <c r="A42" s="3" t="s">
        <v>105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1</v>
      </c>
      <c r="G42" s="1">
        <f>IFERROR(VLOOKUP(A42,'درآمد ناشی از فروش'!A:Q,9,0),0)</f>
        <v>0</v>
      </c>
      <c r="I42" s="1">
        <f t="shared" si="1"/>
        <v>1</v>
      </c>
      <c r="K42" s="5">
        <f t="shared" si="0"/>
        <v>-1.4258231951006776E-8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-411623291</v>
      </c>
      <c r="Q42" s="1">
        <f>IFERROR(VLOOKUP(A42,'درآمد ناشی از فروش'!A:Q,17,0),0)</f>
        <v>1724023387</v>
      </c>
      <c r="S42" s="1">
        <f t="shared" si="2"/>
        <v>1312400096</v>
      </c>
      <c r="U42" s="5">
        <f t="shared" si="3"/>
        <v>6.2670991525066999E-2</v>
      </c>
    </row>
    <row r="43" spans="1:21" ht="24" x14ac:dyDescent="0.25">
      <c r="A43" s="3" t="s">
        <v>103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1"/>
        <v>0</v>
      </c>
      <c r="K43" s="5">
        <f t="shared" si="0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1636347822</v>
      </c>
      <c r="S43" s="1">
        <f t="shared" si="2"/>
        <v>1636347822</v>
      </c>
      <c r="U43" s="5">
        <f t="shared" si="3"/>
        <v>7.8140454878954713E-2</v>
      </c>
    </row>
    <row r="44" spans="1:21" ht="24" x14ac:dyDescent="0.25">
      <c r="A44" s="3" t="s">
        <v>108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1"/>
        <v>0</v>
      </c>
      <c r="K44" s="5">
        <f t="shared" si="0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80830791</v>
      </c>
      <c r="S44" s="1">
        <f t="shared" si="2"/>
        <v>80830791</v>
      </c>
      <c r="U44" s="5">
        <f t="shared" si="3"/>
        <v>3.8599096671549328E-3</v>
      </c>
    </row>
    <row r="45" spans="1:21" ht="24" x14ac:dyDescent="0.25">
      <c r="A45" s="3" t="s">
        <v>98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0</v>
      </c>
      <c r="I45" s="1">
        <f t="shared" si="1"/>
        <v>0</v>
      </c>
      <c r="K45" s="5">
        <f t="shared" si="0"/>
        <v>0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-6774613035</v>
      </c>
      <c r="Q45" s="1">
        <f>IFERROR(VLOOKUP(A45,'درآمد ناشی از فروش'!A:Q,17,0),0)</f>
        <v>-107272322</v>
      </c>
      <c r="S45" s="1">
        <f t="shared" si="2"/>
        <v>-6881885357</v>
      </c>
      <c r="U45" s="5">
        <f t="shared" si="3"/>
        <v>-0.32863040790651515</v>
      </c>
    </row>
    <row r="46" spans="1:21" ht="24" x14ac:dyDescent="0.25">
      <c r="A46" s="3" t="s">
        <v>97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1"/>
        <v>0</v>
      </c>
      <c r="K46" s="5">
        <f t="shared" si="0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-298674846</v>
      </c>
      <c r="Q46" s="1">
        <f>IFERROR(VLOOKUP(A46,'درآمد ناشی از فروش'!A:Q,17,0),0)</f>
        <v>0</v>
      </c>
      <c r="S46" s="1">
        <f t="shared" si="2"/>
        <v>-298674846</v>
      </c>
      <c r="U46" s="5">
        <f t="shared" si="3"/>
        <v>-1.4262608483089207E-2</v>
      </c>
    </row>
    <row r="47" spans="1:21" ht="24" x14ac:dyDescent="0.25">
      <c r="A47" s="3" t="s">
        <v>96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0</v>
      </c>
      <c r="G47" s="1">
        <f>IFERROR(VLOOKUP(A47,'درآمد ناشی از فروش'!A:Q,9,0),0)</f>
        <v>0</v>
      </c>
      <c r="I47" s="1">
        <f t="shared" si="1"/>
        <v>0</v>
      </c>
      <c r="K47" s="5">
        <f t="shared" si="0"/>
        <v>0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-3434458022</v>
      </c>
      <c r="Q47" s="1">
        <f>IFERROR(VLOOKUP(A47,'درآمد ناشی از فروش'!A:Q,17,0),0)</f>
        <v>-32149548</v>
      </c>
      <c r="S47" s="1">
        <f t="shared" si="2"/>
        <v>-3466607570</v>
      </c>
      <c r="U47" s="5">
        <f t="shared" si="3"/>
        <v>-0.16554077853420326</v>
      </c>
    </row>
    <row r="48" spans="1:21" ht="24" x14ac:dyDescent="0.25">
      <c r="A48" s="3" t="s">
        <v>95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0</v>
      </c>
      <c r="I48" s="1">
        <f t="shared" si="1"/>
        <v>0</v>
      </c>
      <c r="K48" s="5">
        <f t="shared" si="0"/>
        <v>0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-3241660181</v>
      </c>
      <c r="S48" s="1">
        <f t="shared" si="2"/>
        <v>-3241660181</v>
      </c>
      <c r="U48" s="5">
        <f t="shared" si="3"/>
        <v>-0.1547988744817938</v>
      </c>
    </row>
    <row r="49" spans="1:21" ht="24" x14ac:dyDescent="0.25">
      <c r="A49" s="3" t="s">
        <v>110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1"/>
        <v>0</v>
      </c>
      <c r="K49" s="5">
        <f t="shared" ref="K49" si="4">+I49/$I$59</f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-199196511</v>
      </c>
      <c r="Q49" s="1">
        <f>IFERROR(VLOOKUP(A49,'درآمد ناشی از فروش'!A:Q,17,0),0)</f>
        <v>0</v>
      </c>
      <c r="S49" s="1">
        <f t="shared" si="2"/>
        <v>-199196511</v>
      </c>
      <c r="U49" s="5">
        <f t="shared" si="3"/>
        <v>-9.5122233614221823E-3</v>
      </c>
    </row>
    <row r="50" spans="1:21" ht="24" x14ac:dyDescent="0.25">
      <c r="A50" s="3" t="s">
        <v>115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0</v>
      </c>
      <c r="G50" s="1">
        <f>IFERROR(VLOOKUP(A50,'درآمد ناشی از فروش'!A:Q,9,0),0)</f>
        <v>0</v>
      </c>
      <c r="I50" s="1">
        <f t="shared" ref="I50" si="5">+G50+E50+C50</f>
        <v>0</v>
      </c>
      <c r="K50" s="5">
        <f t="shared" ref="K50" si="6">+I50/$I$59</f>
        <v>0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0</v>
      </c>
      <c r="Q50" s="1">
        <f>IFERROR(VLOOKUP(A50,'درآمد ناشی از فروش'!A:Q,17,0),0)</f>
        <v>-17025287</v>
      </c>
      <c r="S50" s="1">
        <f t="shared" ref="S50" si="7">+M50+O50+Q50</f>
        <v>-17025287</v>
      </c>
      <c r="U50" s="5">
        <f t="shared" ref="U50" si="8">+S50/$S$59</f>
        <v>-8.1300787811648656E-4</v>
      </c>
    </row>
    <row r="51" spans="1:21" ht="24" x14ac:dyDescent="0.25">
      <c r="A51" s="3" t="s">
        <v>113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0</v>
      </c>
      <c r="G51" s="1">
        <f>IFERROR(VLOOKUP(A51,'درآمد ناشی از فروش'!A:Q,9,0),0)</f>
        <v>0</v>
      </c>
      <c r="I51" s="1">
        <f t="shared" ref="I51" si="9">+G51+E51+C51</f>
        <v>0</v>
      </c>
      <c r="K51" s="5">
        <f t="shared" ref="K51" si="10">+I51/$I$59</f>
        <v>0</v>
      </c>
      <c r="M51" s="1">
        <f>IFERROR(VLOOKUP(A51,'درآمد سود سهام'!A:S,19,0),0)</f>
        <v>0</v>
      </c>
      <c r="O51" s="1">
        <f>IFERROR(VLOOKUP(A51,'درآمد ناشی از تغییر قیمت اوراق'!A:Q,17,0),0)</f>
        <v>-51694006</v>
      </c>
      <c r="Q51" s="1">
        <f>IFERROR(VLOOKUP(A51,'درآمد ناشی از فروش'!A:Q,17,0),0)</f>
        <v>0</v>
      </c>
      <c r="S51" s="1">
        <f t="shared" ref="S51" si="11">+M51+O51+Q51</f>
        <v>-51694006</v>
      </c>
      <c r="U51" s="5">
        <f t="shared" ref="U51" si="12">+S51/$S$59</f>
        <v>-2.4685418888621925E-3</v>
      </c>
    </row>
    <row r="52" spans="1:21" ht="24" x14ac:dyDescent="0.25">
      <c r="A52" s="3" t="s">
        <v>118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0</v>
      </c>
      <c r="G52" s="1">
        <f>IFERROR(VLOOKUP(A52,'درآمد ناشی از فروش'!A:Q,9,0),0)</f>
        <v>-1570</v>
      </c>
      <c r="I52" s="1">
        <f t="shared" ref="I52:I53" si="13">+G52+E52+C52</f>
        <v>-1570</v>
      </c>
      <c r="K52" s="5">
        <f t="shared" ref="K52:K53" si="14">+I52/$I$59</f>
        <v>2.2385424163080639E-5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0</v>
      </c>
      <c r="Q52" s="1">
        <f>IFERROR(VLOOKUP(A52,'درآمد ناشی از فروش'!A:Q,17,0),0)</f>
        <v>-1570</v>
      </c>
      <c r="S52" s="1">
        <f t="shared" ref="S52:S53" si="15">+M52+O52+Q52</f>
        <v>-1570</v>
      </c>
      <c r="U52" s="5">
        <f t="shared" ref="U52:U53" si="16">+S52/$S$59</f>
        <v>-7.4972149875821998E-8</v>
      </c>
    </row>
    <row r="53" spans="1:21" ht="24" x14ac:dyDescent="0.25">
      <c r="A53" s="3" t="s">
        <v>119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0</v>
      </c>
      <c r="G53" s="1">
        <f>IFERROR(VLOOKUP(A53,'درآمد ناشی از فروش'!A:Q,9,0),0)</f>
        <v>-1903</v>
      </c>
      <c r="I53" s="1">
        <f t="shared" si="13"/>
        <v>-1903</v>
      </c>
      <c r="K53" s="5">
        <f t="shared" si="14"/>
        <v>2.7133415402765896E-5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0</v>
      </c>
      <c r="Q53" s="1">
        <f>IFERROR(VLOOKUP(A53,'درآمد ناشی از فروش'!A:Q,17,0),0)</f>
        <v>-1903</v>
      </c>
      <c r="S53" s="1">
        <f t="shared" si="15"/>
        <v>-1903</v>
      </c>
      <c r="U53" s="5">
        <f t="shared" si="16"/>
        <v>-9.0873886123368966E-8</v>
      </c>
    </row>
    <row r="54" spans="1:21" s="3" customFormat="1" ht="24" x14ac:dyDescent="0.25">
      <c r="A54" s="3" t="s">
        <v>86</v>
      </c>
      <c r="C54" s="1">
        <f>IFERROR(VLOOKUP(A54,'درآمد سود سهام'!A:S,13,0),0)</f>
        <v>0</v>
      </c>
      <c r="D54" s="1"/>
      <c r="E54" s="1">
        <f>IFERROR(VLOOKUP(A54,'درآمد ناشی از تغییر قیمت اوراق'!A:Q,9,0),0)</f>
        <v>0</v>
      </c>
      <c r="F54" s="1"/>
      <c r="G54" s="1">
        <f>IFERROR(VLOOKUP(A54,'درآمد ناشی از فروش'!A:Q,9,0),0)</f>
        <v>0</v>
      </c>
      <c r="H54" s="1"/>
      <c r="I54" s="1">
        <f t="shared" si="1"/>
        <v>0</v>
      </c>
      <c r="J54" s="1"/>
      <c r="K54" s="5">
        <f t="shared" si="0"/>
        <v>0</v>
      </c>
      <c r="L54" s="1"/>
      <c r="M54" s="1">
        <f>IFERROR(VLOOKUP(A54,'درآمد سود سهام'!A:S,19,0),0)</f>
        <v>0</v>
      </c>
      <c r="N54" s="1"/>
      <c r="O54" s="1">
        <f>IFERROR(VLOOKUP(A54,'درآمد ناشی از تغییر قیمت اوراق'!A:Q,17,0),0)</f>
        <v>0</v>
      </c>
      <c r="P54" s="1"/>
      <c r="Q54" s="1">
        <f>IFERROR(VLOOKUP(A54,'درآمد ناشی از فروش'!A:Q,17,0),0)</f>
        <v>4126420920</v>
      </c>
      <c r="R54" s="1"/>
      <c r="S54" s="1">
        <f t="shared" si="2"/>
        <v>4126420920</v>
      </c>
      <c r="T54" s="1"/>
      <c r="U54" s="5">
        <f t="shared" si="3"/>
        <v>0.19704882016876898</v>
      </c>
    </row>
    <row r="55" spans="1:21" s="3" customFormat="1" ht="24" x14ac:dyDescent="0.25">
      <c r="A55" s="3" t="s">
        <v>87</v>
      </c>
      <c r="C55" s="1">
        <f>IFERROR(VLOOKUP(A55,'درآمد سود سهام'!A:S,13,0),0)</f>
        <v>0</v>
      </c>
      <c r="D55" s="1"/>
      <c r="E55" s="1">
        <f>IFERROR(VLOOKUP(A55,'درآمد ناشی از تغییر قیمت اوراق'!A:Q,9,0),0)</f>
        <v>0</v>
      </c>
      <c r="F55" s="1"/>
      <c r="G55" s="1">
        <f>IFERROR(VLOOKUP(A55,'درآمد ناشی از فروش'!A:Q,9,0),0)</f>
        <v>0</v>
      </c>
      <c r="H55" s="1"/>
      <c r="I55" s="1">
        <f t="shared" si="1"/>
        <v>0</v>
      </c>
      <c r="J55" s="1"/>
      <c r="K55" s="5">
        <f t="shared" si="0"/>
        <v>0</v>
      </c>
      <c r="L55" s="1"/>
      <c r="M55" s="1">
        <f>IFERROR(VLOOKUP(A55,'درآمد سود سهام'!A:S,19,0),0)</f>
        <v>0</v>
      </c>
      <c r="N55" s="1"/>
      <c r="O55" s="1">
        <f>IFERROR(VLOOKUP(A55,'درآمد ناشی از تغییر قیمت اوراق'!A:Q,17,0),0)</f>
        <v>0</v>
      </c>
      <c r="P55" s="1"/>
      <c r="Q55" s="1">
        <f>IFERROR(VLOOKUP(A55,'درآمد ناشی از فروش'!A:Q,17,0),0)</f>
        <v>3502814610</v>
      </c>
      <c r="R55" s="1"/>
      <c r="S55" s="1">
        <f t="shared" si="2"/>
        <v>3502814610</v>
      </c>
      <c r="T55" s="1"/>
      <c r="U55" s="5">
        <f t="shared" si="3"/>
        <v>0.16726977192875095</v>
      </c>
    </row>
    <row r="56" spans="1:21" s="3" customFormat="1" ht="24" x14ac:dyDescent="0.25">
      <c r="A56" s="3" t="s">
        <v>109</v>
      </c>
      <c r="C56" s="1">
        <f>IFERROR(VLOOKUP(A56,'درآمد سود سهام'!A:S,13,0),0)</f>
        <v>0</v>
      </c>
      <c r="D56" s="1"/>
      <c r="E56" s="1">
        <f>IFERROR(VLOOKUP(A56,'درآمد ناشی از تغییر قیمت اوراق'!A:Q,9,0),0)</f>
        <v>0</v>
      </c>
      <c r="F56" s="1"/>
      <c r="G56" s="1">
        <f>IFERROR(VLOOKUP(A56,'درآمد ناشی از فروش'!A:Q,9,0),0)</f>
        <v>0</v>
      </c>
      <c r="H56" s="1"/>
      <c r="I56" s="1">
        <f t="shared" si="1"/>
        <v>0</v>
      </c>
      <c r="J56" s="1"/>
      <c r="K56" s="5">
        <f t="shared" ref="K56" si="17">+I56/$I$59</f>
        <v>0</v>
      </c>
      <c r="L56" s="1"/>
      <c r="M56" s="1">
        <f>IFERROR(VLOOKUP(A56,'درآمد سود سهام'!A:S,19,0),0)</f>
        <v>0</v>
      </c>
      <c r="N56" s="1"/>
      <c r="O56" s="1">
        <f>IFERROR(VLOOKUP(A56,'درآمد ناشی از تغییر قیمت اوراق'!A:Q,17,0),0)</f>
        <v>-1573939089</v>
      </c>
      <c r="P56" s="1"/>
      <c r="Q56" s="1">
        <f>IFERROR(VLOOKUP(A56,'درآمد ناشی از فروش'!A:Q,17,0),0)</f>
        <v>0</v>
      </c>
      <c r="R56" s="1"/>
      <c r="S56" s="1">
        <f t="shared" si="2"/>
        <v>-1573939089</v>
      </c>
      <c r="T56" s="1"/>
      <c r="U56" s="5">
        <f t="shared" si="3"/>
        <v>-7.5160253041989006E-2</v>
      </c>
    </row>
    <row r="57" spans="1:21" s="3" customFormat="1" ht="24" x14ac:dyDescent="0.25">
      <c r="A57" s="3" t="s">
        <v>88</v>
      </c>
      <c r="C57" s="1">
        <f>IFERROR(VLOOKUP(A57,'درآمد سود سهام'!A:S,13,0),0)</f>
        <v>0</v>
      </c>
      <c r="D57" s="1"/>
      <c r="E57" s="1">
        <f>IFERROR(VLOOKUP(A57,'درآمد ناشی از تغییر قیمت اوراق'!A:Q,9,0),0)</f>
        <v>0</v>
      </c>
      <c r="F57" s="1"/>
      <c r="G57" s="1">
        <f>IFERROR(VLOOKUP(A57,'درآمد ناشی از فروش'!A:Q,9,0),0)</f>
        <v>0</v>
      </c>
      <c r="H57" s="1"/>
      <c r="I57" s="1">
        <f t="shared" si="1"/>
        <v>0</v>
      </c>
      <c r="J57" s="1"/>
      <c r="K57" s="5">
        <f t="shared" si="0"/>
        <v>0</v>
      </c>
      <c r="L57" s="1"/>
      <c r="M57" s="1">
        <f>IFERROR(VLOOKUP(A57,'درآمد سود سهام'!A:S,19,0),0)</f>
        <v>0</v>
      </c>
      <c r="N57" s="1"/>
      <c r="O57" s="1">
        <f>IFERROR(VLOOKUP(A57,'درآمد ناشی از تغییر قیمت اوراق'!A:Q,17,0),0)</f>
        <v>0</v>
      </c>
      <c r="P57" s="1"/>
      <c r="Q57" s="1">
        <f>IFERROR(VLOOKUP(A57,'درآمد ناشی از فروش'!A:Q,17,0),0)</f>
        <v>101159</v>
      </c>
      <c r="R57" s="1"/>
      <c r="S57" s="1">
        <f t="shared" si="2"/>
        <v>101159</v>
      </c>
      <c r="T57" s="1"/>
      <c r="U57" s="5">
        <f t="shared" si="3"/>
        <v>4.830641853049859E-6</v>
      </c>
    </row>
    <row r="58" spans="1:21" ht="24.75" thickBot="1" x14ac:dyDescent="0.3">
      <c r="A58" s="3" t="s">
        <v>104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0</v>
      </c>
      <c r="G58" s="1">
        <f>IFERROR(VLOOKUP(A58,'درآمد ناشی از فروش'!A:Q,9,0),0)</f>
        <v>0</v>
      </c>
      <c r="I58" s="1">
        <f t="shared" si="1"/>
        <v>0</v>
      </c>
      <c r="K58" s="5">
        <f>+I58/$I$59</f>
        <v>0</v>
      </c>
      <c r="M58" s="1">
        <f>IFERROR(VLOOKUP(A58,'درآمد سود سهام'!A:S,19,0),0)</f>
        <v>2400000000</v>
      </c>
      <c r="O58" s="1">
        <f>IFERROR(VLOOKUP(A58,'درآمد ناشی از تغییر قیمت اوراق'!A:Q,17,0),0)</f>
        <v>-2826623935</v>
      </c>
      <c r="Q58" s="1">
        <f>IFERROR(VLOOKUP(A58,'درآمد ناشی از فروش'!A:Q,17,0),0)</f>
        <v>0</v>
      </c>
      <c r="S58" s="1">
        <f t="shared" si="2"/>
        <v>-426623935</v>
      </c>
      <c r="U58" s="5">
        <f t="shared" si="3"/>
        <v>-2.0372556430212067E-2</v>
      </c>
    </row>
    <row r="59" spans="1:21" s="3" customFormat="1" ht="24.75" thickBot="1" x14ac:dyDescent="0.3">
      <c r="C59" s="2">
        <f>SUM(C8:C58)</f>
        <v>0</v>
      </c>
      <c r="E59" s="2">
        <f>SUM(E8:E58)</f>
        <v>-70126315</v>
      </c>
      <c r="G59" s="2">
        <f>SUM(G8:G58)</f>
        <v>-8608</v>
      </c>
      <c r="I59" s="2">
        <f>SUM(I8:I58)</f>
        <v>-70134923</v>
      </c>
      <c r="K59" s="13">
        <f>SUM(K8:K58)</f>
        <v>0.99999999999999989</v>
      </c>
      <c r="M59" s="2">
        <f>SUM(M8:M58)</f>
        <v>58784997560</v>
      </c>
      <c r="O59" s="2">
        <f>SUM(O8:O58)</f>
        <v>-84281495056</v>
      </c>
      <c r="Q59" s="2">
        <f>SUM(Q8:Q58)</f>
        <v>46437606996</v>
      </c>
      <c r="S59" s="2">
        <f>SUM(S8:S58)</f>
        <v>20941109500</v>
      </c>
      <c r="U59" s="13">
        <f>SUM(U8:U58)</f>
        <v>0.99999999999999944</v>
      </c>
    </row>
    <row r="60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11"/>
  <sheetViews>
    <sheetView rightToLeft="1" zoomScale="70" zoomScaleNormal="70" workbookViewId="0">
      <selection activeCell="X22" sqref="X22"/>
    </sheetView>
  </sheetViews>
  <sheetFormatPr defaultRowHeight="18.75" x14ac:dyDescent="0.25"/>
  <cols>
    <col min="1" max="1" width="28" style="7" bestFit="1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32" t="s">
        <v>60</v>
      </c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  <c r="M2" s="32" t="s">
        <v>0</v>
      </c>
      <c r="N2" s="32" t="s">
        <v>0</v>
      </c>
      <c r="O2" s="32" t="s">
        <v>0</v>
      </c>
      <c r="P2" s="32" t="s">
        <v>0</v>
      </c>
      <c r="Q2" s="32" t="s">
        <v>0</v>
      </c>
      <c r="R2" s="32" t="s">
        <v>0</v>
      </c>
      <c r="S2" s="32" t="s">
        <v>0</v>
      </c>
    </row>
    <row r="3" spans="1:19" ht="26.25" x14ac:dyDescent="0.25">
      <c r="A3" s="32" t="s">
        <v>38</v>
      </c>
      <c r="B3" s="32" t="s">
        <v>38</v>
      </c>
      <c r="C3" s="32" t="s">
        <v>38</v>
      </c>
      <c r="D3" s="32" t="s">
        <v>38</v>
      </c>
      <c r="E3" s="32" t="s">
        <v>38</v>
      </c>
      <c r="F3" s="32" t="s">
        <v>38</v>
      </c>
      <c r="G3" s="32" t="s">
        <v>38</v>
      </c>
      <c r="H3" s="32" t="s">
        <v>38</v>
      </c>
      <c r="I3" s="32" t="s">
        <v>38</v>
      </c>
      <c r="J3" s="32" t="s">
        <v>38</v>
      </c>
      <c r="K3" s="32" t="s">
        <v>38</v>
      </c>
      <c r="L3" s="32" t="s">
        <v>38</v>
      </c>
      <c r="M3" s="32" t="s">
        <v>38</v>
      </c>
      <c r="N3" s="32" t="s">
        <v>38</v>
      </c>
      <c r="O3" s="32" t="s">
        <v>38</v>
      </c>
      <c r="P3" s="32" t="s">
        <v>38</v>
      </c>
      <c r="Q3" s="32" t="s">
        <v>38</v>
      </c>
      <c r="R3" s="32" t="s">
        <v>38</v>
      </c>
      <c r="S3" s="32" t="s">
        <v>38</v>
      </c>
    </row>
    <row r="4" spans="1:19" ht="26.25" x14ac:dyDescent="0.25">
      <c r="A4" s="32" t="str">
        <f>+سپرده!A4</f>
        <v>برای ماه منتهی به 1405/01/31</v>
      </c>
      <c r="B4" s="32" t="s">
        <v>62</v>
      </c>
      <c r="C4" s="32" t="s">
        <v>62</v>
      </c>
      <c r="D4" s="32" t="s">
        <v>62</v>
      </c>
      <c r="E4" s="32" t="s">
        <v>62</v>
      </c>
      <c r="F4" s="32" t="s">
        <v>62</v>
      </c>
      <c r="G4" s="32" t="s">
        <v>62</v>
      </c>
      <c r="H4" s="32" t="s">
        <v>62</v>
      </c>
      <c r="I4" s="32" t="s">
        <v>62</v>
      </c>
      <c r="J4" s="32" t="s">
        <v>62</v>
      </c>
      <c r="K4" s="32" t="s">
        <v>62</v>
      </c>
      <c r="L4" s="32" t="s">
        <v>62</v>
      </c>
      <c r="M4" s="32" t="s">
        <v>62</v>
      </c>
      <c r="N4" s="32" t="s">
        <v>62</v>
      </c>
      <c r="O4" s="32" t="s">
        <v>62</v>
      </c>
      <c r="P4" s="32" t="s">
        <v>62</v>
      </c>
      <c r="Q4" s="32" t="s">
        <v>62</v>
      </c>
      <c r="R4" s="32" t="s">
        <v>62</v>
      </c>
      <c r="S4" s="32" t="s">
        <v>62</v>
      </c>
    </row>
    <row r="6" spans="1:19" ht="27" thickBot="1" x14ac:dyDescent="0.3">
      <c r="A6" s="33" t="s">
        <v>3</v>
      </c>
      <c r="C6" s="33" t="s">
        <v>64</v>
      </c>
      <c r="D6" s="33" t="s">
        <v>64</v>
      </c>
      <c r="E6" s="33" t="s">
        <v>64</v>
      </c>
      <c r="F6" s="33" t="s">
        <v>64</v>
      </c>
      <c r="G6" s="33" t="s">
        <v>64</v>
      </c>
      <c r="I6" s="33" t="s">
        <v>40</v>
      </c>
      <c r="J6" s="33" t="s">
        <v>40</v>
      </c>
      <c r="K6" s="33" t="s">
        <v>40</v>
      </c>
      <c r="L6" s="33" t="s">
        <v>40</v>
      </c>
      <c r="M6" s="33" t="s">
        <v>40</v>
      </c>
      <c r="O6" s="33" t="s">
        <v>41</v>
      </c>
      <c r="P6" s="33" t="s">
        <v>41</v>
      </c>
      <c r="Q6" s="33" t="s">
        <v>41</v>
      </c>
      <c r="R6" s="33" t="s">
        <v>41</v>
      </c>
      <c r="S6" s="33" t="s">
        <v>41</v>
      </c>
    </row>
    <row r="7" spans="1:19" ht="27" thickBot="1" x14ac:dyDescent="0.3">
      <c r="A7" s="33" t="s">
        <v>3</v>
      </c>
      <c r="C7" s="18" t="s">
        <v>65</v>
      </c>
      <c r="E7" s="18" t="s">
        <v>66</v>
      </c>
      <c r="G7" s="18" t="s">
        <v>67</v>
      </c>
      <c r="I7" s="18" t="s">
        <v>68</v>
      </c>
      <c r="K7" s="18" t="s">
        <v>44</v>
      </c>
      <c r="M7" s="18" t="s">
        <v>69</v>
      </c>
      <c r="O7" s="18" t="s">
        <v>68</v>
      </c>
      <c r="Q7" s="18" t="s">
        <v>44</v>
      </c>
      <c r="S7" s="18" t="s">
        <v>69</v>
      </c>
    </row>
    <row r="8" spans="1:19" ht="21" x14ac:dyDescent="0.25">
      <c r="A8" s="9" t="s">
        <v>81</v>
      </c>
      <c r="C8" s="7" t="s">
        <v>106</v>
      </c>
      <c r="E8" s="7">
        <v>40102934</v>
      </c>
      <c r="G8" s="7">
        <v>340</v>
      </c>
      <c r="I8" s="7">
        <v>0</v>
      </c>
      <c r="K8" s="7">
        <v>0</v>
      </c>
      <c r="M8" s="7">
        <v>0</v>
      </c>
      <c r="O8" s="7">
        <v>13634997560</v>
      </c>
      <c r="Q8" s="7">
        <v>0</v>
      </c>
      <c r="S8" s="7">
        <f>+Q8+O8</f>
        <v>13634997560</v>
      </c>
    </row>
    <row r="9" spans="1:19" ht="21" x14ac:dyDescent="0.25">
      <c r="A9" s="9" t="s">
        <v>79</v>
      </c>
      <c r="C9" s="7" t="s">
        <v>114</v>
      </c>
      <c r="E9" s="7">
        <v>28500000</v>
      </c>
      <c r="G9" s="7">
        <v>1500</v>
      </c>
      <c r="I9" s="7">
        <v>0</v>
      </c>
      <c r="K9" s="7">
        <v>0</v>
      </c>
      <c r="M9" s="7">
        <v>0</v>
      </c>
      <c r="O9" s="7">
        <v>42750000000</v>
      </c>
      <c r="Q9" s="7">
        <v>0</v>
      </c>
      <c r="S9" s="7">
        <f t="shared" ref="S9:S10" si="0">+Q9+O9</f>
        <v>42750000000</v>
      </c>
    </row>
    <row r="10" spans="1:19" ht="21.75" thickBot="1" x14ac:dyDescent="0.3">
      <c r="A10" s="9" t="s">
        <v>104</v>
      </c>
      <c r="C10" s="7" t="s">
        <v>107</v>
      </c>
      <c r="E10" s="7">
        <v>4000000</v>
      </c>
      <c r="G10" s="7">
        <v>600</v>
      </c>
      <c r="I10" s="7">
        <v>0</v>
      </c>
      <c r="K10" s="7">
        <v>0</v>
      </c>
      <c r="M10" s="7">
        <v>0</v>
      </c>
      <c r="O10" s="7">
        <v>2400000000</v>
      </c>
      <c r="Q10" s="7">
        <v>0</v>
      </c>
      <c r="S10" s="7">
        <f t="shared" si="0"/>
        <v>2400000000</v>
      </c>
    </row>
    <row r="11" spans="1:19" ht="21.75" thickBot="1" x14ac:dyDescent="0.3">
      <c r="A11" s="9" t="s">
        <v>30</v>
      </c>
      <c r="C11" s="7" t="s">
        <v>30</v>
      </c>
      <c r="E11" s="7" t="s">
        <v>30</v>
      </c>
      <c r="G11" s="7" t="s">
        <v>30</v>
      </c>
      <c r="I11" s="10">
        <f>SUM(I8:I10)</f>
        <v>0</v>
      </c>
      <c r="K11" s="10">
        <f>SUM(K8:K10)</f>
        <v>0</v>
      </c>
      <c r="M11" s="10">
        <f>SUM(M8:M10)</f>
        <v>0</v>
      </c>
      <c r="O11" s="10">
        <f>SUM(O8:O10)</f>
        <v>58784997560</v>
      </c>
      <c r="P11" s="9"/>
      <c r="Q11" s="10">
        <f>SUM(Q8:Q10)</f>
        <v>0</v>
      </c>
      <c r="R11" s="9"/>
      <c r="S11" s="10">
        <f>SUM(S8:S10)</f>
        <v>58784997560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2"/>
  <sheetViews>
    <sheetView rightToLeft="1" zoomScale="85" zoomScaleNormal="85" workbookViewId="0">
      <selection activeCell="X22" sqref="X22"/>
    </sheetView>
  </sheetViews>
  <sheetFormatPr defaultRowHeight="22.5" x14ac:dyDescent="0.25"/>
  <cols>
    <col min="1" max="1" width="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</row>
    <row r="3" spans="1:9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</row>
    <row r="4" spans="1:9" ht="24" x14ac:dyDescent="0.25">
      <c r="A4" s="29" t="str">
        <f>+سپرده!A4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</row>
    <row r="6" spans="1:9" ht="24.75" thickBot="1" x14ac:dyDescent="0.3">
      <c r="A6" s="17" t="s">
        <v>54</v>
      </c>
      <c r="C6" s="28" t="s">
        <v>40</v>
      </c>
      <c r="D6" s="28" t="s">
        <v>40</v>
      </c>
      <c r="E6" s="28" t="s">
        <v>40</v>
      </c>
      <c r="G6" s="28" t="s">
        <v>41</v>
      </c>
      <c r="H6" s="28" t="s">
        <v>41</v>
      </c>
      <c r="I6" s="28" t="s">
        <v>41</v>
      </c>
    </row>
    <row r="7" spans="1:9" ht="24.75" thickBot="1" x14ac:dyDescent="0.3">
      <c r="A7" s="28" t="s">
        <v>55</v>
      </c>
      <c r="C7" s="28" t="s">
        <v>56</v>
      </c>
      <c r="E7" s="28" t="s">
        <v>57</v>
      </c>
      <c r="G7" s="28" t="s">
        <v>56</v>
      </c>
      <c r="I7" s="28" t="s">
        <v>57</v>
      </c>
    </row>
    <row r="8" spans="1:9" ht="24" x14ac:dyDescent="0.25">
      <c r="A8" s="3" t="s">
        <v>36</v>
      </c>
      <c r="C8" s="1">
        <f>+'سود سپرده بانکی'!G8</f>
        <v>2846213072</v>
      </c>
      <c r="E8" s="12">
        <f>+C8/$C$11</f>
        <v>0.99999758732629696</v>
      </c>
      <c r="G8" s="1">
        <f>+'سود سپرده بانکی'!M8</f>
        <v>8521400353</v>
      </c>
      <c r="I8" s="12">
        <f>+G8/$G$11</f>
        <v>0.99999749795271076</v>
      </c>
    </row>
    <row r="9" spans="1:9" ht="24" x14ac:dyDescent="0.25">
      <c r="A9" s="3" t="s">
        <v>111</v>
      </c>
      <c r="C9" s="1">
        <f>+'سود سپرده بانکی'!G9</f>
        <v>3277</v>
      </c>
      <c r="E9" s="12">
        <f>+C9/$C$11</f>
        <v>1.1513516419083733E-6</v>
      </c>
      <c r="G9" s="1">
        <f>+'سود سپرده بانکی'!M9</f>
        <v>6667</v>
      </c>
      <c r="I9" s="12">
        <f>+G9/$G$11</f>
        <v>7.823811865034107E-7</v>
      </c>
    </row>
    <row r="10" spans="1:9" ht="24.75" thickBot="1" x14ac:dyDescent="0.3">
      <c r="A10" s="3" t="s">
        <v>37</v>
      </c>
      <c r="C10" s="1">
        <f>+'سود سپرده بانکی'!G10</f>
        <v>3590</v>
      </c>
      <c r="E10" s="12">
        <f>+C10/$C$11</f>
        <v>1.2613220611690754E-6</v>
      </c>
      <c r="G10" s="1">
        <f>+'سود سپرده بانکی'!M10</f>
        <v>14654</v>
      </c>
      <c r="I10" s="12">
        <f>+G10/$G$11</f>
        <v>1.7196661027480096E-6</v>
      </c>
    </row>
    <row r="11" spans="1:9" ht="24.75" thickBot="1" x14ac:dyDescent="0.3">
      <c r="A11" s="3" t="s">
        <v>30</v>
      </c>
      <c r="C11" s="2">
        <f>SUM(C8:C10)</f>
        <v>2846219939</v>
      </c>
      <c r="D11" s="3"/>
      <c r="E11" s="13">
        <f>SUM(E8:E10)</f>
        <v>1</v>
      </c>
      <c r="F11" s="3"/>
      <c r="G11" s="2">
        <f>SUM(G8:G10)</f>
        <v>8521421674</v>
      </c>
      <c r="H11" s="3"/>
      <c r="I11" s="13">
        <f>SUM(I8:I10)</f>
        <v>1</v>
      </c>
    </row>
    <row r="12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rightToLeft="1" workbookViewId="0">
      <selection activeCell="X22" sqref="X22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</row>
    <row r="4" spans="1:13" ht="24" x14ac:dyDescent="0.25">
      <c r="A4" s="29" t="str">
        <f>+سپرده!A4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</row>
    <row r="6" spans="1:13" ht="24.75" thickBot="1" x14ac:dyDescent="0.3">
      <c r="A6" s="17" t="s">
        <v>39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I6" s="28" t="s">
        <v>41</v>
      </c>
      <c r="J6" s="28" t="s">
        <v>41</v>
      </c>
      <c r="K6" s="28" t="s">
        <v>41</v>
      </c>
      <c r="L6" s="28" t="s">
        <v>41</v>
      </c>
      <c r="M6" s="28" t="s">
        <v>41</v>
      </c>
    </row>
    <row r="7" spans="1:13" ht="24.75" thickBot="1" x14ac:dyDescent="0.3">
      <c r="A7" s="28" t="s">
        <v>42</v>
      </c>
      <c r="C7" s="28" t="s">
        <v>43</v>
      </c>
      <c r="E7" s="28" t="s">
        <v>44</v>
      </c>
      <c r="G7" s="28" t="s">
        <v>45</v>
      </c>
      <c r="I7" s="28" t="s">
        <v>43</v>
      </c>
      <c r="K7" s="28" t="s">
        <v>44</v>
      </c>
      <c r="M7" s="28" t="s">
        <v>45</v>
      </c>
    </row>
    <row r="8" spans="1:13" ht="24" x14ac:dyDescent="0.25">
      <c r="A8" s="3" t="s">
        <v>36</v>
      </c>
      <c r="C8" s="1">
        <v>2846213072</v>
      </c>
      <c r="E8" s="1">
        <v>0</v>
      </c>
      <c r="G8" s="1">
        <f>+C8-E8</f>
        <v>2846213072</v>
      </c>
      <c r="I8" s="1">
        <v>8521400353</v>
      </c>
      <c r="K8" s="1">
        <v>0</v>
      </c>
      <c r="M8" s="1">
        <f>+I8-K8</f>
        <v>8521400353</v>
      </c>
    </row>
    <row r="9" spans="1:13" ht="24" x14ac:dyDescent="0.25">
      <c r="A9" s="3" t="s">
        <v>111</v>
      </c>
      <c r="C9" s="1">
        <v>3277</v>
      </c>
      <c r="E9" s="1">
        <v>0</v>
      </c>
      <c r="G9" s="1">
        <f>+C9-E9</f>
        <v>3277</v>
      </c>
      <c r="I9" s="1">
        <v>6667</v>
      </c>
      <c r="K9" s="1">
        <v>0</v>
      </c>
      <c r="M9" s="1">
        <f>+I9-K9</f>
        <v>6667</v>
      </c>
    </row>
    <row r="10" spans="1:13" ht="24.75" thickBot="1" x14ac:dyDescent="0.3">
      <c r="A10" s="3" t="s">
        <v>37</v>
      </c>
      <c r="C10" s="1">
        <v>3590</v>
      </c>
      <c r="E10" s="1">
        <v>0</v>
      </c>
      <c r="G10" s="1">
        <f>+C10-E10</f>
        <v>3590</v>
      </c>
      <c r="I10" s="1">
        <v>14654</v>
      </c>
      <c r="K10" s="1">
        <v>0</v>
      </c>
      <c r="M10" s="1">
        <f>+I10-K10</f>
        <v>14654</v>
      </c>
    </row>
    <row r="11" spans="1:13" ht="24.75" thickBot="1" x14ac:dyDescent="0.3">
      <c r="A11" s="3" t="s">
        <v>30</v>
      </c>
      <c r="C11" s="2">
        <f>SUM(C8:C10)</f>
        <v>2846219939</v>
      </c>
      <c r="D11" s="3"/>
      <c r="E11" s="2">
        <f>SUM(E8:E10)</f>
        <v>0</v>
      </c>
      <c r="F11" s="3"/>
      <c r="G11" s="2">
        <f>SUM(G8:G10)</f>
        <v>2846219939</v>
      </c>
      <c r="H11" s="3"/>
      <c r="I11" s="2">
        <f>SUM(I8:I10)</f>
        <v>8521421674</v>
      </c>
      <c r="J11" s="3"/>
      <c r="K11" s="2">
        <f>SUM(K8:K10)</f>
        <v>0</v>
      </c>
      <c r="L11" s="3"/>
      <c r="M11" s="2">
        <f>SUM(M8:M10)</f>
        <v>8521421674</v>
      </c>
    </row>
    <row r="13" spans="1:13" x14ac:dyDescent="0.45">
      <c r="G13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topLeftCell="A25" zoomScale="70" zoomScaleNormal="70" workbookViewId="0">
      <selection activeCell="X22" sqref="X22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.28515625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28.28515625" style="1" customWidth="1"/>
    <col min="18" max="54" width="13.28515625" style="1" customWidth="1"/>
    <col min="55" max="16384" width="9.140625" style="1"/>
  </cols>
  <sheetData>
    <row r="2" spans="1:17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</row>
    <row r="4" spans="1:17" ht="24" x14ac:dyDescent="0.25">
      <c r="A4" s="29" t="str">
        <f>+سپرده!A4</f>
        <v>برای ماه منتهی به 1405/01/31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thickBot="1" x14ac:dyDescent="0.3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K6" s="28" t="s">
        <v>41</v>
      </c>
      <c r="L6" s="28" t="s">
        <v>41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</row>
    <row r="7" spans="1:17" ht="24.75" thickBot="1" x14ac:dyDescent="0.3">
      <c r="A7" s="28" t="s">
        <v>3</v>
      </c>
      <c r="C7" s="28" t="s">
        <v>7</v>
      </c>
      <c r="E7" s="28" t="s">
        <v>46</v>
      </c>
      <c r="G7" s="28" t="s">
        <v>47</v>
      </c>
      <c r="I7" s="28" t="s">
        <v>49</v>
      </c>
      <c r="K7" s="28" t="s">
        <v>7</v>
      </c>
      <c r="M7" s="28" t="s">
        <v>46</v>
      </c>
      <c r="O7" s="28" t="s">
        <v>47</v>
      </c>
      <c r="Q7" s="17" t="s">
        <v>49</v>
      </c>
    </row>
    <row r="8" spans="1:17" ht="24" x14ac:dyDescent="0.25">
      <c r="A8" s="3" t="s">
        <v>72</v>
      </c>
      <c r="C8" s="1">
        <v>0</v>
      </c>
      <c r="E8" s="1">
        <v>0</v>
      </c>
      <c r="G8" s="1">
        <v>0</v>
      </c>
      <c r="I8" s="1">
        <v>0</v>
      </c>
      <c r="K8" s="1">
        <v>18900000</v>
      </c>
      <c r="M8" s="1">
        <v>257761979455</v>
      </c>
      <c r="O8" s="1">
        <v>218750725181</v>
      </c>
      <c r="Q8" s="1">
        <f>+M8-O8</f>
        <v>39011254274</v>
      </c>
    </row>
    <row r="9" spans="1:17" ht="24" x14ac:dyDescent="0.25">
      <c r="A9" s="3" t="s">
        <v>79</v>
      </c>
      <c r="C9" s="1">
        <v>0</v>
      </c>
      <c r="E9" s="1">
        <v>0</v>
      </c>
      <c r="G9" s="1">
        <v>0</v>
      </c>
      <c r="I9" s="1">
        <v>0</v>
      </c>
      <c r="K9" s="1">
        <v>1500000</v>
      </c>
      <c r="M9" s="1">
        <v>21552104503</v>
      </c>
      <c r="O9" s="1">
        <v>21135351004</v>
      </c>
      <c r="Q9" s="1">
        <f t="shared" ref="Q9:Q40" si="0">+M9-O9</f>
        <v>416753499</v>
      </c>
    </row>
    <row r="10" spans="1:17" ht="24" x14ac:dyDescent="0.25">
      <c r="A10" s="3" t="s">
        <v>93</v>
      </c>
      <c r="C10" s="1">
        <v>0</v>
      </c>
      <c r="E10" s="1">
        <v>0</v>
      </c>
      <c r="G10" s="1">
        <v>0</v>
      </c>
      <c r="I10" s="1">
        <v>0</v>
      </c>
      <c r="K10" s="1">
        <v>150000</v>
      </c>
      <c r="M10" s="1">
        <v>5959573636</v>
      </c>
      <c r="O10" s="1">
        <v>4338700572</v>
      </c>
      <c r="Q10" s="1">
        <f t="shared" si="0"/>
        <v>1620873064</v>
      </c>
    </row>
    <row r="11" spans="1:17" ht="24" x14ac:dyDescent="0.25">
      <c r="A11" s="3" t="s">
        <v>18</v>
      </c>
      <c r="C11" s="1">
        <v>0</v>
      </c>
      <c r="E11" s="1">
        <v>0</v>
      </c>
      <c r="G11" s="1">
        <v>0</v>
      </c>
      <c r="I11" s="1">
        <v>0</v>
      </c>
      <c r="K11" s="1">
        <v>2611475</v>
      </c>
      <c r="M11" s="1">
        <v>44474087761</v>
      </c>
      <c r="O11" s="1">
        <v>41486525657</v>
      </c>
      <c r="Q11" s="1">
        <f t="shared" si="0"/>
        <v>2987562104</v>
      </c>
    </row>
    <row r="12" spans="1:17" ht="24" x14ac:dyDescent="0.25">
      <c r="A12" s="3" t="s">
        <v>85</v>
      </c>
      <c r="C12" s="1">
        <v>0</v>
      </c>
      <c r="E12" s="1">
        <v>0</v>
      </c>
      <c r="G12" s="1">
        <v>0</v>
      </c>
      <c r="I12" s="1">
        <v>0</v>
      </c>
      <c r="K12" s="1">
        <v>25000</v>
      </c>
      <c r="M12" s="1">
        <v>68937963</v>
      </c>
      <c r="O12" s="1">
        <v>66804577</v>
      </c>
      <c r="Q12" s="1">
        <f t="shared" si="0"/>
        <v>2133386</v>
      </c>
    </row>
    <row r="13" spans="1:17" ht="24" x14ac:dyDescent="0.25">
      <c r="A13" s="3" t="s">
        <v>76</v>
      </c>
      <c r="C13" s="1">
        <v>0</v>
      </c>
      <c r="E13" s="1">
        <v>0</v>
      </c>
      <c r="G13" s="1">
        <v>0</v>
      </c>
      <c r="I13" s="1">
        <v>0</v>
      </c>
      <c r="K13" s="1">
        <v>12143863</v>
      </c>
      <c r="M13" s="1">
        <v>37088048415</v>
      </c>
      <c r="O13" s="1">
        <v>37174222116</v>
      </c>
      <c r="Q13" s="1">
        <f t="shared" si="0"/>
        <v>-86173701</v>
      </c>
    </row>
    <row r="14" spans="1:17" ht="24" x14ac:dyDescent="0.25">
      <c r="A14" s="3" t="s">
        <v>90</v>
      </c>
      <c r="C14" s="1">
        <v>0</v>
      </c>
      <c r="E14" s="1">
        <v>0</v>
      </c>
      <c r="G14" s="1">
        <v>0</v>
      </c>
      <c r="I14" s="1">
        <v>0</v>
      </c>
      <c r="K14" s="1">
        <v>645000</v>
      </c>
      <c r="M14" s="1">
        <v>34411973334</v>
      </c>
      <c r="O14" s="1">
        <v>28813437025</v>
      </c>
      <c r="Q14" s="1">
        <f t="shared" si="0"/>
        <v>5598536309</v>
      </c>
    </row>
    <row r="15" spans="1:17" ht="24" x14ac:dyDescent="0.25">
      <c r="A15" s="3" t="s">
        <v>61</v>
      </c>
      <c r="C15" s="1">
        <v>0</v>
      </c>
      <c r="E15" s="1">
        <v>0</v>
      </c>
      <c r="G15" s="1">
        <v>0</v>
      </c>
      <c r="I15" s="1">
        <v>0</v>
      </c>
      <c r="K15" s="1">
        <v>400000</v>
      </c>
      <c r="M15" s="1">
        <v>780718043</v>
      </c>
      <c r="O15" s="1">
        <v>747377764</v>
      </c>
      <c r="Q15" s="1">
        <f t="shared" si="0"/>
        <v>33340279</v>
      </c>
    </row>
    <row r="16" spans="1:17" ht="24" x14ac:dyDescent="0.25">
      <c r="A16" s="3" t="s">
        <v>73</v>
      </c>
      <c r="C16" s="1">
        <v>0</v>
      </c>
      <c r="E16" s="1">
        <v>0</v>
      </c>
      <c r="G16" s="1">
        <v>0</v>
      </c>
      <c r="I16" s="1">
        <v>0</v>
      </c>
      <c r="K16" s="1">
        <v>650000</v>
      </c>
      <c r="M16" s="1">
        <v>1267376858</v>
      </c>
      <c r="O16" s="1">
        <v>1352765305</v>
      </c>
      <c r="Q16" s="1">
        <f t="shared" si="0"/>
        <v>-85388447</v>
      </c>
    </row>
    <row r="17" spans="1:17" ht="24" x14ac:dyDescent="0.25">
      <c r="A17" s="3" t="s">
        <v>103</v>
      </c>
      <c r="C17" s="1">
        <v>0</v>
      </c>
      <c r="E17" s="1">
        <v>0</v>
      </c>
      <c r="G17" s="1">
        <v>0</v>
      </c>
      <c r="I17" s="1">
        <v>0</v>
      </c>
      <c r="K17" s="1">
        <v>100000</v>
      </c>
      <c r="M17" s="1">
        <v>5743258767</v>
      </c>
      <c r="O17" s="1">
        <v>4106910945</v>
      </c>
      <c r="Q17" s="1">
        <f t="shared" si="0"/>
        <v>1636347822</v>
      </c>
    </row>
    <row r="18" spans="1:17" ht="24" x14ac:dyDescent="0.25">
      <c r="A18" s="3" t="s">
        <v>84</v>
      </c>
      <c r="C18" s="1">
        <v>0</v>
      </c>
      <c r="E18" s="1">
        <v>0</v>
      </c>
      <c r="G18" s="1">
        <v>0</v>
      </c>
      <c r="I18" s="1">
        <v>0</v>
      </c>
      <c r="K18" s="1">
        <v>36500000</v>
      </c>
      <c r="M18" s="1">
        <v>86710339779</v>
      </c>
      <c r="O18" s="1">
        <v>86705544870</v>
      </c>
      <c r="Q18" s="1">
        <f t="shared" si="0"/>
        <v>4794909</v>
      </c>
    </row>
    <row r="19" spans="1:17" ht="24" x14ac:dyDescent="0.25">
      <c r="A19" s="3" t="s">
        <v>108</v>
      </c>
      <c r="C19" s="1">
        <v>0</v>
      </c>
      <c r="E19" s="1">
        <v>0</v>
      </c>
      <c r="G19" s="1">
        <v>0</v>
      </c>
      <c r="I19" s="1">
        <v>0</v>
      </c>
      <c r="K19" s="1">
        <v>15000</v>
      </c>
      <c r="M19" s="1">
        <v>540291023</v>
      </c>
      <c r="O19" s="1">
        <v>459460232</v>
      </c>
      <c r="Q19" s="1">
        <f t="shared" si="0"/>
        <v>80830791</v>
      </c>
    </row>
    <row r="20" spans="1:17" ht="24" x14ac:dyDescent="0.25">
      <c r="A20" s="3" t="s">
        <v>105</v>
      </c>
      <c r="C20" s="1">
        <v>0</v>
      </c>
      <c r="E20" s="1">
        <v>0</v>
      </c>
      <c r="G20" s="1">
        <v>0</v>
      </c>
      <c r="I20" s="1">
        <v>0</v>
      </c>
      <c r="K20" s="1">
        <v>1306501</v>
      </c>
      <c r="M20" s="1">
        <v>10086005800</v>
      </c>
      <c r="O20" s="1">
        <v>8361982413</v>
      </c>
      <c r="Q20" s="1">
        <f t="shared" si="0"/>
        <v>1724023387</v>
      </c>
    </row>
    <row r="21" spans="1:17" ht="24" x14ac:dyDescent="0.25">
      <c r="A21" s="3" t="s">
        <v>23</v>
      </c>
      <c r="C21" s="1">
        <v>0</v>
      </c>
      <c r="E21" s="1">
        <v>0</v>
      </c>
      <c r="G21" s="1">
        <v>0</v>
      </c>
      <c r="I21" s="1">
        <v>0</v>
      </c>
      <c r="K21" s="1">
        <v>26500000</v>
      </c>
      <c r="M21" s="1">
        <v>112096773796</v>
      </c>
      <c r="O21" s="1">
        <v>96422312278</v>
      </c>
      <c r="Q21" s="1">
        <f t="shared" si="0"/>
        <v>15674461518</v>
      </c>
    </row>
    <row r="22" spans="1:17" ht="24" x14ac:dyDescent="0.25">
      <c r="A22" s="3" t="s">
        <v>16</v>
      </c>
      <c r="C22" s="1">
        <v>0</v>
      </c>
      <c r="E22" s="1">
        <v>0</v>
      </c>
      <c r="G22" s="1">
        <v>0</v>
      </c>
      <c r="I22" s="1">
        <v>0</v>
      </c>
      <c r="K22" s="1">
        <v>128316</v>
      </c>
      <c r="M22" s="1">
        <v>453528509</v>
      </c>
      <c r="O22" s="1">
        <v>423607339</v>
      </c>
      <c r="Q22" s="1">
        <f t="shared" si="0"/>
        <v>29921170</v>
      </c>
    </row>
    <row r="23" spans="1:17" ht="24" x14ac:dyDescent="0.25">
      <c r="A23" s="3" t="s">
        <v>26</v>
      </c>
      <c r="C23" s="1">
        <v>0</v>
      </c>
      <c r="E23" s="1">
        <v>0</v>
      </c>
      <c r="G23" s="1">
        <v>0</v>
      </c>
      <c r="I23" s="1">
        <v>0</v>
      </c>
      <c r="K23" s="1">
        <v>2101819</v>
      </c>
      <c r="M23" s="1">
        <v>9885611058</v>
      </c>
      <c r="O23" s="1">
        <v>10071226897</v>
      </c>
      <c r="Q23" s="1">
        <f t="shared" si="0"/>
        <v>-185615839</v>
      </c>
    </row>
    <row r="24" spans="1:17" ht="24" x14ac:dyDescent="0.25">
      <c r="A24" s="3" t="s">
        <v>15</v>
      </c>
      <c r="C24" s="1">
        <v>0</v>
      </c>
      <c r="E24" s="1">
        <v>0</v>
      </c>
      <c r="G24" s="1">
        <v>0</v>
      </c>
      <c r="I24" s="1">
        <v>0</v>
      </c>
      <c r="K24" s="1">
        <v>1500000</v>
      </c>
      <c r="M24" s="1">
        <v>6352512962</v>
      </c>
      <c r="O24" s="1">
        <v>7575981442</v>
      </c>
      <c r="Q24" s="1">
        <f t="shared" si="0"/>
        <v>-1223468480</v>
      </c>
    </row>
    <row r="25" spans="1:17" ht="24" x14ac:dyDescent="0.25">
      <c r="A25" s="3" t="s">
        <v>96</v>
      </c>
      <c r="C25" s="1">
        <v>0</v>
      </c>
      <c r="E25" s="1">
        <v>0</v>
      </c>
      <c r="G25" s="1">
        <v>0</v>
      </c>
      <c r="I25" s="1">
        <v>0</v>
      </c>
      <c r="K25" s="1">
        <v>150000</v>
      </c>
      <c r="M25" s="1">
        <v>579733748</v>
      </c>
      <c r="O25" s="1">
        <v>611883296</v>
      </c>
      <c r="Q25" s="1">
        <f t="shared" si="0"/>
        <v>-32149548</v>
      </c>
    </row>
    <row r="26" spans="1:17" ht="24" x14ac:dyDescent="0.25">
      <c r="A26" s="3" t="s">
        <v>74</v>
      </c>
      <c r="C26" s="1">
        <v>0</v>
      </c>
      <c r="E26" s="1">
        <v>0</v>
      </c>
      <c r="G26" s="1">
        <v>0</v>
      </c>
      <c r="I26" s="1">
        <v>0</v>
      </c>
      <c r="K26" s="1">
        <v>4500000</v>
      </c>
      <c r="M26" s="1">
        <v>7447978709</v>
      </c>
      <c r="O26" s="1">
        <v>7747972332</v>
      </c>
      <c r="Q26" s="1">
        <f t="shared" si="0"/>
        <v>-299993623</v>
      </c>
    </row>
    <row r="27" spans="1:17" ht="24" x14ac:dyDescent="0.25">
      <c r="A27" s="3" t="s">
        <v>95</v>
      </c>
      <c r="C27" s="1">
        <v>0</v>
      </c>
      <c r="E27" s="1">
        <v>0</v>
      </c>
      <c r="G27" s="1">
        <v>0</v>
      </c>
      <c r="I27" s="1">
        <v>0</v>
      </c>
      <c r="K27" s="1">
        <v>67647058</v>
      </c>
      <c r="M27" s="1">
        <v>71116573748</v>
      </c>
      <c r="O27" s="1">
        <v>74358233929</v>
      </c>
      <c r="Q27" s="1">
        <f t="shared" si="0"/>
        <v>-3241660181</v>
      </c>
    </row>
    <row r="28" spans="1:17" ht="24" x14ac:dyDescent="0.25">
      <c r="A28" s="3" t="s">
        <v>22</v>
      </c>
      <c r="C28" s="1">
        <v>0</v>
      </c>
      <c r="E28" s="1">
        <v>0</v>
      </c>
      <c r="G28" s="1">
        <v>0</v>
      </c>
      <c r="I28" s="1">
        <v>0</v>
      </c>
      <c r="K28" s="1">
        <v>530313</v>
      </c>
      <c r="M28" s="1">
        <v>1470767258</v>
      </c>
      <c r="O28" s="1">
        <v>1461821604</v>
      </c>
      <c r="Q28" s="1">
        <f t="shared" si="0"/>
        <v>8945654</v>
      </c>
    </row>
    <row r="29" spans="1:17" ht="24" x14ac:dyDescent="0.25">
      <c r="A29" s="3" t="s">
        <v>115</v>
      </c>
      <c r="C29" s="1">
        <v>0</v>
      </c>
      <c r="E29" s="1">
        <v>0</v>
      </c>
      <c r="G29" s="1">
        <v>0</v>
      </c>
      <c r="I29" s="1">
        <v>0</v>
      </c>
      <c r="K29" s="1">
        <v>400000</v>
      </c>
      <c r="M29" s="1">
        <v>1625338287</v>
      </c>
      <c r="O29" s="1">
        <v>1642363574</v>
      </c>
      <c r="Q29" s="1">
        <f t="shared" si="0"/>
        <v>-17025287</v>
      </c>
    </row>
    <row r="30" spans="1:17" ht="24" x14ac:dyDescent="0.25">
      <c r="A30" s="3" t="s">
        <v>24</v>
      </c>
      <c r="C30" s="1">
        <v>1</v>
      </c>
      <c r="E30" s="1">
        <v>1</v>
      </c>
      <c r="G30" s="1">
        <v>2981</v>
      </c>
      <c r="I30" s="1">
        <f>+E30-G30</f>
        <v>-2980</v>
      </c>
      <c r="K30" s="1">
        <v>25444250</v>
      </c>
      <c r="M30" s="1">
        <v>85171245203</v>
      </c>
      <c r="O30" s="1">
        <v>97809073269</v>
      </c>
      <c r="Q30" s="1">
        <f t="shared" si="0"/>
        <v>-12637828066</v>
      </c>
    </row>
    <row r="31" spans="1:17" ht="24" x14ac:dyDescent="0.25">
      <c r="A31" s="3" t="s">
        <v>29</v>
      </c>
      <c r="C31" s="1">
        <v>1</v>
      </c>
      <c r="E31" s="1">
        <v>1</v>
      </c>
      <c r="G31" s="1">
        <v>2156</v>
      </c>
      <c r="I31" s="1">
        <f>+E31-G31</f>
        <v>-2155</v>
      </c>
      <c r="K31" s="1">
        <v>800000</v>
      </c>
      <c r="M31" s="1">
        <v>1765446789</v>
      </c>
      <c r="O31" s="1">
        <v>2147274438</v>
      </c>
      <c r="Q31" s="1">
        <f t="shared" si="0"/>
        <v>-381827649</v>
      </c>
    </row>
    <row r="32" spans="1:17" ht="24" x14ac:dyDescent="0.25">
      <c r="A32" s="3" t="s">
        <v>21</v>
      </c>
      <c r="C32" s="1">
        <v>0</v>
      </c>
      <c r="E32" s="1">
        <v>0</v>
      </c>
      <c r="G32" s="1">
        <v>0</v>
      </c>
      <c r="I32" s="1">
        <f t="shared" ref="I32:I40" si="1">+E32-G32</f>
        <v>0</v>
      </c>
      <c r="K32" s="1">
        <v>5930042</v>
      </c>
      <c r="M32" s="1">
        <v>67334133531</v>
      </c>
      <c r="O32" s="1">
        <v>75435479579</v>
      </c>
      <c r="Q32" s="1">
        <f t="shared" si="0"/>
        <v>-8101346048</v>
      </c>
    </row>
    <row r="33" spans="1:17" ht="24" x14ac:dyDescent="0.25">
      <c r="A33" s="3" t="s">
        <v>98</v>
      </c>
      <c r="C33" s="1">
        <v>0</v>
      </c>
      <c r="E33" s="1">
        <v>0</v>
      </c>
      <c r="G33" s="1">
        <v>0</v>
      </c>
      <c r="I33" s="1">
        <f t="shared" si="1"/>
        <v>0</v>
      </c>
      <c r="K33" s="1">
        <v>61425</v>
      </c>
      <c r="M33" s="1">
        <v>521124082</v>
      </c>
      <c r="O33" s="1">
        <v>628396404</v>
      </c>
      <c r="Q33" s="1">
        <f t="shared" si="0"/>
        <v>-107272322</v>
      </c>
    </row>
    <row r="34" spans="1:17" ht="24" x14ac:dyDescent="0.25">
      <c r="A34" s="3" t="s">
        <v>63</v>
      </c>
      <c r="C34" s="1">
        <v>0</v>
      </c>
      <c r="E34" s="1">
        <v>0</v>
      </c>
      <c r="G34" s="1">
        <v>0</v>
      </c>
      <c r="I34" s="1">
        <f t="shared" si="1"/>
        <v>0</v>
      </c>
      <c r="K34" s="1">
        <v>1616699</v>
      </c>
      <c r="M34" s="1">
        <v>3636725825</v>
      </c>
      <c r="O34" s="1">
        <v>3992858545</v>
      </c>
      <c r="Q34" s="1">
        <f t="shared" si="0"/>
        <v>-356132720</v>
      </c>
    </row>
    <row r="35" spans="1:17" ht="24" x14ac:dyDescent="0.25">
      <c r="A35" s="3" t="s">
        <v>20</v>
      </c>
      <c r="C35" s="1">
        <v>0</v>
      </c>
      <c r="E35" s="1">
        <v>0</v>
      </c>
      <c r="G35" s="1">
        <v>0</v>
      </c>
      <c r="I35" s="1">
        <f t="shared" si="1"/>
        <v>0</v>
      </c>
      <c r="K35" s="1">
        <v>2532968</v>
      </c>
      <c r="M35" s="1">
        <v>8339288698</v>
      </c>
      <c r="O35" s="1">
        <v>10345105655</v>
      </c>
      <c r="Q35" s="1">
        <f t="shared" si="0"/>
        <v>-2005816957</v>
      </c>
    </row>
    <row r="36" spans="1:17" ht="24" x14ac:dyDescent="0.25">
      <c r="A36" s="3" t="s">
        <v>81</v>
      </c>
      <c r="C36" s="1">
        <v>0</v>
      </c>
      <c r="E36" s="1">
        <v>0</v>
      </c>
      <c r="G36" s="1">
        <v>0</v>
      </c>
      <c r="I36" s="1">
        <f t="shared" si="1"/>
        <v>0</v>
      </c>
      <c r="K36" s="1">
        <v>2005147</v>
      </c>
      <c r="M36" s="1">
        <v>5889773710</v>
      </c>
      <c r="O36" s="1">
        <v>7869054724</v>
      </c>
      <c r="Q36" s="1">
        <f t="shared" si="0"/>
        <v>-1979281014</v>
      </c>
    </row>
    <row r="37" spans="1:17" ht="24" x14ac:dyDescent="0.25">
      <c r="A37" s="3" t="s">
        <v>82</v>
      </c>
      <c r="C37" s="1">
        <v>0</v>
      </c>
      <c r="E37" s="1">
        <v>0</v>
      </c>
      <c r="G37" s="1">
        <v>0</v>
      </c>
      <c r="I37" s="1">
        <f t="shared" si="1"/>
        <v>0</v>
      </c>
      <c r="K37" s="1">
        <v>219408</v>
      </c>
      <c r="M37" s="1">
        <v>214664018</v>
      </c>
      <c r="O37" s="1">
        <v>229468417</v>
      </c>
      <c r="Q37" s="1">
        <f t="shared" si="0"/>
        <v>-14804399</v>
      </c>
    </row>
    <row r="38" spans="1:17" ht="24" x14ac:dyDescent="0.25">
      <c r="A38" s="3" t="s">
        <v>77</v>
      </c>
      <c r="C38" s="1">
        <v>0</v>
      </c>
      <c r="E38" s="1">
        <v>0</v>
      </c>
      <c r="G38" s="1">
        <v>0</v>
      </c>
      <c r="I38" s="1">
        <f t="shared" si="1"/>
        <v>0</v>
      </c>
      <c r="K38" s="1">
        <v>5000000</v>
      </c>
      <c r="M38" s="1">
        <v>10260071895</v>
      </c>
      <c r="O38" s="1">
        <v>9525792000</v>
      </c>
      <c r="Q38" s="1">
        <f t="shared" si="0"/>
        <v>734279895</v>
      </c>
    </row>
    <row r="39" spans="1:17" ht="24" x14ac:dyDescent="0.25">
      <c r="A39" s="3" t="s">
        <v>118</v>
      </c>
      <c r="C39" s="1">
        <v>1</v>
      </c>
      <c r="E39" s="1">
        <v>1</v>
      </c>
      <c r="G39" s="1">
        <v>1571</v>
      </c>
      <c r="I39" s="1">
        <f t="shared" si="1"/>
        <v>-1570</v>
      </c>
      <c r="K39" s="1">
        <v>1</v>
      </c>
      <c r="M39" s="1">
        <v>1</v>
      </c>
      <c r="O39" s="1">
        <v>1571</v>
      </c>
      <c r="Q39" s="1">
        <f t="shared" si="0"/>
        <v>-1570</v>
      </c>
    </row>
    <row r="40" spans="1:17" ht="24" x14ac:dyDescent="0.25">
      <c r="A40" s="3" t="s">
        <v>119</v>
      </c>
      <c r="C40" s="1">
        <v>1</v>
      </c>
      <c r="E40" s="1">
        <v>1</v>
      </c>
      <c r="G40" s="1">
        <v>1904</v>
      </c>
      <c r="I40" s="1">
        <f t="shared" si="1"/>
        <v>-1903</v>
      </c>
      <c r="K40" s="1">
        <v>1</v>
      </c>
      <c r="M40" s="1">
        <v>1</v>
      </c>
      <c r="O40" s="1">
        <v>1904</v>
      </c>
      <c r="Q40" s="1">
        <f t="shared" si="0"/>
        <v>-1903</v>
      </c>
    </row>
    <row r="41" spans="1:17" ht="24" x14ac:dyDescent="0.25">
      <c r="A41" s="3" t="s">
        <v>86</v>
      </c>
      <c r="C41" s="1">
        <v>0</v>
      </c>
      <c r="E41" s="1">
        <v>0</v>
      </c>
      <c r="G41" s="1">
        <v>0</v>
      </c>
      <c r="I41" s="1">
        <v>0</v>
      </c>
      <c r="K41" s="1">
        <v>0</v>
      </c>
      <c r="M41" s="1">
        <v>0</v>
      </c>
      <c r="O41" s="1">
        <v>0</v>
      </c>
      <c r="Q41" s="1">
        <v>4126420920</v>
      </c>
    </row>
    <row r="42" spans="1:17" ht="24" x14ac:dyDescent="0.25">
      <c r="A42" s="3" t="s">
        <v>87</v>
      </c>
      <c r="C42" s="1">
        <v>0</v>
      </c>
      <c r="E42" s="1">
        <v>0</v>
      </c>
      <c r="G42" s="1">
        <v>0</v>
      </c>
      <c r="I42" s="1">
        <v>0</v>
      </c>
      <c r="K42" s="1">
        <v>0</v>
      </c>
      <c r="M42" s="1">
        <v>0</v>
      </c>
      <c r="O42" s="1">
        <v>0</v>
      </c>
      <c r="Q42" s="1">
        <v>3502814610</v>
      </c>
    </row>
    <row r="43" spans="1:17" ht="24.75" thickBot="1" x14ac:dyDescent="0.3">
      <c r="A43" s="3" t="s">
        <v>88</v>
      </c>
      <c r="C43" s="1">
        <v>0</v>
      </c>
      <c r="E43" s="1">
        <v>0</v>
      </c>
      <c r="G43" s="1">
        <v>0</v>
      </c>
      <c r="I43" s="1">
        <v>0</v>
      </c>
      <c r="K43" s="1">
        <v>0</v>
      </c>
      <c r="M43" s="1">
        <v>0</v>
      </c>
      <c r="O43" s="1">
        <v>0</v>
      </c>
      <c r="Q43" s="1">
        <v>101159</v>
      </c>
    </row>
    <row r="44" spans="1:17" ht="24" customHeight="1" thickBot="1" x14ac:dyDescent="0.3">
      <c r="E44" s="2">
        <f>SUM(E8:E43)</f>
        <v>4</v>
      </c>
      <c r="F44" s="3"/>
      <c r="G44" s="2">
        <f>SUM(G8:G43)</f>
        <v>8612</v>
      </c>
      <c r="H44" s="3"/>
      <c r="I44" s="2">
        <f>SUM(I8:I43)</f>
        <v>-8608</v>
      </c>
      <c r="J44" s="3"/>
      <c r="K44" s="3" t="s">
        <v>30</v>
      </c>
      <c r="L44" s="3"/>
      <c r="M44" s="2">
        <f>SUM(M8:M43)</f>
        <v>900605987165</v>
      </c>
      <c r="N44" s="3"/>
      <c r="O44" s="2">
        <f>SUM(O8:O43)</f>
        <v>861797716858</v>
      </c>
      <c r="P44" s="3"/>
      <c r="Q44" s="2">
        <f>SUM(Q8:Q43)</f>
        <v>46437606996</v>
      </c>
    </row>
    <row r="45" spans="1:17" ht="23.25" thickTop="1" x14ac:dyDescent="0.25">
      <c r="Q45" s="14"/>
    </row>
    <row r="53" spans="17:17" x14ac:dyDescent="0.25">
      <c r="Q53" s="6"/>
    </row>
    <row r="54" spans="17:17" x14ac:dyDescent="0.25">
      <c r="Q54" s="6"/>
    </row>
    <row r="55" spans="17:17" x14ac:dyDescent="0.25">
      <c r="Q55" s="6"/>
    </row>
    <row r="56" spans="17:17" x14ac:dyDescent="0.25">
      <c r="Q56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2026-04-25T05:53:06Z</dcterms:modified>
</cp:coreProperties>
</file>