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1\بخشی\"/>
    </mc:Choice>
  </mc:AlternateContent>
  <xr:revisionPtr revIDLastSave="0" documentId="13_ncr:1_{D11067E0-3765-4D04-90F5-6EAB677FD9EF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فروش'!$K$6:$Q$28</definedName>
    <definedName name="_xlnm._FilterDatabase" localSheetId="0" hidden="1">سهام!$A$6:$A$31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C9" i="10"/>
  <c r="F10" i="10"/>
  <c r="C10" i="10"/>
  <c r="E9" i="10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8" i="6"/>
  <c r="S9" i="4"/>
  <c r="S10" i="4"/>
  <c r="M9" i="4"/>
  <c r="M10" i="4"/>
  <c r="I41" i="5" l="1"/>
  <c r="M28" i="6"/>
  <c r="N28" i="6"/>
  <c r="O28" i="6"/>
  <c r="M9" i="3"/>
  <c r="G9" i="8" s="1"/>
  <c r="G9" i="3"/>
  <c r="C9" i="8" s="1"/>
  <c r="Q11" i="4"/>
  <c r="P11" i="4"/>
  <c r="O11" i="4"/>
  <c r="N11" i="4"/>
  <c r="L11" i="4"/>
  <c r="K11" i="4"/>
  <c r="J11" i="4"/>
  <c r="I11" i="4"/>
  <c r="M8" i="4"/>
  <c r="M11" i="4" s="1"/>
  <c r="S8" i="4"/>
  <c r="S11" i="4" s="1"/>
  <c r="Q28" i="6"/>
  <c r="C9" i="11"/>
  <c r="E9" i="11"/>
  <c r="C11" i="3"/>
  <c r="I9" i="2"/>
  <c r="M41" i="5"/>
  <c r="O41" i="5"/>
  <c r="P28" i="6"/>
  <c r="H28" i="6"/>
  <c r="C6" i="2"/>
  <c r="I6" i="2"/>
  <c r="E42" i="1"/>
  <c r="G42" i="1"/>
  <c r="I28" i="6" l="1"/>
  <c r="E28" i="6"/>
  <c r="G28" i="6"/>
  <c r="K11" i="2"/>
  <c r="Y42" i="1"/>
  <c r="W42" i="1"/>
  <c r="U42" i="1"/>
  <c r="M10" i="3"/>
  <c r="G10" i="8" s="1"/>
  <c r="G10" i="3"/>
  <c r="C10" i="8" s="1"/>
  <c r="G8" i="3"/>
  <c r="C8" i="8" s="1"/>
  <c r="C11" i="8" l="1"/>
  <c r="M8" i="3"/>
  <c r="G8" i="8" s="1"/>
  <c r="G11" i="8" s="1"/>
  <c r="I9" i="8" s="1"/>
  <c r="I10" i="2"/>
  <c r="I8" i="2"/>
  <c r="C8" i="10" l="1"/>
  <c r="E9" i="8"/>
  <c r="E11" i="3"/>
  <c r="I11" i="3"/>
  <c r="K11" i="3"/>
  <c r="I11" i="2"/>
  <c r="A4" i="11"/>
  <c r="A2" i="11"/>
  <c r="E10" i="8" l="1"/>
  <c r="E8" i="8"/>
  <c r="G41" i="5"/>
  <c r="E41" i="5"/>
  <c r="M11" i="3"/>
  <c r="G11" i="3"/>
  <c r="A4" i="5"/>
  <c r="A4" i="6"/>
  <c r="A4" i="3"/>
  <c r="A4" i="4"/>
  <c r="A4" i="8"/>
  <c r="A4" i="7"/>
  <c r="A4" i="10"/>
  <c r="A4" i="2"/>
  <c r="A2" i="2"/>
  <c r="A2" i="10" s="1"/>
  <c r="E11" i="8" l="1"/>
  <c r="I10" i="8"/>
  <c r="I8" i="8"/>
  <c r="A2" i="7"/>
  <c r="A2" i="5"/>
  <c r="A2" i="3"/>
  <c r="A2" i="8"/>
  <c r="A2" i="6"/>
  <c r="A2" i="4"/>
  <c r="G11" i="2"/>
  <c r="E11" i="2"/>
  <c r="C11" i="2"/>
  <c r="Q34" i="7" l="1"/>
  <c r="G35" i="7"/>
  <c r="G34" i="7"/>
  <c r="Q35" i="7"/>
  <c r="O34" i="7"/>
  <c r="E35" i="7"/>
  <c r="O35" i="7"/>
  <c r="E34" i="7"/>
  <c r="M34" i="7"/>
  <c r="C35" i="7"/>
  <c r="C34" i="7"/>
  <c r="M35" i="7"/>
  <c r="M8" i="7"/>
  <c r="C9" i="7"/>
  <c r="C32" i="7"/>
  <c r="C11" i="7"/>
  <c r="C16" i="7"/>
  <c r="C22" i="7"/>
  <c r="C27" i="7"/>
  <c r="C33" i="7"/>
  <c r="C36" i="7"/>
  <c r="C42" i="7"/>
  <c r="C21" i="7"/>
  <c r="C10" i="7"/>
  <c r="C12" i="7"/>
  <c r="C17" i="7"/>
  <c r="C23" i="7"/>
  <c r="C28" i="7"/>
  <c r="C43" i="7"/>
  <c r="C39" i="7"/>
  <c r="C40" i="7"/>
  <c r="C41" i="7"/>
  <c r="C13" i="7"/>
  <c r="C18" i="7"/>
  <c r="C24" i="7"/>
  <c r="C37" i="7"/>
  <c r="C8" i="7"/>
  <c r="C14" i="7"/>
  <c r="C19" i="7"/>
  <c r="C25" i="7"/>
  <c r="C26" i="7"/>
  <c r="C15" i="7"/>
  <c r="C29" i="7"/>
  <c r="C38" i="7"/>
  <c r="C20" i="7"/>
  <c r="C30" i="7"/>
  <c r="C31" i="7"/>
  <c r="Q38" i="7"/>
  <c r="Q11" i="7"/>
  <c r="Q16" i="7"/>
  <c r="Q22" i="7"/>
  <c r="Q27" i="7"/>
  <c r="Q33" i="7"/>
  <c r="Q36" i="7"/>
  <c r="G39" i="7"/>
  <c r="G12" i="7"/>
  <c r="G17" i="7"/>
  <c r="G23" i="7"/>
  <c r="G28" i="7"/>
  <c r="G22" i="7"/>
  <c r="Q39" i="7"/>
  <c r="Q12" i="7"/>
  <c r="Q17" i="7"/>
  <c r="Q23" i="7"/>
  <c r="Q28" i="7"/>
  <c r="G40" i="7"/>
  <c r="G13" i="7"/>
  <c r="G18" i="7"/>
  <c r="G24" i="7"/>
  <c r="G37" i="7"/>
  <c r="G16" i="7"/>
  <c r="Q40" i="7"/>
  <c r="Q13" i="7"/>
  <c r="Q18" i="7"/>
  <c r="Q24" i="7"/>
  <c r="Q37" i="7"/>
  <c r="G14" i="7"/>
  <c r="G19" i="7"/>
  <c r="Q32" i="7"/>
  <c r="G11" i="7"/>
  <c r="Q41" i="7"/>
  <c r="Q14" i="7"/>
  <c r="Q19" i="7"/>
  <c r="G15" i="7"/>
  <c r="G29" i="7"/>
  <c r="G41" i="7"/>
  <c r="G33" i="7"/>
  <c r="Q42" i="7"/>
  <c r="Q15" i="7"/>
  <c r="Q29" i="7"/>
  <c r="Q8" i="7"/>
  <c r="G20" i="7"/>
  <c r="G25" i="7"/>
  <c r="G30" i="7"/>
  <c r="G42" i="7"/>
  <c r="Q43" i="7"/>
  <c r="Q20" i="7"/>
  <c r="Q25" i="7"/>
  <c r="Q30" i="7"/>
  <c r="G9" i="7"/>
  <c r="G21" i="7"/>
  <c r="G26" i="7"/>
  <c r="G31" i="7"/>
  <c r="G43" i="7"/>
  <c r="Q10" i="7"/>
  <c r="G27" i="7"/>
  <c r="Q9" i="7"/>
  <c r="Q21" i="7"/>
  <c r="Q26" i="7"/>
  <c r="Q31" i="7"/>
  <c r="G10" i="7"/>
  <c r="G32" i="7"/>
  <c r="G8" i="7"/>
  <c r="G38" i="7"/>
  <c r="G36" i="7"/>
  <c r="O10" i="7"/>
  <c r="O32" i="7"/>
  <c r="O43" i="7"/>
  <c r="E15" i="7"/>
  <c r="E29" i="7"/>
  <c r="E41" i="7"/>
  <c r="O26" i="7"/>
  <c r="O11" i="7"/>
  <c r="O16" i="7"/>
  <c r="O22" i="7"/>
  <c r="O27" i="7"/>
  <c r="O33" i="7"/>
  <c r="O36" i="7"/>
  <c r="O8" i="7"/>
  <c r="E20" i="7"/>
  <c r="E25" i="7"/>
  <c r="E30" i="7"/>
  <c r="E42" i="7"/>
  <c r="O21" i="7"/>
  <c r="E38" i="7"/>
  <c r="O12" i="7"/>
  <c r="O17" i="7"/>
  <c r="O23" i="7"/>
  <c r="O28" i="7"/>
  <c r="E9" i="7"/>
  <c r="E21" i="7"/>
  <c r="E26" i="7"/>
  <c r="E31" i="7"/>
  <c r="E43" i="7"/>
  <c r="E19" i="7"/>
  <c r="E39" i="7"/>
  <c r="O13" i="7"/>
  <c r="O18" i="7"/>
  <c r="O24" i="7"/>
  <c r="O37" i="7"/>
  <c r="E10" i="7"/>
  <c r="E32" i="7"/>
  <c r="E8" i="7"/>
  <c r="E40" i="7"/>
  <c r="O14" i="7"/>
  <c r="O19" i="7"/>
  <c r="E11" i="7"/>
  <c r="E16" i="7"/>
  <c r="E22" i="7"/>
  <c r="I22" i="7" s="1"/>
  <c r="E27" i="7"/>
  <c r="E33" i="7"/>
  <c r="E36" i="7"/>
  <c r="O9" i="7"/>
  <c r="E14" i="7"/>
  <c r="O38" i="7"/>
  <c r="O15" i="7"/>
  <c r="O29" i="7"/>
  <c r="O40" i="7"/>
  <c r="E12" i="7"/>
  <c r="E17" i="7"/>
  <c r="I17" i="7" s="1"/>
  <c r="E23" i="7"/>
  <c r="I23" i="7" s="1"/>
  <c r="E28" i="7"/>
  <c r="I28" i="7" s="1"/>
  <c r="O31" i="7"/>
  <c r="O39" i="7"/>
  <c r="O20" i="7"/>
  <c r="O25" i="7"/>
  <c r="O30" i="7"/>
  <c r="O41" i="7"/>
  <c r="E13" i="7"/>
  <c r="I13" i="7" s="1"/>
  <c r="E18" i="7"/>
  <c r="E24" i="7"/>
  <c r="E37" i="7"/>
  <c r="O42" i="7"/>
  <c r="M13" i="7"/>
  <c r="M18" i="7"/>
  <c r="M30" i="7"/>
  <c r="M42" i="7"/>
  <c r="M10" i="7"/>
  <c r="M14" i="7"/>
  <c r="M19" i="7"/>
  <c r="M25" i="7"/>
  <c r="M31" i="7"/>
  <c r="M43" i="7"/>
  <c r="M39" i="7"/>
  <c r="M15" i="7"/>
  <c r="M32" i="7"/>
  <c r="M36" i="7"/>
  <c r="M17" i="7"/>
  <c r="M27" i="7"/>
  <c r="M33" i="7"/>
  <c r="M22" i="7"/>
  <c r="M28" i="7"/>
  <c r="M37" i="7"/>
  <c r="M41" i="7"/>
  <c r="M38" i="7"/>
  <c r="M23" i="7"/>
  <c r="M29" i="7"/>
  <c r="M9" i="7"/>
  <c r="M16" i="7"/>
  <c r="M24" i="7"/>
  <c r="M40" i="7"/>
  <c r="M26" i="7"/>
  <c r="M12" i="7"/>
  <c r="M11" i="7"/>
  <c r="M20" i="7"/>
  <c r="M21" i="7"/>
  <c r="I11" i="8"/>
  <c r="O42" i="1"/>
  <c r="K42" i="1"/>
  <c r="Q41" i="5"/>
  <c r="I31" i="7" l="1"/>
  <c r="I12" i="7"/>
  <c r="I21" i="7"/>
  <c r="I32" i="7"/>
  <c r="I27" i="7"/>
  <c r="I36" i="7"/>
  <c r="I43" i="7"/>
  <c r="I29" i="7"/>
  <c r="I18" i="7"/>
  <c r="I8" i="7"/>
  <c r="I26" i="7"/>
  <c r="I24" i="7"/>
  <c r="I14" i="7"/>
  <c r="I9" i="7"/>
  <c r="I38" i="7"/>
  <c r="I15" i="7"/>
  <c r="I37" i="7"/>
  <c r="I11" i="7"/>
  <c r="I25" i="7"/>
  <c r="I34" i="7"/>
  <c r="I35" i="7"/>
  <c r="I42" i="7"/>
  <c r="M44" i="7"/>
  <c r="I10" i="7"/>
  <c r="I16" i="7"/>
  <c r="I30" i="7"/>
  <c r="I40" i="7"/>
  <c r="I39" i="7"/>
  <c r="I20" i="7"/>
  <c r="I33" i="7"/>
  <c r="I19" i="7"/>
  <c r="I41" i="7"/>
  <c r="S26" i="7"/>
  <c r="S10" i="7"/>
  <c r="S20" i="7"/>
  <c r="S15" i="7"/>
  <c r="S41" i="7"/>
  <c r="S13" i="7"/>
  <c r="S28" i="7"/>
  <c r="S11" i="7"/>
  <c r="S43" i="7"/>
  <c r="S42" i="7"/>
  <c r="S40" i="7"/>
  <c r="S23" i="7"/>
  <c r="S38" i="7"/>
  <c r="S32" i="7"/>
  <c r="S17" i="7"/>
  <c r="S31" i="7"/>
  <c r="S12" i="7"/>
  <c r="S36" i="7"/>
  <c r="S39" i="7"/>
  <c r="S33" i="7"/>
  <c r="S21" i="7"/>
  <c r="S37" i="7"/>
  <c r="S27" i="7"/>
  <c r="S35" i="7"/>
  <c r="S9" i="7"/>
  <c r="S30" i="7"/>
  <c r="S8" i="7"/>
  <c r="S19" i="7"/>
  <c r="S24" i="7"/>
  <c r="S22" i="7"/>
  <c r="S25" i="7"/>
  <c r="S29" i="7"/>
  <c r="S14" i="7"/>
  <c r="S18" i="7"/>
  <c r="S16" i="7"/>
  <c r="S34" i="7"/>
  <c r="C44" i="7"/>
  <c r="G44" i="7"/>
  <c r="E44" i="7"/>
  <c r="O44" i="7"/>
  <c r="I44" i="7" l="1"/>
  <c r="S44" i="7"/>
  <c r="U8" i="7" s="1"/>
  <c r="U34" i="7" l="1"/>
  <c r="U35" i="7"/>
  <c r="K35" i="7"/>
  <c r="K34" i="7"/>
  <c r="K9" i="7"/>
  <c r="K11" i="7"/>
  <c r="K31" i="7"/>
  <c r="K20" i="7"/>
  <c r="K15" i="7"/>
  <c r="K30" i="7"/>
  <c r="K14" i="7"/>
  <c r="K8" i="7"/>
  <c r="K27" i="7"/>
  <c r="K10" i="7"/>
  <c r="K28" i="7"/>
  <c r="K36" i="7"/>
  <c r="K43" i="7"/>
  <c r="K39" i="7"/>
  <c r="K23" i="7"/>
  <c r="K41" i="7"/>
  <c r="K37" i="7"/>
  <c r="K38" i="7"/>
  <c r="K25" i="7"/>
  <c r="K21" i="7"/>
  <c r="K24" i="7"/>
  <c r="K19" i="7"/>
  <c r="K17" i="7"/>
  <c r="K13" i="7"/>
  <c r="K16" i="7"/>
  <c r="K12" i="7"/>
  <c r="K40" i="7"/>
  <c r="K26" i="7"/>
  <c r="K22" i="7"/>
  <c r="K42" i="7"/>
  <c r="K29" i="7"/>
  <c r="K32" i="7"/>
  <c r="K18" i="7"/>
  <c r="K33" i="7"/>
  <c r="C7" i="10"/>
  <c r="U33" i="7"/>
  <c r="U9" i="7"/>
  <c r="U41" i="7"/>
  <c r="U13" i="7"/>
  <c r="U23" i="7"/>
  <c r="U15" i="7"/>
  <c r="U38" i="7"/>
  <c r="U30" i="7"/>
  <c r="U39" i="7"/>
  <c r="U14" i="7"/>
  <c r="U16" i="7"/>
  <c r="U10" i="7"/>
  <c r="U22" i="7"/>
  <c r="U29" i="7"/>
  <c r="U40" i="7"/>
  <c r="U17" i="7"/>
  <c r="U27" i="7"/>
  <c r="U12" i="7"/>
  <c r="U37" i="7"/>
  <c r="U36" i="7"/>
  <c r="U11" i="7"/>
  <c r="U31" i="7"/>
  <c r="U25" i="7"/>
  <c r="U42" i="7"/>
  <c r="U43" i="7"/>
  <c r="U32" i="7"/>
  <c r="U26" i="7"/>
  <c r="U20" i="7"/>
  <c r="U28" i="7"/>
  <c r="U21" i="7"/>
  <c r="U19" i="7"/>
  <c r="U24" i="7"/>
  <c r="U18" i="7"/>
  <c r="K44" i="7" l="1"/>
  <c r="U44" i="7"/>
  <c r="Q44" i="7"/>
  <c r="E8" i="10"/>
  <c r="E7" i="10" l="1"/>
  <c r="E10" i="10" s="1"/>
</calcChain>
</file>

<file path=xl/sharedStrings.xml><?xml version="1.0" encoding="utf-8"?>
<sst xmlns="http://schemas.openxmlformats.org/spreadsheetml/2006/main" count="780" uniqueCount="105">
  <si>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</si>
  <si>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</si>
  <si>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</si>
  <si>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</si>
  <si>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</si>
  <si>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</si>
  <si>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</si>
  <si>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</si>
  <si>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</si>
  <si>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</si>
  <si>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</si>
  <si>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</si>
  <si>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</si>
  <si>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</si>
  <si>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</si>
  <si>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</si>
  <si>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</si>
  <si>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</si>
  <si>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</si>
  <si>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</si>
  <si>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</si>
  <si>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</si>
  <si>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</si>
  <si>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</si>
  <si>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</si>
  <si>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</si>
  <si>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</si>
  <si>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</si>
  <si>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</si>
  <si>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</si>
  <si>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</si>
  <si>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</si>
  <si>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</si>
  <si>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</si>
  <si>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</si>
  <si>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</si>
  <si>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</si>
  <si>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</si>
  <si>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</si>
  <si>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</si>
  <si>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</si>
  <si>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</si>
  <si>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</si>
  <si>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</si>
  <si>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</si>
  <si>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</si>
  <si>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</si>
  <si>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</si>
  <si>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</si>
  <si>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</si>
  <si>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</si>
  <si>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</si>
  <si>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</si>
  <si>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</si>
  <si>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</si>
  <si>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</si>
  <si>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</si>
  <si>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</si>
  <si>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</si>
  <si>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</si>
  <si>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</si>
  <si>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</si>
  <si>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</si>
  <si>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</si>
  <si>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</si>
  <si>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</si>
  <si>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</si>
  <si>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</si>
  <si>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</si>
  <si>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نفت و گاز پارسیان</t>
  </si>
  <si>
    <t>مبین انرژی خلیج فارس</t>
  </si>
  <si>
    <t>نفت سپاهان</t>
  </si>
  <si>
    <t>نفت‌ بهران‌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</si>
  <si>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</si>
  <si>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</si>
  <si>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</si>
  <si>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</si>
  <si>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سرمایه گذاری سیمان تامین</t>
  </si>
  <si>
    <t>گروه صنعتی پاکشو</t>
  </si>
  <si>
    <t>کشت و دام قیام اصفهان</t>
  </si>
  <si>
    <t>سایر درآمدها</t>
  </si>
  <si>
    <t>پتروشیمی بوعلی سینا</t>
  </si>
  <si>
    <t>پتروشیمی فناوران</t>
  </si>
  <si>
    <t>بانک پاسارگاد هفت تیر</t>
  </si>
  <si>
    <t>پتروشیمی  خارک</t>
  </si>
  <si>
    <t>پتروشیمی شیراز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</si>
  <si>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</si>
  <si>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</si>
  <si>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</si>
  <si>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</si>
  <si>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</si>
  <si>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سیمان‌هگمتان‌</t>
  </si>
  <si>
    <t>نیان باتری خاوران</t>
  </si>
  <si>
    <t>کیمیا کالای رازی</t>
  </si>
  <si>
    <t>تا پایان ماه</t>
  </si>
  <si>
    <t xml:space="preserve">از ابتدای سال مالی </t>
  </si>
  <si>
    <t>پتروشیمی اروند</t>
  </si>
  <si>
    <t>گواهی صرفه جویی گازغیراوج0404</t>
  </si>
  <si>
    <t>مجتمع کاشی و سنگ پرسپولیس یزد</t>
  </si>
  <si>
    <t>بانک ملت مستقل مرکزی</t>
  </si>
  <si>
    <t>-</t>
  </si>
  <si>
    <t>1404/12/29</t>
  </si>
  <si>
    <t>برای ماه منتهی به 1405/01/31</t>
  </si>
  <si>
    <t>1405/01/31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</si>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</sst>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6" fillId="0" borderId="0" xfId="2" applyNumberFormat="1" applyFont="1" applyFill="1" applyAlignment="1">
      <alignment horizontal="center" vertical="center"/>
    </xf>
    <xf numFmtId="3" fontId="11" fillId="0" borderId="0" xfId="0" applyNumberFormat="1" applyFont="1"/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4" applyNumberFormat="1" applyFont="1" applyFill="1" applyBorder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3"/>
  <sheetViews>
    <sheetView rightToLeft="1" tabSelected="1" zoomScale="70" zoomScaleNormal="70" workbookViewId="0">
      <selection activeCell="U17" sqref="U17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1.875" style="2" bestFit="1" customWidth="1"/>
    <col min="28" max="16384" width="9" style="2"/>
  </cols>
  <sheetData>
    <row r="2" spans="1:25" ht="26.25" x14ac:dyDescent="0.2">
      <c r="A2" s="55" t="s">
        <v>76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  <c r="V2" s="55" t="s">
        <v>0</v>
      </c>
      <c r="W2" s="55" t="s">
        <v>0</v>
      </c>
      <c r="X2" s="55" t="s">
        <v>0</v>
      </c>
      <c r="Y2" s="55" t="s">
        <v>0</v>
      </c>
    </row>
    <row r="3" spans="1:25" ht="26.25" x14ac:dyDescent="0.2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 t="s">
        <v>1</v>
      </c>
      <c r="H3" s="55" t="s">
        <v>1</v>
      </c>
      <c r="I3" s="55" t="s">
        <v>1</v>
      </c>
      <c r="J3" s="55" t="s">
        <v>1</v>
      </c>
      <c r="K3" s="55" t="s">
        <v>1</v>
      </c>
      <c r="L3" s="55" t="s">
        <v>1</v>
      </c>
      <c r="M3" s="55" t="s">
        <v>1</v>
      </c>
      <c r="N3" s="55" t="s">
        <v>1</v>
      </c>
      <c r="O3" s="55" t="s">
        <v>1</v>
      </c>
      <c r="P3" s="55" t="s">
        <v>1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1</v>
      </c>
      <c r="Y3" s="55" t="s">
        <v>1</v>
      </c>
    </row>
    <row r="4" spans="1:25" ht="26.25" x14ac:dyDescent="0.2">
      <c r="A4" s="55" t="s">
        <v>102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  <c r="T4" s="55" t="s">
        <v>2</v>
      </c>
      <c r="U4" s="55" t="s">
        <v>2</v>
      </c>
      <c r="V4" s="55" t="s">
        <v>2</v>
      </c>
      <c r="W4" s="55" t="s">
        <v>2</v>
      </c>
      <c r="X4" s="55" t="s">
        <v>2</v>
      </c>
      <c r="Y4" s="55" t="s">
        <v>2</v>
      </c>
    </row>
    <row r="6" spans="1:25" ht="27" thickBot="1" x14ac:dyDescent="0.25">
      <c r="A6" s="54" t="s">
        <v>3</v>
      </c>
      <c r="C6" s="54" t="s">
        <v>101</v>
      </c>
      <c r="D6" s="54" t="s">
        <v>4</v>
      </c>
      <c r="E6" s="54" t="s">
        <v>4</v>
      </c>
      <c r="F6" s="54" t="s">
        <v>4</v>
      </c>
      <c r="G6" s="54" t="s">
        <v>4</v>
      </c>
      <c r="I6" s="54" t="s">
        <v>5</v>
      </c>
      <c r="J6" s="54" t="s">
        <v>5</v>
      </c>
      <c r="K6" s="54" t="s">
        <v>5</v>
      </c>
      <c r="L6" s="54" t="s">
        <v>5</v>
      </c>
      <c r="M6" s="54" t="s">
        <v>5</v>
      </c>
      <c r="N6" s="54" t="s">
        <v>5</v>
      </c>
      <c r="O6" s="54" t="s">
        <v>5</v>
      </c>
      <c r="Q6" s="54" t="s">
        <v>103</v>
      </c>
      <c r="R6" s="54" t="s">
        <v>6</v>
      </c>
      <c r="S6" s="54" t="s">
        <v>6</v>
      </c>
      <c r="T6" s="54" t="s">
        <v>6</v>
      </c>
      <c r="U6" s="54" t="s">
        <v>6</v>
      </c>
      <c r="V6" s="54" t="s">
        <v>6</v>
      </c>
      <c r="W6" s="54" t="s">
        <v>6</v>
      </c>
      <c r="X6" s="54" t="s">
        <v>6</v>
      </c>
      <c r="Y6" s="54" t="s">
        <v>6</v>
      </c>
    </row>
    <row r="7" spans="1:25" ht="27" thickBot="1" x14ac:dyDescent="0.25">
      <c r="A7" s="54" t="s">
        <v>3</v>
      </c>
      <c r="C7" s="54" t="s">
        <v>7</v>
      </c>
      <c r="E7" s="54" t="s">
        <v>8</v>
      </c>
      <c r="G7" s="54" t="s">
        <v>9</v>
      </c>
      <c r="I7" s="54" t="s">
        <v>10</v>
      </c>
      <c r="J7" s="54" t="s">
        <v>10</v>
      </c>
      <c r="K7" s="54" t="s">
        <v>10</v>
      </c>
      <c r="M7" s="54" t="s">
        <v>11</v>
      </c>
      <c r="N7" s="54" t="s">
        <v>11</v>
      </c>
      <c r="O7" s="54" t="s">
        <v>11</v>
      </c>
      <c r="Q7" s="54" t="s">
        <v>7</v>
      </c>
      <c r="S7" s="54" t="s">
        <v>12</v>
      </c>
      <c r="U7" s="54" t="s">
        <v>8</v>
      </c>
      <c r="W7" s="54" t="s">
        <v>9</v>
      </c>
      <c r="Y7" s="54" t="s">
        <v>90</v>
      </c>
    </row>
    <row r="8" spans="1:25" ht="27" thickBot="1" x14ac:dyDescent="0.25">
      <c r="A8" s="54" t="s">
        <v>3</v>
      </c>
      <c r="C8" s="54" t="s">
        <v>7</v>
      </c>
      <c r="E8" s="54" t="s">
        <v>8</v>
      </c>
      <c r="G8" s="54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4" t="s">
        <v>7</v>
      </c>
      <c r="S8" s="54" t="s">
        <v>12</v>
      </c>
      <c r="U8" s="54" t="s">
        <v>8</v>
      </c>
      <c r="W8" s="54" t="s">
        <v>9</v>
      </c>
      <c r="Y8" s="54" t="s">
        <v>13</v>
      </c>
    </row>
    <row r="9" spans="1:25" ht="21" x14ac:dyDescent="0.2">
      <c r="A9" s="5" t="s">
        <v>51</v>
      </c>
      <c r="C9" s="2">
        <v>11041533</v>
      </c>
      <c r="E9" s="2">
        <v>66165429272</v>
      </c>
      <c r="G9" s="2">
        <v>79322757317.348404</v>
      </c>
      <c r="I9" s="2">
        <v>0</v>
      </c>
      <c r="K9" s="2">
        <v>0</v>
      </c>
      <c r="M9" s="2">
        <v>0</v>
      </c>
      <c r="O9" s="2">
        <v>0</v>
      </c>
      <c r="Q9" s="2">
        <v>11041533</v>
      </c>
      <c r="S9" s="2">
        <v>7240</v>
      </c>
      <c r="U9" s="2">
        <v>66165429272</v>
      </c>
      <c r="W9" s="2">
        <v>79322757317.348404</v>
      </c>
      <c r="Y9" s="1">
        <v>6.8571523345017016E-3</v>
      </c>
    </row>
    <row r="10" spans="1:25" ht="21" x14ac:dyDescent="0.2">
      <c r="A10" s="5" t="s">
        <v>52</v>
      </c>
      <c r="C10" s="2">
        <v>189149903</v>
      </c>
      <c r="E10" s="2">
        <v>566714599972</v>
      </c>
      <c r="G10" s="2">
        <v>514264501444.479</v>
      </c>
      <c r="I10" s="2">
        <v>0</v>
      </c>
      <c r="K10" s="2">
        <v>0</v>
      </c>
      <c r="M10" s="2">
        <v>0</v>
      </c>
      <c r="O10" s="2">
        <v>0</v>
      </c>
      <c r="Q10" s="2">
        <v>189149903</v>
      </c>
      <c r="S10" s="2">
        <v>2740</v>
      </c>
      <c r="U10" s="2">
        <v>566714599972</v>
      </c>
      <c r="W10" s="2">
        <v>514264501444.479</v>
      </c>
      <c r="Y10" s="1">
        <v>4.445622096220448E-2</v>
      </c>
    </row>
    <row r="11" spans="1:25" ht="21" x14ac:dyDescent="0.2">
      <c r="A11" s="5" t="s">
        <v>53</v>
      </c>
      <c r="C11" s="2">
        <v>153057941</v>
      </c>
      <c r="E11" s="2">
        <v>895842818224</v>
      </c>
      <c r="G11" s="2">
        <v>1979232434208.6201</v>
      </c>
      <c r="I11" s="2">
        <v>0</v>
      </c>
      <c r="K11" s="2">
        <v>0</v>
      </c>
      <c r="M11" s="2">
        <v>0</v>
      </c>
      <c r="O11" s="2">
        <v>0</v>
      </c>
      <c r="Q11" s="2">
        <v>153057941</v>
      </c>
      <c r="S11" s="2">
        <v>13032</v>
      </c>
      <c r="U11" s="2">
        <v>895842818224</v>
      </c>
      <c r="W11" s="2">
        <v>1979232434208.6201</v>
      </c>
      <c r="Y11" s="1">
        <v>0.17109715755918209</v>
      </c>
    </row>
    <row r="12" spans="1:25" ht="21" x14ac:dyDescent="0.2">
      <c r="A12" s="5" t="s">
        <v>54</v>
      </c>
      <c r="C12" s="2">
        <v>20922561</v>
      </c>
      <c r="E12" s="2">
        <v>227194721583</v>
      </c>
      <c r="G12" s="2">
        <v>222140876757.129</v>
      </c>
      <c r="I12" s="2">
        <v>0</v>
      </c>
      <c r="K12" s="2">
        <v>0</v>
      </c>
      <c r="M12" s="2">
        <v>0</v>
      </c>
      <c r="O12" s="2">
        <v>0</v>
      </c>
      <c r="Q12" s="2">
        <v>20922561</v>
      </c>
      <c r="S12" s="2">
        <v>10700</v>
      </c>
      <c r="U12" s="2">
        <v>227194721583</v>
      </c>
      <c r="W12" s="2">
        <v>222140876757.129</v>
      </c>
      <c r="Y12" s="1">
        <v>1.920323855547891E-2</v>
      </c>
    </row>
    <row r="13" spans="1:25" ht="21" x14ac:dyDescent="0.2">
      <c r="A13" s="5" t="s">
        <v>55</v>
      </c>
      <c r="C13" s="2">
        <v>8087650</v>
      </c>
      <c r="E13" s="2">
        <v>435280536137</v>
      </c>
      <c r="G13" s="2">
        <v>351500801988.90002</v>
      </c>
      <c r="I13" s="2">
        <v>0</v>
      </c>
      <c r="K13" s="2">
        <v>0</v>
      </c>
      <c r="M13" s="2">
        <v>0</v>
      </c>
      <c r="O13" s="2">
        <v>0</v>
      </c>
      <c r="Q13" s="2">
        <v>8087650</v>
      </c>
      <c r="S13" s="2">
        <v>43800</v>
      </c>
      <c r="U13" s="2">
        <v>435280536137</v>
      </c>
      <c r="W13" s="2">
        <v>351500801988.90002</v>
      </c>
      <c r="Y13" s="1">
        <v>3.0385914792327308E-2</v>
      </c>
    </row>
    <row r="14" spans="1:25" ht="21" x14ac:dyDescent="0.2">
      <c r="A14" s="5" t="s">
        <v>56</v>
      </c>
      <c r="C14" s="2">
        <v>337312</v>
      </c>
      <c r="E14" s="2">
        <v>20165381146</v>
      </c>
      <c r="G14" s="2">
        <v>8819465636.6240005</v>
      </c>
      <c r="I14" s="2">
        <v>0</v>
      </c>
      <c r="K14" s="2">
        <v>0</v>
      </c>
      <c r="M14" s="2">
        <v>0</v>
      </c>
      <c r="O14" s="2">
        <v>0</v>
      </c>
      <c r="Q14" s="2">
        <v>337312</v>
      </c>
      <c r="S14" s="2">
        <v>26350</v>
      </c>
      <c r="U14" s="2">
        <v>20165381146</v>
      </c>
      <c r="W14" s="2">
        <v>8819465636.6240005</v>
      </c>
      <c r="Y14" s="1">
        <v>7.6240944496274094E-4</v>
      </c>
    </row>
    <row r="15" spans="1:25" ht="21" x14ac:dyDescent="0.2">
      <c r="A15" s="5" t="s">
        <v>57</v>
      </c>
      <c r="C15" s="2">
        <v>14962783</v>
      </c>
      <c r="E15" s="2">
        <v>608103873623</v>
      </c>
      <c r="G15" s="2">
        <v>677028703345.896</v>
      </c>
      <c r="I15" s="2">
        <v>0</v>
      </c>
      <c r="K15" s="2">
        <v>0</v>
      </c>
      <c r="M15" s="2">
        <v>0</v>
      </c>
      <c r="O15" s="2">
        <v>0</v>
      </c>
      <c r="Q15" s="2">
        <v>14962783</v>
      </c>
      <c r="S15" s="2">
        <v>45600</v>
      </c>
      <c r="U15" s="2">
        <v>608103873623</v>
      </c>
      <c r="W15" s="2">
        <v>677028703345.896</v>
      </c>
      <c r="Y15" s="1">
        <v>5.8526570566623859E-2</v>
      </c>
    </row>
    <row r="16" spans="1:25" ht="21" x14ac:dyDescent="0.2">
      <c r="A16" s="5" t="s">
        <v>84</v>
      </c>
      <c r="C16" s="2">
        <v>212450</v>
      </c>
      <c r="E16" s="2">
        <v>12107712470</v>
      </c>
      <c r="G16" s="2">
        <v>21082884227.615002</v>
      </c>
      <c r="I16" s="2">
        <v>0</v>
      </c>
      <c r="K16" s="2">
        <v>0</v>
      </c>
      <c r="M16" s="2">
        <v>0</v>
      </c>
      <c r="O16" s="2">
        <v>0</v>
      </c>
      <c r="Q16" s="2">
        <v>212450</v>
      </c>
      <c r="S16" s="2">
        <v>100010</v>
      </c>
      <c r="U16" s="2">
        <v>12107712470</v>
      </c>
      <c r="W16" s="2">
        <v>21082884227.615002</v>
      </c>
      <c r="Y16" s="1">
        <v>1.8225355961977033E-3</v>
      </c>
    </row>
    <row r="17" spans="1:25" ht="21" x14ac:dyDescent="0.2">
      <c r="A17" s="5" t="s">
        <v>85</v>
      </c>
      <c r="C17" s="2">
        <v>16715782</v>
      </c>
      <c r="E17" s="2">
        <v>597906281392</v>
      </c>
      <c r="G17" s="2">
        <v>1007302335682.15</v>
      </c>
      <c r="I17" s="2">
        <v>0</v>
      </c>
      <c r="K17" s="2">
        <v>0</v>
      </c>
      <c r="M17" s="2">
        <v>0</v>
      </c>
      <c r="O17" s="2">
        <v>0</v>
      </c>
      <c r="Q17" s="2">
        <v>16715782</v>
      </c>
      <c r="S17" s="2">
        <v>60730</v>
      </c>
      <c r="U17" s="2">
        <v>597906281392</v>
      </c>
      <c r="W17" s="2">
        <v>1007302335682.15</v>
      </c>
      <c r="Y17" s="1">
        <v>8.7077476833514161E-2</v>
      </c>
    </row>
    <row r="18" spans="1:25" ht="21" x14ac:dyDescent="0.2">
      <c r="A18" s="5" t="s">
        <v>59</v>
      </c>
      <c r="C18" s="2">
        <v>5156690</v>
      </c>
      <c r="E18" s="2">
        <v>33868920895</v>
      </c>
      <c r="G18" s="2">
        <v>51219456150.862999</v>
      </c>
      <c r="I18" s="2">
        <v>0</v>
      </c>
      <c r="K18" s="2">
        <v>0</v>
      </c>
      <c r="M18" s="2">
        <v>0</v>
      </c>
      <c r="O18" s="2">
        <v>0</v>
      </c>
      <c r="Q18" s="2">
        <v>5156690</v>
      </c>
      <c r="S18" s="2">
        <v>10010</v>
      </c>
      <c r="U18" s="2">
        <v>33868920895</v>
      </c>
      <c r="W18" s="2">
        <v>51219456150.862999</v>
      </c>
      <c r="Y18" s="1">
        <v>4.4277282484226467E-3</v>
      </c>
    </row>
    <row r="19" spans="1:25" ht="21" x14ac:dyDescent="0.2">
      <c r="A19" s="5" t="s">
        <v>60</v>
      </c>
      <c r="C19" s="2">
        <v>10450412</v>
      </c>
      <c r="E19" s="2">
        <v>355363171563</v>
      </c>
      <c r="G19" s="2">
        <v>366566431643.73401</v>
      </c>
      <c r="I19" s="2">
        <v>0</v>
      </c>
      <c r="K19" s="2">
        <v>0</v>
      </c>
      <c r="M19" s="2">
        <v>0</v>
      </c>
      <c r="O19" s="2">
        <v>0</v>
      </c>
      <c r="Q19" s="2">
        <v>10450412</v>
      </c>
      <c r="S19" s="2">
        <v>30350</v>
      </c>
      <c r="U19" s="2">
        <v>355363171563</v>
      </c>
      <c r="W19" s="2">
        <v>314718280067.534</v>
      </c>
      <c r="Y19" s="1">
        <v>2.7206204900840816E-2</v>
      </c>
    </row>
    <row r="20" spans="1:25" ht="21" x14ac:dyDescent="0.2">
      <c r="A20" s="5" t="s">
        <v>61</v>
      </c>
      <c r="C20" s="2">
        <v>33392897</v>
      </c>
      <c r="E20" s="2">
        <v>274965618163</v>
      </c>
      <c r="G20" s="2">
        <v>335323871450.64301</v>
      </c>
      <c r="I20" s="2">
        <v>0</v>
      </c>
      <c r="K20" s="2">
        <v>0</v>
      </c>
      <c r="M20" s="2">
        <v>0</v>
      </c>
      <c r="O20" s="2">
        <v>0</v>
      </c>
      <c r="Q20" s="2">
        <v>33392897</v>
      </c>
      <c r="S20" s="2">
        <v>10120</v>
      </c>
      <c r="U20" s="2">
        <v>274965618163</v>
      </c>
      <c r="W20" s="2">
        <v>335323871450.64301</v>
      </c>
      <c r="Y20" s="1">
        <v>2.8987480335974636E-2</v>
      </c>
    </row>
    <row r="21" spans="1:25" ht="21" x14ac:dyDescent="0.2">
      <c r="A21" s="5" t="s">
        <v>62</v>
      </c>
      <c r="C21" s="2">
        <v>10895898</v>
      </c>
      <c r="E21" s="2">
        <v>187931561106</v>
      </c>
      <c r="G21" s="2">
        <v>205097431279.48599</v>
      </c>
      <c r="I21" s="2">
        <v>0</v>
      </c>
      <c r="K21" s="2">
        <v>0</v>
      </c>
      <c r="M21" s="2">
        <v>0</v>
      </c>
      <c r="O21" s="2">
        <v>0</v>
      </c>
      <c r="Q21" s="2">
        <v>10895898</v>
      </c>
      <c r="S21" s="2">
        <v>18970</v>
      </c>
      <c r="U21" s="2">
        <v>187931561106</v>
      </c>
      <c r="W21" s="2">
        <v>205097431279.48599</v>
      </c>
      <c r="Y21" s="1">
        <v>1.7729897160179076E-2</v>
      </c>
    </row>
    <row r="22" spans="1:25" ht="21" x14ac:dyDescent="0.2">
      <c r="A22" s="5" t="s">
        <v>63</v>
      </c>
      <c r="C22" s="2">
        <v>34526968</v>
      </c>
      <c r="E22" s="2">
        <v>675839953750</v>
      </c>
      <c r="G22" s="2">
        <v>582078666389.74597</v>
      </c>
      <c r="I22" s="2">
        <v>0</v>
      </c>
      <c r="K22" s="2">
        <v>0</v>
      </c>
      <c r="M22" s="2">
        <v>0</v>
      </c>
      <c r="O22" s="2">
        <v>0</v>
      </c>
      <c r="Q22" s="2">
        <v>34526968</v>
      </c>
      <c r="S22" s="2">
        <v>16990</v>
      </c>
      <c r="U22" s="2">
        <v>675839953750</v>
      </c>
      <c r="W22" s="2">
        <v>582078666389.74597</v>
      </c>
      <c r="Y22" s="1">
        <v>5.0318499016991911E-2</v>
      </c>
    </row>
    <row r="23" spans="1:25" ht="21" x14ac:dyDescent="0.2">
      <c r="A23" s="5" t="s">
        <v>64</v>
      </c>
      <c r="C23" s="2">
        <v>12916976</v>
      </c>
      <c r="E23" s="2">
        <v>129711828250</v>
      </c>
      <c r="G23" s="2">
        <v>174056595191.56201</v>
      </c>
      <c r="I23" s="2">
        <v>0</v>
      </c>
      <c r="K23" s="2">
        <v>0</v>
      </c>
      <c r="M23" s="2">
        <v>0</v>
      </c>
      <c r="O23" s="2">
        <v>0</v>
      </c>
      <c r="Q23" s="2">
        <v>12916976</v>
      </c>
      <c r="S23" s="2">
        <v>13580</v>
      </c>
      <c r="U23" s="2">
        <v>129711828250</v>
      </c>
      <c r="W23" s="2">
        <v>174056595191.56201</v>
      </c>
      <c r="Y23" s="1">
        <v>1.504653429126579E-2</v>
      </c>
    </row>
    <row r="24" spans="1:25" ht="21" x14ac:dyDescent="0.2">
      <c r="A24" s="5" t="s">
        <v>65</v>
      </c>
      <c r="C24" s="2">
        <v>17423</v>
      </c>
      <c r="E24" s="2">
        <v>105656191221</v>
      </c>
      <c r="G24" s="2">
        <v>430531252248.60797</v>
      </c>
      <c r="I24" s="2">
        <v>0</v>
      </c>
      <c r="K24" s="2">
        <v>0</v>
      </c>
      <c r="M24" s="2">
        <v>0</v>
      </c>
      <c r="O24" s="2">
        <v>0</v>
      </c>
      <c r="Q24" s="2">
        <v>17423</v>
      </c>
      <c r="S24" s="2">
        <v>22637970</v>
      </c>
      <c r="U24" s="2">
        <v>105656191221</v>
      </c>
      <c r="W24" s="2">
        <v>393474740066.85602</v>
      </c>
      <c r="Y24" s="1">
        <v>3.4014402974199137E-2</v>
      </c>
    </row>
    <row r="25" spans="1:25" ht="21" x14ac:dyDescent="0.2">
      <c r="A25" s="5" t="s">
        <v>66</v>
      </c>
      <c r="C25" s="2">
        <v>157865792</v>
      </c>
      <c r="E25" s="2">
        <v>1127790257393</v>
      </c>
      <c r="G25" s="2">
        <v>1644777638992.3201</v>
      </c>
      <c r="I25" s="2">
        <v>0</v>
      </c>
      <c r="K25" s="2">
        <v>0</v>
      </c>
      <c r="M25" s="2">
        <v>0</v>
      </c>
      <c r="O25" s="2">
        <v>0</v>
      </c>
      <c r="Q25" s="2">
        <v>157865792</v>
      </c>
      <c r="S25" s="2">
        <v>10500</v>
      </c>
      <c r="U25" s="2">
        <v>1127790257393</v>
      </c>
      <c r="W25" s="2">
        <v>1644777638992.3201</v>
      </c>
      <c r="Y25" s="1">
        <v>0.14218480557641563</v>
      </c>
    </row>
    <row r="26" spans="1:25" ht="21" x14ac:dyDescent="0.2">
      <c r="A26" s="5" t="s">
        <v>67</v>
      </c>
      <c r="C26" s="2">
        <v>5330529</v>
      </c>
      <c r="E26" s="2">
        <v>179023853814</v>
      </c>
      <c r="G26" s="2">
        <v>189516479308.039</v>
      </c>
      <c r="I26" s="2">
        <v>0</v>
      </c>
      <c r="K26" s="2">
        <v>0</v>
      </c>
      <c r="M26" s="2">
        <v>0</v>
      </c>
      <c r="O26" s="2">
        <v>0</v>
      </c>
      <c r="Q26" s="2">
        <v>5330529</v>
      </c>
      <c r="S26" s="2">
        <v>35830</v>
      </c>
      <c r="U26" s="2">
        <v>179023853814</v>
      </c>
      <c r="W26" s="2">
        <v>189516479308.039</v>
      </c>
      <c r="Y26" s="1">
        <v>1.638298279665884E-2</v>
      </c>
    </row>
    <row r="27" spans="1:25" ht="21" x14ac:dyDescent="0.2">
      <c r="A27" s="5" t="s">
        <v>68</v>
      </c>
      <c r="C27" s="2">
        <v>8906245</v>
      </c>
      <c r="E27" s="2">
        <v>117210615895</v>
      </c>
      <c r="G27" s="2">
        <v>112941968500.19701</v>
      </c>
      <c r="I27" s="2">
        <v>0</v>
      </c>
      <c r="K27" s="2">
        <v>0</v>
      </c>
      <c r="M27" s="2">
        <v>0</v>
      </c>
      <c r="O27" s="2">
        <v>0</v>
      </c>
      <c r="Q27" s="2">
        <v>8906245</v>
      </c>
      <c r="S27" s="2">
        <v>12780</v>
      </c>
      <c r="U27" s="2">
        <v>117210615895</v>
      </c>
      <c r="W27" s="2">
        <v>112941968500.19701</v>
      </c>
      <c r="Y27" s="1">
        <v>9.7634059777567013E-3</v>
      </c>
    </row>
    <row r="28" spans="1:25" ht="21" x14ac:dyDescent="0.2">
      <c r="A28" s="5" t="s">
        <v>98</v>
      </c>
      <c r="C28" s="2">
        <v>1256500</v>
      </c>
      <c r="E28" s="2">
        <v>8127112921</v>
      </c>
      <c r="G28" s="2">
        <v>7630338000.6000004</v>
      </c>
      <c r="I28" s="2">
        <v>0</v>
      </c>
      <c r="K28" s="2">
        <v>0</v>
      </c>
      <c r="M28" s="2">
        <v>0</v>
      </c>
      <c r="O28" s="2">
        <v>0</v>
      </c>
      <c r="Q28" s="2">
        <v>1256500</v>
      </c>
      <c r="S28" s="2">
        <v>6120</v>
      </c>
      <c r="U28" s="2">
        <v>8127112921</v>
      </c>
      <c r="W28" s="2">
        <v>7630338000.6000004</v>
      </c>
      <c r="Y28" s="1">
        <v>6.5961385866257689E-4</v>
      </c>
    </row>
    <row r="29" spans="1:25" ht="21" x14ac:dyDescent="0.2">
      <c r="A29" s="5" t="s">
        <v>69</v>
      </c>
      <c r="C29" s="2">
        <v>44256726</v>
      </c>
      <c r="E29" s="2">
        <v>759334027184</v>
      </c>
      <c r="G29" s="2">
        <v>1186133926931.6201</v>
      </c>
      <c r="I29" s="2">
        <v>0</v>
      </c>
      <c r="K29" s="2">
        <v>0</v>
      </c>
      <c r="M29" s="2">
        <v>0</v>
      </c>
      <c r="O29" s="2">
        <v>0</v>
      </c>
      <c r="Q29" s="2">
        <v>44256726</v>
      </c>
      <c r="S29" s="2">
        <v>27010</v>
      </c>
      <c r="U29" s="2">
        <v>759334027184</v>
      </c>
      <c r="W29" s="2">
        <v>1186133926931.6201</v>
      </c>
      <c r="Y29" s="1">
        <v>0.10253679147272884</v>
      </c>
    </row>
    <row r="30" spans="1:25" ht="21" x14ac:dyDescent="0.2">
      <c r="A30" s="5" t="s">
        <v>70</v>
      </c>
      <c r="C30" s="2">
        <v>21407567</v>
      </c>
      <c r="E30" s="2">
        <v>227244670993</v>
      </c>
      <c r="G30" s="2">
        <v>315657405495.35699</v>
      </c>
      <c r="I30" s="2">
        <v>0</v>
      </c>
      <c r="K30" s="2">
        <v>0</v>
      </c>
      <c r="M30" s="2">
        <v>0</v>
      </c>
      <c r="O30" s="2">
        <v>0</v>
      </c>
      <c r="Q30" s="2">
        <v>21407567</v>
      </c>
      <c r="S30" s="2">
        <v>14860</v>
      </c>
      <c r="U30" s="2">
        <v>227244670993</v>
      </c>
      <c r="W30" s="2">
        <v>315657405495.35699</v>
      </c>
      <c r="Y30" s="1">
        <v>2.7287388741866703E-2</v>
      </c>
    </row>
    <row r="31" spans="1:25" ht="21" x14ac:dyDescent="0.2">
      <c r="A31" s="5" t="s">
        <v>71</v>
      </c>
      <c r="C31" s="2">
        <v>26890980</v>
      </c>
      <c r="E31" s="2">
        <v>201577244912</v>
      </c>
      <c r="G31" s="2">
        <v>213464901796.79999</v>
      </c>
      <c r="I31" s="2">
        <v>0</v>
      </c>
      <c r="K31" s="2">
        <v>0</v>
      </c>
      <c r="M31" s="2">
        <v>0</v>
      </c>
      <c r="O31" s="2">
        <v>0</v>
      </c>
      <c r="Q31" s="2">
        <v>26890980</v>
      </c>
      <c r="S31" s="2">
        <v>8000</v>
      </c>
      <c r="U31" s="2">
        <v>201577244912</v>
      </c>
      <c r="W31" s="2">
        <v>213464901796.79999</v>
      </c>
      <c r="Y31" s="1">
        <v>1.8453233336733356E-2</v>
      </c>
    </row>
    <row r="32" spans="1:25" ht="21" x14ac:dyDescent="0.2">
      <c r="A32" s="5" t="s">
        <v>88</v>
      </c>
      <c r="C32" s="2">
        <v>33772426</v>
      </c>
      <c r="E32" s="2">
        <v>299428143884</v>
      </c>
      <c r="G32" s="2">
        <v>208105577562.99399</v>
      </c>
      <c r="I32" s="2">
        <v>0</v>
      </c>
      <c r="K32" s="2">
        <v>0</v>
      </c>
      <c r="M32" s="2">
        <v>0</v>
      </c>
      <c r="O32" s="2">
        <v>0</v>
      </c>
      <c r="Q32" s="2">
        <v>33772426</v>
      </c>
      <c r="S32" s="2">
        <v>6210</v>
      </c>
      <c r="U32" s="2">
        <v>299428143884</v>
      </c>
      <c r="W32" s="2">
        <v>208105577562.99399</v>
      </c>
      <c r="Y32" s="1">
        <v>1.7989940028179181E-2</v>
      </c>
    </row>
    <row r="33" spans="1:25" ht="21" x14ac:dyDescent="0.2">
      <c r="A33" s="5" t="s">
        <v>74</v>
      </c>
      <c r="C33" s="2">
        <v>6970817</v>
      </c>
      <c r="E33" s="2">
        <v>28278653660</v>
      </c>
      <c r="G33" s="2">
        <v>50286099889.969299</v>
      </c>
      <c r="I33" s="2">
        <v>0</v>
      </c>
      <c r="K33" s="2">
        <v>0</v>
      </c>
      <c r="M33" s="2">
        <v>0</v>
      </c>
      <c r="O33" s="2">
        <v>0</v>
      </c>
      <c r="Q33" s="2">
        <v>6970817</v>
      </c>
      <c r="S33" s="2">
        <v>7270</v>
      </c>
      <c r="U33" s="2">
        <v>28278653660</v>
      </c>
      <c r="W33" s="2">
        <v>50286099889.969299</v>
      </c>
      <c r="Y33" s="1">
        <v>4.3470431300561265E-3</v>
      </c>
    </row>
    <row r="34" spans="1:25" ht="21" x14ac:dyDescent="0.2">
      <c r="A34" s="5" t="s">
        <v>97</v>
      </c>
      <c r="C34" s="2">
        <v>1151517</v>
      </c>
      <c r="E34" s="2">
        <v>100946112568</v>
      </c>
      <c r="G34" s="2">
        <v>149337936696</v>
      </c>
      <c r="I34" s="2">
        <v>0</v>
      </c>
      <c r="K34" s="2">
        <v>0</v>
      </c>
      <c r="M34" s="2">
        <v>0</v>
      </c>
      <c r="O34" s="2">
        <v>0</v>
      </c>
      <c r="Q34" s="2">
        <v>1151517</v>
      </c>
      <c r="S34" s="2">
        <v>170000</v>
      </c>
      <c r="U34" s="2">
        <v>100946112568</v>
      </c>
      <c r="W34" s="2">
        <v>195288071064</v>
      </c>
      <c r="Y34" s="1">
        <v>1.6881915073115688E-2</v>
      </c>
    </row>
    <row r="35" spans="1:25" ht="21" x14ac:dyDescent="0.2">
      <c r="A35" s="5" t="s">
        <v>82</v>
      </c>
      <c r="C35" s="2">
        <v>42795098</v>
      </c>
      <c r="E35" s="2">
        <v>262842054439</v>
      </c>
      <c r="G35" s="2">
        <v>174528239678.01099</v>
      </c>
      <c r="I35" s="2">
        <v>0</v>
      </c>
      <c r="K35" s="2">
        <v>0</v>
      </c>
      <c r="M35" s="2">
        <v>0</v>
      </c>
      <c r="O35" s="2">
        <v>0</v>
      </c>
      <c r="Q35" s="2">
        <v>42795098</v>
      </c>
      <c r="S35" s="2">
        <v>4110</v>
      </c>
      <c r="U35" s="2">
        <v>262842054439</v>
      </c>
      <c r="W35" s="2">
        <v>174528239678.01099</v>
      </c>
      <c r="Y35" s="1">
        <v>1.5087306173140363E-2</v>
      </c>
    </row>
    <row r="36" spans="1:25" ht="21" x14ac:dyDescent="0.2">
      <c r="A36" s="5" t="s">
        <v>96</v>
      </c>
      <c r="C36" s="2">
        <v>300000</v>
      </c>
      <c r="E36" s="2">
        <v>12691720912</v>
      </c>
      <c r="G36" s="2">
        <v>15687788700</v>
      </c>
      <c r="I36" s="2">
        <v>0</v>
      </c>
      <c r="K36" s="2">
        <v>0</v>
      </c>
      <c r="M36" s="2">
        <v>0</v>
      </c>
      <c r="O36" s="2">
        <v>0</v>
      </c>
      <c r="Q36" s="2">
        <v>300000</v>
      </c>
      <c r="S36" s="2">
        <v>52700</v>
      </c>
      <c r="U36" s="2">
        <v>12691720912</v>
      </c>
      <c r="W36" s="2">
        <v>15687788700</v>
      </c>
      <c r="Y36" s="1">
        <v>1.3561499945974188E-3</v>
      </c>
    </row>
    <row r="37" spans="1:25" ht="21" x14ac:dyDescent="0.2">
      <c r="A37" s="5" t="s">
        <v>78</v>
      </c>
      <c r="C37" s="2">
        <v>997956</v>
      </c>
      <c r="E37" s="2">
        <v>3432204653</v>
      </c>
      <c r="G37" s="2">
        <v>4503619706.9457598</v>
      </c>
      <c r="I37" s="2">
        <v>0</v>
      </c>
      <c r="K37" s="2">
        <v>0</v>
      </c>
      <c r="M37" s="2">
        <v>0</v>
      </c>
      <c r="O37" s="2">
        <v>0</v>
      </c>
      <c r="Q37" s="2">
        <v>997956</v>
      </c>
      <c r="S37" s="2">
        <v>4548</v>
      </c>
      <c r="U37" s="2">
        <v>3432204653</v>
      </c>
      <c r="W37" s="2">
        <v>4503619706.9457598</v>
      </c>
      <c r="Y37" s="1">
        <v>3.8932088887985348E-4</v>
      </c>
    </row>
    <row r="38" spans="1:25" ht="21" x14ac:dyDescent="0.2">
      <c r="A38" s="5" t="s">
        <v>77</v>
      </c>
      <c r="C38" s="2">
        <v>7036472</v>
      </c>
      <c r="E38" s="2">
        <v>130097846808</v>
      </c>
      <c r="G38" s="2">
        <v>119323748420.91</v>
      </c>
      <c r="I38" s="2">
        <v>0</v>
      </c>
      <c r="K38" s="2">
        <v>0</v>
      </c>
      <c r="M38" s="2">
        <v>0</v>
      </c>
      <c r="O38" s="2">
        <v>0</v>
      </c>
      <c r="Q38" s="2">
        <v>7036472</v>
      </c>
      <c r="S38" s="2">
        <v>17090</v>
      </c>
      <c r="U38" s="2">
        <v>130097846808</v>
      </c>
      <c r="W38" s="2">
        <v>119323748420.91</v>
      </c>
      <c r="Y38" s="1">
        <v>1.0315086713040753E-2</v>
      </c>
    </row>
    <row r="39" spans="1:25" ht="21" x14ac:dyDescent="0.2">
      <c r="A39" s="5" t="s">
        <v>92</v>
      </c>
      <c r="C39" s="2">
        <v>257500</v>
      </c>
      <c r="E39" s="2">
        <v>4234165603</v>
      </c>
      <c r="G39" s="2">
        <v>3955287447</v>
      </c>
      <c r="I39" s="2">
        <v>0</v>
      </c>
      <c r="K39" s="2">
        <v>0</v>
      </c>
      <c r="M39" s="2">
        <v>0</v>
      </c>
      <c r="O39" s="2">
        <v>0</v>
      </c>
      <c r="Q39" s="2">
        <v>257500</v>
      </c>
      <c r="S39" s="2">
        <v>15480</v>
      </c>
      <c r="U39" s="2">
        <v>4234165603</v>
      </c>
      <c r="W39" s="2">
        <v>3955287447</v>
      </c>
      <c r="Y39" s="1">
        <v>3.4191963905533024E-4</v>
      </c>
    </row>
    <row r="40" spans="1:25" ht="21" x14ac:dyDescent="0.2">
      <c r="A40" s="5" t="s">
        <v>93</v>
      </c>
      <c r="C40" s="2">
        <v>133750</v>
      </c>
      <c r="E40" s="2">
        <v>3681278883</v>
      </c>
      <c r="G40" s="2">
        <v>5023304858.125</v>
      </c>
      <c r="I40" s="2">
        <v>267500</v>
      </c>
      <c r="K40" s="2">
        <v>0</v>
      </c>
      <c r="M40" s="2">
        <v>0</v>
      </c>
      <c r="O40" s="2">
        <v>0</v>
      </c>
      <c r="Q40" s="2">
        <v>401250</v>
      </c>
      <c r="S40" s="2">
        <v>12617</v>
      </c>
      <c r="U40" s="2">
        <v>3681278883</v>
      </c>
      <c r="W40" s="2">
        <v>5023437574.2375002</v>
      </c>
      <c r="Y40" s="1">
        <v>4.3425717731413968E-4</v>
      </c>
    </row>
    <row r="41" spans="1:25" ht="21.75" thickBot="1" x14ac:dyDescent="0.25">
      <c r="A41" s="5" t="s">
        <v>79</v>
      </c>
      <c r="C41" s="2">
        <v>13382797</v>
      </c>
      <c r="E41" s="2">
        <v>67437431885</v>
      </c>
      <c r="G41" s="2">
        <v>72239653006.793594</v>
      </c>
      <c r="I41" s="2">
        <v>0</v>
      </c>
      <c r="K41" s="2">
        <v>0</v>
      </c>
      <c r="M41" s="2">
        <v>0</v>
      </c>
      <c r="O41" s="2">
        <v>0</v>
      </c>
      <c r="Q41" s="2">
        <v>13382797</v>
      </c>
      <c r="S41" s="2">
        <v>5440</v>
      </c>
      <c r="U41" s="2">
        <v>67437431885</v>
      </c>
      <c r="W41" s="2">
        <v>72239653006.793594</v>
      </c>
      <c r="Y41" s="1">
        <v>6.2448447584510462E-3</v>
      </c>
    </row>
    <row r="42" spans="1:25" s="5" customFormat="1" ht="21.75" thickBot="1" x14ac:dyDescent="0.25">
      <c r="E42" s="19">
        <f>SUM(E9:E41)</f>
        <v>8726195995174</v>
      </c>
      <c r="G42" s="19">
        <f>SUM(G9:G41)</f>
        <v>11478682379955.086</v>
      </c>
      <c r="I42" s="5" t="s">
        <v>15</v>
      </c>
      <c r="K42" s="19">
        <f>SUM(K9:K41)</f>
        <v>0</v>
      </c>
      <c r="M42" s="5" t="s">
        <v>15</v>
      </c>
      <c r="O42" s="19">
        <f>SUM(O9:O41)</f>
        <v>0</v>
      </c>
      <c r="S42" s="5" t="s">
        <v>15</v>
      </c>
      <c r="U42" s="19">
        <f>SUM(U9:U41)</f>
        <v>8726195995174</v>
      </c>
      <c r="W42" s="19">
        <f>SUM(W9:W41)</f>
        <v>11435727983281.246</v>
      </c>
      <c r="Y42" s="10">
        <f>SUM(Y9:Y41)</f>
        <v>0.98857542890951933</v>
      </c>
    </row>
    <row r="43" spans="1:25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topLeftCell="A25" zoomScale="85" zoomScaleNormal="85" workbookViewId="0">
      <selection activeCell="Y9" sqref="Y9"/>
    </sheetView>
  </sheetViews>
  <sheetFormatPr defaultRowHeight="18.75" x14ac:dyDescent="0.2"/>
  <cols>
    <col min="1" max="1" width="37.375" style="36" bestFit="1" customWidth="1"/>
    <col min="2" max="2" width="0.875" style="36" customWidth="1"/>
    <col min="3" max="3" width="16.625" style="36" customWidth="1"/>
    <col min="4" max="4" width="0.875" style="36" customWidth="1"/>
    <col min="5" max="5" width="20.125" style="36" customWidth="1"/>
    <col min="6" max="6" width="0.875" style="36" customWidth="1"/>
    <col min="7" max="7" width="20.125" style="36" customWidth="1"/>
    <col min="8" max="8" width="0.875" style="36" customWidth="1"/>
    <col min="9" max="9" width="30.25" style="36" bestFit="1" customWidth="1"/>
    <col min="10" max="10" width="0.875" style="36" customWidth="1"/>
    <col min="11" max="11" width="16.625" style="36" customWidth="1"/>
    <col min="12" max="12" width="0.875" style="36" customWidth="1"/>
    <col min="13" max="13" width="20.125" style="36" customWidth="1"/>
    <col min="14" max="14" width="0.875" style="36" customWidth="1"/>
    <col min="15" max="15" width="20.125" style="36" customWidth="1"/>
    <col min="16" max="16" width="0.875" style="36" customWidth="1"/>
    <col min="17" max="17" width="29.75" style="36" customWidth="1"/>
    <col min="18" max="18" width="0.875" style="36" customWidth="1"/>
    <col min="19" max="19" width="9" style="36"/>
    <col min="20" max="20" width="11.75" style="36" bestFit="1" customWidth="1"/>
    <col min="21" max="16384" width="9" style="36"/>
  </cols>
  <sheetData>
    <row r="1" spans="1:17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6.25" x14ac:dyDescent="0.2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ht="26.25" x14ac:dyDescent="0.2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  <c r="J3" s="65" t="s">
        <v>23</v>
      </c>
      <c r="K3" s="65" t="s">
        <v>23</v>
      </c>
      <c r="L3" s="65" t="s">
        <v>23</v>
      </c>
      <c r="M3" s="65" t="s">
        <v>23</v>
      </c>
      <c r="N3" s="65" t="s">
        <v>23</v>
      </c>
      <c r="O3" s="65" t="s">
        <v>23</v>
      </c>
      <c r="P3" s="65" t="s">
        <v>23</v>
      </c>
      <c r="Q3" s="65" t="s">
        <v>23</v>
      </c>
    </row>
    <row r="4" spans="1:17" ht="26.25" x14ac:dyDescent="0.2">
      <c r="A4" s="65" t="str">
        <f>+سهام!A4</f>
        <v>برای ماه منتهی به 1405/01/31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ht="27" thickBot="1" x14ac:dyDescent="0.25">
      <c r="A6" s="66" t="s">
        <v>3</v>
      </c>
      <c r="C6" s="66" t="s">
        <v>25</v>
      </c>
      <c r="D6" s="66" t="s">
        <v>25</v>
      </c>
      <c r="E6" s="66" t="s">
        <v>25</v>
      </c>
      <c r="F6" s="66" t="s">
        <v>25</v>
      </c>
      <c r="G6" s="66" t="s">
        <v>25</v>
      </c>
      <c r="H6" s="66" t="s">
        <v>25</v>
      </c>
      <c r="I6" s="66" t="s">
        <v>25</v>
      </c>
      <c r="K6" s="66" t="s">
        <v>26</v>
      </c>
      <c r="L6" s="66" t="s">
        <v>26</v>
      </c>
      <c r="M6" s="66" t="s">
        <v>26</v>
      </c>
      <c r="N6" s="66" t="s">
        <v>26</v>
      </c>
      <c r="O6" s="66" t="s">
        <v>26</v>
      </c>
      <c r="P6" s="66" t="s">
        <v>26</v>
      </c>
      <c r="Q6" s="66" t="s">
        <v>26</v>
      </c>
    </row>
    <row r="7" spans="1:17" ht="27" thickBot="1" x14ac:dyDescent="0.25">
      <c r="A7" s="66" t="s">
        <v>3</v>
      </c>
      <c r="C7" s="37" t="s">
        <v>7</v>
      </c>
      <c r="E7" s="37" t="s">
        <v>37</v>
      </c>
      <c r="G7" s="37" t="s">
        <v>38</v>
      </c>
      <c r="I7" s="37" t="s">
        <v>39</v>
      </c>
      <c r="K7" s="37" t="s">
        <v>7</v>
      </c>
      <c r="M7" s="37" t="s">
        <v>37</v>
      </c>
      <c r="O7" s="37" t="s">
        <v>38</v>
      </c>
      <c r="Q7" s="37" t="s">
        <v>39</v>
      </c>
    </row>
    <row r="8" spans="1:17" ht="21" x14ac:dyDescent="0.2">
      <c r="A8" s="5" t="s">
        <v>59</v>
      </c>
      <c r="C8" s="36">
        <v>5156690</v>
      </c>
      <c r="E8" s="36">
        <v>51219456150</v>
      </c>
      <c r="G8" s="36">
        <v>51219456150</v>
      </c>
      <c r="I8" s="39">
        <f>+E8-G8</f>
        <v>0</v>
      </c>
      <c r="K8" s="44">
        <v>5156690</v>
      </c>
      <c r="L8" s="44"/>
      <c r="M8" s="44">
        <v>51219456150</v>
      </c>
      <c r="N8" s="44"/>
      <c r="O8" s="44">
        <v>50487749585</v>
      </c>
      <c r="Q8" s="36">
        <f>+M8-O8</f>
        <v>731706565</v>
      </c>
    </row>
    <row r="9" spans="1:17" s="43" customFormat="1" ht="21" x14ac:dyDescent="0.2">
      <c r="A9" s="5" t="s">
        <v>63</v>
      </c>
      <c r="C9" s="43">
        <v>34526968</v>
      </c>
      <c r="E9" s="43">
        <v>582078666389</v>
      </c>
      <c r="G9" s="43">
        <v>582078666389</v>
      </c>
      <c r="I9" s="53">
        <f t="shared" ref="I9:I40" si="0">+E9-G9</f>
        <v>0</v>
      </c>
      <c r="K9" s="44">
        <v>34526968</v>
      </c>
      <c r="L9" s="44"/>
      <c r="M9" s="44">
        <v>582078666389</v>
      </c>
      <c r="N9" s="44"/>
      <c r="O9" s="44">
        <v>730472753636</v>
      </c>
      <c r="Q9" s="53">
        <f t="shared" ref="Q9:Q40" si="1">+M9-O9</f>
        <v>-148394087247</v>
      </c>
    </row>
    <row r="10" spans="1:17" s="43" customFormat="1" ht="21" x14ac:dyDescent="0.2">
      <c r="A10" s="5" t="s">
        <v>57</v>
      </c>
      <c r="C10" s="43">
        <v>14962783</v>
      </c>
      <c r="E10" s="43">
        <v>677028703346</v>
      </c>
      <c r="G10" s="43">
        <v>677028703345</v>
      </c>
      <c r="I10" s="53">
        <f t="shared" si="0"/>
        <v>1</v>
      </c>
      <c r="K10" s="44">
        <v>14962783</v>
      </c>
      <c r="L10" s="44"/>
      <c r="M10" s="44">
        <v>677028703346</v>
      </c>
      <c r="N10" s="44"/>
      <c r="O10" s="44">
        <v>771767049620</v>
      </c>
      <c r="Q10" s="53">
        <f t="shared" si="1"/>
        <v>-94738346274</v>
      </c>
    </row>
    <row r="11" spans="1:17" ht="21" x14ac:dyDescent="0.2">
      <c r="A11" s="5" t="s">
        <v>70</v>
      </c>
      <c r="C11" s="36">
        <v>21407567</v>
      </c>
      <c r="E11" s="36">
        <v>315657405495</v>
      </c>
      <c r="G11" s="36">
        <v>315657405495</v>
      </c>
      <c r="I11" s="53">
        <f t="shared" si="0"/>
        <v>0</v>
      </c>
      <c r="K11" s="44">
        <v>21407567</v>
      </c>
      <c r="L11" s="44"/>
      <c r="M11" s="44">
        <v>315657405495</v>
      </c>
      <c r="N11" s="44"/>
      <c r="O11" s="44">
        <v>327288188513</v>
      </c>
      <c r="Q11" s="53">
        <f t="shared" si="1"/>
        <v>-11630783018</v>
      </c>
    </row>
    <row r="12" spans="1:17" ht="21" x14ac:dyDescent="0.2">
      <c r="A12" s="5" t="s">
        <v>68</v>
      </c>
      <c r="C12" s="36">
        <v>8906245</v>
      </c>
      <c r="E12" s="36">
        <v>112941968500</v>
      </c>
      <c r="G12" s="36">
        <v>112941968500</v>
      </c>
      <c r="I12" s="53">
        <f t="shared" si="0"/>
        <v>0</v>
      </c>
      <c r="K12" s="44">
        <v>8906245</v>
      </c>
      <c r="L12" s="44"/>
      <c r="M12" s="44">
        <v>112941968500</v>
      </c>
      <c r="N12" s="44"/>
      <c r="O12" s="44">
        <v>131143089175</v>
      </c>
      <c r="Q12" s="53">
        <f t="shared" si="1"/>
        <v>-18201120675</v>
      </c>
    </row>
    <row r="13" spans="1:17" ht="21" x14ac:dyDescent="0.2">
      <c r="A13" s="5" t="s">
        <v>87</v>
      </c>
      <c r="C13" s="36">
        <v>212450</v>
      </c>
      <c r="E13" s="36">
        <v>21082884227</v>
      </c>
      <c r="G13" s="36">
        <v>21082884227</v>
      </c>
      <c r="I13" s="53">
        <f t="shared" si="0"/>
        <v>0</v>
      </c>
      <c r="K13" s="44">
        <v>212450</v>
      </c>
      <c r="L13" s="44"/>
      <c r="M13" s="44">
        <v>21082884227</v>
      </c>
      <c r="N13" s="44"/>
      <c r="O13" s="44">
        <v>20867860326</v>
      </c>
      <c r="Q13" s="53">
        <f t="shared" si="1"/>
        <v>215023901</v>
      </c>
    </row>
    <row r="14" spans="1:17" ht="21" x14ac:dyDescent="0.2">
      <c r="A14" s="5" t="s">
        <v>60</v>
      </c>
      <c r="C14" s="36">
        <v>10450412</v>
      </c>
      <c r="E14" s="36">
        <v>314718280068</v>
      </c>
      <c r="G14" s="36">
        <v>366566431643</v>
      </c>
      <c r="I14" s="53">
        <f t="shared" si="0"/>
        <v>-51848151575</v>
      </c>
      <c r="K14" s="44">
        <v>10450412</v>
      </c>
      <c r="L14" s="44"/>
      <c r="M14" s="44">
        <v>314718280068</v>
      </c>
      <c r="N14" s="44"/>
      <c r="O14" s="44">
        <v>415303694095</v>
      </c>
      <c r="Q14" s="53">
        <f t="shared" si="1"/>
        <v>-100585414027</v>
      </c>
    </row>
    <row r="15" spans="1:17" ht="21" x14ac:dyDescent="0.2">
      <c r="A15" s="5" t="s">
        <v>93</v>
      </c>
      <c r="C15" s="36">
        <v>401250</v>
      </c>
      <c r="E15" s="36">
        <v>5023437574</v>
      </c>
      <c r="G15" s="36">
        <v>5023304858</v>
      </c>
      <c r="I15" s="53">
        <f t="shared" si="0"/>
        <v>132716</v>
      </c>
      <c r="K15" s="44">
        <v>401250</v>
      </c>
      <c r="L15" s="44"/>
      <c r="M15" s="44">
        <v>5023437574</v>
      </c>
      <c r="N15" s="44"/>
      <c r="O15" s="44">
        <v>3941668541</v>
      </c>
      <c r="Q15" s="53">
        <f t="shared" si="1"/>
        <v>1081769033</v>
      </c>
    </row>
    <row r="16" spans="1:17" ht="21" x14ac:dyDescent="0.2">
      <c r="A16" s="5" t="s">
        <v>98</v>
      </c>
      <c r="C16" s="36">
        <v>1256500</v>
      </c>
      <c r="E16" s="36">
        <v>7630338001</v>
      </c>
      <c r="G16" s="36">
        <v>7630338000</v>
      </c>
      <c r="I16" s="53">
        <f t="shared" si="0"/>
        <v>1</v>
      </c>
      <c r="K16" s="44">
        <v>1256500</v>
      </c>
      <c r="L16" s="44"/>
      <c r="M16" s="44">
        <v>7630338001</v>
      </c>
      <c r="N16" s="44"/>
      <c r="O16" s="44">
        <v>8127112921</v>
      </c>
      <c r="Q16" s="53">
        <f t="shared" si="1"/>
        <v>-496774920</v>
      </c>
    </row>
    <row r="17" spans="1:17" ht="21" x14ac:dyDescent="0.2">
      <c r="A17" s="5" t="s">
        <v>69</v>
      </c>
      <c r="C17" s="36">
        <v>44256726</v>
      </c>
      <c r="E17" s="36">
        <v>1186133926932</v>
      </c>
      <c r="G17" s="36">
        <v>1186133926931</v>
      </c>
      <c r="I17" s="53">
        <f t="shared" si="0"/>
        <v>1</v>
      </c>
      <c r="K17" s="44">
        <v>44256726</v>
      </c>
      <c r="L17" s="44"/>
      <c r="M17" s="44">
        <v>1186133926932</v>
      </c>
      <c r="N17" s="44"/>
      <c r="O17" s="44">
        <v>1229170256009</v>
      </c>
      <c r="Q17" s="53">
        <f t="shared" si="1"/>
        <v>-43036329077</v>
      </c>
    </row>
    <row r="18" spans="1:17" ht="21" x14ac:dyDescent="0.2">
      <c r="A18" s="5" t="s">
        <v>71</v>
      </c>
      <c r="C18" s="36">
        <v>26890980</v>
      </c>
      <c r="E18" s="36">
        <v>213464901797</v>
      </c>
      <c r="G18" s="36">
        <v>213464901796</v>
      </c>
      <c r="I18" s="53">
        <f t="shared" si="0"/>
        <v>1</v>
      </c>
      <c r="K18" s="44">
        <v>26890980</v>
      </c>
      <c r="L18" s="44"/>
      <c r="M18" s="44">
        <v>213464901797</v>
      </c>
      <c r="N18" s="44"/>
      <c r="O18" s="44">
        <v>244840587300</v>
      </c>
      <c r="Q18" s="53">
        <f t="shared" si="1"/>
        <v>-31375685503</v>
      </c>
    </row>
    <row r="19" spans="1:17" ht="21" x14ac:dyDescent="0.2">
      <c r="A19" s="5" t="s">
        <v>64</v>
      </c>
      <c r="C19" s="36">
        <v>12916976</v>
      </c>
      <c r="E19" s="36">
        <v>174056595192</v>
      </c>
      <c r="G19" s="36">
        <v>174056595191</v>
      </c>
      <c r="I19" s="53">
        <f t="shared" si="0"/>
        <v>1</v>
      </c>
      <c r="K19" s="44">
        <v>12916976</v>
      </c>
      <c r="L19" s="44"/>
      <c r="M19" s="44">
        <v>174056595192</v>
      </c>
      <c r="N19" s="44"/>
      <c r="O19" s="44">
        <v>187008433724</v>
      </c>
      <c r="Q19" s="53">
        <f t="shared" si="1"/>
        <v>-12951838532</v>
      </c>
    </row>
    <row r="20" spans="1:17" ht="21" x14ac:dyDescent="0.2">
      <c r="A20" s="5" t="s">
        <v>61</v>
      </c>
      <c r="C20" s="36">
        <v>33392897</v>
      </c>
      <c r="E20" s="36">
        <v>335323871451</v>
      </c>
      <c r="G20" s="36">
        <v>335323871450</v>
      </c>
      <c r="I20" s="53">
        <f t="shared" si="0"/>
        <v>1</v>
      </c>
      <c r="K20" s="44">
        <v>33392897</v>
      </c>
      <c r="L20" s="44"/>
      <c r="M20" s="44">
        <v>335323871451</v>
      </c>
      <c r="N20" s="44"/>
      <c r="O20" s="44">
        <v>333491486986</v>
      </c>
      <c r="Q20" s="53">
        <f t="shared" si="1"/>
        <v>1832384465</v>
      </c>
    </row>
    <row r="21" spans="1:17" ht="21" x14ac:dyDescent="0.2">
      <c r="A21" s="5" t="s">
        <v>55</v>
      </c>
      <c r="C21" s="36">
        <v>8087650</v>
      </c>
      <c r="E21" s="36">
        <v>351500801989</v>
      </c>
      <c r="G21" s="36">
        <v>351500801988</v>
      </c>
      <c r="I21" s="53">
        <f t="shared" si="0"/>
        <v>1</v>
      </c>
      <c r="K21" s="44">
        <v>8087650</v>
      </c>
      <c r="L21" s="44"/>
      <c r="M21" s="44">
        <v>351500801989</v>
      </c>
      <c r="N21" s="44"/>
      <c r="O21" s="44">
        <v>494120995366</v>
      </c>
      <c r="Q21" s="53">
        <f t="shared" si="1"/>
        <v>-142620193377</v>
      </c>
    </row>
    <row r="22" spans="1:17" ht="21" x14ac:dyDescent="0.2">
      <c r="A22" s="5" t="s">
        <v>96</v>
      </c>
      <c r="C22" s="36">
        <v>300000</v>
      </c>
      <c r="E22" s="36">
        <v>15687788700</v>
      </c>
      <c r="G22" s="36">
        <v>15687788700</v>
      </c>
      <c r="I22" s="53">
        <f t="shared" si="0"/>
        <v>0</v>
      </c>
      <c r="K22" s="44">
        <v>300000</v>
      </c>
      <c r="L22" s="44"/>
      <c r="M22" s="44">
        <v>15687788700</v>
      </c>
      <c r="N22" s="44"/>
      <c r="O22" s="44">
        <v>12691720912</v>
      </c>
      <c r="Q22" s="53">
        <f t="shared" si="1"/>
        <v>2996067788</v>
      </c>
    </row>
    <row r="23" spans="1:17" ht="21" x14ac:dyDescent="0.2">
      <c r="A23" s="5" t="s">
        <v>54</v>
      </c>
      <c r="C23" s="36">
        <v>20922561</v>
      </c>
      <c r="E23" s="36">
        <v>222140876757</v>
      </c>
      <c r="G23" s="36">
        <v>222140876757</v>
      </c>
      <c r="I23" s="53">
        <f t="shared" si="0"/>
        <v>0</v>
      </c>
      <c r="K23" s="44">
        <v>20922561</v>
      </c>
      <c r="L23" s="44"/>
      <c r="M23" s="44">
        <v>222140876757</v>
      </c>
      <c r="N23" s="44"/>
      <c r="O23" s="44">
        <v>258280417536</v>
      </c>
      <c r="Q23" s="53">
        <f t="shared" si="1"/>
        <v>-36139540779</v>
      </c>
    </row>
    <row r="24" spans="1:17" ht="21" x14ac:dyDescent="0.2">
      <c r="A24" s="5" t="s">
        <v>66</v>
      </c>
      <c r="C24" s="36">
        <v>157865792</v>
      </c>
      <c r="E24" s="36">
        <v>1644777638992</v>
      </c>
      <c r="G24" s="36">
        <v>1644777638992</v>
      </c>
      <c r="I24" s="53">
        <f t="shared" si="0"/>
        <v>0</v>
      </c>
      <c r="K24" s="44">
        <v>157865792</v>
      </c>
      <c r="L24" s="44"/>
      <c r="M24" s="44">
        <v>1644777638992</v>
      </c>
      <c r="N24" s="44"/>
      <c r="O24" s="44">
        <v>1656391162309</v>
      </c>
      <c r="Q24" s="53">
        <f t="shared" si="1"/>
        <v>-11613523317</v>
      </c>
    </row>
    <row r="25" spans="1:17" ht="21" x14ac:dyDescent="0.2">
      <c r="A25" s="5" t="s">
        <v>92</v>
      </c>
      <c r="C25" s="36">
        <v>257500</v>
      </c>
      <c r="E25" s="36">
        <v>3955287447</v>
      </c>
      <c r="G25" s="36">
        <v>3955287447</v>
      </c>
      <c r="I25" s="53">
        <f t="shared" si="0"/>
        <v>0</v>
      </c>
      <c r="K25" s="44">
        <v>257500</v>
      </c>
      <c r="L25" s="44"/>
      <c r="M25" s="44">
        <v>3955287447</v>
      </c>
      <c r="N25" s="44"/>
      <c r="O25" s="44">
        <v>5176622961</v>
      </c>
      <c r="Q25" s="53">
        <f t="shared" si="1"/>
        <v>-1221335514</v>
      </c>
    </row>
    <row r="26" spans="1:17" ht="21" x14ac:dyDescent="0.2">
      <c r="A26" s="5" t="s">
        <v>62</v>
      </c>
      <c r="C26" s="36">
        <v>10895898</v>
      </c>
      <c r="E26" s="36">
        <v>205097431280</v>
      </c>
      <c r="G26" s="36">
        <v>205097431279</v>
      </c>
      <c r="I26" s="53">
        <f t="shared" si="0"/>
        <v>1</v>
      </c>
      <c r="K26" s="44">
        <v>10895898</v>
      </c>
      <c r="L26" s="44"/>
      <c r="M26" s="44">
        <v>205097431280</v>
      </c>
      <c r="N26" s="44"/>
      <c r="O26" s="44">
        <v>248028964257</v>
      </c>
      <c r="Q26" s="53">
        <f t="shared" si="1"/>
        <v>-42931532977</v>
      </c>
    </row>
    <row r="27" spans="1:17" s="53" customFormat="1" ht="21" x14ac:dyDescent="0.2">
      <c r="A27" s="5" t="s">
        <v>74</v>
      </c>
      <c r="C27" s="53">
        <v>6970817</v>
      </c>
      <c r="E27" s="53">
        <v>50286099890</v>
      </c>
      <c r="G27" s="53">
        <v>50286099889</v>
      </c>
      <c r="I27" s="53">
        <f t="shared" si="0"/>
        <v>1</v>
      </c>
      <c r="K27" s="53">
        <v>6970817</v>
      </c>
      <c r="M27" s="53">
        <v>50286099890</v>
      </c>
      <c r="O27" s="53">
        <v>50977793148</v>
      </c>
      <c r="Q27" s="53">
        <f t="shared" si="1"/>
        <v>-691693258</v>
      </c>
    </row>
    <row r="28" spans="1:17" ht="21" x14ac:dyDescent="0.2">
      <c r="A28" s="5" t="s">
        <v>65</v>
      </c>
      <c r="C28" s="36">
        <v>17423</v>
      </c>
      <c r="E28" s="36">
        <v>393474740067</v>
      </c>
      <c r="G28" s="36">
        <v>430531252248</v>
      </c>
      <c r="I28" s="53">
        <f t="shared" si="0"/>
        <v>-37056512181</v>
      </c>
      <c r="K28" s="44">
        <v>17423</v>
      </c>
      <c r="L28" s="44"/>
      <c r="M28" s="44">
        <v>393474740067</v>
      </c>
      <c r="N28" s="44"/>
      <c r="O28" s="44">
        <v>309732713136</v>
      </c>
      <c r="Q28" s="53">
        <f t="shared" si="1"/>
        <v>83742026931</v>
      </c>
    </row>
    <row r="29" spans="1:17" ht="21" x14ac:dyDescent="0.2">
      <c r="A29" s="5" t="s">
        <v>53</v>
      </c>
      <c r="C29" s="36">
        <v>153057941</v>
      </c>
      <c r="E29" s="36">
        <v>1979232434208</v>
      </c>
      <c r="G29" s="36">
        <v>1979232434208</v>
      </c>
      <c r="I29" s="53">
        <f t="shared" si="0"/>
        <v>0</v>
      </c>
      <c r="K29" s="44">
        <v>153057941</v>
      </c>
      <c r="L29" s="44"/>
      <c r="M29" s="44">
        <v>1979232434208</v>
      </c>
      <c r="N29" s="44"/>
      <c r="O29" s="44">
        <v>1543915347996</v>
      </c>
      <c r="Q29" s="53">
        <f t="shared" si="1"/>
        <v>435317086212</v>
      </c>
    </row>
    <row r="30" spans="1:17" ht="21" x14ac:dyDescent="0.2">
      <c r="A30" s="5" t="s">
        <v>56</v>
      </c>
      <c r="C30" s="36">
        <v>337312</v>
      </c>
      <c r="E30" s="36">
        <v>8819465637</v>
      </c>
      <c r="G30" s="36">
        <v>8819465636</v>
      </c>
      <c r="I30" s="53">
        <f t="shared" si="0"/>
        <v>1</v>
      </c>
      <c r="K30" s="44">
        <v>337312</v>
      </c>
      <c r="L30" s="44"/>
      <c r="M30" s="44">
        <v>8819465637</v>
      </c>
      <c r="N30" s="44"/>
      <c r="O30" s="44">
        <v>14586425530</v>
      </c>
      <c r="Q30" s="53">
        <f t="shared" si="1"/>
        <v>-5766959893</v>
      </c>
    </row>
    <row r="31" spans="1:17" ht="21" x14ac:dyDescent="0.2">
      <c r="A31" s="5" t="s">
        <v>77</v>
      </c>
      <c r="C31" s="36">
        <v>7036472</v>
      </c>
      <c r="E31" s="36">
        <v>119323748421</v>
      </c>
      <c r="G31" s="36">
        <v>119323748420</v>
      </c>
      <c r="I31" s="53">
        <f t="shared" si="0"/>
        <v>1</v>
      </c>
      <c r="K31" s="44">
        <v>7036472</v>
      </c>
      <c r="L31" s="44"/>
      <c r="M31" s="44">
        <v>119323748421</v>
      </c>
      <c r="N31" s="44"/>
      <c r="O31" s="44">
        <v>133182568879</v>
      </c>
      <c r="Q31" s="53">
        <f t="shared" si="1"/>
        <v>-13858820458</v>
      </c>
    </row>
    <row r="32" spans="1:17" ht="21" x14ac:dyDescent="0.2">
      <c r="A32" s="5" t="s">
        <v>52</v>
      </c>
      <c r="C32" s="36">
        <v>189149903</v>
      </c>
      <c r="E32" s="36">
        <v>514264501445</v>
      </c>
      <c r="G32" s="36">
        <v>514264501444</v>
      </c>
      <c r="I32" s="53">
        <f t="shared" si="0"/>
        <v>1</v>
      </c>
      <c r="K32" s="44">
        <v>189149903</v>
      </c>
      <c r="L32" s="44"/>
      <c r="M32" s="44">
        <v>514264501445</v>
      </c>
      <c r="N32" s="44"/>
      <c r="O32" s="44">
        <v>644593894675</v>
      </c>
      <c r="Q32" s="53">
        <f t="shared" si="1"/>
        <v>-130329393230</v>
      </c>
    </row>
    <row r="33" spans="1:17" ht="21" x14ac:dyDescent="0.2">
      <c r="A33" s="5" t="s">
        <v>97</v>
      </c>
      <c r="C33" s="36">
        <v>1151517</v>
      </c>
      <c r="E33" s="36">
        <v>195288071064</v>
      </c>
      <c r="G33" s="36">
        <v>149337936696</v>
      </c>
      <c r="I33" s="53">
        <f t="shared" si="0"/>
        <v>45950134368</v>
      </c>
      <c r="K33" s="44">
        <v>1151517</v>
      </c>
      <c r="L33" s="44"/>
      <c r="M33" s="44">
        <v>195288071064</v>
      </c>
      <c r="N33" s="44"/>
      <c r="O33" s="44">
        <v>100946112568</v>
      </c>
      <c r="Q33" s="53">
        <f t="shared" si="1"/>
        <v>94341958496</v>
      </c>
    </row>
    <row r="34" spans="1:17" ht="21" x14ac:dyDescent="0.2">
      <c r="A34" s="5" t="s">
        <v>51</v>
      </c>
      <c r="C34" s="36">
        <v>11041533</v>
      </c>
      <c r="E34" s="36">
        <v>79322757317</v>
      </c>
      <c r="G34" s="36">
        <v>79322757317</v>
      </c>
      <c r="I34" s="53">
        <f t="shared" si="0"/>
        <v>0</v>
      </c>
      <c r="K34" s="44">
        <v>11041533</v>
      </c>
      <c r="L34" s="44"/>
      <c r="M34" s="44">
        <v>79322757317</v>
      </c>
      <c r="N34" s="44"/>
      <c r="O34" s="44">
        <v>79761004595</v>
      </c>
      <c r="Q34" s="53">
        <f t="shared" si="1"/>
        <v>-438247278</v>
      </c>
    </row>
    <row r="35" spans="1:17" s="44" customFormat="1" ht="21" x14ac:dyDescent="0.2">
      <c r="A35" s="5" t="s">
        <v>78</v>
      </c>
      <c r="C35" s="44">
        <v>997956</v>
      </c>
      <c r="E35" s="44">
        <v>4503619707</v>
      </c>
      <c r="G35" s="44">
        <v>4503619706</v>
      </c>
      <c r="I35" s="53">
        <f t="shared" si="0"/>
        <v>1</v>
      </c>
      <c r="K35" s="44">
        <v>997956</v>
      </c>
      <c r="M35" s="44">
        <v>4503619707</v>
      </c>
      <c r="O35" s="44">
        <v>5320074439</v>
      </c>
      <c r="Q35" s="53">
        <f t="shared" si="1"/>
        <v>-816454732</v>
      </c>
    </row>
    <row r="36" spans="1:17" s="44" customFormat="1" ht="21" x14ac:dyDescent="0.2">
      <c r="A36" s="5" t="s">
        <v>73</v>
      </c>
      <c r="C36" s="44">
        <v>33772426</v>
      </c>
      <c r="E36" s="44">
        <v>208105577563</v>
      </c>
      <c r="G36" s="44">
        <v>208105577562</v>
      </c>
      <c r="I36" s="53">
        <f t="shared" si="0"/>
        <v>1</v>
      </c>
      <c r="K36" s="44">
        <v>33772426</v>
      </c>
      <c r="M36" s="44">
        <v>208105577563</v>
      </c>
      <c r="O36" s="44">
        <v>250932214425</v>
      </c>
      <c r="Q36" s="53">
        <f t="shared" si="1"/>
        <v>-42826636862</v>
      </c>
    </row>
    <row r="37" spans="1:17" s="44" customFormat="1" ht="21" x14ac:dyDescent="0.2">
      <c r="A37" s="5" t="s">
        <v>85</v>
      </c>
      <c r="C37" s="44">
        <v>16715782</v>
      </c>
      <c r="E37" s="44">
        <v>1007302335682</v>
      </c>
      <c r="G37" s="44">
        <v>1007302335682</v>
      </c>
      <c r="I37" s="53">
        <f t="shared" si="0"/>
        <v>0</v>
      </c>
      <c r="K37" s="44">
        <v>16715782</v>
      </c>
      <c r="M37" s="44">
        <v>1007302335682</v>
      </c>
      <c r="O37" s="44">
        <v>771118843675</v>
      </c>
      <c r="Q37" s="53">
        <f t="shared" si="1"/>
        <v>236183492007</v>
      </c>
    </row>
    <row r="38" spans="1:17" ht="21" x14ac:dyDescent="0.2">
      <c r="A38" s="5" t="s">
        <v>82</v>
      </c>
      <c r="C38" s="36">
        <v>42795098</v>
      </c>
      <c r="E38" s="36">
        <v>174528239678</v>
      </c>
      <c r="G38" s="36">
        <v>174528239678</v>
      </c>
      <c r="I38" s="53">
        <f t="shared" si="0"/>
        <v>0</v>
      </c>
      <c r="K38" s="44">
        <v>42795098</v>
      </c>
      <c r="L38" s="44"/>
      <c r="M38" s="44">
        <v>174528239678</v>
      </c>
      <c r="N38" s="44"/>
      <c r="O38" s="44">
        <v>259642553466</v>
      </c>
      <c r="Q38" s="53">
        <f t="shared" si="1"/>
        <v>-85114313788</v>
      </c>
    </row>
    <row r="39" spans="1:17" ht="21" x14ac:dyDescent="0.2">
      <c r="A39" s="5" t="s">
        <v>67</v>
      </c>
      <c r="C39" s="36">
        <v>5330529</v>
      </c>
      <c r="E39" s="36">
        <v>189516479308</v>
      </c>
      <c r="G39" s="36">
        <v>189516479308</v>
      </c>
      <c r="I39" s="53">
        <f t="shared" si="0"/>
        <v>0</v>
      </c>
      <c r="K39" s="44">
        <v>5330529</v>
      </c>
      <c r="L39" s="44"/>
      <c r="M39" s="44">
        <v>189516479308</v>
      </c>
      <c r="N39" s="44"/>
      <c r="O39" s="44">
        <v>184300172992</v>
      </c>
      <c r="Q39" s="53">
        <f t="shared" si="1"/>
        <v>5216306316</v>
      </c>
    </row>
    <row r="40" spans="1:17" ht="21.75" thickBot="1" x14ac:dyDescent="0.25">
      <c r="A40" s="5" t="s">
        <v>79</v>
      </c>
      <c r="C40" s="36">
        <v>13382797</v>
      </c>
      <c r="E40" s="36">
        <v>72239653007</v>
      </c>
      <c r="G40" s="36">
        <v>72239653006</v>
      </c>
      <c r="I40" s="53">
        <f t="shared" si="0"/>
        <v>1</v>
      </c>
      <c r="K40" s="44">
        <v>13382797</v>
      </c>
      <c r="L40" s="44"/>
      <c r="M40" s="44">
        <v>72239653007</v>
      </c>
      <c r="N40" s="44"/>
      <c r="O40" s="44">
        <v>67343237191</v>
      </c>
      <c r="Q40" s="53">
        <f t="shared" si="1"/>
        <v>4896415816</v>
      </c>
    </row>
    <row r="41" spans="1:17" ht="21.75" thickBot="1" x14ac:dyDescent="0.25">
      <c r="E41" s="6">
        <f>SUM(E8:E40)</f>
        <v>11435727983281</v>
      </c>
      <c r="F41" s="12"/>
      <c r="G41" s="6">
        <f>SUM(G8:G40)</f>
        <v>11478682379938</v>
      </c>
      <c r="H41" s="12"/>
      <c r="I41" s="6">
        <f>SUM(I8:I40)</f>
        <v>-42954396657</v>
      </c>
      <c r="J41" s="12"/>
      <c r="K41" s="12" t="s">
        <v>15</v>
      </c>
      <c r="L41" s="12"/>
      <c r="M41" s="6">
        <f>SUM(M8:M40)</f>
        <v>11435727983281</v>
      </c>
      <c r="N41" s="12"/>
      <c r="O41" s="6">
        <f>SUM(O8:O40)</f>
        <v>11544952770487</v>
      </c>
      <c r="P41" s="12"/>
      <c r="Q41" s="6">
        <f>SUM(Q8:Q40)</f>
        <v>-109224787206</v>
      </c>
    </row>
    <row r="42" spans="1:17" ht="19.5" thickTop="1" x14ac:dyDescent="0.2">
      <c r="I42" s="48"/>
    </row>
    <row r="43" spans="1:17" x14ac:dyDescent="0.2">
      <c r="I43" s="50"/>
    </row>
    <row r="47" spans="1:17" x14ac:dyDescent="0.45">
      <c r="O47" s="20"/>
    </row>
    <row r="49" spans="15:15" x14ac:dyDescent="0.45">
      <c r="O49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Y9" sqref="Y9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.75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6" t="str">
        <f>+سهام!A2</f>
        <v>صندوق سرمایه‌گذاری بخشی صنایع مفید - اکتان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</row>
    <row r="3" spans="1:20" ht="24" x14ac:dyDescent="0.2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 t="s">
        <v>1</v>
      </c>
      <c r="H3" s="56" t="s">
        <v>1</v>
      </c>
      <c r="I3" s="56" t="s">
        <v>1</v>
      </c>
      <c r="J3" s="56" t="s">
        <v>1</v>
      </c>
      <c r="K3" s="56" t="s">
        <v>1</v>
      </c>
    </row>
    <row r="4" spans="1:20" ht="24" x14ac:dyDescent="0.2">
      <c r="A4" s="56" t="str">
        <f>+سهام!A4</f>
        <v>برای ماه منتهی به 1405/01/31</v>
      </c>
      <c r="B4" s="56" t="s">
        <v>16</v>
      </c>
      <c r="C4" s="56" t="s">
        <v>16</v>
      </c>
      <c r="D4" s="56" t="s">
        <v>16</v>
      </c>
      <c r="E4" s="56" t="s">
        <v>16</v>
      </c>
      <c r="F4" s="56" t="s">
        <v>16</v>
      </c>
      <c r="G4" s="56" t="s">
        <v>16</v>
      </c>
      <c r="H4" s="56" t="s">
        <v>16</v>
      </c>
      <c r="I4" s="56" t="s">
        <v>16</v>
      </c>
      <c r="J4" s="56" t="s">
        <v>16</v>
      </c>
      <c r="K4" s="56" t="s">
        <v>16</v>
      </c>
    </row>
    <row r="5" spans="1:20" ht="25.5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4.75" thickBot="1" x14ac:dyDescent="0.25">
      <c r="A6" s="58" t="s">
        <v>17</v>
      </c>
      <c r="C6" s="32" t="str">
        <f>+سهام!C6</f>
        <v>1404/12/29</v>
      </c>
      <c r="E6" s="58" t="s">
        <v>5</v>
      </c>
      <c r="F6" s="58" t="s">
        <v>5</v>
      </c>
      <c r="G6" s="58" t="s">
        <v>5</v>
      </c>
      <c r="I6" s="58" t="str">
        <f>+سهام!Q6</f>
        <v>1405/01/31</v>
      </c>
      <c r="J6" s="58" t="s">
        <v>4</v>
      </c>
      <c r="K6" s="58" t="s">
        <v>4</v>
      </c>
    </row>
    <row r="7" spans="1:20" ht="24.75" thickBot="1" x14ac:dyDescent="0.25">
      <c r="A7" s="58" t="s">
        <v>17</v>
      </c>
      <c r="C7" s="32" t="s">
        <v>18</v>
      </c>
      <c r="E7" s="32" t="s">
        <v>19</v>
      </c>
      <c r="G7" s="32" t="s">
        <v>20</v>
      </c>
      <c r="I7" s="32" t="s">
        <v>18</v>
      </c>
      <c r="K7" s="32" t="s">
        <v>21</v>
      </c>
    </row>
    <row r="8" spans="1:20" ht="24" x14ac:dyDescent="0.2">
      <c r="A8" s="29" t="s">
        <v>22</v>
      </c>
      <c r="C8" s="14">
        <v>76112645659</v>
      </c>
      <c r="E8" s="14">
        <v>53671018008</v>
      </c>
      <c r="G8" s="14">
        <v>588729000</v>
      </c>
      <c r="I8" s="14">
        <f>+C8+E8-G8</f>
        <v>129194934667</v>
      </c>
      <c r="K8" s="11">
        <v>1.1168413426595039E-2</v>
      </c>
    </row>
    <row r="9" spans="1:20" ht="24" x14ac:dyDescent="0.2">
      <c r="A9" s="29" t="s">
        <v>99</v>
      </c>
      <c r="C9" s="14">
        <v>828390</v>
      </c>
      <c r="E9" s="14">
        <v>3277</v>
      </c>
      <c r="G9" s="14">
        <v>0</v>
      </c>
      <c r="I9" s="14">
        <f>+C9+E9-G9</f>
        <v>831667</v>
      </c>
      <c r="K9" s="11">
        <v>7.1894466398368282E-8</v>
      </c>
    </row>
    <row r="10" spans="1:20" ht="24.75" thickBot="1" x14ac:dyDescent="0.25">
      <c r="A10" s="18" t="s">
        <v>75</v>
      </c>
      <c r="C10" s="14">
        <v>23608124</v>
      </c>
      <c r="E10" s="14">
        <v>93402</v>
      </c>
      <c r="G10" s="14">
        <v>0</v>
      </c>
      <c r="I10" s="14">
        <f>+C10+E10-G10</f>
        <v>23701526</v>
      </c>
      <c r="K10" s="11">
        <v>2.0489072724985506E-6</v>
      </c>
    </row>
    <row r="11" spans="1:20" ht="24.75" thickBot="1" x14ac:dyDescent="0.25">
      <c r="A11" s="14" t="s">
        <v>15</v>
      </c>
      <c r="C11" s="17">
        <f>SUM(C8:C10)</f>
        <v>76137082173</v>
      </c>
      <c r="D11" s="18"/>
      <c r="E11" s="17">
        <f>SUM(E8:E10)</f>
        <v>53671114687</v>
      </c>
      <c r="F11" s="18"/>
      <c r="G11" s="17">
        <f>SUM(G8:G10)</f>
        <v>588729000</v>
      </c>
      <c r="H11" s="18"/>
      <c r="I11" s="17">
        <f>SUM(I8:I10)</f>
        <v>129219467860</v>
      </c>
      <c r="J11" s="18"/>
      <c r="K11" s="30">
        <f>SUM(K8:K10)</f>
        <v>1.1170534228333934E-2</v>
      </c>
    </row>
    <row r="12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Normal="100" workbookViewId="0">
      <selection activeCell="G10" sqref="G10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9" t="str">
        <f>+سپرده!A2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</row>
    <row r="3" spans="1:7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</row>
    <row r="4" spans="1:7" ht="26.25" x14ac:dyDescent="0.45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</row>
    <row r="6" spans="1:7" ht="27" thickBot="1" x14ac:dyDescent="0.5">
      <c r="A6" s="33" t="s">
        <v>27</v>
      </c>
      <c r="C6" s="33" t="s">
        <v>18</v>
      </c>
      <c r="E6" s="33" t="s">
        <v>44</v>
      </c>
      <c r="G6" s="33" t="s">
        <v>13</v>
      </c>
    </row>
    <row r="7" spans="1:7" ht="21" x14ac:dyDescent="0.55000000000000004">
      <c r="A7" s="27" t="s">
        <v>49</v>
      </c>
      <c r="C7" s="9">
        <f>+'سرمایه‌گذاری در سهام'!I44</f>
        <v>9297663343</v>
      </c>
      <c r="D7" s="9"/>
      <c r="E7" s="1">
        <f>+C7/$C$10</f>
        <v>0.86743110752570218</v>
      </c>
      <c r="F7" s="1"/>
      <c r="G7" s="1">
        <v>8.0374782791267901E-4</v>
      </c>
    </row>
    <row r="8" spans="1:7" ht="21" x14ac:dyDescent="0.55000000000000004">
      <c r="A8" s="27" t="s">
        <v>50</v>
      </c>
      <c r="C8" s="9">
        <f>+'درآمد سپرده بانکی'!C11</f>
        <v>1419054687</v>
      </c>
      <c r="D8" s="9"/>
      <c r="E8" s="1">
        <f>+C8/$C$10</f>
        <v>0.13239156262962454</v>
      </c>
      <c r="F8" s="1"/>
      <c r="G8" s="1">
        <v>1.2267191016593001E-4</v>
      </c>
    </row>
    <row r="9" spans="1:7" ht="21.75" thickBot="1" x14ac:dyDescent="0.6">
      <c r="A9" s="27" t="s">
        <v>104</v>
      </c>
      <c r="C9" s="9">
        <f>+'سایر درآمدها'!C9</f>
        <v>1900731</v>
      </c>
      <c r="D9" s="9"/>
      <c r="E9" s="1">
        <f>+C9/$C$10</f>
        <v>1.7732984467325809E-4</v>
      </c>
      <c r="F9" s="1"/>
      <c r="G9" s="1">
        <v>1.6431100550080374E-7</v>
      </c>
    </row>
    <row r="10" spans="1:7" s="27" customFormat="1" ht="21.75" thickBot="1" x14ac:dyDescent="0.6">
      <c r="A10" s="27" t="s">
        <v>15</v>
      </c>
      <c r="C10" s="4">
        <f>SUM(C7:C9)</f>
        <v>10718618761</v>
      </c>
      <c r="D10" s="3"/>
      <c r="E10" s="8">
        <f t="shared" ref="E10:G10" si="0">SUM(E7:E9)</f>
        <v>1</v>
      </c>
      <c r="F10" s="40">
        <f t="shared" si="0"/>
        <v>0</v>
      </c>
      <c r="G10" s="10">
        <f t="shared" si="0"/>
        <v>9.2658404908410987E-4</v>
      </c>
    </row>
    <row r="11" spans="1:7" ht="19.5" thickTop="1" x14ac:dyDescent="0.45"/>
    <row r="12" spans="1:7" x14ac:dyDescent="0.45">
      <c r="C12" s="41"/>
      <c r="G12" s="41"/>
    </row>
    <row r="13" spans="1:7" x14ac:dyDescent="0.45">
      <c r="C13" s="52"/>
      <c r="G13" s="41"/>
    </row>
    <row r="14" spans="1:7" x14ac:dyDescent="0.45">
      <c r="C14" s="46"/>
      <c r="G14" s="41"/>
    </row>
    <row r="15" spans="1:7" x14ac:dyDescent="0.45">
      <c r="C15" s="46"/>
      <c r="G15" s="41"/>
    </row>
    <row r="16" spans="1:7" x14ac:dyDescent="0.45">
      <c r="C16" s="46"/>
    </row>
    <row r="17" spans="7:7" x14ac:dyDescent="0.45">
      <c r="G17" s="41"/>
    </row>
    <row r="18" spans="7:7" x14ac:dyDescent="0.45">
      <c r="G18" s="28"/>
    </row>
    <row r="19" spans="7:7" x14ac:dyDescent="0.45">
      <c r="G19" s="28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C19" sqref="C19"/>
    </sheetView>
  </sheetViews>
  <sheetFormatPr defaultRowHeight="18.75" x14ac:dyDescent="0.2"/>
  <cols>
    <col min="1" max="1" width="15" style="9" customWidth="1"/>
    <col min="2" max="2" width="0.875" style="9" customWidth="1"/>
    <col min="3" max="3" width="19.125" style="9" customWidth="1"/>
    <col min="4" max="4" width="0.875" style="9" customWidth="1"/>
    <col min="5" max="5" width="19.125" style="9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9" t="str">
        <f>+سهام!A2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</row>
    <row r="3" spans="1:5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</row>
    <row r="4" spans="1:5" ht="26.25" x14ac:dyDescent="0.2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</row>
    <row r="5" spans="1:5" ht="26.25" x14ac:dyDescent="0.2">
      <c r="E5" s="45" t="s">
        <v>95</v>
      </c>
    </row>
    <row r="6" spans="1:5" ht="27" thickBot="1" x14ac:dyDescent="0.25">
      <c r="A6" s="60" t="s">
        <v>80</v>
      </c>
      <c r="C6" s="16" t="s">
        <v>25</v>
      </c>
      <c r="E6" s="16" t="s">
        <v>94</v>
      </c>
    </row>
    <row r="7" spans="1:5" ht="27" thickBot="1" x14ac:dyDescent="0.25">
      <c r="A7" s="60" t="s">
        <v>80</v>
      </c>
      <c r="C7" s="16" t="s">
        <v>18</v>
      </c>
      <c r="E7" s="16" t="s">
        <v>18</v>
      </c>
    </row>
    <row r="8" spans="1:5" ht="24.75" thickBot="1" x14ac:dyDescent="0.25">
      <c r="A8" s="18" t="s">
        <v>80</v>
      </c>
      <c r="B8" s="14"/>
      <c r="C8" s="14">
        <v>1900731</v>
      </c>
      <c r="D8" s="14"/>
      <c r="E8" s="14">
        <v>2217930254</v>
      </c>
    </row>
    <row r="9" spans="1:5" ht="24.75" thickBot="1" x14ac:dyDescent="0.25">
      <c r="A9" s="14" t="s">
        <v>15</v>
      </c>
      <c r="B9" s="14"/>
      <c r="C9" s="17">
        <f>SUM(C8:C8)</f>
        <v>1900731</v>
      </c>
      <c r="D9" s="14"/>
      <c r="E9" s="17">
        <f>SUM(E8:E8)</f>
        <v>2217930254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zoomScale="85" zoomScaleNormal="85" workbookViewId="0">
      <selection activeCell="Y9" sqref="Y9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</row>
    <row r="3" spans="1:21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  <c r="R3" s="59" t="s">
        <v>23</v>
      </c>
      <c r="S3" s="59" t="s">
        <v>23</v>
      </c>
      <c r="T3" s="59" t="s">
        <v>23</v>
      </c>
      <c r="U3" s="59" t="s">
        <v>23</v>
      </c>
    </row>
    <row r="4" spans="1:21" ht="26.25" x14ac:dyDescent="0.45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</row>
    <row r="6" spans="1:21" ht="27" thickBot="1" x14ac:dyDescent="0.5">
      <c r="A6" s="60" t="s">
        <v>3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H6" s="60" t="s">
        <v>25</v>
      </c>
      <c r="I6" s="60" t="s">
        <v>25</v>
      </c>
      <c r="J6" s="60" t="s">
        <v>25</v>
      </c>
      <c r="K6" s="60" t="s">
        <v>25</v>
      </c>
      <c r="M6" s="60" t="s">
        <v>26</v>
      </c>
      <c r="N6" s="60" t="s">
        <v>26</v>
      </c>
      <c r="O6" s="60" t="s">
        <v>26</v>
      </c>
      <c r="P6" s="60" t="s">
        <v>26</v>
      </c>
      <c r="Q6" s="60" t="s">
        <v>26</v>
      </c>
      <c r="R6" s="60" t="s">
        <v>26</v>
      </c>
      <c r="S6" s="60" t="s">
        <v>26</v>
      </c>
      <c r="T6" s="60" t="s">
        <v>26</v>
      </c>
      <c r="U6" s="60" t="s">
        <v>26</v>
      </c>
    </row>
    <row r="7" spans="1:21" ht="27" thickBot="1" x14ac:dyDescent="0.5">
      <c r="A7" s="60" t="s">
        <v>3</v>
      </c>
      <c r="C7" s="33" t="s">
        <v>41</v>
      </c>
      <c r="E7" s="33" t="s">
        <v>42</v>
      </c>
      <c r="G7" s="33" t="s">
        <v>43</v>
      </c>
      <c r="I7" s="33" t="s">
        <v>18</v>
      </c>
      <c r="K7" s="33" t="s">
        <v>44</v>
      </c>
      <c r="M7" s="33" t="s">
        <v>41</v>
      </c>
      <c r="O7" s="33" t="s">
        <v>42</v>
      </c>
      <c r="Q7" s="33" t="s">
        <v>43</v>
      </c>
      <c r="S7" s="33" t="s">
        <v>18</v>
      </c>
      <c r="U7" s="33" t="s">
        <v>44</v>
      </c>
    </row>
    <row r="8" spans="1:21" ht="21" x14ac:dyDescent="0.55000000000000004">
      <c r="A8" s="25" t="s">
        <v>69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1</v>
      </c>
      <c r="F8" s="9"/>
      <c r="G8" s="9">
        <f>IFERROR(VLOOKUP(A8,'درآمد ناشی از فروش'!A:Q,9,0),0)</f>
        <v>0</v>
      </c>
      <c r="H8" s="9"/>
      <c r="I8" s="9">
        <f>+G8+E8+C8</f>
        <v>1</v>
      </c>
      <c r="J8" s="9"/>
      <c r="K8" s="1">
        <f t="shared" ref="K8:K43" si="0">+I8/$I$44</f>
        <v>1.075539050091416E-10</v>
      </c>
      <c r="L8" s="9"/>
      <c r="M8" s="9">
        <f>IFERROR(VLOOKUP(A8,'درآمد سود سهام'!A:S,19,0),0)</f>
        <v>128344505400</v>
      </c>
      <c r="N8" s="9"/>
      <c r="O8" s="9">
        <f>IFERROR(VLOOKUP(A8,'درآمد ناشی از تغییر قیمت اوراق'!A:Q,17,0),0)</f>
        <v>-43036329077</v>
      </c>
      <c r="P8" s="9"/>
      <c r="Q8" s="9">
        <f>IFERROR(VLOOKUP(A8,'درآمد ناشی از فروش'!A:Q,17,0),0)</f>
        <v>0</v>
      </c>
      <c r="R8" s="9"/>
      <c r="S8" s="9">
        <f>+Q8+O8+M8</f>
        <v>85308176323</v>
      </c>
      <c r="T8" s="9"/>
      <c r="U8" s="1">
        <f>+S8/$S$44</f>
        <v>0.50865329668824177</v>
      </c>
    </row>
    <row r="9" spans="1:21" ht="21" x14ac:dyDescent="0.55000000000000004">
      <c r="A9" s="25" t="s">
        <v>67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0</v>
      </c>
      <c r="F9" s="9"/>
      <c r="G9" s="9">
        <f>IFERROR(VLOOKUP(A9,'درآمد ناشی از فروش'!A:Q,9,0),0)</f>
        <v>0</v>
      </c>
      <c r="H9" s="9"/>
      <c r="I9" s="9">
        <f t="shared" ref="I9:I43" si="1">+G9+E9+C9</f>
        <v>0</v>
      </c>
      <c r="J9" s="9"/>
      <c r="K9" s="1">
        <f t="shared" si="0"/>
        <v>0</v>
      </c>
      <c r="L9" s="9"/>
      <c r="M9" s="9">
        <f>IFERROR(VLOOKUP(A9,'درآمد سود سهام'!A:S,19,0),0)</f>
        <v>0</v>
      </c>
      <c r="N9" s="9"/>
      <c r="O9" s="9">
        <f>IFERROR(VLOOKUP(A9,'درآمد ناشی از تغییر قیمت اوراق'!A:Q,17,0),0)</f>
        <v>5216306316</v>
      </c>
      <c r="P9" s="9"/>
      <c r="Q9" s="9">
        <f>IFERROR(VLOOKUP(A9,'درآمد ناشی از فروش'!A:Q,17,0),0)</f>
        <v>0</v>
      </c>
      <c r="R9" s="9"/>
      <c r="S9" s="9">
        <f t="shared" ref="S9:S43" si="2">+Q9+O9+M9</f>
        <v>5216306316</v>
      </c>
      <c r="T9" s="9"/>
      <c r="U9" s="1">
        <f t="shared" ref="U9:U43" si="3">+S9/$S$44</f>
        <v>3.11024279094071E-2</v>
      </c>
    </row>
    <row r="10" spans="1:21" s="3" customFormat="1" ht="21" x14ac:dyDescent="0.55000000000000004">
      <c r="A10" s="25" t="s">
        <v>71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1</v>
      </c>
      <c r="G10" s="9">
        <f>IFERROR(VLOOKUP(A10,'درآمد ناشی از فروش'!A:Q,9,0),0)</f>
        <v>0</v>
      </c>
      <c r="I10" s="9">
        <f t="shared" si="1"/>
        <v>1</v>
      </c>
      <c r="K10" s="1">
        <f t="shared" si="0"/>
        <v>1.075539050091416E-10</v>
      </c>
      <c r="M10" s="9">
        <f>IFERROR(VLOOKUP(A10,'درآمد سود سهام'!A:S,19,0),0)</f>
        <v>0</v>
      </c>
      <c r="O10" s="9">
        <f>IFERROR(VLOOKUP(A10,'درآمد ناشی از تغییر قیمت اوراق'!A:Q,17,0),0)</f>
        <v>-31375685503</v>
      </c>
      <c r="Q10" s="9">
        <f>IFERROR(VLOOKUP(A10,'درآمد ناشی از فروش'!A:Q,17,0),0)</f>
        <v>0</v>
      </c>
      <c r="S10" s="9">
        <f t="shared" si="2"/>
        <v>-31375685503</v>
      </c>
      <c r="U10" s="1">
        <f t="shared" si="3"/>
        <v>-0.18707873682034876</v>
      </c>
    </row>
    <row r="11" spans="1:21" ht="21" x14ac:dyDescent="0.55000000000000004">
      <c r="A11" s="25" t="s">
        <v>61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1</v>
      </c>
      <c r="F11" s="9"/>
      <c r="G11" s="9">
        <f>IFERROR(VLOOKUP(A11,'درآمد ناشی از فروش'!A:Q,9,0),0)</f>
        <v>0</v>
      </c>
      <c r="H11" s="9"/>
      <c r="I11" s="9">
        <f t="shared" si="1"/>
        <v>1</v>
      </c>
      <c r="J11" s="9"/>
      <c r="K11" s="1">
        <f t="shared" si="0"/>
        <v>1.075539050091416E-10</v>
      </c>
      <c r="L11" s="9"/>
      <c r="M11" s="9">
        <f>IFERROR(VLOOKUP(A11,'درآمد سود سهام'!A:S,19,0),0)</f>
        <v>0</v>
      </c>
      <c r="N11" s="9"/>
      <c r="O11" s="9">
        <f>IFERROR(VLOOKUP(A11,'درآمد ناشی از تغییر قیمت اوراق'!A:Q,17,0),0)</f>
        <v>1832384465</v>
      </c>
      <c r="P11" s="9"/>
      <c r="Q11" s="9">
        <f>IFERROR(VLOOKUP(A11,'درآمد ناشی از فروش'!A:Q,17,0),0)</f>
        <v>0</v>
      </c>
      <c r="R11" s="9"/>
      <c r="S11" s="9">
        <f t="shared" si="2"/>
        <v>1832384465</v>
      </c>
      <c r="T11" s="9"/>
      <c r="U11" s="1">
        <f t="shared" si="3"/>
        <v>1.0925663155587583E-2</v>
      </c>
    </row>
    <row r="12" spans="1:21" ht="21" x14ac:dyDescent="0.55000000000000004">
      <c r="A12" s="25" t="s">
        <v>74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1</v>
      </c>
      <c r="F12" s="9"/>
      <c r="G12" s="9">
        <f>IFERROR(VLOOKUP(A12,'درآمد ناشی از فروش'!A:Q,9,0),0)</f>
        <v>0</v>
      </c>
      <c r="H12" s="9"/>
      <c r="I12" s="9">
        <f t="shared" si="1"/>
        <v>1</v>
      </c>
      <c r="J12" s="9"/>
      <c r="K12" s="1">
        <f t="shared" si="0"/>
        <v>1.075539050091416E-10</v>
      </c>
      <c r="L12" s="9"/>
      <c r="M12" s="9">
        <f>IFERROR(VLOOKUP(A12,'درآمد سود سهام'!A:S,19,0),0)</f>
        <v>0</v>
      </c>
      <c r="N12" s="9"/>
      <c r="O12" s="9">
        <f>IFERROR(VLOOKUP(A12,'درآمد ناشی از تغییر قیمت اوراق'!A:Q,17,0),0)</f>
        <v>-691693258</v>
      </c>
      <c r="P12" s="9"/>
      <c r="Q12" s="9">
        <f>IFERROR(VLOOKUP(A12,'درآمد ناشی از فروش'!A:Q,17,0),0)</f>
        <v>0</v>
      </c>
      <c r="R12" s="9"/>
      <c r="S12" s="9">
        <f t="shared" si="2"/>
        <v>-691693258</v>
      </c>
      <c r="T12" s="9"/>
      <c r="U12" s="1">
        <f t="shared" si="3"/>
        <v>-4.1242477701855743E-3</v>
      </c>
    </row>
    <row r="13" spans="1:21" ht="21" x14ac:dyDescent="0.55000000000000004">
      <c r="A13" s="25" t="s">
        <v>59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0</v>
      </c>
      <c r="F13" s="9"/>
      <c r="G13" s="9">
        <f>IFERROR(VLOOKUP(A13,'درآمد ناشی از فروش'!A:Q,9,0),0)</f>
        <v>0</v>
      </c>
      <c r="H13" s="9"/>
      <c r="I13" s="9">
        <f t="shared" si="1"/>
        <v>0</v>
      </c>
      <c r="J13" s="9"/>
      <c r="K13" s="1">
        <f t="shared" si="0"/>
        <v>0</v>
      </c>
      <c r="L13" s="9"/>
      <c r="M13" s="9">
        <f>IFERROR(VLOOKUP(A13,'درآمد سود سهام'!A:S,19,0),0)</f>
        <v>0</v>
      </c>
      <c r="N13" s="9"/>
      <c r="O13" s="9">
        <f>IFERROR(VLOOKUP(A13,'درآمد ناشی از تغییر قیمت اوراق'!A:Q,17,0),0)</f>
        <v>731706565</v>
      </c>
      <c r="P13" s="9"/>
      <c r="Q13" s="9">
        <f>IFERROR(VLOOKUP(A13,'درآمد ناشی از فروش'!A:Q,17,0),0)</f>
        <v>668349048</v>
      </c>
      <c r="R13" s="9"/>
      <c r="S13" s="9">
        <f t="shared" si="2"/>
        <v>1400055613</v>
      </c>
      <c r="T13" s="9"/>
      <c r="U13" s="1">
        <f t="shared" si="3"/>
        <v>8.3478856751427917E-3</v>
      </c>
    </row>
    <row r="14" spans="1:21" ht="21" x14ac:dyDescent="0.55000000000000004">
      <c r="A14" s="25" t="s">
        <v>51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0</v>
      </c>
      <c r="F14" s="9"/>
      <c r="G14" s="9">
        <f>IFERROR(VLOOKUP(A14,'درآمد ناشی از فروش'!A:Q,9,0),0)</f>
        <v>0</v>
      </c>
      <c r="H14" s="9"/>
      <c r="I14" s="9">
        <f t="shared" si="1"/>
        <v>0</v>
      </c>
      <c r="J14" s="9"/>
      <c r="K14" s="1">
        <f t="shared" si="0"/>
        <v>0</v>
      </c>
      <c r="L14" s="9"/>
      <c r="M14" s="9">
        <f>IFERROR(VLOOKUP(A14,'درآمد سود سهام'!A:S,19,0),0)</f>
        <v>0</v>
      </c>
      <c r="N14" s="9"/>
      <c r="O14" s="9">
        <f>IFERROR(VLOOKUP(A14,'درآمد ناشی از تغییر قیمت اوراق'!A:Q,17,0),0)</f>
        <v>-438247278</v>
      </c>
      <c r="P14" s="9"/>
      <c r="Q14" s="9">
        <f>IFERROR(VLOOKUP(A14,'درآمد ناشی از فروش'!A:Q,17,0),0)</f>
        <v>0</v>
      </c>
      <c r="R14" s="9"/>
      <c r="S14" s="9">
        <f t="shared" si="2"/>
        <v>-438247278</v>
      </c>
      <c r="T14" s="9"/>
      <c r="U14" s="1">
        <f t="shared" si="3"/>
        <v>-2.6130663240921709E-3</v>
      </c>
    </row>
    <row r="15" spans="1:21" ht="21" x14ac:dyDescent="0.55000000000000004">
      <c r="A15" s="25" t="s">
        <v>65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-37056512181</v>
      </c>
      <c r="F15" s="9"/>
      <c r="G15" s="9">
        <f>IFERROR(VLOOKUP(A15,'درآمد ناشی از فروش'!A:Q,9,0),0)</f>
        <v>0</v>
      </c>
      <c r="H15" s="9"/>
      <c r="I15" s="9">
        <f t="shared" si="1"/>
        <v>-37056512181</v>
      </c>
      <c r="J15" s="9"/>
      <c r="K15" s="1">
        <f t="shared" si="0"/>
        <v>-3.985572591085373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83742026931</v>
      </c>
      <c r="P15" s="9"/>
      <c r="Q15" s="9">
        <f>IFERROR(VLOOKUP(A15,'درآمد ناشی از فروش'!A:Q,17,0),0)</f>
        <v>0</v>
      </c>
      <c r="R15" s="9"/>
      <c r="S15" s="9">
        <f t="shared" si="2"/>
        <v>83742026931</v>
      </c>
      <c r="T15" s="9"/>
      <c r="U15" s="1">
        <f t="shared" si="3"/>
        <v>0.49931507043978884</v>
      </c>
    </row>
    <row r="16" spans="1:21" ht="21" x14ac:dyDescent="0.55000000000000004">
      <c r="A16" s="25" t="s">
        <v>72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0</v>
      </c>
      <c r="F16" s="9"/>
      <c r="G16" s="9">
        <f>IFERROR(VLOOKUP(A16,'درآمد ناشی از فروش'!A:Q,9,0),0)</f>
        <v>0</v>
      </c>
      <c r="H16" s="9"/>
      <c r="I16" s="9">
        <f t="shared" si="1"/>
        <v>0</v>
      </c>
      <c r="J16" s="9"/>
      <c r="K16" s="1">
        <f t="shared" si="0"/>
        <v>0</v>
      </c>
      <c r="L16" s="9"/>
      <c r="M16" s="9">
        <f>IFERROR(VLOOKUP(A16,'درآمد سود سهام'!A:S,19,0),0)</f>
        <v>0</v>
      </c>
      <c r="N16" s="9"/>
      <c r="O16" s="9">
        <f>IFERROR(VLOOKUP(A16,'درآمد ناشی از تغییر قیمت اوراق'!A:Q,17,0),0)</f>
        <v>0</v>
      </c>
      <c r="P16" s="9"/>
      <c r="Q16" s="9">
        <f>IFERROR(VLOOKUP(A16,'درآمد ناشی از فروش'!A:Q,17,0),0)</f>
        <v>9312537704</v>
      </c>
      <c r="R16" s="9"/>
      <c r="S16" s="9">
        <f t="shared" si="2"/>
        <v>9312537704</v>
      </c>
      <c r="T16" s="9"/>
      <c r="U16" s="1">
        <f t="shared" si="3"/>
        <v>5.5526365793334198E-2</v>
      </c>
    </row>
    <row r="17" spans="1:21" ht="21" x14ac:dyDescent="0.55000000000000004">
      <c r="A17" s="25" t="s">
        <v>63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1"/>
        <v>0</v>
      </c>
      <c r="J17" s="9"/>
      <c r="K17" s="1">
        <f t="shared" si="0"/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-148394087247</v>
      </c>
      <c r="P17" s="9"/>
      <c r="Q17" s="9">
        <f>IFERROR(VLOOKUP(A17,'درآمد ناشی از فروش'!A:Q,17,0),0)</f>
        <v>-2131659809</v>
      </c>
      <c r="R17" s="9"/>
      <c r="S17" s="9">
        <f t="shared" si="2"/>
        <v>-150525747056</v>
      </c>
      <c r="T17" s="9"/>
      <c r="U17" s="1">
        <f t="shared" si="3"/>
        <v>-0.8975155814677982</v>
      </c>
    </row>
    <row r="18" spans="1:21" ht="21" x14ac:dyDescent="0.55000000000000004">
      <c r="A18" s="25" t="s">
        <v>64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1</v>
      </c>
      <c r="F18" s="9"/>
      <c r="G18" s="9">
        <f>IFERROR(VLOOKUP(A18,'درآمد ناشی از فروش'!A:Q,9,0),0)</f>
        <v>0</v>
      </c>
      <c r="H18" s="9"/>
      <c r="I18" s="9">
        <f t="shared" si="1"/>
        <v>1</v>
      </c>
      <c r="J18" s="9"/>
      <c r="K18" s="1">
        <f t="shared" si="0"/>
        <v>1.075539050091416E-10</v>
      </c>
      <c r="L18" s="9"/>
      <c r="M18" s="9">
        <f>IFERROR(VLOOKUP(A18,'درآمد سود سهام'!A:S,19,0),0)</f>
        <v>19375464000</v>
      </c>
      <c r="N18" s="9"/>
      <c r="O18" s="9">
        <f>IFERROR(VLOOKUP(A18,'درآمد ناشی از تغییر قیمت اوراق'!A:Q,17,0),0)</f>
        <v>-12951838532</v>
      </c>
      <c r="P18" s="9"/>
      <c r="Q18" s="9">
        <f>IFERROR(VLOOKUP(A18,'درآمد ناشی از فروش'!A:Q,17,0),0)</f>
        <v>949059436</v>
      </c>
      <c r="R18" s="9"/>
      <c r="S18" s="9">
        <f t="shared" si="2"/>
        <v>7372684904</v>
      </c>
      <c r="T18" s="9"/>
      <c r="U18" s="1">
        <f t="shared" si="3"/>
        <v>4.3959918538923858E-2</v>
      </c>
    </row>
    <row r="19" spans="1:21" ht="21" x14ac:dyDescent="0.55000000000000004">
      <c r="A19" s="25" t="s">
        <v>89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0</v>
      </c>
      <c r="F19" s="9"/>
      <c r="G19" s="9">
        <f>IFERROR(VLOOKUP(A19,'درآمد ناشی از فروش'!A:Q,9,0),0)</f>
        <v>0</v>
      </c>
      <c r="H19" s="9"/>
      <c r="I19" s="9">
        <f t="shared" si="1"/>
        <v>0</v>
      </c>
      <c r="J19" s="9"/>
      <c r="K19" s="1">
        <f t="shared" si="0"/>
        <v>0</v>
      </c>
      <c r="L19" s="9"/>
      <c r="M19" s="9">
        <f>IFERROR(VLOOKUP(A19,'درآمد سود سهام'!A:S,19,0),0)</f>
        <v>0</v>
      </c>
      <c r="N19" s="9"/>
      <c r="O19" s="9">
        <f>IFERROR(VLOOKUP(A19,'درآمد ناشی از تغییر قیمت اوراق'!A:Q,17,0),0)</f>
        <v>236183492007</v>
      </c>
      <c r="P19" s="9"/>
      <c r="Q19" s="9">
        <f>IFERROR(VLOOKUP(A19,'درآمد ناشی از فروش'!A:Q,17,0),0)</f>
        <v>16080066701</v>
      </c>
      <c r="R19" s="9"/>
      <c r="S19" s="9">
        <f t="shared" si="2"/>
        <v>252263558708</v>
      </c>
      <c r="T19" s="9"/>
      <c r="U19" s="1">
        <f t="shared" si="3"/>
        <v>1.5041312134642011</v>
      </c>
    </row>
    <row r="20" spans="1:21" ht="21" x14ac:dyDescent="0.55000000000000004">
      <c r="A20" s="25" t="s">
        <v>91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0</v>
      </c>
      <c r="F20" s="9"/>
      <c r="G20" s="9">
        <f>IFERROR(VLOOKUP(A20,'درآمد ناشی از فروش'!A:Q,9,0),0)</f>
        <v>0</v>
      </c>
      <c r="H20" s="9"/>
      <c r="I20" s="9">
        <f t="shared" si="1"/>
        <v>0</v>
      </c>
      <c r="J20" s="9"/>
      <c r="K20" s="1">
        <f t="shared" si="0"/>
        <v>0</v>
      </c>
      <c r="L20" s="9"/>
      <c r="M20" s="9">
        <f>IFERROR(VLOOKUP(A20,'درآمد سود سهام'!A:S,19,0),0)</f>
        <v>0</v>
      </c>
      <c r="N20" s="9"/>
      <c r="O20" s="9">
        <f>IFERROR(VLOOKUP(A20,'درآمد ناشی از تغییر قیمت اوراق'!A:Q,17,0),0)</f>
        <v>0</v>
      </c>
      <c r="P20" s="9"/>
      <c r="Q20" s="9">
        <f>IFERROR(VLOOKUP(A20,'درآمد ناشی از فروش'!A:Q,17,0),0)</f>
        <v>-14442933188</v>
      </c>
      <c r="R20" s="9"/>
      <c r="S20" s="9">
        <f t="shared" si="2"/>
        <v>-14442933188</v>
      </c>
      <c r="T20" s="9"/>
      <c r="U20" s="1">
        <f t="shared" si="3"/>
        <v>-8.6116547048299005E-2</v>
      </c>
    </row>
    <row r="21" spans="1:21" ht="21" x14ac:dyDescent="0.55000000000000004">
      <c r="A21" s="25" t="s">
        <v>58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0</v>
      </c>
      <c r="F21" s="9"/>
      <c r="G21" s="9">
        <f>IFERROR(VLOOKUP(A21,'درآمد ناشی از فروش'!A:Q,9,0),0)</f>
        <v>0</v>
      </c>
      <c r="H21" s="9"/>
      <c r="I21" s="9">
        <f t="shared" si="1"/>
        <v>0</v>
      </c>
      <c r="J21" s="9"/>
      <c r="K21" s="1">
        <f t="shared" si="0"/>
        <v>0</v>
      </c>
      <c r="L21" s="9"/>
      <c r="M21" s="9">
        <f>IFERROR(VLOOKUP(A21,'درآمد سود سهام'!A:S,19,0),0)</f>
        <v>0</v>
      </c>
      <c r="N21" s="9"/>
      <c r="O21" s="9">
        <f>IFERROR(VLOOKUP(A21,'درآمد ناشی از تغییر قیمت اوراق'!A:Q,17,0),0)</f>
        <v>215023901</v>
      </c>
      <c r="P21" s="9"/>
      <c r="Q21" s="9">
        <f>IFERROR(VLOOKUP(A21,'درآمد ناشی از فروش'!A:Q,17,0),0)</f>
        <v>26479621509</v>
      </c>
      <c r="R21" s="9"/>
      <c r="S21" s="9">
        <f t="shared" si="2"/>
        <v>26694645410</v>
      </c>
      <c r="T21" s="9"/>
      <c r="U21" s="1">
        <f t="shared" si="3"/>
        <v>0.15916785444233297</v>
      </c>
    </row>
    <row r="22" spans="1:21" ht="21" x14ac:dyDescent="0.55000000000000004">
      <c r="A22" s="25" t="s">
        <v>73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1</v>
      </c>
      <c r="F22" s="9"/>
      <c r="G22" s="9">
        <f>IFERROR(VLOOKUP(A22,'درآمد ناشی از فروش'!A:Q,9,0),0)</f>
        <v>0</v>
      </c>
      <c r="H22" s="9"/>
      <c r="I22" s="9">
        <f t="shared" si="1"/>
        <v>1</v>
      </c>
      <c r="J22" s="9"/>
      <c r="K22" s="1">
        <f t="shared" si="0"/>
        <v>1.075539050091416E-10</v>
      </c>
      <c r="L22" s="9"/>
      <c r="M22" s="9">
        <f>IFERROR(VLOOKUP(A22,'درآمد سود سهام'!A:S,19,0),0)</f>
        <v>0</v>
      </c>
      <c r="N22" s="9"/>
      <c r="O22" s="9">
        <f>IFERROR(VLOOKUP(A22,'درآمد ناشی از تغییر قیمت اوراق'!A:Q,17,0),0)</f>
        <v>-42826636862</v>
      </c>
      <c r="P22" s="9"/>
      <c r="Q22" s="9">
        <f>IFERROR(VLOOKUP(A22,'درآمد ناشی از فروش'!A:Q,17,0),0)</f>
        <v>0</v>
      </c>
      <c r="R22" s="9"/>
      <c r="S22" s="9">
        <f t="shared" si="2"/>
        <v>-42826636862</v>
      </c>
      <c r="T22" s="9"/>
      <c r="U22" s="1">
        <f t="shared" si="3"/>
        <v>-0.25535547663622132</v>
      </c>
    </row>
    <row r="23" spans="1:21" ht="21" x14ac:dyDescent="0.55000000000000004">
      <c r="A23" s="25" t="s">
        <v>66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1"/>
        <v>0</v>
      </c>
      <c r="J23" s="9"/>
      <c r="K23" s="1">
        <f t="shared" si="0"/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-11613523317</v>
      </c>
      <c r="P23" s="9"/>
      <c r="Q23" s="9">
        <f>IFERROR(VLOOKUP(A23,'درآمد ناشی از فروش'!A:Q,17,0),0)</f>
        <v>4341152210</v>
      </c>
      <c r="R23" s="9"/>
      <c r="S23" s="9">
        <f t="shared" si="2"/>
        <v>-7272371107</v>
      </c>
      <c r="T23" s="9"/>
      <c r="U23" s="1">
        <f t="shared" si="3"/>
        <v>-4.3361793649298146E-2</v>
      </c>
    </row>
    <row r="24" spans="1:21" ht="21" x14ac:dyDescent="0.55000000000000004">
      <c r="A24" s="25" t="s">
        <v>62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1</v>
      </c>
      <c r="F24" s="9"/>
      <c r="G24" s="9">
        <f>IFERROR(VLOOKUP(A24,'درآمد ناشی از فروش'!A:Q,9,0),0)</f>
        <v>0</v>
      </c>
      <c r="H24" s="9"/>
      <c r="I24" s="9">
        <f t="shared" si="1"/>
        <v>1</v>
      </c>
      <c r="J24" s="9"/>
      <c r="K24" s="1">
        <f t="shared" si="0"/>
        <v>1.075539050091416E-10</v>
      </c>
      <c r="L24" s="9"/>
      <c r="M24" s="9">
        <f>IFERROR(VLOOKUP(A24,'درآمد سود سهام'!A:S,19,0),0)</f>
        <v>0</v>
      </c>
      <c r="N24" s="9"/>
      <c r="O24" s="9">
        <f>IFERROR(VLOOKUP(A24,'درآمد ناشی از تغییر قیمت اوراق'!A:Q,17,0),0)</f>
        <v>-42931532977</v>
      </c>
      <c r="P24" s="9"/>
      <c r="Q24" s="9">
        <f>IFERROR(VLOOKUP(A24,'درآمد ناشی از فروش'!A:Q,17,0),0)</f>
        <v>-24489314</v>
      </c>
      <c r="R24" s="9"/>
      <c r="S24" s="9">
        <f t="shared" si="2"/>
        <v>-42956022291</v>
      </c>
      <c r="T24" s="9"/>
      <c r="U24" s="1">
        <f t="shared" si="3"/>
        <v>-0.25612694225465266</v>
      </c>
    </row>
    <row r="25" spans="1:21" ht="21" x14ac:dyDescent="0.45">
      <c r="A25" s="5" t="s">
        <v>57</v>
      </c>
      <c r="C25" s="9">
        <f>IFERROR(VLOOKUP(A25,'درآمد سود سهام'!A:S,13,0),0)</f>
        <v>0</v>
      </c>
      <c r="E25" s="9">
        <f>IFERROR(VLOOKUP(A25,'درآمد ناشی از تغییر قیمت اوراق'!A:Q,9,0),0)</f>
        <v>1</v>
      </c>
      <c r="G25" s="9">
        <f>IFERROR(VLOOKUP(A25,'درآمد ناشی از فروش'!A:Q,9,0),0)</f>
        <v>0</v>
      </c>
      <c r="I25" s="9">
        <f t="shared" si="1"/>
        <v>1</v>
      </c>
      <c r="K25" s="1">
        <f t="shared" si="0"/>
        <v>1.075539050091416E-10</v>
      </c>
      <c r="M25" s="9">
        <f>IFERROR(VLOOKUP(A25,'درآمد سود سهام'!A:S,19,0),0)</f>
        <v>0</v>
      </c>
      <c r="O25" s="9">
        <f>IFERROR(VLOOKUP(A25,'درآمد ناشی از تغییر قیمت اوراق'!A:Q,17,0),0)</f>
        <v>-94738346274</v>
      </c>
      <c r="Q25" s="9">
        <f>IFERROR(VLOOKUP(A25,'درآمد ناشی از فروش'!A:Q,17,0),0)</f>
        <v>0</v>
      </c>
      <c r="S25" s="9">
        <f t="shared" si="2"/>
        <v>-94738346274</v>
      </c>
      <c r="U25" s="1">
        <f t="shared" si="3"/>
        <v>-0.56488104929831962</v>
      </c>
    </row>
    <row r="26" spans="1:21" ht="21" x14ac:dyDescent="0.45">
      <c r="A26" s="5" t="s">
        <v>60</v>
      </c>
      <c r="C26" s="9">
        <f>IFERROR(VLOOKUP(A26,'درآمد سود سهام'!A:S,13,0),0)</f>
        <v>52252060000</v>
      </c>
      <c r="E26" s="9">
        <f>IFERROR(VLOOKUP(A26,'درآمد ناشی از تغییر قیمت اوراق'!A:Q,9,0),0)</f>
        <v>-51848151575</v>
      </c>
      <c r="G26" s="9">
        <f>IFERROR(VLOOKUP(A26,'درآمد ناشی از فروش'!A:Q,9,0),0)</f>
        <v>0</v>
      </c>
      <c r="I26" s="9">
        <f t="shared" si="1"/>
        <v>403908425</v>
      </c>
      <c r="K26" s="1">
        <f t="shared" si="0"/>
        <v>4.3441928374841995E-2</v>
      </c>
      <c r="M26" s="9">
        <f>IFERROR(VLOOKUP(A26,'درآمد سود سهام'!A:S,19,0),0)</f>
        <v>52252060000</v>
      </c>
      <c r="O26" s="9">
        <f>IFERROR(VLOOKUP(A26,'درآمد ناشی از تغییر قیمت اوراق'!A:Q,17,0),0)</f>
        <v>-100585414027</v>
      </c>
      <c r="Q26" s="9">
        <f>IFERROR(VLOOKUP(A26,'درآمد ناشی از فروش'!A:Q,17,0),0)</f>
        <v>22636420998</v>
      </c>
      <c r="S26" s="9">
        <f t="shared" si="2"/>
        <v>-25696933029</v>
      </c>
      <c r="U26" s="1">
        <f t="shared" si="3"/>
        <v>-0.153218955830073</v>
      </c>
    </row>
    <row r="27" spans="1:21" ht="21" x14ac:dyDescent="0.45">
      <c r="A27" s="5" t="s">
        <v>81</v>
      </c>
      <c r="C27" s="9">
        <f>IFERROR(VLOOKUP(A27,'درآمد سود سهام'!A:S,13,0),0)</f>
        <v>0</v>
      </c>
      <c r="E27" s="9">
        <f>IFERROR(VLOOKUP(A27,'درآمد ناشی از تغییر قیمت اوراق'!A:Q,9,0),0)</f>
        <v>0</v>
      </c>
      <c r="G27" s="9">
        <f>IFERROR(VLOOKUP(A27,'درآمد ناشی از فروش'!A:Q,9,0),0)</f>
        <v>0</v>
      </c>
      <c r="I27" s="9">
        <f t="shared" si="1"/>
        <v>0</v>
      </c>
      <c r="K27" s="1">
        <f t="shared" si="0"/>
        <v>0</v>
      </c>
      <c r="M27" s="9">
        <f>IFERROR(VLOOKUP(A27,'درآمد سود سهام'!A:S,19,0),0)</f>
        <v>0</v>
      </c>
      <c r="O27" s="9">
        <f>IFERROR(VLOOKUP(A27,'درآمد ناشی از تغییر قیمت اوراق'!A:Q,17,0),0)</f>
        <v>0</v>
      </c>
      <c r="Q27" s="9">
        <f>IFERROR(VLOOKUP(A27,'درآمد ناشی از فروش'!A:Q,17,0),0)</f>
        <v>-26298978908</v>
      </c>
      <c r="S27" s="9">
        <f t="shared" si="2"/>
        <v>-26298978908</v>
      </c>
      <c r="U27" s="1">
        <f t="shared" si="3"/>
        <v>-0.15680867763999001</v>
      </c>
    </row>
    <row r="28" spans="1:21" ht="21" x14ac:dyDescent="0.45">
      <c r="A28" s="5" t="s">
        <v>55</v>
      </c>
      <c r="C28" s="9">
        <f>IFERROR(VLOOKUP(A28,'درآمد سود سهام'!A:S,13,0),0)</f>
        <v>0</v>
      </c>
      <c r="E28" s="9">
        <f>IFERROR(VLOOKUP(A28,'درآمد ناشی از تغییر قیمت اوراق'!A:Q,9,0),0)</f>
        <v>1</v>
      </c>
      <c r="G28" s="9">
        <f>IFERROR(VLOOKUP(A28,'درآمد ناشی از فروش'!A:Q,9,0),0)</f>
        <v>0</v>
      </c>
      <c r="I28" s="9">
        <f t="shared" si="1"/>
        <v>1</v>
      </c>
      <c r="K28" s="1">
        <f t="shared" si="0"/>
        <v>1.075539050091416E-10</v>
      </c>
      <c r="M28" s="9">
        <f>IFERROR(VLOOKUP(A28,'درآمد سود سهام'!A:S,19,0),0)</f>
        <v>0</v>
      </c>
      <c r="O28" s="9">
        <f>IFERROR(VLOOKUP(A28,'درآمد ناشی از تغییر قیمت اوراق'!A:Q,17,0),0)</f>
        <v>-142620193377</v>
      </c>
      <c r="Q28" s="9">
        <f>IFERROR(VLOOKUP(A28,'درآمد ناشی از فروش'!A:Q,17,0),0)</f>
        <v>0</v>
      </c>
      <c r="S28" s="9">
        <f t="shared" si="2"/>
        <v>-142620193377</v>
      </c>
      <c r="U28" s="1">
        <f t="shared" si="3"/>
        <v>-0.85037841227379385</v>
      </c>
    </row>
    <row r="29" spans="1:21" ht="21" x14ac:dyDescent="0.45">
      <c r="A29" s="5" t="s">
        <v>54</v>
      </c>
      <c r="C29" s="9">
        <f>IFERROR(VLOOKUP(A29,'درآمد سود سهام'!A:S,13,0),0)</f>
        <v>0</v>
      </c>
      <c r="E29" s="9">
        <f>IFERROR(VLOOKUP(A29,'درآمد ناشی از تغییر قیمت اوراق'!A:Q,9,0),0)</f>
        <v>0</v>
      </c>
      <c r="G29" s="9">
        <f>IFERROR(VLOOKUP(A29,'درآمد ناشی از فروش'!A:Q,9,0),0)</f>
        <v>0</v>
      </c>
      <c r="I29" s="9">
        <f t="shared" si="1"/>
        <v>0</v>
      </c>
      <c r="K29" s="1">
        <f t="shared" si="0"/>
        <v>0</v>
      </c>
      <c r="M29" s="9">
        <f>IFERROR(VLOOKUP(A29,'درآمد سود سهام'!A:S,19,0),0)</f>
        <v>0</v>
      </c>
      <c r="O29" s="9">
        <f>IFERROR(VLOOKUP(A29,'درآمد ناشی از تغییر قیمت اوراق'!A:Q,17,0),0)</f>
        <v>-36139540779</v>
      </c>
      <c r="Q29" s="9">
        <f>IFERROR(VLOOKUP(A29,'درآمد ناشی از فروش'!A:Q,17,0),0)</f>
        <v>-1149246947</v>
      </c>
      <c r="S29" s="9">
        <f t="shared" si="2"/>
        <v>-37288787726</v>
      </c>
      <c r="U29" s="1">
        <f t="shared" si="3"/>
        <v>-0.22233583724171374</v>
      </c>
    </row>
    <row r="30" spans="1:21" ht="21" x14ac:dyDescent="0.45">
      <c r="A30" s="5" t="s">
        <v>53</v>
      </c>
      <c r="C30" s="9">
        <f>IFERROR(VLOOKUP(A30,'درآمد سود سهام'!A:S,13,0),0)</f>
        <v>0</v>
      </c>
      <c r="E30" s="9">
        <f>IFERROR(VLOOKUP(A30,'درآمد ناشی از تغییر قیمت اوراق'!A:Q,9,0),0)</f>
        <v>0</v>
      </c>
      <c r="G30" s="9">
        <f>IFERROR(VLOOKUP(A30,'درآمد ناشی از فروش'!A:Q,9,0),0)</f>
        <v>0</v>
      </c>
      <c r="I30" s="9">
        <f t="shared" si="1"/>
        <v>0</v>
      </c>
      <c r="K30" s="1">
        <f t="shared" si="0"/>
        <v>0</v>
      </c>
      <c r="M30" s="9">
        <f>IFERROR(VLOOKUP(A30,'درآمد سود سهام'!A:S,19,0),0)</f>
        <v>0</v>
      </c>
      <c r="O30" s="9">
        <f>IFERROR(VLOOKUP(A30,'درآمد ناشی از تغییر قیمت اوراق'!A:Q,17,0),0)</f>
        <v>435317086212</v>
      </c>
      <c r="Q30" s="9">
        <f>IFERROR(VLOOKUP(A30,'درآمد ناشی از فروش'!A:Q,17,0),0)</f>
        <v>46543900957</v>
      </c>
      <c r="S30" s="9">
        <f t="shared" si="2"/>
        <v>481860987169</v>
      </c>
      <c r="U30" s="1">
        <f t="shared" si="3"/>
        <v>2.8731147497626295</v>
      </c>
    </row>
    <row r="31" spans="1:21" ht="21" x14ac:dyDescent="0.45">
      <c r="A31" s="5" t="s">
        <v>56</v>
      </c>
      <c r="C31" s="9">
        <f>IFERROR(VLOOKUP(A31,'درآمد سود سهام'!A:S,13,0),0)</f>
        <v>0</v>
      </c>
      <c r="E31" s="9">
        <f>IFERROR(VLOOKUP(A31,'درآمد ناشی از تغییر قیمت اوراق'!A:Q,9,0),0)</f>
        <v>1</v>
      </c>
      <c r="G31" s="9">
        <f>IFERROR(VLOOKUP(A31,'درآمد ناشی از فروش'!A:Q,9,0),0)</f>
        <v>0</v>
      </c>
      <c r="I31" s="9">
        <f t="shared" si="1"/>
        <v>1</v>
      </c>
      <c r="K31" s="1">
        <f t="shared" si="0"/>
        <v>1.075539050091416E-10</v>
      </c>
      <c r="M31" s="9">
        <f>IFERROR(VLOOKUP(A31,'درآمد سود سهام'!A:S,19,0),0)</f>
        <v>0</v>
      </c>
      <c r="O31" s="9">
        <f>IFERROR(VLOOKUP(A31,'درآمد ناشی از تغییر قیمت اوراق'!A:Q,17,0),0)</f>
        <v>-5766959893</v>
      </c>
      <c r="Q31" s="9">
        <f>IFERROR(VLOOKUP(A31,'درآمد ناشی از فروش'!A:Q,17,0),0)</f>
        <v>-8738630026</v>
      </c>
      <c r="S31" s="9">
        <f t="shared" si="2"/>
        <v>-14505589919</v>
      </c>
      <c r="U31" s="1">
        <f t="shared" si="3"/>
        <v>-8.6490140227248088E-2</v>
      </c>
    </row>
    <row r="32" spans="1:21" ht="21" x14ac:dyDescent="0.45">
      <c r="A32" s="5" t="s">
        <v>52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1</v>
      </c>
      <c r="G32" s="9">
        <f>IFERROR(VLOOKUP(A32,'درآمد ناشی از فروش'!A:Q,9,0),0)</f>
        <v>0</v>
      </c>
      <c r="I32" s="9">
        <f t="shared" si="1"/>
        <v>1</v>
      </c>
      <c r="K32" s="1">
        <f t="shared" si="0"/>
        <v>1.075539050091416E-10</v>
      </c>
      <c r="M32" s="9">
        <f>IFERROR(VLOOKUP(A32,'درآمد سود سهام'!A:S,19,0),0)</f>
        <v>0</v>
      </c>
      <c r="O32" s="9">
        <f>IFERROR(VLOOKUP(A32,'درآمد ناشی از تغییر قیمت اوراق'!A:Q,17,0),0)</f>
        <v>-130329393230</v>
      </c>
      <c r="Q32" s="9">
        <f>IFERROR(VLOOKUP(A32,'درآمد ناشی از فروش'!A:Q,17,0),0)</f>
        <v>0</v>
      </c>
      <c r="S32" s="9">
        <f t="shared" si="2"/>
        <v>-130329393230</v>
      </c>
      <c r="U32" s="1">
        <f t="shared" si="3"/>
        <v>-0.77709404161702322</v>
      </c>
    </row>
    <row r="33" spans="1:21" ht="21" x14ac:dyDescent="0.45">
      <c r="A33" s="5" t="s">
        <v>82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0</v>
      </c>
      <c r="G33" s="9">
        <f>IFERROR(VLOOKUP(A33,'درآمد ناشی از فروش'!A:Q,9,0),0)</f>
        <v>0</v>
      </c>
      <c r="I33" s="9">
        <f t="shared" si="1"/>
        <v>0</v>
      </c>
      <c r="K33" s="1">
        <f t="shared" si="0"/>
        <v>0</v>
      </c>
      <c r="M33" s="9">
        <f>IFERROR(VLOOKUP(A33,'درآمد سود سهام'!A:S,19,0),0)</f>
        <v>0</v>
      </c>
      <c r="O33" s="9">
        <f>IFERROR(VLOOKUP(A33,'درآمد ناشی از تغییر قیمت اوراق'!A:Q,17,0),0)</f>
        <v>-85114313788</v>
      </c>
      <c r="Q33" s="9">
        <f>IFERROR(VLOOKUP(A33,'درآمد ناشی از فروش'!A:Q,17,0),0)</f>
        <v>0</v>
      </c>
      <c r="S33" s="9">
        <f t="shared" si="2"/>
        <v>-85114313788</v>
      </c>
      <c r="U33" s="1">
        <f t="shared" si="3"/>
        <v>-0.50749738383460474</v>
      </c>
    </row>
    <row r="34" spans="1:21" ht="21" x14ac:dyDescent="0.55000000000000004">
      <c r="A34" s="25" t="s">
        <v>93</v>
      </c>
      <c r="C34" s="9">
        <f>IFERROR(VLOOKUP(A34,'درآمد سود سهام'!A:S,13,0),0)</f>
        <v>0</v>
      </c>
      <c r="D34" s="9"/>
      <c r="E34" s="9">
        <f>IFERROR(VLOOKUP(A34,'درآمد ناشی از تغییر قیمت اوراق'!A:Q,9,0),0)</f>
        <v>132716</v>
      </c>
      <c r="F34" s="9"/>
      <c r="G34" s="9">
        <f>IFERROR(VLOOKUP(A34,'درآمد ناشی از فروش'!A:Q,9,0),0)</f>
        <v>0</v>
      </c>
      <c r="H34" s="9"/>
      <c r="I34" s="9">
        <f t="shared" si="1"/>
        <v>132716</v>
      </c>
      <c r="J34" s="9"/>
      <c r="K34" s="1">
        <f t="shared" si="0"/>
        <v>1.4274124057193237E-5</v>
      </c>
      <c r="L34" s="9"/>
      <c r="M34" s="9">
        <f>IFERROR(VLOOKUP(A34,'درآمد سود سهام'!A:S,19,0),0)</f>
        <v>0</v>
      </c>
      <c r="N34" s="9"/>
      <c r="O34" s="9">
        <f>IFERROR(VLOOKUP(A34,'درآمد ناشی از تغییر قیمت اوراق'!A:Q,17,0),0)</f>
        <v>1081769033</v>
      </c>
      <c r="P34" s="9"/>
      <c r="Q34" s="9">
        <f>IFERROR(VLOOKUP(A34,'درآمد ناشی از فروش'!A:Q,17,0),0)</f>
        <v>1320525345</v>
      </c>
      <c r="R34" s="9"/>
      <c r="S34" s="9">
        <f t="shared" si="2"/>
        <v>2402294378</v>
      </c>
      <c r="T34" s="9"/>
      <c r="U34" s="1">
        <f t="shared" si="3"/>
        <v>1.4323773026852086E-2</v>
      </c>
    </row>
    <row r="35" spans="1:21" ht="21" x14ac:dyDescent="0.55000000000000004">
      <c r="A35" s="25" t="s">
        <v>92</v>
      </c>
      <c r="C35" s="9">
        <f>IFERROR(VLOOKUP(A35,'درآمد سود سهام'!A:S,13,0),0)</f>
        <v>0</v>
      </c>
      <c r="D35" s="9"/>
      <c r="E35" s="9">
        <f>IFERROR(VLOOKUP(A35,'درآمد ناشی از تغییر قیمت اوراق'!A:Q,9,0),0)</f>
        <v>0</v>
      </c>
      <c r="F35" s="9"/>
      <c r="G35" s="9">
        <f>IFERROR(VLOOKUP(A35,'درآمد ناشی از فروش'!A:Q,9,0),0)</f>
        <v>0</v>
      </c>
      <c r="H35" s="9"/>
      <c r="I35" s="9">
        <f t="shared" si="1"/>
        <v>0</v>
      </c>
      <c r="J35" s="9"/>
      <c r="K35" s="1">
        <f t="shared" si="0"/>
        <v>0</v>
      </c>
      <c r="L35" s="9"/>
      <c r="M35" s="9">
        <f>IFERROR(VLOOKUP(A35,'درآمد سود سهام'!A:S,19,0),0)</f>
        <v>0</v>
      </c>
      <c r="N35" s="9"/>
      <c r="O35" s="9">
        <f>IFERROR(VLOOKUP(A35,'درآمد ناشی از تغییر قیمت اوراق'!A:Q,17,0),0)</f>
        <v>-1221335514</v>
      </c>
      <c r="P35" s="9"/>
      <c r="Q35" s="9">
        <f>IFERROR(VLOOKUP(A35,'درآمد ناشی از فروش'!A:Q,17,0),0)</f>
        <v>386010096</v>
      </c>
      <c r="R35" s="9"/>
      <c r="S35" s="9">
        <f t="shared" si="2"/>
        <v>-835325418</v>
      </c>
      <c r="T35" s="9"/>
      <c r="U35" s="1">
        <f t="shared" si="3"/>
        <v>-4.9806600725401792E-3</v>
      </c>
    </row>
    <row r="36" spans="1:21" ht="21" x14ac:dyDescent="0.55000000000000004">
      <c r="A36" s="25" t="s">
        <v>77</v>
      </c>
      <c r="C36" s="9">
        <f>IFERROR(VLOOKUP(A36,'درآمد سود سهام'!A:S,13,0),0)</f>
        <v>0</v>
      </c>
      <c r="D36" s="9"/>
      <c r="E36" s="9">
        <f>IFERROR(VLOOKUP(A36,'درآمد ناشی از تغییر قیمت اوراق'!A:Q,9,0),0)</f>
        <v>1</v>
      </c>
      <c r="F36" s="9"/>
      <c r="G36" s="9">
        <f>IFERROR(VLOOKUP(A36,'درآمد ناشی از فروش'!A:Q,9,0),0)</f>
        <v>0</v>
      </c>
      <c r="H36" s="9"/>
      <c r="I36" s="9">
        <f t="shared" si="1"/>
        <v>1</v>
      </c>
      <c r="J36" s="9"/>
      <c r="K36" s="1">
        <f t="shared" si="0"/>
        <v>1.075539050091416E-10</v>
      </c>
      <c r="L36" s="9"/>
      <c r="M36" s="9">
        <f>IFERROR(VLOOKUP(A36,'درآمد سود سهام'!A:S,19,0),0)</f>
        <v>0</v>
      </c>
      <c r="N36" s="9"/>
      <c r="O36" s="9">
        <f>IFERROR(VLOOKUP(A36,'درآمد ناشی از تغییر قیمت اوراق'!A:Q,17,0),0)</f>
        <v>-13858820458</v>
      </c>
      <c r="P36" s="9"/>
      <c r="Q36" s="9">
        <f>IFERROR(VLOOKUP(A36,'درآمد ناشی از فروش'!A:Q,17,0),0)</f>
        <v>0</v>
      </c>
      <c r="R36" s="9"/>
      <c r="S36" s="9">
        <f t="shared" si="2"/>
        <v>-13858820458</v>
      </c>
      <c r="T36" s="9"/>
      <c r="U36" s="1">
        <f t="shared" si="3"/>
        <v>-8.2633752332032587E-2</v>
      </c>
    </row>
    <row r="37" spans="1:21" ht="21" x14ac:dyDescent="0.55000000000000004">
      <c r="A37" s="25" t="s">
        <v>78</v>
      </c>
      <c r="C37" s="9">
        <f>IFERROR(VLOOKUP(A37,'درآمد سود سهام'!A:S,13,0),0)</f>
        <v>0</v>
      </c>
      <c r="D37" s="9"/>
      <c r="E37" s="9">
        <f>IFERROR(VLOOKUP(A37,'درآمد ناشی از تغییر قیمت اوراق'!A:Q,9,0),0)</f>
        <v>1</v>
      </c>
      <c r="F37" s="9"/>
      <c r="G37" s="9">
        <f>IFERROR(VLOOKUP(A37,'درآمد ناشی از فروش'!A:Q,9,0),0)</f>
        <v>0</v>
      </c>
      <c r="H37" s="9"/>
      <c r="I37" s="9">
        <f t="shared" si="1"/>
        <v>1</v>
      </c>
      <c r="J37" s="9"/>
      <c r="K37" s="1">
        <f t="shared" si="0"/>
        <v>1.075539050091416E-10</v>
      </c>
      <c r="L37" s="9"/>
      <c r="M37" s="9">
        <f>IFERROR(VLOOKUP(A37,'درآمد سود سهام'!A:S,19,0),0)</f>
        <v>0</v>
      </c>
      <c r="N37" s="9"/>
      <c r="O37" s="9">
        <f>IFERROR(VLOOKUP(A37,'درآمد ناشی از تغییر قیمت اوراق'!A:Q,17,0),0)</f>
        <v>-816454732</v>
      </c>
      <c r="P37" s="9"/>
      <c r="Q37" s="9">
        <f>IFERROR(VLOOKUP(A37,'درآمد ناشی از فروش'!A:Q,17,0),0)</f>
        <v>-2477550123</v>
      </c>
      <c r="R37" s="9"/>
      <c r="S37" s="9">
        <f t="shared" si="2"/>
        <v>-3294004855</v>
      </c>
      <c r="T37" s="9"/>
      <c r="U37" s="1">
        <f t="shared" si="3"/>
        <v>-1.9640631191773457E-2</v>
      </c>
    </row>
    <row r="38" spans="1:21" ht="21" x14ac:dyDescent="0.55000000000000004">
      <c r="A38" s="25" t="s">
        <v>97</v>
      </c>
      <c r="C38" s="9">
        <f>IFERROR(VLOOKUP(A38,'درآمد سود سهام'!A:S,13,0),0)</f>
        <v>0</v>
      </c>
      <c r="D38" s="9"/>
      <c r="E38" s="9">
        <f>IFERROR(VLOOKUP(A38,'درآمد ناشی از تغییر قیمت اوراق'!A:Q,9,0),0)</f>
        <v>45950134368</v>
      </c>
      <c r="F38" s="9"/>
      <c r="G38" s="9">
        <f>IFERROR(VLOOKUP(A38,'درآمد ناشی از فروش'!A:Q,9,0),0)</f>
        <v>0</v>
      </c>
      <c r="H38" s="9"/>
      <c r="I38" s="9">
        <f t="shared" si="1"/>
        <v>45950134368</v>
      </c>
      <c r="J38" s="9"/>
      <c r="K38" s="1">
        <f t="shared" si="0"/>
        <v>4.942116386973165</v>
      </c>
      <c r="L38" s="9"/>
      <c r="M38" s="9">
        <f>IFERROR(VLOOKUP(A38,'درآمد سود سهام'!A:S,19,0),0)</f>
        <v>0</v>
      </c>
      <c r="N38" s="9"/>
      <c r="O38" s="9">
        <f>IFERROR(VLOOKUP(A38,'درآمد ناشی از تغییر قیمت اوراق'!A:Q,17,0),0)</f>
        <v>94341958496</v>
      </c>
      <c r="P38" s="9"/>
      <c r="Q38" s="9">
        <f>IFERROR(VLOOKUP(A38,'درآمد ناشی از فروش'!A:Q,17,0),0)</f>
        <v>0</v>
      </c>
      <c r="R38" s="9"/>
      <c r="S38" s="9">
        <f t="shared" si="2"/>
        <v>94341958496</v>
      </c>
      <c r="T38" s="9"/>
      <c r="U38" s="1">
        <f t="shared" si="3"/>
        <v>0.56251757185996454</v>
      </c>
    </row>
    <row r="39" spans="1:21" ht="21" x14ac:dyDescent="0.55000000000000004">
      <c r="A39" s="25" t="s">
        <v>96</v>
      </c>
      <c r="C39" s="9">
        <f>IFERROR(VLOOKUP(A39,'درآمد سود سهام'!A:S,13,0),0)</f>
        <v>0</v>
      </c>
      <c r="D39" s="9"/>
      <c r="E39" s="9">
        <f>IFERROR(VLOOKUP(A39,'درآمد ناشی از تغییر قیمت اوراق'!A:Q,9,0),0)</f>
        <v>0</v>
      </c>
      <c r="F39" s="9"/>
      <c r="G39" s="9">
        <f>IFERROR(VLOOKUP(A39,'درآمد ناشی از فروش'!A:Q,9,0),0)</f>
        <v>0</v>
      </c>
      <c r="H39" s="9"/>
      <c r="I39" s="9">
        <f t="shared" si="1"/>
        <v>0</v>
      </c>
      <c r="J39" s="9"/>
      <c r="K39" s="1">
        <f t="shared" si="0"/>
        <v>0</v>
      </c>
      <c r="L39" s="9"/>
      <c r="M39" s="9">
        <f>IFERROR(VLOOKUP(A39,'درآمد سود سهام'!A:S,19,0),0)</f>
        <v>0</v>
      </c>
      <c r="N39" s="9"/>
      <c r="O39" s="9">
        <f>IFERROR(VLOOKUP(A39,'درآمد ناشی از تغییر قیمت اوراق'!A:Q,17,0),0)</f>
        <v>2996067788</v>
      </c>
      <c r="P39" s="9"/>
      <c r="Q39" s="9">
        <f>IFERROR(VLOOKUP(A39,'درآمد ناشی از فروش'!A:Q,17,0),0)</f>
        <v>0</v>
      </c>
      <c r="R39" s="9"/>
      <c r="S39" s="9">
        <f t="shared" si="2"/>
        <v>2996067788</v>
      </c>
      <c r="T39" s="9"/>
      <c r="U39" s="1">
        <f t="shared" si="3"/>
        <v>1.7864169920800102E-2</v>
      </c>
    </row>
    <row r="40" spans="1:21" ht="21" x14ac:dyDescent="0.55000000000000004">
      <c r="A40" s="25" t="s">
        <v>98</v>
      </c>
      <c r="C40" s="9">
        <f>IFERROR(VLOOKUP(A40,'درآمد سود سهام'!A:S,13,0),0)</f>
        <v>0</v>
      </c>
      <c r="D40" s="9"/>
      <c r="E40" s="9">
        <f>IFERROR(VLOOKUP(A40,'درآمد ناشی از تغییر قیمت اوراق'!A:Q,9,0),0)</f>
        <v>1</v>
      </c>
      <c r="F40" s="9"/>
      <c r="G40" s="9">
        <f>IFERROR(VLOOKUP(A40,'درآمد ناشی از فروش'!A:Q,9,0),0)</f>
        <v>0</v>
      </c>
      <c r="H40" s="9"/>
      <c r="I40" s="9">
        <f t="shared" si="1"/>
        <v>1</v>
      </c>
      <c r="J40" s="9"/>
      <c r="K40" s="1">
        <f t="shared" si="0"/>
        <v>1.075539050091416E-10</v>
      </c>
      <c r="L40" s="9"/>
      <c r="M40" s="9">
        <f>IFERROR(VLOOKUP(A40,'درآمد سود سهام'!A:S,19,0),0)</f>
        <v>0</v>
      </c>
      <c r="N40" s="9"/>
      <c r="O40" s="9">
        <f>IFERROR(VLOOKUP(A40,'درآمد ناشی از تغییر قیمت اوراق'!A:Q,17,0),0)</f>
        <v>-496774920</v>
      </c>
      <c r="P40" s="9"/>
      <c r="Q40" s="9">
        <f>IFERROR(VLOOKUP(A40,'درآمد ناشی از فروش'!A:Q,17,0),0)</f>
        <v>1447323704</v>
      </c>
      <c r="R40" s="9"/>
      <c r="S40" s="9">
        <f t="shared" si="2"/>
        <v>950548784</v>
      </c>
      <c r="T40" s="9"/>
      <c r="U40" s="1">
        <f t="shared" si="3"/>
        <v>5.6676838432688746E-3</v>
      </c>
    </row>
    <row r="41" spans="1:21" ht="21" x14ac:dyDescent="0.55000000000000004">
      <c r="A41" s="25" t="s">
        <v>70</v>
      </c>
      <c r="C41" s="9">
        <f>IFERROR(VLOOKUP(A41,'درآمد سود سهام'!A:S,13,0),0)</f>
        <v>0</v>
      </c>
      <c r="D41" s="9"/>
      <c r="E41" s="9">
        <f>IFERROR(VLOOKUP(A41,'درآمد ناشی از تغییر قیمت اوراق'!A:Q,9,0),0)</f>
        <v>0</v>
      </c>
      <c r="F41" s="9"/>
      <c r="G41" s="9">
        <f>IFERROR(VLOOKUP(A41,'درآمد ناشی از فروش'!A:Q,9,0),0)</f>
        <v>0</v>
      </c>
      <c r="H41" s="9"/>
      <c r="I41" s="9">
        <f t="shared" si="1"/>
        <v>0</v>
      </c>
      <c r="J41" s="9"/>
      <c r="K41" s="1">
        <f t="shared" si="0"/>
        <v>0</v>
      </c>
      <c r="L41" s="9"/>
      <c r="M41" s="9">
        <f>IFERROR(VLOOKUP(A41,'درآمد سود سهام'!A:S,19,0),0)</f>
        <v>0</v>
      </c>
      <c r="N41" s="9"/>
      <c r="O41" s="9">
        <f>IFERROR(VLOOKUP(A41,'درآمد ناشی از تغییر قیمت اوراق'!A:Q,17,0),0)</f>
        <v>-11630783018</v>
      </c>
      <c r="P41" s="9"/>
      <c r="Q41" s="9">
        <f>IFERROR(VLOOKUP(A41,'درآمد ناشی از فروش'!A:Q,17,0),0)</f>
        <v>1605548953</v>
      </c>
      <c r="R41" s="9"/>
      <c r="S41" s="9">
        <f t="shared" si="2"/>
        <v>-10025234065</v>
      </c>
      <c r="T41" s="9"/>
      <c r="U41" s="1">
        <f t="shared" si="3"/>
        <v>-5.9775845376484366E-2</v>
      </c>
    </row>
    <row r="42" spans="1:21" ht="21" x14ac:dyDescent="0.55000000000000004">
      <c r="A42" s="25" t="s">
        <v>68</v>
      </c>
      <c r="C42" s="9">
        <f>IFERROR(VLOOKUP(A42,'درآمد سود سهام'!A:S,13,0),0)</f>
        <v>0</v>
      </c>
      <c r="D42" s="9"/>
      <c r="E42" s="9">
        <f>IFERROR(VLOOKUP(A42,'درآمد ناشی از تغییر قیمت اوراق'!A:Q,9,0),0)</f>
        <v>0</v>
      </c>
      <c r="F42" s="9"/>
      <c r="G42" s="9">
        <f>IFERROR(VLOOKUP(A42,'درآمد ناشی از فروش'!A:Q,9,0),0)</f>
        <v>0</v>
      </c>
      <c r="H42" s="9"/>
      <c r="I42" s="9">
        <f t="shared" si="1"/>
        <v>0</v>
      </c>
      <c r="J42" s="9"/>
      <c r="K42" s="1">
        <f t="shared" si="0"/>
        <v>0</v>
      </c>
      <c r="L42" s="9"/>
      <c r="M42" s="9">
        <f>IFERROR(VLOOKUP(A42,'درآمد سود سهام'!A:S,19,0),0)</f>
        <v>0</v>
      </c>
      <c r="N42" s="9"/>
      <c r="O42" s="9">
        <f>IFERROR(VLOOKUP(A42,'درآمد ناشی از تغییر قیمت اوراق'!A:Q,17,0),0)</f>
        <v>-18201120675</v>
      </c>
      <c r="P42" s="9"/>
      <c r="Q42" s="9">
        <f>IFERROR(VLOOKUP(A42,'درآمد ناشی از فروش'!A:Q,17,0),0)</f>
        <v>0</v>
      </c>
      <c r="R42" s="9"/>
      <c r="S42" s="9">
        <f t="shared" si="2"/>
        <v>-18201120675</v>
      </c>
      <c r="T42" s="9"/>
      <c r="U42" s="1">
        <f t="shared" si="3"/>
        <v>-0.10852488511424424</v>
      </c>
    </row>
    <row r="43" spans="1:21" ht="21.75" thickBot="1" x14ac:dyDescent="0.6">
      <c r="A43" s="25" t="s">
        <v>79</v>
      </c>
      <c r="C43" s="9">
        <f>IFERROR(VLOOKUP(A43,'درآمد سود سهام'!A:S,13,0),0)</f>
        <v>0</v>
      </c>
      <c r="D43" s="9"/>
      <c r="E43" s="9">
        <f>IFERROR(VLOOKUP(A43,'درآمد ناشی از تغییر قیمت اوراق'!A:Q,9,0),0)</f>
        <v>1</v>
      </c>
      <c r="F43" s="9"/>
      <c r="G43" s="9">
        <f>IFERROR(VLOOKUP(A43,'درآمد ناشی از فروش'!A:Q,9,0),0)</f>
        <v>0</v>
      </c>
      <c r="H43" s="9"/>
      <c r="I43" s="9">
        <f t="shared" si="1"/>
        <v>1</v>
      </c>
      <c r="J43" s="9"/>
      <c r="K43" s="1">
        <f t="shared" si="0"/>
        <v>1.075539050091416E-10</v>
      </c>
      <c r="L43" s="9"/>
      <c r="M43" s="9">
        <f>IFERROR(VLOOKUP(A43,'درآمد سود سهام'!A:S,19,0),0)</f>
        <v>0</v>
      </c>
      <c r="N43" s="9"/>
      <c r="O43" s="9">
        <f>IFERROR(VLOOKUP(A43,'درآمد ناشی از تغییر قیمت اوراق'!A:Q,17,0),0)</f>
        <v>4896415816</v>
      </c>
      <c r="P43" s="9"/>
      <c r="Q43" s="9">
        <f>IFERROR(VLOOKUP(A43,'درآمد ناشی از فروش'!A:Q,17,0),0)</f>
        <v>459527598</v>
      </c>
      <c r="R43" s="9"/>
      <c r="S43" s="9">
        <f t="shared" si="2"/>
        <v>5355943414</v>
      </c>
      <c r="T43" s="9"/>
      <c r="U43" s="1">
        <f t="shared" si="3"/>
        <v>3.1935019500261792E-2</v>
      </c>
    </row>
    <row r="44" spans="1:21" s="25" customFormat="1" ht="21.75" thickBot="1" x14ac:dyDescent="0.6">
      <c r="A44" s="25" t="s">
        <v>15</v>
      </c>
      <c r="C44" s="4">
        <f>SUM(C8:C43)</f>
        <v>52252060000</v>
      </c>
      <c r="D44" s="3"/>
      <c r="E44" s="4">
        <f>SUM(E8:E43)</f>
        <v>-42954396657</v>
      </c>
      <c r="F44" s="3"/>
      <c r="G44" s="4">
        <f>SUM(G8:G43)</f>
        <v>0</v>
      </c>
      <c r="H44" s="3"/>
      <c r="I44" s="4">
        <f>SUM(I8:I43)</f>
        <v>9297663343</v>
      </c>
      <c r="J44" s="3"/>
      <c r="K44" s="8">
        <f>SUM(K8:K43)</f>
        <v>1.0000000000000002</v>
      </c>
      <c r="L44" s="3"/>
      <c r="M44" s="4">
        <f>SUM(M8:M43)</f>
        <v>199972029400</v>
      </c>
      <c r="N44" s="3"/>
      <c r="O44" s="4">
        <f>SUM(O8:O43)</f>
        <v>-109224787206</v>
      </c>
      <c r="P44" s="3"/>
      <c r="Q44" s="4">
        <f>SUM(Q8:Q43)</f>
        <v>76966555944</v>
      </c>
      <c r="R44" s="3"/>
      <c r="S44" s="4">
        <f>SUM(S8:S43)</f>
        <v>167713798138</v>
      </c>
      <c r="T44" s="3"/>
      <c r="U44" s="8">
        <f>SUM(U8:U43)</f>
        <v>1.0000000000000004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2"/>
  <sheetViews>
    <sheetView rightToLeft="1" zoomScale="85" zoomScaleNormal="85" workbookViewId="0">
      <selection activeCell="Y9" sqref="Y9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</row>
    <row r="3" spans="1:19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  <c r="N3" s="59" t="s">
        <v>23</v>
      </c>
      <c r="O3" s="59" t="s">
        <v>23</v>
      </c>
      <c r="P3" s="59" t="s">
        <v>23</v>
      </c>
      <c r="Q3" s="59" t="s">
        <v>23</v>
      </c>
      <c r="R3" s="59" t="s">
        <v>23</v>
      </c>
      <c r="S3" s="59" t="s">
        <v>23</v>
      </c>
    </row>
    <row r="4" spans="1:19" ht="26.25" x14ac:dyDescent="0.2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</row>
    <row r="6" spans="1:19" ht="27" thickBot="1" x14ac:dyDescent="0.25">
      <c r="A6" s="60" t="s">
        <v>3</v>
      </c>
      <c r="C6" s="60" t="s">
        <v>31</v>
      </c>
      <c r="D6" s="60" t="s">
        <v>31</v>
      </c>
      <c r="E6" s="60" t="s">
        <v>31</v>
      </c>
      <c r="F6" s="60" t="s">
        <v>31</v>
      </c>
      <c r="G6" s="60" t="s">
        <v>31</v>
      </c>
      <c r="I6" s="60" t="s">
        <v>25</v>
      </c>
      <c r="J6" s="60" t="s">
        <v>25</v>
      </c>
      <c r="K6" s="60" t="s">
        <v>25</v>
      </c>
      <c r="L6" s="60" t="s">
        <v>25</v>
      </c>
      <c r="M6" s="60" t="s">
        <v>25</v>
      </c>
      <c r="O6" s="60" t="s">
        <v>26</v>
      </c>
      <c r="P6" s="60" t="s">
        <v>26</v>
      </c>
      <c r="Q6" s="60" t="s">
        <v>26</v>
      </c>
      <c r="R6" s="60" t="s">
        <v>26</v>
      </c>
      <c r="S6" s="60" t="s">
        <v>26</v>
      </c>
    </row>
    <row r="7" spans="1:19" ht="27" thickBot="1" x14ac:dyDescent="0.25">
      <c r="A7" s="60" t="s">
        <v>3</v>
      </c>
      <c r="C7" s="33" t="s">
        <v>32</v>
      </c>
      <c r="E7" s="33" t="s">
        <v>33</v>
      </c>
      <c r="G7" s="33" t="s">
        <v>34</v>
      </c>
      <c r="I7" s="33" t="s">
        <v>35</v>
      </c>
      <c r="K7" s="33" t="s">
        <v>29</v>
      </c>
      <c r="M7" s="33" t="s">
        <v>36</v>
      </c>
      <c r="O7" s="33" t="s">
        <v>35</v>
      </c>
      <c r="Q7" s="33" t="s">
        <v>29</v>
      </c>
      <c r="S7" s="33" t="s">
        <v>36</v>
      </c>
    </row>
    <row r="8" spans="1:19" ht="21" x14ac:dyDescent="0.2">
      <c r="A8" s="3" t="s">
        <v>64</v>
      </c>
      <c r="C8" s="9" t="s">
        <v>100</v>
      </c>
      <c r="E8" s="9" t="s">
        <v>100</v>
      </c>
      <c r="G8" s="9" t="s">
        <v>100</v>
      </c>
      <c r="I8" s="9">
        <v>0</v>
      </c>
      <c r="K8" s="9">
        <v>0</v>
      </c>
      <c r="M8" s="9">
        <f>+K8+I8</f>
        <v>0</v>
      </c>
      <c r="O8" s="9">
        <v>19375464000</v>
      </c>
      <c r="Q8" s="9">
        <v>0</v>
      </c>
      <c r="S8" s="9">
        <f>+Q8+O8</f>
        <v>19375464000</v>
      </c>
    </row>
    <row r="9" spans="1:19" ht="21" x14ac:dyDescent="0.2">
      <c r="A9" s="3" t="s">
        <v>60</v>
      </c>
      <c r="C9" s="9" t="s">
        <v>100</v>
      </c>
      <c r="E9" s="9" t="s">
        <v>100</v>
      </c>
      <c r="G9" s="9" t="s">
        <v>100</v>
      </c>
      <c r="I9" s="9">
        <v>52252060000</v>
      </c>
      <c r="K9" s="9">
        <v>0</v>
      </c>
      <c r="M9" s="9">
        <f t="shared" ref="M9:M10" si="0">+K9+I9</f>
        <v>52252060000</v>
      </c>
      <c r="O9" s="9">
        <v>52252060000</v>
      </c>
      <c r="Q9" s="9">
        <v>0</v>
      </c>
      <c r="S9" s="9">
        <f t="shared" ref="S9:S10" si="1">+Q9+O9</f>
        <v>52252060000</v>
      </c>
    </row>
    <row r="10" spans="1:19" ht="21.75" thickBot="1" x14ac:dyDescent="0.25">
      <c r="A10" s="3" t="s">
        <v>69</v>
      </c>
      <c r="C10" s="9" t="s">
        <v>100</v>
      </c>
      <c r="E10" s="9" t="s">
        <v>100</v>
      </c>
      <c r="G10" s="9" t="s">
        <v>100</v>
      </c>
      <c r="I10" s="9">
        <v>0</v>
      </c>
      <c r="K10" s="9">
        <v>0</v>
      </c>
      <c r="M10" s="9">
        <f t="shared" si="0"/>
        <v>0</v>
      </c>
      <c r="O10" s="9">
        <v>128344505400</v>
      </c>
      <c r="Q10" s="9">
        <v>0</v>
      </c>
      <c r="S10" s="9">
        <f t="shared" si="1"/>
        <v>128344505400</v>
      </c>
    </row>
    <row r="11" spans="1:19" ht="24.75" thickBot="1" x14ac:dyDescent="0.25">
      <c r="I11" s="17">
        <f t="shared" ref="I11:Q11" si="2">SUM(I8:I10)</f>
        <v>52252060000</v>
      </c>
      <c r="J11" s="18">
        <f t="shared" si="2"/>
        <v>0</v>
      </c>
      <c r="K11" s="17">
        <f t="shared" si="2"/>
        <v>0</v>
      </c>
      <c r="L11" s="18">
        <f t="shared" si="2"/>
        <v>0</v>
      </c>
      <c r="M11" s="17">
        <f t="shared" si="2"/>
        <v>52252060000</v>
      </c>
      <c r="N11" s="18">
        <f t="shared" si="2"/>
        <v>0</v>
      </c>
      <c r="O11" s="17">
        <f t="shared" si="2"/>
        <v>199972029400</v>
      </c>
      <c r="P11" s="18">
        <f t="shared" si="2"/>
        <v>0</v>
      </c>
      <c r="Q11" s="17">
        <f t="shared" si="2"/>
        <v>0</v>
      </c>
      <c r="R11" s="18"/>
      <c r="S11" s="17">
        <f>SUM(S8:S10)</f>
        <v>199972029400</v>
      </c>
    </row>
    <row r="12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Y9" sqref="Y9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</row>
    <row r="3" spans="1:9" ht="26.25" x14ac:dyDescent="0.45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</row>
    <row r="4" spans="1:9" ht="26.25" x14ac:dyDescent="0.45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</row>
    <row r="6" spans="1:9" ht="27" thickBot="1" x14ac:dyDescent="0.5">
      <c r="A6" s="33" t="s">
        <v>45</v>
      </c>
      <c r="C6" s="60" t="s">
        <v>25</v>
      </c>
      <c r="D6" s="60" t="s">
        <v>25</v>
      </c>
      <c r="E6" s="60" t="s">
        <v>25</v>
      </c>
      <c r="G6" s="60" t="s">
        <v>26</v>
      </c>
      <c r="H6" s="60" t="s">
        <v>26</v>
      </c>
      <c r="I6" s="60" t="s">
        <v>26</v>
      </c>
    </row>
    <row r="7" spans="1:9" ht="27" thickBot="1" x14ac:dyDescent="0.5">
      <c r="A7" s="33" t="s">
        <v>46</v>
      </c>
      <c r="C7" s="33" t="s">
        <v>47</v>
      </c>
      <c r="E7" s="33" t="s">
        <v>48</v>
      </c>
      <c r="G7" s="33" t="s">
        <v>47</v>
      </c>
      <c r="I7" s="33" t="s">
        <v>48</v>
      </c>
    </row>
    <row r="8" spans="1:9" ht="22.5" x14ac:dyDescent="0.55000000000000004">
      <c r="A8" s="23" t="s">
        <v>22</v>
      </c>
      <c r="B8" s="24"/>
      <c r="C8" s="23">
        <f>+'سود سپرده بانکی'!G8</f>
        <v>1418958008</v>
      </c>
      <c r="D8" s="24"/>
      <c r="E8" s="42">
        <f>+C8/$C$11</f>
        <v>0.99993187084269153</v>
      </c>
      <c r="F8" s="24"/>
      <c r="G8" s="23">
        <f>+'سود سپرده بانکی'!M8</f>
        <v>7097943255</v>
      </c>
      <c r="H8" s="24"/>
      <c r="I8" s="42">
        <f>+G8/$G$11</f>
        <v>0.99994533968812871</v>
      </c>
    </row>
    <row r="9" spans="1:9" ht="22.5" x14ac:dyDescent="0.55000000000000004">
      <c r="A9" s="23" t="s">
        <v>99</v>
      </c>
      <c r="B9" s="24"/>
      <c r="C9" s="23">
        <f>+'سود سپرده بانکی'!G9</f>
        <v>3277</v>
      </c>
      <c r="D9" s="24"/>
      <c r="E9" s="42">
        <f>+C9/$C$11</f>
        <v>2.3092837999977657E-6</v>
      </c>
      <c r="F9" s="24"/>
      <c r="G9" s="23">
        <f>+'سود سپرده بانکی'!M9</f>
        <v>6667</v>
      </c>
      <c r="H9" s="24"/>
      <c r="I9" s="42">
        <f>+G9/$G$11</f>
        <v>9.3923483750093094E-7</v>
      </c>
    </row>
    <row r="10" spans="1:9" ht="23.25" thickBot="1" x14ac:dyDescent="0.6">
      <c r="A10" s="23" t="s">
        <v>83</v>
      </c>
      <c r="B10" s="24"/>
      <c r="C10" s="23">
        <f>+'سود سپرده بانکی'!G10</f>
        <v>93402</v>
      </c>
      <c r="D10" s="24"/>
      <c r="E10" s="42">
        <f>+C10/$C$11</f>
        <v>6.5819873508511238E-5</v>
      </c>
      <c r="F10" s="24"/>
      <c r="G10" s="23">
        <f>+'سود سپرده بانکی'!M10</f>
        <v>381330</v>
      </c>
      <c r="H10" s="24"/>
      <c r="I10" s="42">
        <f>+G10/$G$11</f>
        <v>5.3721077033782811E-5</v>
      </c>
    </row>
    <row r="11" spans="1:9" ht="21.75" thickBot="1" x14ac:dyDescent="0.6">
      <c r="A11" s="15" t="s">
        <v>15</v>
      </c>
      <c r="B11" s="25"/>
      <c r="C11" s="4">
        <f>SUM(C8:C10)</f>
        <v>1419054687</v>
      </c>
      <c r="D11" s="3"/>
      <c r="E11" s="8">
        <f>SUM(E8:E10)</f>
        <v>1</v>
      </c>
      <c r="F11" s="3"/>
      <c r="G11" s="4">
        <f>SUM(G8:G10)</f>
        <v>7098331252</v>
      </c>
      <c r="H11" s="3"/>
      <c r="I11" s="8">
        <f>SUM(I8:I10)</f>
        <v>1</v>
      </c>
    </row>
    <row r="12" spans="1:9" ht="19.5" thickTop="1" x14ac:dyDescent="0.45">
      <c r="E12" s="2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Y9" sqref="Y9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9" t="str">
        <f>+درآمدها!A2</f>
        <v>صندوق سرمایه‌گذاری بخشی صنایع مفید - اکتان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</row>
    <row r="3" spans="1:13" ht="26.25" x14ac:dyDescent="0.2">
      <c r="A3" s="59" t="s">
        <v>23</v>
      </c>
      <c r="B3" s="59" t="s">
        <v>23</v>
      </c>
      <c r="C3" s="59" t="s">
        <v>23</v>
      </c>
      <c r="D3" s="59" t="s">
        <v>23</v>
      </c>
      <c r="E3" s="59" t="s">
        <v>23</v>
      </c>
      <c r="F3" s="59" t="s">
        <v>23</v>
      </c>
      <c r="G3" s="59" t="s">
        <v>23</v>
      </c>
      <c r="H3" s="59" t="s">
        <v>23</v>
      </c>
      <c r="I3" s="59" t="s">
        <v>23</v>
      </c>
      <c r="J3" s="59" t="s">
        <v>23</v>
      </c>
      <c r="K3" s="59" t="s">
        <v>23</v>
      </c>
      <c r="L3" s="59" t="s">
        <v>23</v>
      </c>
      <c r="M3" s="59" t="s">
        <v>23</v>
      </c>
    </row>
    <row r="4" spans="1:13" ht="26.25" x14ac:dyDescent="0.2">
      <c r="A4" s="59" t="str">
        <f>+سهام!A4</f>
        <v>برای ماه منتهی به 1405/01/31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</row>
    <row r="6" spans="1:13" ht="27" thickBot="1" x14ac:dyDescent="0.25">
      <c r="A6" s="60" t="s">
        <v>24</v>
      </c>
      <c r="B6" s="60" t="s">
        <v>24</v>
      </c>
      <c r="C6" s="60" t="s">
        <v>25</v>
      </c>
      <c r="D6" s="60" t="s">
        <v>25</v>
      </c>
      <c r="E6" s="60" t="s">
        <v>25</v>
      </c>
      <c r="F6" s="60" t="s">
        <v>25</v>
      </c>
      <c r="G6" s="60" t="s">
        <v>25</v>
      </c>
      <c r="I6" s="60" t="s">
        <v>26</v>
      </c>
      <c r="J6" s="60" t="s">
        <v>26</v>
      </c>
      <c r="K6" s="60" t="s">
        <v>26</v>
      </c>
      <c r="L6" s="60" t="s">
        <v>26</v>
      </c>
      <c r="M6" s="60" t="s">
        <v>26</v>
      </c>
    </row>
    <row r="7" spans="1:13" ht="27" thickBot="1" x14ac:dyDescent="0.25">
      <c r="A7" s="33" t="s">
        <v>27</v>
      </c>
      <c r="C7" s="33" t="s">
        <v>28</v>
      </c>
      <c r="E7" s="33" t="s">
        <v>29</v>
      </c>
      <c r="G7" s="33" t="s">
        <v>30</v>
      </c>
      <c r="I7" s="33" t="s">
        <v>28</v>
      </c>
      <c r="K7" s="33" t="s">
        <v>29</v>
      </c>
      <c r="M7" s="33" t="s">
        <v>30</v>
      </c>
    </row>
    <row r="8" spans="1:13" ht="19.5" customHeight="1" x14ac:dyDescent="0.2">
      <c r="A8" s="3" t="s">
        <v>22</v>
      </c>
      <c r="C8" s="9">
        <v>1418958008</v>
      </c>
      <c r="E8" s="9">
        <v>0</v>
      </c>
      <c r="G8" s="9">
        <f>+C8-E8</f>
        <v>1418958008</v>
      </c>
      <c r="I8" s="9">
        <v>7097943255</v>
      </c>
      <c r="K8" s="9">
        <v>0</v>
      </c>
      <c r="M8" s="9">
        <f>+I8-K8</f>
        <v>7097943255</v>
      </c>
    </row>
    <row r="9" spans="1:13" ht="19.5" customHeight="1" x14ac:dyDescent="0.2">
      <c r="A9" s="3" t="s">
        <v>99</v>
      </c>
      <c r="C9" s="9">
        <v>3277</v>
      </c>
      <c r="E9" s="9">
        <v>0</v>
      </c>
      <c r="G9" s="9">
        <f>+C9-E9</f>
        <v>3277</v>
      </c>
      <c r="I9" s="9">
        <v>6667</v>
      </c>
      <c r="K9" s="9">
        <v>0</v>
      </c>
      <c r="M9" s="9">
        <f>+I9-K9</f>
        <v>6667</v>
      </c>
    </row>
    <row r="10" spans="1:13" ht="19.5" customHeight="1" thickBot="1" x14ac:dyDescent="0.25">
      <c r="A10" s="3" t="s">
        <v>83</v>
      </c>
      <c r="C10" s="9">
        <v>93402</v>
      </c>
      <c r="E10" s="9">
        <v>0</v>
      </c>
      <c r="G10" s="9">
        <f>+C10-E10</f>
        <v>93402</v>
      </c>
      <c r="I10" s="9">
        <v>381330</v>
      </c>
      <c r="K10" s="9">
        <v>0</v>
      </c>
      <c r="M10" s="9">
        <f>+I10-K10</f>
        <v>381330</v>
      </c>
    </row>
    <row r="11" spans="1:13" ht="21.75" thickBot="1" x14ac:dyDescent="0.25">
      <c r="A11" s="9" t="s">
        <v>15</v>
      </c>
      <c r="C11" s="4">
        <f>SUM(C8:C10)</f>
        <v>1419054687</v>
      </c>
      <c r="D11" s="3"/>
      <c r="E11" s="4">
        <f>SUM(E8:E10)</f>
        <v>0</v>
      </c>
      <c r="F11" s="3"/>
      <c r="G11" s="4">
        <f>SUM(G8:G10)</f>
        <v>1419054687</v>
      </c>
      <c r="H11" s="3"/>
      <c r="I11" s="4">
        <f>SUM(I8:I10)</f>
        <v>7098331252</v>
      </c>
      <c r="J11" s="3"/>
      <c r="K11" s="4">
        <f>SUM(K8:K10)</f>
        <v>0</v>
      </c>
      <c r="L11" s="3"/>
      <c r="M11" s="4">
        <f>SUM(M8:M10)</f>
        <v>7098331252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8"/>
  <sheetViews>
    <sheetView rightToLeft="1" zoomScale="70" zoomScaleNormal="70" workbookViewId="0">
      <selection activeCell="Y9" sqref="Y9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61" t="str">
        <f>+درآمدها!A2</f>
        <v>صندوق سرمایه‌گذاری بخشی صنایع مفید - اکتان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4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  <c r="N3" s="61" t="s">
        <v>23</v>
      </c>
      <c r="O3" s="61" t="s">
        <v>23</v>
      </c>
      <c r="P3" s="61" t="s">
        <v>23</v>
      </c>
      <c r="Q3" s="61" t="s">
        <v>23</v>
      </c>
    </row>
    <row r="4" spans="1:17" ht="24" x14ac:dyDescent="0.2">
      <c r="A4" s="61" t="str">
        <f>+سهام!A4</f>
        <v>برای ماه منتهی به 1405/01/31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4.75" thickBot="1" x14ac:dyDescent="0.25">
      <c r="A6" s="62" t="s">
        <v>3</v>
      </c>
      <c r="C6" s="63" t="s">
        <v>25</v>
      </c>
      <c r="D6" s="63" t="s">
        <v>25</v>
      </c>
      <c r="E6" s="63" t="s">
        <v>25</v>
      </c>
      <c r="F6" s="63" t="s">
        <v>25</v>
      </c>
      <c r="G6" s="63" t="s">
        <v>25</v>
      </c>
      <c r="H6" s="63" t="s">
        <v>25</v>
      </c>
      <c r="I6" s="63" t="s">
        <v>25</v>
      </c>
      <c r="K6" s="63" t="s">
        <v>26</v>
      </c>
      <c r="L6" s="63" t="s">
        <v>26</v>
      </c>
      <c r="M6" s="63" t="s">
        <v>26</v>
      </c>
      <c r="N6" s="63" t="s">
        <v>26</v>
      </c>
      <c r="O6" s="63" t="s">
        <v>26</v>
      </c>
      <c r="P6" s="63" t="s">
        <v>26</v>
      </c>
      <c r="Q6" s="63" t="s">
        <v>26</v>
      </c>
    </row>
    <row r="7" spans="1:17" ht="24.75" thickBot="1" x14ac:dyDescent="0.25">
      <c r="A7" s="63" t="s">
        <v>3</v>
      </c>
      <c r="C7" s="35" t="s">
        <v>7</v>
      </c>
      <c r="E7" s="35" t="s">
        <v>37</v>
      </c>
      <c r="G7" s="35" t="s">
        <v>38</v>
      </c>
      <c r="I7" s="35" t="s">
        <v>40</v>
      </c>
      <c r="K7" s="35" t="s">
        <v>7</v>
      </c>
      <c r="M7" s="35" t="s">
        <v>37</v>
      </c>
      <c r="O7" s="35" t="s">
        <v>38</v>
      </c>
      <c r="Q7" s="35" t="s">
        <v>40</v>
      </c>
    </row>
    <row r="8" spans="1:17" ht="24" x14ac:dyDescent="0.2">
      <c r="A8" s="47" t="s">
        <v>93</v>
      </c>
      <c r="C8" s="51">
        <v>0</v>
      </c>
      <c r="E8" s="51">
        <v>0</v>
      </c>
      <c r="G8" s="51">
        <v>0</v>
      </c>
      <c r="I8" s="51">
        <v>0</v>
      </c>
      <c r="K8" s="51">
        <v>133750</v>
      </c>
      <c r="M8" s="51">
        <v>5262193886</v>
      </c>
      <c r="O8" s="51">
        <v>3941668541</v>
      </c>
      <c r="Q8" s="51">
        <f>+M8-O8</f>
        <v>1320525345</v>
      </c>
    </row>
    <row r="9" spans="1:17" ht="24" x14ac:dyDescent="0.2">
      <c r="A9" s="47" t="s">
        <v>98</v>
      </c>
      <c r="C9" s="51">
        <v>0</v>
      </c>
      <c r="E9" s="51">
        <v>0</v>
      </c>
      <c r="G9" s="51">
        <v>0</v>
      </c>
      <c r="I9" s="51">
        <v>0</v>
      </c>
      <c r="K9" s="51">
        <v>1256500</v>
      </c>
      <c r="M9" s="51">
        <v>9574436621</v>
      </c>
      <c r="O9" s="51">
        <v>8127112917</v>
      </c>
      <c r="Q9" s="51">
        <f t="shared" ref="Q9:Q27" si="0">+M9-O9</f>
        <v>1447323704</v>
      </c>
    </row>
    <row r="10" spans="1:17" ht="24" x14ac:dyDescent="0.2">
      <c r="A10" s="47" t="s">
        <v>53</v>
      </c>
      <c r="C10" s="51">
        <v>0</v>
      </c>
      <c r="E10" s="51">
        <v>0</v>
      </c>
      <c r="G10" s="51">
        <v>0</v>
      </c>
      <c r="I10" s="51">
        <v>0</v>
      </c>
      <c r="K10" s="51">
        <v>276702</v>
      </c>
      <c r="M10" s="51">
        <v>155199192498</v>
      </c>
      <c r="O10" s="51">
        <v>108655291541</v>
      </c>
      <c r="Q10" s="51">
        <f t="shared" si="0"/>
        <v>46543900957</v>
      </c>
    </row>
    <row r="11" spans="1:17" ht="24" x14ac:dyDescent="0.2">
      <c r="A11" s="47" t="s">
        <v>56</v>
      </c>
      <c r="C11" s="51">
        <v>0</v>
      </c>
      <c r="E11" s="51">
        <v>0</v>
      </c>
      <c r="G11" s="51">
        <v>0</v>
      </c>
      <c r="I11" s="51">
        <v>0</v>
      </c>
      <c r="K11" s="51">
        <v>566495</v>
      </c>
      <c r="M11" s="51">
        <v>15758384966</v>
      </c>
      <c r="O11" s="51">
        <v>24497014992</v>
      </c>
      <c r="Q11" s="51">
        <f t="shared" si="0"/>
        <v>-8738630026</v>
      </c>
    </row>
    <row r="12" spans="1:17" ht="24" x14ac:dyDescent="0.2">
      <c r="A12" s="47" t="s">
        <v>66</v>
      </c>
      <c r="C12" s="51">
        <v>0</v>
      </c>
      <c r="E12" s="51">
        <v>0</v>
      </c>
      <c r="G12" s="51">
        <v>0</v>
      </c>
      <c r="I12" s="51">
        <v>0</v>
      </c>
      <c r="K12" s="51">
        <v>8173155</v>
      </c>
      <c r="M12" s="51">
        <v>90097170283</v>
      </c>
      <c r="O12" s="51">
        <v>85756018073</v>
      </c>
      <c r="Q12" s="51">
        <f t="shared" si="0"/>
        <v>4341152210</v>
      </c>
    </row>
    <row r="13" spans="1:17" ht="24" x14ac:dyDescent="0.2">
      <c r="A13" s="47" t="s">
        <v>92</v>
      </c>
      <c r="C13" s="51">
        <v>0</v>
      </c>
      <c r="E13" s="51">
        <v>0</v>
      </c>
      <c r="G13" s="51">
        <v>0</v>
      </c>
      <c r="I13" s="51">
        <v>0</v>
      </c>
      <c r="K13" s="51">
        <v>257500</v>
      </c>
      <c r="M13" s="51">
        <v>5562633088</v>
      </c>
      <c r="O13" s="51">
        <v>5176622992</v>
      </c>
      <c r="Q13" s="51">
        <f t="shared" si="0"/>
        <v>386010096</v>
      </c>
    </row>
    <row r="14" spans="1:17" ht="24" x14ac:dyDescent="0.2">
      <c r="A14" s="49" t="s">
        <v>62</v>
      </c>
      <c r="C14" s="51">
        <v>0</v>
      </c>
      <c r="E14" s="51">
        <v>0</v>
      </c>
      <c r="G14" s="51">
        <v>0</v>
      </c>
      <c r="I14" s="51">
        <v>0</v>
      </c>
      <c r="K14" s="51">
        <v>800000</v>
      </c>
      <c r="M14" s="51">
        <v>18186324643</v>
      </c>
      <c r="O14" s="51">
        <v>18210813957</v>
      </c>
      <c r="Q14" s="51">
        <f t="shared" si="0"/>
        <v>-24489314</v>
      </c>
    </row>
    <row r="15" spans="1:17" ht="24" x14ac:dyDescent="0.2">
      <c r="A15" s="47" t="s">
        <v>54</v>
      </c>
      <c r="C15" s="51">
        <v>0</v>
      </c>
      <c r="E15" s="51">
        <v>0</v>
      </c>
      <c r="G15" s="51">
        <v>0</v>
      </c>
      <c r="I15" s="51">
        <v>0</v>
      </c>
      <c r="K15" s="51">
        <v>600824</v>
      </c>
      <c r="M15" s="51">
        <v>6267678424</v>
      </c>
      <c r="O15" s="51">
        <v>7416925371</v>
      </c>
      <c r="Q15" s="51">
        <f t="shared" si="0"/>
        <v>-1149246947</v>
      </c>
    </row>
    <row r="16" spans="1:17" ht="24" x14ac:dyDescent="0.2">
      <c r="A16" s="47" t="s">
        <v>86</v>
      </c>
      <c r="C16" s="51">
        <v>0</v>
      </c>
      <c r="E16" s="51">
        <v>0</v>
      </c>
      <c r="G16" s="51">
        <v>0</v>
      </c>
      <c r="I16" s="51">
        <v>0</v>
      </c>
      <c r="K16" s="51">
        <v>4483502</v>
      </c>
      <c r="M16" s="51">
        <v>104236427775</v>
      </c>
      <c r="O16" s="51">
        <v>94923890071</v>
      </c>
      <c r="Q16" s="51">
        <f t="shared" si="0"/>
        <v>9312537704</v>
      </c>
    </row>
    <row r="17" spans="1:17" ht="24" x14ac:dyDescent="0.2">
      <c r="A17" s="47" t="s">
        <v>78</v>
      </c>
      <c r="C17" s="51">
        <v>0</v>
      </c>
      <c r="E17" s="51">
        <v>0</v>
      </c>
      <c r="G17" s="51">
        <v>0</v>
      </c>
      <c r="I17" s="51">
        <v>0</v>
      </c>
      <c r="K17" s="51">
        <v>4082374</v>
      </c>
      <c r="M17" s="51">
        <v>19285466702</v>
      </c>
      <c r="O17" s="51">
        <v>21763016825</v>
      </c>
      <c r="Q17" s="51">
        <f t="shared" si="0"/>
        <v>-2477550123</v>
      </c>
    </row>
    <row r="18" spans="1:17" ht="24" x14ac:dyDescent="0.2">
      <c r="A18" s="47" t="s">
        <v>85</v>
      </c>
      <c r="C18" s="51">
        <v>0</v>
      </c>
      <c r="E18" s="51">
        <v>0</v>
      </c>
      <c r="G18" s="51">
        <v>0</v>
      </c>
      <c r="I18" s="51">
        <v>0</v>
      </c>
      <c r="K18" s="51">
        <v>959618</v>
      </c>
      <c r="M18" s="51">
        <v>60064785719</v>
      </c>
      <c r="O18" s="51">
        <v>43984719018</v>
      </c>
      <c r="Q18" s="51">
        <f t="shared" si="0"/>
        <v>16080066701</v>
      </c>
    </row>
    <row r="19" spans="1:17" ht="24" x14ac:dyDescent="0.2">
      <c r="A19" s="47" t="s">
        <v>60</v>
      </c>
      <c r="C19" s="51">
        <v>0</v>
      </c>
      <c r="E19" s="51">
        <v>0</v>
      </c>
      <c r="G19" s="51">
        <v>0</v>
      </c>
      <c r="I19" s="51">
        <v>0</v>
      </c>
      <c r="K19" s="51">
        <v>5118080</v>
      </c>
      <c r="M19" s="51">
        <v>226031036554</v>
      </c>
      <c r="O19" s="51">
        <v>203394615556</v>
      </c>
      <c r="Q19" s="51">
        <f t="shared" si="0"/>
        <v>22636420998</v>
      </c>
    </row>
    <row r="20" spans="1:17" ht="24" x14ac:dyDescent="0.2">
      <c r="A20" s="47" t="s">
        <v>91</v>
      </c>
      <c r="C20" s="51">
        <v>0</v>
      </c>
      <c r="E20" s="51">
        <v>0</v>
      </c>
      <c r="G20" s="51">
        <v>0</v>
      </c>
      <c r="I20" s="51">
        <v>0</v>
      </c>
      <c r="K20" s="51">
        <v>680518</v>
      </c>
      <c r="M20" s="51">
        <v>73752461407</v>
      </c>
      <c r="O20" s="51">
        <v>88195394595</v>
      </c>
      <c r="Q20" s="51">
        <f t="shared" si="0"/>
        <v>-14442933188</v>
      </c>
    </row>
    <row r="21" spans="1:17" ht="24" x14ac:dyDescent="0.2">
      <c r="A21" s="47" t="s">
        <v>79</v>
      </c>
      <c r="C21" s="51">
        <v>0</v>
      </c>
      <c r="E21" s="51">
        <v>0</v>
      </c>
      <c r="G21" s="51">
        <v>0</v>
      </c>
      <c r="I21" s="51">
        <v>0</v>
      </c>
      <c r="K21" s="51">
        <v>705537</v>
      </c>
      <c r="M21" s="51">
        <v>4009842638</v>
      </c>
      <c r="O21" s="51">
        <v>3550315040</v>
      </c>
      <c r="Q21" s="51">
        <f t="shared" si="0"/>
        <v>459527598</v>
      </c>
    </row>
    <row r="22" spans="1:17" ht="24" x14ac:dyDescent="0.2">
      <c r="A22" s="47" t="s">
        <v>81</v>
      </c>
      <c r="C22" s="51">
        <v>0</v>
      </c>
      <c r="E22" s="51">
        <v>0</v>
      </c>
      <c r="G22" s="51">
        <v>0</v>
      </c>
      <c r="I22" s="51">
        <v>0</v>
      </c>
      <c r="K22" s="51">
        <v>1074117</v>
      </c>
      <c r="M22" s="51">
        <v>38846277986</v>
      </c>
      <c r="O22" s="51">
        <v>65145256894</v>
      </c>
      <c r="Q22" s="51">
        <f t="shared" si="0"/>
        <v>-26298978908</v>
      </c>
    </row>
    <row r="23" spans="1:17" ht="24" x14ac:dyDescent="0.2">
      <c r="A23" s="34" t="s">
        <v>64</v>
      </c>
      <c r="C23" s="51">
        <v>0</v>
      </c>
      <c r="E23" s="51">
        <v>0</v>
      </c>
      <c r="G23" s="51">
        <v>0</v>
      </c>
      <c r="H23" s="14"/>
      <c r="I23" s="51">
        <v>0</v>
      </c>
      <c r="J23" s="14"/>
      <c r="K23" s="14">
        <v>8743725</v>
      </c>
      <c r="L23" s="14"/>
      <c r="M23" s="14">
        <v>127538310498</v>
      </c>
      <c r="N23" s="14"/>
      <c r="O23" s="14">
        <v>126589251062</v>
      </c>
      <c r="P23" s="14"/>
      <c r="Q23" s="51">
        <f t="shared" si="0"/>
        <v>949059436</v>
      </c>
    </row>
    <row r="24" spans="1:17" ht="24" x14ac:dyDescent="0.2">
      <c r="A24" s="34" t="s">
        <v>70</v>
      </c>
      <c r="C24" s="51">
        <v>0</v>
      </c>
      <c r="E24" s="51">
        <v>0</v>
      </c>
      <c r="G24" s="51">
        <v>0</v>
      </c>
      <c r="H24" s="14"/>
      <c r="I24" s="51">
        <v>0</v>
      </c>
      <c r="J24" s="14"/>
      <c r="K24" s="14">
        <v>1976674</v>
      </c>
      <c r="L24" s="14"/>
      <c r="M24" s="14">
        <v>31825800181</v>
      </c>
      <c r="N24" s="14"/>
      <c r="O24" s="14">
        <v>30220251228</v>
      </c>
      <c r="P24" s="14"/>
      <c r="Q24" s="51">
        <f t="shared" si="0"/>
        <v>1605548953</v>
      </c>
    </row>
    <row r="25" spans="1:17" ht="24" x14ac:dyDescent="0.2">
      <c r="A25" s="34" t="s">
        <v>87</v>
      </c>
      <c r="C25" s="51">
        <v>0</v>
      </c>
      <c r="E25" s="51">
        <v>0</v>
      </c>
      <c r="G25" s="51">
        <v>0</v>
      </c>
      <c r="H25" s="14"/>
      <c r="I25" s="51">
        <v>0</v>
      </c>
      <c r="J25" s="14"/>
      <c r="K25" s="14">
        <v>1266576</v>
      </c>
      <c r="L25" s="14"/>
      <c r="M25" s="14">
        <v>150888805024</v>
      </c>
      <c r="N25" s="14"/>
      <c r="O25" s="14">
        <v>124409183515</v>
      </c>
      <c r="P25" s="14"/>
      <c r="Q25" s="51">
        <f t="shared" si="0"/>
        <v>26479621509</v>
      </c>
    </row>
    <row r="26" spans="1:17" ht="24" x14ac:dyDescent="0.2">
      <c r="A26" s="38" t="s">
        <v>59</v>
      </c>
      <c r="C26" s="51">
        <v>0</v>
      </c>
      <c r="E26" s="51">
        <v>0</v>
      </c>
      <c r="G26" s="51">
        <v>0</v>
      </c>
      <c r="H26" s="14"/>
      <c r="I26" s="51">
        <v>0</v>
      </c>
      <c r="J26" s="14"/>
      <c r="K26" s="14">
        <v>4433489</v>
      </c>
      <c r="L26" s="14"/>
      <c r="M26" s="14">
        <v>44075434329</v>
      </c>
      <c r="N26" s="14"/>
      <c r="O26" s="14">
        <v>43407085281</v>
      </c>
      <c r="P26" s="14"/>
      <c r="Q26" s="51">
        <f t="shared" si="0"/>
        <v>668349048</v>
      </c>
    </row>
    <row r="27" spans="1:17" ht="24.75" thickBot="1" x14ac:dyDescent="0.25">
      <c r="A27" s="38" t="s">
        <v>63</v>
      </c>
      <c r="C27" s="51">
        <v>0</v>
      </c>
      <c r="E27" s="51">
        <v>0</v>
      </c>
      <c r="G27" s="51">
        <v>0</v>
      </c>
      <c r="H27" s="14"/>
      <c r="I27" s="51">
        <v>0</v>
      </c>
      <c r="J27" s="14"/>
      <c r="K27" s="14">
        <v>1898768</v>
      </c>
      <c r="L27" s="14"/>
      <c r="M27" s="14">
        <v>38039787836</v>
      </c>
      <c r="N27" s="14"/>
      <c r="O27" s="14">
        <v>40171447645</v>
      </c>
      <c r="P27" s="14"/>
      <c r="Q27" s="51">
        <f t="shared" si="0"/>
        <v>-2131659809</v>
      </c>
    </row>
    <row r="28" spans="1:17" ht="24.75" thickBot="1" x14ac:dyDescent="0.25">
      <c r="E28" s="22">
        <f>SUM(E8:E27)</f>
        <v>0</v>
      </c>
      <c r="F28" s="21"/>
      <c r="G28" s="22">
        <f>SUM(G8:G27)</f>
        <v>0</v>
      </c>
      <c r="H28" s="21">
        <f>SUM(H23:H27)</f>
        <v>0</v>
      </c>
      <c r="I28" s="22">
        <f>SUM(I8:I27)</f>
        <v>0</v>
      </c>
      <c r="K28" s="7" t="s">
        <v>15</v>
      </c>
      <c r="M28" s="22">
        <f>SUM(M8:M27)</f>
        <v>1224502451058</v>
      </c>
      <c r="N28" s="21">
        <f>SUM(N23:N27)</f>
        <v>0</v>
      </c>
      <c r="O28" s="22">
        <f>SUM(O8:O27)</f>
        <v>1147535895114</v>
      </c>
      <c r="P28" s="21">
        <f>SUM(P23:P27)</f>
        <v>0</v>
      </c>
      <c r="Q28" s="22">
        <f>SUM(Q8:Q27)</f>
        <v>76966555944</v>
      </c>
    </row>
    <row r="29" spans="1:17" ht="23.25" thickTop="1" x14ac:dyDescent="0.2">
      <c r="H29" s="14"/>
    </row>
    <row r="30" spans="1:17" x14ac:dyDescent="0.2">
      <c r="H30" s="14"/>
    </row>
    <row r="31" spans="1:17" x14ac:dyDescent="0.2">
      <c r="H31" s="14"/>
    </row>
    <row r="32" spans="1:17" x14ac:dyDescent="0.2">
      <c r="H32" s="14"/>
    </row>
    <row r="33" spans="8:8" x14ac:dyDescent="0.2">
      <c r="H33" s="14"/>
    </row>
    <row r="34" spans="8:8" x14ac:dyDescent="0.2">
      <c r="H34" s="14"/>
    </row>
    <row r="35" spans="8:8" x14ac:dyDescent="0.2">
      <c r="H35" s="14"/>
    </row>
    <row r="36" spans="8:8" x14ac:dyDescent="0.2">
      <c r="H36" s="14"/>
    </row>
    <row r="37" spans="8:8" x14ac:dyDescent="0.2">
      <c r="H37" s="14"/>
    </row>
    <row r="38" spans="8:8" x14ac:dyDescent="0.2">
      <c r="H38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2026-04-25T09:42:54Z</dcterms:modified>
</cp:coreProperties>
</file>