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DF093518-D986-4FEC-85A2-7381AF3B223D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r:id="rId4"/>
    <sheet name="درآمد سرمایه‌گذاری در سهام" sheetId="7" r:id="rId5"/>
    <sheet name="درآمد سود سهام" sheetId="13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فروش'!$K$6:$Q$51</definedName>
    <definedName name="_xlnm._FilterDatabase" localSheetId="0" hidden="1">سهام!$A$6:$A$54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8" i="12"/>
  <c r="K11" i="13"/>
  <c r="I11" i="13"/>
  <c r="M11" i="13"/>
  <c r="O11" i="13"/>
  <c r="Q11" i="13"/>
  <c r="S11" i="13"/>
  <c r="S9" i="13"/>
  <c r="S10" i="13"/>
  <c r="M9" i="13"/>
  <c r="M10" i="13"/>
  <c r="I9" i="2"/>
  <c r="S8" i="13"/>
  <c r="R11" i="13"/>
  <c r="P11" i="13"/>
  <c r="N11" i="13"/>
  <c r="L11" i="13"/>
  <c r="M8" i="13"/>
  <c r="H10" i="8"/>
  <c r="F10" i="8"/>
  <c r="C8" i="8"/>
  <c r="L10" i="3"/>
  <c r="K10" i="3"/>
  <c r="J10" i="3"/>
  <c r="I10" i="3"/>
  <c r="H10" i="3"/>
  <c r="F10" i="3"/>
  <c r="E10" i="3"/>
  <c r="C10" i="3"/>
  <c r="M8" i="3"/>
  <c r="G8" i="8" s="1"/>
  <c r="G8" i="3"/>
  <c r="C11" i="2"/>
  <c r="E11" i="2"/>
  <c r="G11" i="2"/>
  <c r="I8" i="2"/>
  <c r="I10" i="2"/>
  <c r="A4" i="14"/>
  <c r="A2" i="14"/>
  <c r="E9" i="14"/>
  <c r="C9" i="14"/>
  <c r="I11" i="2" l="1"/>
  <c r="I6" i="2"/>
  <c r="C6" i="2"/>
  <c r="O52" i="12"/>
  <c r="M52" i="12"/>
  <c r="G55" i="1"/>
  <c r="I52" i="12" l="1"/>
  <c r="Y55" i="1"/>
  <c r="G52" i="12"/>
  <c r="E52" i="12"/>
  <c r="Q52" i="12"/>
  <c r="I51" i="5"/>
  <c r="K55" i="1"/>
  <c r="O55" i="1"/>
  <c r="U55" i="1"/>
  <c r="W55" i="1"/>
  <c r="A4" i="13"/>
  <c r="M54" i="7" l="1"/>
  <c r="C54" i="7"/>
  <c r="C50" i="7"/>
  <c r="C49" i="7"/>
  <c r="M50" i="7"/>
  <c r="M49" i="7"/>
  <c r="C43" i="7"/>
  <c r="M44" i="7"/>
  <c r="C44" i="7"/>
  <c r="M43" i="7"/>
  <c r="C45" i="7"/>
  <c r="M45" i="7"/>
  <c r="C41" i="7"/>
  <c r="M41" i="7"/>
  <c r="C48" i="7"/>
  <c r="M48" i="7"/>
  <c r="M9" i="7"/>
  <c r="M16" i="7"/>
  <c r="M24" i="7"/>
  <c r="M32" i="7"/>
  <c r="M38" i="7"/>
  <c r="M55" i="7"/>
  <c r="C14" i="7"/>
  <c r="C21" i="7"/>
  <c r="C29" i="7"/>
  <c r="C36" i="7"/>
  <c r="C51" i="7"/>
  <c r="C40" i="7"/>
  <c r="M10" i="7"/>
  <c r="M17" i="7"/>
  <c r="M25" i="7"/>
  <c r="M33" i="7"/>
  <c r="M8" i="7"/>
  <c r="C22" i="7"/>
  <c r="C30" i="7"/>
  <c r="C42" i="7"/>
  <c r="C52" i="7"/>
  <c r="M31" i="7"/>
  <c r="C47" i="7"/>
  <c r="M11" i="7"/>
  <c r="M18" i="7"/>
  <c r="M26" i="7"/>
  <c r="M34" i="7"/>
  <c r="M39" i="7"/>
  <c r="M46" i="7"/>
  <c r="C15" i="7"/>
  <c r="C23" i="7"/>
  <c r="C31" i="7"/>
  <c r="C37" i="7"/>
  <c r="C53" i="7"/>
  <c r="M37" i="7"/>
  <c r="C13" i="7"/>
  <c r="M12" i="7"/>
  <c r="M19" i="7"/>
  <c r="M27" i="7"/>
  <c r="M35" i="7"/>
  <c r="C9" i="7"/>
  <c r="C16" i="7"/>
  <c r="C24" i="7"/>
  <c r="C32" i="7"/>
  <c r="C38" i="7"/>
  <c r="C55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51" i="7"/>
  <c r="C11" i="7"/>
  <c r="C18" i="7"/>
  <c r="C26" i="7"/>
  <c r="C34" i="7"/>
  <c r="C39" i="7"/>
  <c r="C46" i="7"/>
  <c r="M15" i="7"/>
  <c r="C20" i="7"/>
  <c r="M22" i="7"/>
  <c r="M30" i="7"/>
  <c r="M42" i="7"/>
  <c r="M52" i="7"/>
  <c r="C12" i="7"/>
  <c r="C19" i="7"/>
  <c r="C27" i="7"/>
  <c r="C35" i="7"/>
  <c r="M53" i="7"/>
  <c r="A4" i="12"/>
  <c r="A2" i="12"/>
  <c r="G54" i="7" l="1"/>
  <c r="Q54" i="7"/>
  <c r="Q49" i="7"/>
  <c r="G49" i="7"/>
  <c r="G50" i="7"/>
  <c r="Q50" i="7"/>
  <c r="G44" i="7"/>
  <c r="Q45" i="7"/>
  <c r="G43" i="7"/>
  <c r="Q44" i="7"/>
  <c r="Q43" i="7"/>
  <c r="G45" i="7"/>
  <c r="Q41" i="7"/>
  <c r="G41" i="7"/>
  <c r="G48" i="7"/>
  <c r="Q48" i="7"/>
  <c r="C56" i="7"/>
  <c r="Q35" i="7"/>
  <c r="G35" i="7"/>
  <c r="Q22" i="7"/>
  <c r="Q30" i="7"/>
  <c r="Q38" i="7"/>
  <c r="Q55" i="7"/>
  <c r="G14" i="7"/>
  <c r="G21" i="7"/>
  <c r="G29" i="7"/>
  <c r="G37" i="7"/>
  <c r="G53" i="7"/>
  <c r="Q36" i="7"/>
  <c r="G40" i="7"/>
  <c r="Q15" i="7"/>
  <c r="Q23" i="7"/>
  <c r="Q31" i="7"/>
  <c r="Q8" i="7"/>
  <c r="G22" i="7"/>
  <c r="G30" i="7"/>
  <c r="G38" i="7"/>
  <c r="G55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2" i="7"/>
  <c r="G12" i="7"/>
  <c r="G19" i="7"/>
  <c r="G27" i="7"/>
  <c r="G36" i="7"/>
  <c r="G51" i="7"/>
  <c r="Q51" i="7"/>
  <c r="Q14" i="7"/>
  <c r="Q21" i="7"/>
  <c r="Q29" i="7"/>
  <c r="Q37" i="7"/>
  <c r="Q53" i="7"/>
  <c r="G13" i="7"/>
  <c r="G20" i="7"/>
  <c r="G28" i="7"/>
  <c r="G42" i="7"/>
  <c r="G52" i="7"/>
  <c r="G11" i="7"/>
  <c r="A4" i="5"/>
  <c r="A4" i="3"/>
  <c r="A4" i="8"/>
  <c r="A4" i="7"/>
  <c r="A4" i="10"/>
  <c r="A4" i="2"/>
  <c r="A2" i="5"/>
  <c r="A2" i="3"/>
  <c r="A2" i="8"/>
  <c r="A2" i="7"/>
  <c r="A2" i="10"/>
  <c r="A2" i="2"/>
  <c r="E54" i="7" l="1"/>
  <c r="I54" i="7" s="1"/>
  <c r="O54" i="7"/>
  <c r="S54" i="7" s="1"/>
  <c r="O49" i="7"/>
  <c r="S49" i="7" s="1"/>
  <c r="E50" i="7"/>
  <c r="I50" i="7" s="1"/>
  <c r="E49" i="7"/>
  <c r="I49" i="7" s="1"/>
  <c r="O50" i="7"/>
  <c r="S50" i="7" s="1"/>
  <c r="O45" i="7"/>
  <c r="S45" i="7" s="1"/>
  <c r="E43" i="7"/>
  <c r="I43" i="7" s="1"/>
  <c r="O44" i="7"/>
  <c r="S44" i="7" s="1"/>
  <c r="E45" i="7"/>
  <c r="I45" i="7" s="1"/>
  <c r="O43" i="7"/>
  <c r="S43" i="7" s="1"/>
  <c r="E44" i="7"/>
  <c r="I44" i="7" s="1"/>
  <c r="O41" i="7"/>
  <c r="S41" i="7" s="1"/>
  <c r="E41" i="7"/>
  <c r="I41" i="7" s="1"/>
  <c r="O48" i="7"/>
  <c r="S48" i="7" s="1"/>
  <c r="E48" i="7"/>
  <c r="I48" i="7" s="1"/>
  <c r="O35" i="7"/>
  <c r="S35" i="7" s="1"/>
  <c r="E35" i="7"/>
  <c r="I35" i="7" s="1"/>
  <c r="E51" i="7"/>
  <c r="I51" i="7" s="1"/>
  <c r="O22" i="7"/>
  <c r="S22" i="7" s="1"/>
  <c r="O30" i="7"/>
  <c r="S30" i="7" s="1"/>
  <c r="O38" i="7"/>
  <c r="S38" i="7" s="1"/>
  <c r="O55" i="7"/>
  <c r="S55" i="7" s="1"/>
  <c r="O36" i="7"/>
  <c r="S36" i="7" s="1"/>
  <c r="O15" i="7"/>
  <c r="S15" i="7" s="1"/>
  <c r="O23" i="7"/>
  <c r="S23" i="7" s="1"/>
  <c r="O31" i="7"/>
  <c r="S31" i="7" s="1"/>
  <c r="O8" i="7"/>
  <c r="S8" i="7" s="1"/>
  <c r="O9" i="7"/>
  <c r="S9" i="7" s="1"/>
  <c r="O16" i="7"/>
  <c r="S16" i="7" s="1"/>
  <c r="O24" i="7"/>
  <c r="S24" i="7" s="1"/>
  <c r="O32" i="7"/>
  <c r="S32" i="7" s="1"/>
  <c r="O39" i="7"/>
  <c r="S39" i="7" s="1"/>
  <c r="O46" i="7"/>
  <c r="S46" i="7" s="1"/>
  <c r="O27" i="7"/>
  <c r="S27" i="7" s="1"/>
  <c r="O10" i="7"/>
  <c r="S10" i="7" s="1"/>
  <c r="O17" i="7"/>
  <c r="S17" i="7" s="1"/>
  <c r="O25" i="7"/>
  <c r="S25" i="7" s="1"/>
  <c r="O33" i="7"/>
  <c r="S33" i="7" s="1"/>
  <c r="O11" i="7"/>
  <c r="S11" i="7" s="1"/>
  <c r="O18" i="7"/>
  <c r="S18" i="7" s="1"/>
  <c r="O26" i="7"/>
  <c r="S26" i="7" s="1"/>
  <c r="O34" i="7"/>
  <c r="S34" i="7" s="1"/>
  <c r="O40" i="7"/>
  <c r="S40" i="7" s="1"/>
  <c r="O47" i="7"/>
  <c r="S47" i="7" s="1"/>
  <c r="O19" i="7"/>
  <c r="S19" i="7" s="1"/>
  <c r="O13" i="7"/>
  <c r="S13" i="7" s="1"/>
  <c r="O20" i="7"/>
  <c r="S20" i="7" s="1"/>
  <c r="O28" i="7"/>
  <c r="S28" i="7" s="1"/>
  <c r="O42" i="7"/>
  <c r="S42" i="7" s="1"/>
  <c r="O52" i="7"/>
  <c r="S52" i="7" s="1"/>
  <c r="O12" i="7"/>
  <c r="S12" i="7" s="1"/>
  <c r="O51" i="7"/>
  <c r="S51" i="7" s="1"/>
  <c r="O14" i="7"/>
  <c r="S14" i="7" s="1"/>
  <c r="O21" i="7"/>
  <c r="S21" i="7" s="1"/>
  <c r="O29" i="7"/>
  <c r="S29" i="7" s="1"/>
  <c r="O37" i="7"/>
  <c r="S37" i="7" s="1"/>
  <c r="O53" i="7"/>
  <c r="S53" i="7" s="1"/>
  <c r="E32" i="7"/>
  <c r="I32" i="7" s="1"/>
  <c r="E13" i="7"/>
  <c r="I13" i="7" s="1"/>
  <c r="E55" i="7"/>
  <c r="I55" i="7" s="1"/>
  <c r="E38" i="7"/>
  <c r="I38" i="7" s="1"/>
  <c r="E8" i="7"/>
  <c r="I8" i="7" s="1"/>
  <c r="E23" i="7"/>
  <c r="I23" i="7" s="1"/>
  <c r="E46" i="7"/>
  <c r="I46" i="7" s="1"/>
  <c r="E22" i="7"/>
  <c r="I22" i="7" s="1"/>
  <c r="E42" i="7"/>
  <c r="I42" i="7" s="1"/>
  <c r="E28" i="7"/>
  <c r="I28" i="7" s="1"/>
  <c r="E37" i="7"/>
  <c r="I37" i="7" s="1"/>
  <c r="E17" i="7"/>
  <c r="I17" i="7" s="1"/>
  <c r="E11" i="7"/>
  <c r="I11" i="7" s="1"/>
  <c r="E15" i="7"/>
  <c r="I15" i="7" s="1"/>
  <c r="E24" i="7"/>
  <c r="I24" i="7" s="1"/>
  <c r="E53" i="7"/>
  <c r="I53" i="7" s="1"/>
  <c r="E52" i="7"/>
  <c r="I52" i="7" s="1"/>
  <c r="E12" i="7"/>
  <c r="I12" i="7" s="1"/>
  <c r="E18" i="7"/>
  <c r="I18" i="7" s="1"/>
  <c r="E9" i="7"/>
  <c r="I9" i="7" s="1"/>
  <c r="E29" i="7"/>
  <c r="I29" i="7" s="1"/>
  <c r="E34" i="7"/>
  <c r="I34" i="7" s="1"/>
  <c r="E33" i="7"/>
  <c r="I33" i="7" s="1"/>
  <c r="E26" i="7"/>
  <c r="I26" i="7" s="1"/>
  <c r="E25" i="7"/>
  <c r="I25" i="7" s="1"/>
  <c r="E47" i="7"/>
  <c r="I47" i="7" s="1"/>
  <c r="E16" i="7"/>
  <c r="I16" i="7" s="1"/>
  <c r="E20" i="7"/>
  <c r="I20" i="7" s="1"/>
  <c r="E19" i="7"/>
  <c r="I19" i="7" s="1"/>
  <c r="E39" i="7"/>
  <c r="I39" i="7" s="1"/>
  <c r="E10" i="7"/>
  <c r="I10" i="7" s="1"/>
  <c r="E36" i="7"/>
  <c r="I36" i="7" s="1"/>
  <c r="E31" i="7"/>
  <c r="I31" i="7" s="1"/>
  <c r="E14" i="7"/>
  <c r="I14" i="7" s="1"/>
  <c r="E30" i="7"/>
  <c r="I30" i="7" s="1"/>
  <c r="E40" i="7"/>
  <c r="I40" i="7" s="1"/>
  <c r="E27" i="7"/>
  <c r="I27" i="7" s="1"/>
  <c r="E21" i="7"/>
  <c r="I21" i="7" s="1"/>
  <c r="G9" i="3"/>
  <c r="G10" i="3" s="1"/>
  <c r="M9" i="3" l="1"/>
  <c r="C9" i="8"/>
  <c r="C10" i="8" s="1"/>
  <c r="I56" i="7"/>
  <c r="K54" i="7" s="1"/>
  <c r="K11" i="2"/>
  <c r="G9" i="8" l="1"/>
  <c r="G10" i="8" s="1"/>
  <c r="I9" i="8" s="1"/>
  <c r="M10" i="3"/>
  <c r="K50" i="7"/>
  <c r="K49" i="7"/>
  <c r="E8" i="8"/>
  <c r="C8" i="10"/>
  <c r="G9" i="10" s="1"/>
  <c r="K43" i="7"/>
  <c r="K44" i="7"/>
  <c r="K45" i="7"/>
  <c r="K48" i="7"/>
  <c r="K41" i="7"/>
  <c r="K8" i="7"/>
  <c r="K35" i="7"/>
  <c r="K26" i="7"/>
  <c r="K32" i="7"/>
  <c r="K10" i="7"/>
  <c r="K15" i="7"/>
  <c r="K14" i="7"/>
  <c r="K24" i="7"/>
  <c r="K12" i="7"/>
  <c r="K52" i="7"/>
  <c r="K38" i="7"/>
  <c r="K46" i="7"/>
  <c r="K33" i="7"/>
  <c r="K16" i="7"/>
  <c r="K21" i="7"/>
  <c r="K30" i="7"/>
  <c r="K39" i="7"/>
  <c r="C7" i="10"/>
  <c r="K20" i="7"/>
  <c r="K9" i="7"/>
  <c r="K37" i="7"/>
  <c r="K13" i="7"/>
  <c r="K28" i="7"/>
  <c r="K42" i="7"/>
  <c r="K29" i="7"/>
  <c r="K11" i="7"/>
  <c r="K25" i="7"/>
  <c r="K17" i="7"/>
  <c r="K27" i="7"/>
  <c r="K51" i="7"/>
  <c r="K47" i="7"/>
  <c r="K22" i="7"/>
  <c r="K31" i="7"/>
  <c r="K19" i="7"/>
  <c r="K40" i="7"/>
  <c r="K55" i="7"/>
  <c r="K53" i="7"/>
  <c r="K18" i="7"/>
  <c r="K23" i="7"/>
  <c r="K34" i="7"/>
  <c r="K36" i="7"/>
  <c r="E9" i="8"/>
  <c r="E55" i="1"/>
  <c r="G51" i="5"/>
  <c r="M51" i="5"/>
  <c r="O51" i="5"/>
  <c r="Q51" i="5"/>
  <c r="G56" i="7"/>
  <c r="I8" i="8" l="1"/>
  <c r="I10" i="8" s="1"/>
  <c r="E10" i="8"/>
  <c r="C9" i="10"/>
  <c r="M56" i="7"/>
  <c r="E56" i="7"/>
  <c r="Q56" i="7"/>
  <c r="O56" i="7"/>
  <c r="S56" i="7" l="1"/>
  <c r="U54" i="7" s="1"/>
  <c r="E51" i="5"/>
  <c r="U49" i="7" l="1"/>
  <c r="U50" i="7"/>
  <c r="U43" i="7"/>
  <c r="U44" i="7"/>
  <c r="U45" i="7"/>
  <c r="U48" i="7"/>
  <c r="U41" i="7"/>
  <c r="U35" i="7"/>
  <c r="U46" i="7"/>
  <c r="U13" i="7"/>
  <c r="U20" i="7"/>
  <c r="U28" i="7"/>
  <c r="U42" i="7"/>
  <c r="U52" i="7"/>
  <c r="U14" i="7"/>
  <c r="U21" i="7"/>
  <c r="U29" i="7"/>
  <c r="U37" i="7"/>
  <c r="U53" i="7"/>
  <c r="U22" i="7"/>
  <c r="U30" i="7"/>
  <c r="U38" i="7"/>
  <c r="U55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51" i="7"/>
  <c r="K56" i="7"/>
  <c r="U56" i="7" l="1"/>
  <c r="E8" i="10" l="1"/>
  <c r="E7" i="10"/>
  <c r="E9" i="10" l="1"/>
</calcChain>
</file>

<file path=xl/sharedStrings.xml><?xml version="1.0" encoding="utf-8"?>
<sst xmlns="http://schemas.openxmlformats.org/spreadsheetml/2006/main" count="831" uniqueCount="121">
  <si>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</si>
  <si>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</si>
  <si>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</si>
  <si>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</si>
  <si>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</si>
  <si>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</si>
  <si>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</si>
  <si>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</si>
  <si>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</si>
  <si>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</si>
  <si>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</si>
  <si>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</si>
  <si>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</si>
  <si>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</si>
  <si>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</si>
  <si>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</si>
  <si>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</si>
  <si>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</si>
  <si>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</si>
  <si>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</si>
  <si>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</si>
  <si>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</si>
  <si>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</si>
  <si>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</si>
  <si>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</si>
  <si>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</si>
  <si>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</si>
  <si>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</si>
  <si>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</si>
  <si>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</si>
  <si>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</si>
  <si>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</si>
  <si>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</si>
  <si>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</si>
  <si>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</si>
  <si>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</si>
  <si>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</si>
  <si>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</si>
  <si>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</si>
  <si>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</si>
  <si>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</si>
  <si>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</si>
  <si>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</si>
  <si>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</si>
  <si>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</si>
  <si>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</si>
  <si>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</si>
  <si>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</si>
  <si>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</si>
  <si>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</si>
  <si>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</si>
  <si>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</si>
  <si>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</si>
  <si>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</si>
  <si>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</si>
  <si>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</si>
  <si>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</si>
  <si>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</si>
  <si>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</si>
  <si>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</si>
  <si>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</si>
  <si>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</si>
  <si>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</si>
  <si>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</si>
  <si>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</si>
  <si>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</si>
  <si>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</si>
  <si>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</si>
  <si>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</si>
  <si>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</si>
  <si>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</si>
  <si>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</si>
  <si>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</si>
  <si>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</si>
  <si>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</si>
  <si>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</si>
  <si>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</si>
  <si>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</si>
  <si>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</si>
  <si>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</si>
  <si>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</si>
  <si>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</si>
  <si>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</si>
  <si>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</si>
  <si>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</si>
  <si>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</si>
  <si>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</si>
  <si>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</si>
  <si>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</si>
  <si>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</si>
  <si>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</si>
  <si>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</si>
  <si>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</si>
  <si>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</si>
  <si>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</si>
  <si>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</si>
  <si>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</si>
  <si>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</si>
  <si>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</si>
  <si>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</si>
  <si>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</si>
  <si>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</si>
  <si>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</si>
  <si>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</si>
  <si>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</si>
  <si>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</si>
  <si>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</si>
  <si>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</si>
  <si>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</si>
  <si>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</si>
  <si>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مجتمع کاشی و سنگ پرسپولیس یزد</t>
  </si>
  <si>
    <t>سایر درآمدها برای تنزیل سود سهام</t>
  </si>
  <si>
    <t>الحاوی</t>
  </si>
  <si>
    <t>کیمیا کالای رازی</t>
  </si>
  <si>
    <t>بانک ملت مستقل مرکزی</t>
  </si>
  <si>
    <t>1404/12/29</t>
  </si>
  <si>
    <t>ح .آنتی بیوتیک سازی ایران</t>
  </si>
  <si>
    <t>برای ماه منتهی به 1405/01/31</t>
  </si>
  <si>
    <t>1405/01/31</t>
  </si>
  <si>
    <t>-</t>
  </si>
  <si>
    <t>1405/01/30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</si>
</sst>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  <font>
      <sz val="8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3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6"/>
  <sheetViews>
    <sheetView rightToLeft="1" tabSelected="1" zoomScale="70" zoomScaleNormal="70" workbookViewId="0">
      <selection activeCell="E46" sqref="E46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2" style="4" bestFit="1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2" style="4" bestFit="1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87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3" t="s">
        <v>72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  <c r="V2" s="53" t="s">
        <v>0</v>
      </c>
      <c r="W2" s="53" t="s">
        <v>0</v>
      </c>
      <c r="X2" s="53" t="s">
        <v>0</v>
      </c>
      <c r="Y2" s="53" t="s">
        <v>0</v>
      </c>
    </row>
    <row r="3" spans="1:25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  <c r="L3" s="53" t="s">
        <v>1</v>
      </c>
      <c r="M3" s="53" t="s">
        <v>1</v>
      </c>
      <c r="N3" s="53" t="s">
        <v>1</v>
      </c>
      <c r="O3" s="53" t="s">
        <v>1</v>
      </c>
      <c r="P3" s="53" t="s">
        <v>1</v>
      </c>
      <c r="Q3" s="53" t="s">
        <v>1</v>
      </c>
      <c r="R3" s="53" t="s">
        <v>1</v>
      </c>
      <c r="S3" s="53" t="s">
        <v>1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</row>
    <row r="4" spans="1:25" ht="24" x14ac:dyDescent="0.2">
      <c r="A4" s="53" t="s">
        <v>117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  <c r="V4" s="53" t="s">
        <v>2</v>
      </c>
      <c r="W4" s="53" t="s">
        <v>2</v>
      </c>
      <c r="X4" s="53" t="s">
        <v>2</v>
      </c>
      <c r="Y4" s="53" t="s">
        <v>2</v>
      </c>
    </row>
    <row r="6" spans="1:25" ht="24.75" thickBot="1" x14ac:dyDescent="0.25">
      <c r="A6" s="52" t="s">
        <v>3</v>
      </c>
      <c r="C6" s="52" t="s">
        <v>115</v>
      </c>
      <c r="D6" s="52" t="s">
        <v>4</v>
      </c>
      <c r="E6" s="52" t="s">
        <v>4</v>
      </c>
      <c r="F6" s="52" t="s">
        <v>4</v>
      </c>
      <c r="G6" s="52" t="s">
        <v>4</v>
      </c>
      <c r="I6" s="52" t="s">
        <v>5</v>
      </c>
      <c r="J6" s="52" t="s">
        <v>5</v>
      </c>
      <c r="K6" s="52" t="s">
        <v>5</v>
      </c>
      <c r="L6" s="52" t="s">
        <v>5</v>
      </c>
      <c r="M6" s="52" t="s">
        <v>5</v>
      </c>
      <c r="N6" s="52" t="s">
        <v>5</v>
      </c>
      <c r="O6" s="52" t="s">
        <v>5</v>
      </c>
      <c r="Q6" s="52" t="s">
        <v>118</v>
      </c>
      <c r="R6" s="52" t="s">
        <v>6</v>
      </c>
      <c r="S6" s="52" t="s">
        <v>6</v>
      </c>
      <c r="T6" s="52" t="s">
        <v>6</v>
      </c>
      <c r="U6" s="52" t="s">
        <v>6</v>
      </c>
      <c r="V6" s="52" t="s">
        <v>6</v>
      </c>
      <c r="W6" s="52" t="s">
        <v>6</v>
      </c>
      <c r="X6" s="52" t="s">
        <v>6</v>
      </c>
      <c r="Y6" s="52" t="s">
        <v>6</v>
      </c>
    </row>
    <row r="7" spans="1:25" ht="24.75" thickBot="1" x14ac:dyDescent="0.25">
      <c r="A7" s="52" t="s">
        <v>3</v>
      </c>
      <c r="C7" s="52" t="s">
        <v>7</v>
      </c>
      <c r="E7" s="52" t="s">
        <v>8</v>
      </c>
      <c r="G7" s="52" t="s">
        <v>9</v>
      </c>
      <c r="I7" s="52" t="s">
        <v>10</v>
      </c>
      <c r="J7" s="52" t="s">
        <v>10</v>
      </c>
      <c r="K7" s="52" t="s">
        <v>10</v>
      </c>
      <c r="M7" s="52" t="s">
        <v>11</v>
      </c>
      <c r="N7" s="52" t="s">
        <v>11</v>
      </c>
      <c r="O7" s="52" t="s">
        <v>11</v>
      </c>
      <c r="Q7" s="52" t="s">
        <v>7</v>
      </c>
      <c r="S7" s="52" t="s">
        <v>12</v>
      </c>
      <c r="U7" s="52" t="s">
        <v>8</v>
      </c>
      <c r="W7" s="52" t="s">
        <v>9</v>
      </c>
      <c r="Y7" s="52" t="s">
        <v>13</v>
      </c>
    </row>
    <row r="8" spans="1:25" ht="24.75" thickBot="1" x14ac:dyDescent="0.25">
      <c r="A8" s="52" t="s">
        <v>3</v>
      </c>
      <c r="C8" s="52" t="s">
        <v>7</v>
      </c>
      <c r="E8" s="52" t="s">
        <v>8</v>
      </c>
      <c r="G8" s="52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52" t="s">
        <v>7</v>
      </c>
      <c r="S8" s="52" t="s">
        <v>12</v>
      </c>
      <c r="U8" s="52" t="s">
        <v>8</v>
      </c>
      <c r="W8" s="52" t="s">
        <v>9</v>
      </c>
      <c r="Y8" s="52" t="s">
        <v>13</v>
      </c>
    </row>
    <row r="9" spans="1:25" ht="24" x14ac:dyDescent="0.2">
      <c r="A9" s="13" t="s">
        <v>46</v>
      </c>
      <c r="C9" s="4">
        <v>121327752</v>
      </c>
      <c r="E9" s="4">
        <v>381548502008</v>
      </c>
      <c r="G9" s="4">
        <v>414020826472.54102</v>
      </c>
      <c r="I9" s="4">
        <v>0</v>
      </c>
      <c r="K9" s="4">
        <v>0</v>
      </c>
      <c r="M9" s="4">
        <v>0</v>
      </c>
      <c r="O9" s="4">
        <v>0</v>
      </c>
      <c r="Q9" s="4">
        <v>121327752</v>
      </c>
      <c r="S9" s="4">
        <v>3439</v>
      </c>
      <c r="U9" s="4">
        <v>381548502008</v>
      </c>
      <c r="W9" s="4">
        <v>414020826472.54102</v>
      </c>
      <c r="Y9" s="5">
        <v>2.6972313634292509E-2</v>
      </c>
    </row>
    <row r="10" spans="1:25" ht="24" x14ac:dyDescent="0.2">
      <c r="A10" s="13" t="s">
        <v>47</v>
      </c>
      <c r="C10" s="4">
        <v>21753877</v>
      </c>
      <c r="E10" s="4">
        <v>536820344601</v>
      </c>
      <c r="G10" s="4">
        <v>497334977989.40198</v>
      </c>
      <c r="I10" s="4">
        <v>0</v>
      </c>
      <c r="K10" s="4">
        <v>0</v>
      </c>
      <c r="M10" s="4">
        <v>0</v>
      </c>
      <c r="O10" s="4">
        <v>0</v>
      </c>
      <c r="Q10" s="4">
        <v>21753877</v>
      </c>
      <c r="S10" s="4">
        <v>23040</v>
      </c>
      <c r="U10" s="4">
        <v>536820344601</v>
      </c>
      <c r="W10" s="4">
        <v>497334977989.40198</v>
      </c>
      <c r="Y10" s="5">
        <v>3.2400000555343519E-2</v>
      </c>
    </row>
    <row r="11" spans="1:25" ht="24" x14ac:dyDescent="0.2">
      <c r="A11" s="13" t="s">
        <v>48</v>
      </c>
      <c r="C11" s="4">
        <v>85520244</v>
      </c>
      <c r="E11" s="4">
        <v>382278864639</v>
      </c>
      <c r="G11" s="4">
        <v>495577567481.05902</v>
      </c>
      <c r="I11" s="4">
        <v>0</v>
      </c>
      <c r="K11" s="4">
        <v>0</v>
      </c>
      <c r="M11" s="4">
        <v>0</v>
      </c>
      <c r="O11" s="4">
        <v>0</v>
      </c>
      <c r="Q11" s="4">
        <v>85520244</v>
      </c>
      <c r="S11" s="4">
        <v>5840</v>
      </c>
      <c r="U11" s="4">
        <v>382278864639</v>
      </c>
      <c r="W11" s="4">
        <v>495577567481.05902</v>
      </c>
      <c r="Y11" s="5">
        <v>3.2285510113355155E-2</v>
      </c>
    </row>
    <row r="12" spans="1:25" ht="24" x14ac:dyDescent="0.2">
      <c r="A12" s="13" t="s">
        <v>49</v>
      </c>
      <c r="C12" s="4">
        <v>197372477</v>
      </c>
      <c r="E12" s="4">
        <v>480984333898</v>
      </c>
      <c r="G12" s="4">
        <v>527219552630.51099</v>
      </c>
      <c r="I12" s="4">
        <v>0</v>
      </c>
      <c r="K12" s="4">
        <v>0</v>
      </c>
      <c r="M12" s="4">
        <v>0</v>
      </c>
      <c r="O12" s="4">
        <v>0</v>
      </c>
      <c r="Q12" s="4">
        <v>197372477</v>
      </c>
      <c r="S12" s="4">
        <v>2692</v>
      </c>
      <c r="U12" s="4">
        <v>480984333898</v>
      </c>
      <c r="W12" s="4">
        <v>527219552630.51099</v>
      </c>
      <c r="Y12" s="5">
        <v>3.4346898074763058E-2</v>
      </c>
    </row>
    <row r="13" spans="1:25" ht="24" x14ac:dyDescent="0.2">
      <c r="A13" s="13" t="s">
        <v>50</v>
      </c>
      <c r="C13" s="4">
        <v>253334840</v>
      </c>
      <c r="E13" s="4">
        <v>469132330865</v>
      </c>
      <c r="G13" s="4">
        <v>560569732561.56396</v>
      </c>
      <c r="I13" s="4">
        <v>0</v>
      </c>
      <c r="K13" s="4">
        <v>0</v>
      </c>
      <c r="M13" s="4">
        <v>0</v>
      </c>
      <c r="O13" s="4">
        <v>0</v>
      </c>
      <c r="Q13" s="4">
        <v>253334840</v>
      </c>
      <c r="S13" s="4">
        <v>2230</v>
      </c>
      <c r="U13" s="4">
        <v>469132330865</v>
      </c>
      <c r="W13" s="4">
        <v>560569732561.56396</v>
      </c>
      <c r="Y13" s="5">
        <v>3.6519570209458452E-2</v>
      </c>
    </row>
    <row r="14" spans="1:25" ht="24" x14ac:dyDescent="0.2">
      <c r="A14" s="13" t="s">
        <v>51</v>
      </c>
      <c r="C14" s="4">
        <v>2140451</v>
      </c>
      <c r="E14" s="4">
        <v>246387041764</v>
      </c>
      <c r="G14" s="4">
        <v>268249241129.151</v>
      </c>
      <c r="I14" s="4">
        <v>0</v>
      </c>
      <c r="K14" s="4">
        <v>0</v>
      </c>
      <c r="M14" s="4">
        <v>0</v>
      </c>
      <c r="O14" s="4">
        <v>0</v>
      </c>
      <c r="Q14" s="4">
        <v>2140451</v>
      </c>
      <c r="S14" s="4">
        <v>126300</v>
      </c>
      <c r="U14" s="4">
        <v>246387041764</v>
      </c>
      <c r="W14" s="4">
        <v>268249241129.151</v>
      </c>
      <c r="Y14" s="5">
        <v>1.7475697359336302E-2</v>
      </c>
    </row>
    <row r="15" spans="1:25" ht="24" x14ac:dyDescent="0.2">
      <c r="A15" s="13" t="s">
        <v>52</v>
      </c>
      <c r="C15" s="4">
        <v>27999562</v>
      </c>
      <c r="E15" s="4">
        <v>502112280292</v>
      </c>
      <c r="G15" s="4">
        <v>526212394805.91602</v>
      </c>
      <c r="I15" s="4">
        <v>0</v>
      </c>
      <c r="K15" s="4">
        <v>0</v>
      </c>
      <c r="M15" s="4">
        <v>0</v>
      </c>
      <c r="O15" s="4">
        <v>0</v>
      </c>
      <c r="Q15" s="4">
        <v>27999562</v>
      </c>
      <c r="S15" s="4">
        <v>18940</v>
      </c>
      <c r="U15" s="4">
        <v>502112280292</v>
      </c>
      <c r="W15" s="4">
        <v>526212394805.91602</v>
      </c>
      <c r="Y15" s="5">
        <v>3.4281284523494014E-2</v>
      </c>
    </row>
    <row r="16" spans="1:25" ht="24" x14ac:dyDescent="0.2">
      <c r="A16" s="13" t="s">
        <v>53</v>
      </c>
      <c r="C16" s="4">
        <v>32740992</v>
      </c>
      <c r="E16" s="4">
        <v>648907185509</v>
      </c>
      <c r="G16" s="4">
        <v>709210947198.06702</v>
      </c>
      <c r="I16" s="4">
        <v>0</v>
      </c>
      <c r="K16" s="4">
        <v>0</v>
      </c>
      <c r="M16" s="4">
        <v>0</v>
      </c>
      <c r="O16" s="4">
        <v>0</v>
      </c>
      <c r="Q16" s="4">
        <v>32740992</v>
      </c>
      <c r="S16" s="4">
        <v>21830</v>
      </c>
      <c r="U16" s="4">
        <v>648907185509</v>
      </c>
      <c r="W16" s="4">
        <v>709210947198.06702</v>
      </c>
      <c r="Y16" s="5">
        <v>4.6203134909129064E-2</v>
      </c>
    </row>
    <row r="17" spans="1:25" ht="24" x14ac:dyDescent="0.2">
      <c r="A17" s="13" t="s">
        <v>54</v>
      </c>
      <c r="C17" s="4">
        <v>59368693</v>
      </c>
      <c r="E17" s="4">
        <v>123211326459</v>
      </c>
      <c r="G17" s="4">
        <v>83062779934.385101</v>
      </c>
      <c r="I17" s="4">
        <v>0</v>
      </c>
      <c r="K17" s="4">
        <v>0</v>
      </c>
      <c r="M17" s="4">
        <v>0</v>
      </c>
      <c r="O17" s="4">
        <v>0</v>
      </c>
      <c r="Q17" s="4">
        <v>59368693</v>
      </c>
      <c r="S17" s="4">
        <v>1410</v>
      </c>
      <c r="U17" s="4">
        <v>123211326459</v>
      </c>
      <c r="W17" s="4">
        <v>83062779934.385101</v>
      </c>
      <c r="Y17" s="5">
        <v>5.4113107565496891E-3</v>
      </c>
    </row>
    <row r="18" spans="1:25" ht="24" x14ac:dyDescent="0.2">
      <c r="A18" s="13" t="s">
        <v>55</v>
      </c>
      <c r="C18" s="4">
        <v>81165264</v>
      </c>
      <c r="E18" s="4">
        <v>468147967166</v>
      </c>
      <c r="G18" s="4">
        <v>624168387946.92004</v>
      </c>
      <c r="I18" s="4">
        <v>0</v>
      </c>
      <c r="K18" s="4">
        <v>0</v>
      </c>
      <c r="M18" s="4">
        <v>0</v>
      </c>
      <c r="O18" s="4">
        <v>0</v>
      </c>
      <c r="Q18" s="4">
        <v>81165264</v>
      </c>
      <c r="S18" s="4">
        <v>7750</v>
      </c>
      <c r="U18" s="4">
        <v>468147967166</v>
      </c>
      <c r="W18" s="4">
        <v>624168387946.92004</v>
      </c>
      <c r="Y18" s="5">
        <v>4.0662846996735919E-2</v>
      </c>
    </row>
    <row r="19" spans="1:25" ht="24" x14ac:dyDescent="0.2">
      <c r="A19" s="13" t="s">
        <v>56</v>
      </c>
      <c r="C19" s="4">
        <v>51554204</v>
      </c>
      <c r="E19" s="4">
        <v>279110377931</v>
      </c>
      <c r="G19" s="4">
        <v>609775824836.71399</v>
      </c>
      <c r="I19" s="4">
        <v>0</v>
      </c>
      <c r="K19" s="4">
        <v>0</v>
      </c>
      <c r="M19" s="4">
        <v>0</v>
      </c>
      <c r="O19" s="4">
        <v>0</v>
      </c>
      <c r="Q19" s="4">
        <v>51554204</v>
      </c>
      <c r="S19" s="4">
        <v>11920</v>
      </c>
      <c r="U19" s="4">
        <v>279110377931</v>
      </c>
      <c r="W19" s="4">
        <v>609775824836.71399</v>
      </c>
      <c r="Y19" s="5">
        <v>3.97252112514105E-2</v>
      </c>
    </row>
    <row r="20" spans="1:25" ht="24" x14ac:dyDescent="0.2">
      <c r="A20" s="13" t="s">
        <v>90</v>
      </c>
      <c r="C20" s="4">
        <v>22578513</v>
      </c>
      <c r="E20" s="4">
        <v>394342747012</v>
      </c>
      <c r="G20" s="4">
        <v>552930253412.50696</v>
      </c>
      <c r="I20" s="4">
        <v>0</v>
      </c>
      <c r="K20" s="4">
        <v>0</v>
      </c>
      <c r="M20" s="4">
        <v>0</v>
      </c>
      <c r="O20" s="4">
        <v>0</v>
      </c>
      <c r="Q20" s="4">
        <v>22578513</v>
      </c>
      <c r="S20" s="4">
        <v>24680</v>
      </c>
      <c r="U20" s="4">
        <v>394342747012</v>
      </c>
      <c r="W20" s="4">
        <v>552930253412.50696</v>
      </c>
      <c r="Y20" s="5">
        <v>3.6021879237324063E-2</v>
      </c>
    </row>
    <row r="21" spans="1:25" ht="24" x14ac:dyDescent="0.2">
      <c r="A21" s="13" t="s">
        <v>89</v>
      </c>
      <c r="C21" s="4">
        <v>2416013</v>
      </c>
      <c r="E21" s="4">
        <v>90888711889</v>
      </c>
      <c r="G21" s="4">
        <v>59741643510.189201</v>
      </c>
      <c r="I21" s="4">
        <v>0</v>
      </c>
      <c r="K21" s="4">
        <v>0</v>
      </c>
      <c r="M21" s="4">
        <v>0</v>
      </c>
      <c r="O21" s="4">
        <v>0</v>
      </c>
      <c r="Q21" s="4">
        <v>2416013</v>
      </c>
      <c r="S21" s="4">
        <v>23120</v>
      </c>
      <c r="U21" s="4">
        <v>90888711889</v>
      </c>
      <c r="W21" s="4">
        <v>55426436515.071198</v>
      </c>
      <c r="Y21" s="5">
        <v>3.6108792933266945E-3</v>
      </c>
    </row>
    <row r="22" spans="1:25" ht="24" x14ac:dyDescent="0.2">
      <c r="A22" s="13" t="s">
        <v>59</v>
      </c>
      <c r="C22" s="4">
        <v>66306221</v>
      </c>
      <c r="E22" s="4">
        <v>516425737231</v>
      </c>
      <c r="G22" s="4">
        <v>521085897380.42603</v>
      </c>
      <c r="I22" s="4">
        <v>0</v>
      </c>
      <c r="K22" s="4">
        <v>0</v>
      </c>
      <c r="M22" s="4">
        <v>0</v>
      </c>
      <c r="O22" s="4">
        <v>0</v>
      </c>
      <c r="Q22" s="4">
        <v>66306221</v>
      </c>
      <c r="S22" s="4">
        <v>7920</v>
      </c>
      <c r="U22" s="4">
        <v>516425737231</v>
      </c>
      <c r="W22" s="4">
        <v>521085897380.42603</v>
      </c>
      <c r="Y22" s="5">
        <v>3.394730737170723E-2</v>
      </c>
    </row>
    <row r="23" spans="1:25" ht="24" x14ac:dyDescent="0.2">
      <c r="A23" s="13" t="s">
        <v>60</v>
      </c>
      <c r="C23" s="4">
        <v>13733640</v>
      </c>
      <c r="E23" s="4">
        <v>334869961351</v>
      </c>
      <c r="G23" s="4">
        <v>553548195468.93604</v>
      </c>
      <c r="I23" s="4">
        <v>0</v>
      </c>
      <c r="K23" s="4">
        <v>0</v>
      </c>
      <c r="M23" s="4">
        <v>0</v>
      </c>
      <c r="O23" s="4">
        <v>0</v>
      </c>
      <c r="Q23" s="4">
        <v>13733640</v>
      </c>
      <c r="S23" s="4">
        <v>40620</v>
      </c>
      <c r="U23" s="4">
        <v>334869961351</v>
      </c>
      <c r="W23" s="4">
        <v>553548195468.93604</v>
      </c>
      <c r="Y23" s="5">
        <v>3.6062136456014797E-2</v>
      </c>
    </row>
    <row r="24" spans="1:25" ht="24" x14ac:dyDescent="0.2">
      <c r="A24" s="13" t="s">
        <v>95</v>
      </c>
      <c r="C24" s="4">
        <v>99423251</v>
      </c>
      <c r="E24" s="4">
        <v>518309114924</v>
      </c>
      <c r="G24" s="4">
        <v>610672650379.87598</v>
      </c>
      <c r="I24" s="4">
        <v>0</v>
      </c>
      <c r="K24" s="4">
        <v>0</v>
      </c>
      <c r="M24" s="4">
        <v>0</v>
      </c>
      <c r="O24" s="4">
        <v>0</v>
      </c>
      <c r="Q24" s="4">
        <v>99423251</v>
      </c>
      <c r="S24" s="4">
        <v>6190</v>
      </c>
      <c r="U24" s="4">
        <v>518309114924</v>
      </c>
      <c r="W24" s="4">
        <v>610672650379.87598</v>
      </c>
      <c r="Y24" s="5">
        <v>3.9783636959197968E-2</v>
      </c>
    </row>
    <row r="25" spans="1:25" ht="24" x14ac:dyDescent="0.2">
      <c r="A25" s="13" t="s">
        <v>62</v>
      </c>
      <c r="C25" s="4">
        <v>83879074</v>
      </c>
      <c r="E25" s="4">
        <v>155136159440</v>
      </c>
      <c r="G25" s="4">
        <v>116190041506.14</v>
      </c>
      <c r="I25" s="4">
        <v>0</v>
      </c>
      <c r="K25" s="4">
        <v>0</v>
      </c>
      <c r="M25" s="4">
        <v>0</v>
      </c>
      <c r="O25" s="4">
        <v>0</v>
      </c>
      <c r="Q25" s="4">
        <v>83879074</v>
      </c>
      <c r="S25" s="4">
        <v>1396</v>
      </c>
      <c r="U25" s="4">
        <v>155136159440</v>
      </c>
      <c r="W25" s="4">
        <v>116190041506.14</v>
      </c>
      <c r="Y25" s="5">
        <v>7.5694603756676524E-3</v>
      </c>
    </row>
    <row r="26" spans="1:25" ht="24" x14ac:dyDescent="0.2">
      <c r="A26" s="13" t="s">
        <v>88</v>
      </c>
      <c r="C26" s="4">
        <v>105722619</v>
      </c>
      <c r="E26" s="4">
        <v>144160757342</v>
      </c>
      <c r="G26" s="4">
        <v>152637332490.71399</v>
      </c>
      <c r="I26" s="4">
        <v>0</v>
      </c>
      <c r="K26" s="4">
        <v>0</v>
      </c>
      <c r="M26" s="4">
        <v>0</v>
      </c>
      <c r="O26" s="4">
        <v>0</v>
      </c>
      <c r="Q26" s="4">
        <v>105722619</v>
      </c>
      <c r="S26" s="4">
        <v>1455</v>
      </c>
      <c r="U26" s="4">
        <v>144160757342</v>
      </c>
      <c r="W26" s="4">
        <v>152637332490.71399</v>
      </c>
      <c r="Y26" s="5">
        <v>9.9439007436365606E-3</v>
      </c>
    </row>
    <row r="27" spans="1:25" ht="24" x14ac:dyDescent="0.2">
      <c r="A27" s="13" t="s">
        <v>64</v>
      </c>
      <c r="C27" s="4">
        <v>152634372</v>
      </c>
      <c r="E27" s="4">
        <v>477807464639</v>
      </c>
      <c r="G27" s="4">
        <v>450122798680.79602</v>
      </c>
      <c r="I27" s="4">
        <v>0</v>
      </c>
      <c r="K27" s="4">
        <v>0</v>
      </c>
      <c r="M27" s="4">
        <v>0</v>
      </c>
      <c r="O27" s="4">
        <v>0</v>
      </c>
      <c r="Q27" s="4">
        <v>152634372</v>
      </c>
      <c r="S27" s="4">
        <v>2972</v>
      </c>
      <c r="U27" s="4">
        <v>477807464639</v>
      </c>
      <c r="W27" s="4">
        <v>450122798680.79602</v>
      </c>
      <c r="Y27" s="5">
        <v>2.9324257437491858E-2</v>
      </c>
    </row>
    <row r="28" spans="1:25" ht="24" x14ac:dyDescent="0.2">
      <c r="A28" s="13" t="s">
        <v>65</v>
      </c>
      <c r="C28" s="4">
        <v>23946571</v>
      </c>
      <c r="E28" s="4">
        <v>644052922380</v>
      </c>
      <c r="G28" s="4">
        <v>831651240215.94995</v>
      </c>
      <c r="I28" s="4">
        <v>0</v>
      </c>
      <c r="K28" s="4">
        <v>0</v>
      </c>
      <c r="M28" s="4">
        <v>0</v>
      </c>
      <c r="O28" s="4">
        <v>0</v>
      </c>
      <c r="Q28" s="4">
        <v>23946571</v>
      </c>
      <c r="S28" s="4">
        <v>35000</v>
      </c>
      <c r="U28" s="4">
        <v>644052922380</v>
      </c>
      <c r="W28" s="4">
        <v>831651240215.94995</v>
      </c>
      <c r="Y28" s="5">
        <v>5.4179781912349428E-2</v>
      </c>
    </row>
    <row r="29" spans="1:25" ht="24" x14ac:dyDescent="0.2">
      <c r="A29" s="13" t="s">
        <v>66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0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4" x14ac:dyDescent="0.2">
      <c r="A30" s="13" t="s">
        <v>67</v>
      </c>
      <c r="C30" s="4">
        <v>88451851</v>
      </c>
      <c r="E30" s="4">
        <v>217969518850</v>
      </c>
      <c r="G30" s="4">
        <v>175360700147.15601</v>
      </c>
      <c r="I30" s="4">
        <v>0</v>
      </c>
      <c r="K30" s="4">
        <v>0</v>
      </c>
      <c r="M30" s="4">
        <v>0</v>
      </c>
      <c r="O30" s="4">
        <v>0</v>
      </c>
      <c r="Q30" s="4">
        <v>88451851</v>
      </c>
      <c r="S30" s="4">
        <v>1998</v>
      </c>
      <c r="U30" s="4">
        <v>217969518850</v>
      </c>
      <c r="W30" s="4">
        <v>175360700147.15601</v>
      </c>
      <c r="Y30" s="5">
        <v>1.1424265401808029E-2</v>
      </c>
    </row>
    <row r="31" spans="1:25" ht="24" x14ac:dyDescent="0.2">
      <c r="A31" s="13" t="s">
        <v>45</v>
      </c>
      <c r="C31" s="4">
        <v>23310</v>
      </c>
      <c r="E31" s="4">
        <v>328275547452</v>
      </c>
      <c r="G31" s="4">
        <v>576002036957.76001</v>
      </c>
      <c r="I31" s="4">
        <v>0</v>
      </c>
      <c r="K31" s="4">
        <v>0</v>
      </c>
      <c r="M31" s="4">
        <v>0</v>
      </c>
      <c r="O31" s="4">
        <v>0</v>
      </c>
      <c r="Q31" s="4">
        <v>23310</v>
      </c>
      <c r="S31" s="4">
        <v>22637970</v>
      </c>
      <c r="U31" s="4">
        <v>328275547452</v>
      </c>
      <c r="W31" s="4">
        <v>526424622106.32001</v>
      </c>
      <c r="Y31" s="5">
        <v>3.4295110546105068E-2</v>
      </c>
    </row>
    <row r="32" spans="1:25" ht="24" x14ac:dyDescent="0.2">
      <c r="A32" s="13" t="s">
        <v>112</v>
      </c>
      <c r="C32" s="4">
        <v>22081582</v>
      </c>
      <c r="E32" s="4">
        <v>50266096594</v>
      </c>
      <c r="G32" s="4">
        <v>42222287672.186798</v>
      </c>
      <c r="I32" s="4">
        <v>0</v>
      </c>
      <c r="K32" s="4">
        <v>0</v>
      </c>
      <c r="M32" s="4">
        <v>0</v>
      </c>
      <c r="O32" s="4">
        <v>0</v>
      </c>
      <c r="Q32" s="4">
        <v>22081582</v>
      </c>
      <c r="S32" s="4">
        <v>1927</v>
      </c>
      <c r="U32" s="4">
        <v>50266096594</v>
      </c>
      <c r="W32" s="4">
        <v>42222287672.186798</v>
      </c>
      <c r="Y32" s="5">
        <v>2.7506654560216308E-3</v>
      </c>
    </row>
    <row r="33" spans="1:25" ht="24" x14ac:dyDescent="0.2">
      <c r="A33" s="13" t="s">
        <v>113</v>
      </c>
      <c r="C33" s="4">
        <v>100570</v>
      </c>
      <c r="E33" s="4">
        <v>3982418134</v>
      </c>
      <c r="G33" s="4">
        <v>3777149679.1149998</v>
      </c>
      <c r="I33" s="4">
        <v>201140</v>
      </c>
      <c r="K33" s="4">
        <v>0</v>
      </c>
      <c r="M33" s="4">
        <v>0</v>
      </c>
      <c r="O33" s="4">
        <v>0</v>
      </c>
      <c r="Q33" s="4">
        <v>301710</v>
      </c>
      <c r="S33" s="4">
        <v>12617</v>
      </c>
      <c r="U33" s="4">
        <v>3982418134</v>
      </c>
      <c r="W33" s="4">
        <v>3777249471.7089</v>
      </c>
      <c r="Y33" s="5">
        <v>2.4607737319382207E-4</v>
      </c>
    </row>
    <row r="34" spans="1:25" ht="24" x14ac:dyDescent="0.2">
      <c r="A34" s="13" t="s">
        <v>99</v>
      </c>
      <c r="C34" s="4">
        <v>8496730</v>
      </c>
      <c r="E34" s="4">
        <v>180167751512</v>
      </c>
      <c r="G34" s="4">
        <v>118877808907.11</v>
      </c>
      <c r="I34" s="4">
        <v>0</v>
      </c>
      <c r="K34" s="4">
        <v>0</v>
      </c>
      <c r="M34" s="4">
        <v>0</v>
      </c>
      <c r="O34" s="4">
        <v>0</v>
      </c>
      <c r="Q34" s="4">
        <v>8496730</v>
      </c>
      <c r="S34" s="4">
        <v>14100</v>
      </c>
      <c r="U34" s="4">
        <v>180167751512</v>
      </c>
      <c r="W34" s="4">
        <v>118877808907.11</v>
      </c>
      <c r="Y34" s="5">
        <v>7.7445610002730625E-3</v>
      </c>
    </row>
    <row r="35" spans="1:25" ht="24" x14ac:dyDescent="0.2">
      <c r="A35" s="13" t="s">
        <v>68</v>
      </c>
      <c r="C35" s="4">
        <v>17062650</v>
      </c>
      <c r="E35" s="4">
        <v>214350877140</v>
      </c>
      <c r="G35" s="4">
        <v>353243287248.19202</v>
      </c>
      <c r="I35" s="4">
        <v>0</v>
      </c>
      <c r="K35" s="4">
        <v>0</v>
      </c>
      <c r="M35" s="4">
        <v>0</v>
      </c>
      <c r="O35" s="4">
        <v>0</v>
      </c>
      <c r="Q35" s="4">
        <v>17062650</v>
      </c>
      <c r="S35" s="4">
        <v>20864</v>
      </c>
      <c r="U35" s="4">
        <v>214350877140</v>
      </c>
      <c r="W35" s="4">
        <v>353243287248.19202</v>
      </c>
      <c r="Y35" s="5">
        <v>2.3012824775129091E-2</v>
      </c>
    </row>
    <row r="36" spans="1:25" ht="24" x14ac:dyDescent="0.2">
      <c r="A36" s="13" t="s">
        <v>69</v>
      </c>
      <c r="C36" s="4">
        <v>110722309</v>
      </c>
      <c r="E36" s="4">
        <v>856283553671</v>
      </c>
      <c r="G36" s="4">
        <v>941555266975.755</v>
      </c>
      <c r="I36" s="4">
        <v>0</v>
      </c>
      <c r="K36" s="4">
        <v>0</v>
      </c>
      <c r="M36" s="4">
        <v>0</v>
      </c>
      <c r="O36" s="4">
        <v>0</v>
      </c>
      <c r="Q36" s="4">
        <v>110722309</v>
      </c>
      <c r="S36" s="4">
        <v>8570</v>
      </c>
      <c r="U36" s="4">
        <v>856283553671</v>
      </c>
      <c r="W36" s="4">
        <v>941555266975.755</v>
      </c>
      <c r="Y36" s="5">
        <v>6.1339725784481533E-2</v>
      </c>
    </row>
    <row r="37" spans="1:25" ht="24" x14ac:dyDescent="0.2">
      <c r="A37" s="13" t="s">
        <v>70</v>
      </c>
      <c r="C37" s="4">
        <v>245978350</v>
      </c>
      <c r="E37" s="4">
        <v>241956267593</v>
      </c>
      <c r="G37" s="4">
        <v>587493188212.28101</v>
      </c>
      <c r="I37" s="4">
        <v>0</v>
      </c>
      <c r="K37" s="4">
        <v>0</v>
      </c>
      <c r="M37" s="4">
        <v>0</v>
      </c>
      <c r="O37" s="4">
        <v>0</v>
      </c>
      <c r="Q37" s="4">
        <v>245978350</v>
      </c>
      <c r="S37" s="4">
        <v>2407</v>
      </c>
      <c r="U37" s="4">
        <v>241956267593</v>
      </c>
      <c r="W37" s="4">
        <v>587493188212.28101</v>
      </c>
      <c r="Y37" s="5">
        <v>3.8273559003010771E-2</v>
      </c>
    </row>
    <row r="38" spans="1:25" ht="24" x14ac:dyDescent="0.2">
      <c r="A38" s="13" t="s">
        <v>73</v>
      </c>
      <c r="C38" s="4">
        <v>20792193</v>
      </c>
      <c r="E38" s="4">
        <v>279063708800</v>
      </c>
      <c r="G38" s="4">
        <v>231815189595.36401</v>
      </c>
      <c r="I38" s="4">
        <v>0</v>
      </c>
      <c r="K38" s="4">
        <v>0</v>
      </c>
      <c r="M38" s="4">
        <v>0</v>
      </c>
      <c r="O38" s="4">
        <v>0</v>
      </c>
      <c r="Q38" s="4">
        <v>20792193</v>
      </c>
      <c r="S38" s="4">
        <v>11236</v>
      </c>
      <c r="U38" s="4">
        <v>279063708800</v>
      </c>
      <c r="W38" s="4">
        <v>231815189595.36401</v>
      </c>
      <c r="Y38" s="5">
        <v>1.510211950502888E-2</v>
      </c>
    </row>
    <row r="39" spans="1:25" ht="24" x14ac:dyDescent="0.2">
      <c r="A39" s="13" t="s">
        <v>100</v>
      </c>
      <c r="C39" s="4">
        <v>19335304</v>
      </c>
      <c r="E39" s="4">
        <v>96983815411</v>
      </c>
      <c r="G39" s="4">
        <v>74939899242.912506</v>
      </c>
      <c r="I39" s="4">
        <v>0</v>
      </c>
      <c r="K39" s="4">
        <v>0</v>
      </c>
      <c r="M39" s="4">
        <v>0</v>
      </c>
      <c r="O39" s="4">
        <v>0</v>
      </c>
      <c r="Q39" s="4">
        <v>19335304</v>
      </c>
      <c r="S39" s="4">
        <v>3906</v>
      </c>
      <c r="U39" s="4">
        <v>96983815411</v>
      </c>
      <c r="W39" s="4">
        <v>74939899242.912506</v>
      </c>
      <c r="Y39" s="5">
        <v>4.8821275087140431E-3</v>
      </c>
    </row>
    <row r="40" spans="1:25" ht="24" x14ac:dyDescent="0.2">
      <c r="A40" s="13" t="s">
        <v>74</v>
      </c>
      <c r="C40" s="4">
        <v>43991472</v>
      </c>
      <c r="E40" s="4">
        <v>201630214653</v>
      </c>
      <c r="G40" s="4">
        <v>156228424740.83401</v>
      </c>
      <c r="I40" s="4">
        <v>0</v>
      </c>
      <c r="K40" s="4">
        <v>0</v>
      </c>
      <c r="M40" s="4">
        <v>0</v>
      </c>
      <c r="O40" s="4">
        <v>0</v>
      </c>
      <c r="Q40" s="4">
        <v>43991472</v>
      </c>
      <c r="S40" s="4">
        <v>3579</v>
      </c>
      <c r="U40" s="4">
        <v>201630214653</v>
      </c>
      <c r="W40" s="4">
        <v>156228424740.83401</v>
      </c>
      <c r="Y40" s="5">
        <v>1.017785048786842E-2</v>
      </c>
    </row>
    <row r="41" spans="1:25" ht="24" x14ac:dyDescent="0.2">
      <c r="A41" s="13" t="s">
        <v>75</v>
      </c>
      <c r="C41" s="4">
        <v>41637605</v>
      </c>
      <c r="E41" s="4">
        <v>529066550355</v>
      </c>
      <c r="G41" s="4">
        <v>425345608295.93799</v>
      </c>
      <c r="I41" s="4">
        <v>0</v>
      </c>
      <c r="K41" s="4">
        <v>0</v>
      </c>
      <c r="M41" s="4">
        <v>0</v>
      </c>
      <c r="O41" s="4">
        <v>0</v>
      </c>
      <c r="Q41" s="4">
        <v>41637605</v>
      </c>
      <c r="S41" s="4">
        <v>10295</v>
      </c>
      <c r="U41" s="4">
        <v>529066550355</v>
      </c>
      <c r="W41" s="4">
        <v>425345608295.93799</v>
      </c>
      <c r="Y41" s="5">
        <v>2.7710091899659207E-2</v>
      </c>
    </row>
    <row r="42" spans="1:25" ht="24" x14ac:dyDescent="0.2">
      <c r="A42" s="13" t="s">
        <v>102</v>
      </c>
      <c r="C42" s="4">
        <v>0</v>
      </c>
      <c r="E42" s="4">
        <v>0</v>
      </c>
      <c r="G42" s="4">
        <v>0</v>
      </c>
      <c r="I42" s="4">
        <v>0</v>
      </c>
      <c r="K42" s="4">
        <v>0</v>
      </c>
      <c r="M42" s="4">
        <v>0</v>
      </c>
      <c r="O42" s="4">
        <v>0</v>
      </c>
      <c r="Q42" s="4">
        <v>0</v>
      </c>
      <c r="S42" s="4">
        <v>0</v>
      </c>
      <c r="U42" s="4">
        <v>0</v>
      </c>
      <c r="W42" s="4">
        <v>0</v>
      </c>
      <c r="Y42" s="5">
        <v>0</v>
      </c>
    </row>
    <row r="43" spans="1:25" ht="24" x14ac:dyDescent="0.2">
      <c r="A43" s="13" t="s">
        <v>98</v>
      </c>
      <c r="C43" s="4">
        <v>7508458</v>
      </c>
      <c r="E43" s="4">
        <v>84270529394</v>
      </c>
      <c r="G43" s="4">
        <v>70257438153.393799</v>
      </c>
      <c r="I43" s="4">
        <v>0</v>
      </c>
      <c r="K43" s="4">
        <v>0</v>
      </c>
      <c r="M43" s="4">
        <v>0</v>
      </c>
      <c r="O43" s="4">
        <v>0</v>
      </c>
      <c r="Q43" s="4">
        <v>7508458</v>
      </c>
      <c r="S43" s="4">
        <v>8230</v>
      </c>
      <c r="U43" s="4">
        <v>84270529394</v>
      </c>
      <c r="W43" s="4">
        <v>61316937009.801804</v>
      </c>
      <c r="Y43" s="5">
        <v>3.9946291354795421E-3</v>
      </c>
    </row>
    <row r="44" spans="1:25" ht="24" x14ac:dyDescent="0.2">
      <c r="A44" s="13" t="s">
        <v>103</v>
      </c>
      <c r="C44" s="4">
        <v>128458086</v>
      </c>
      <c r="E44" s="4">
        <v>411455972631</v>
      </c>
      <c r="G44" s="4">
        <v>410310172979.61298</v>
      </c>
      <c r="I44" s="4">
        <v>66754757</v>
      </c>
      <c r="K44" s="4">
        <v>0</v>
      </c>
      <c r="M44" s="4">
        <v>0</v>
      </c>
      <c r="O44" s="4">
        <v>0</v>
      </c>
      <c r="Q44" s="4">
        <v>195212843</v>
      </c>
      <c r="S44" s="4">
        <v>2118</v>
      </c>
      <c r="U44" s="4">
        <v>411455972631</v>
      </c>
      <c r="W44" s="4">
        <v>410264749478.60602</v>
      </c>
      <c r="Y44" s="5">
        <v>2.6727615589563387E-2</v>
      </c>
    </row>
    <row r="45" spans="1:25" ht="24" x14ac:dyDescent="0.2">
      <c r="A45" s="13" t="s">
        <v>97</v>
      </c>
      <c r="C45" s="4">
        <v>7138256</v>
      </c>
      <c r="E45" s="4">
        <v>47755702213</v>
      </c>
      <c r="G45" s="4">
        <v>57160433658.638397</v>
      </c>
      <c r="I45" s="4">
        <v>0</v>
      </c>
      <c r="K45" s="4">
        <v>0</v>
      </c>
      <c r="M45" s="4">
        <v>0</v>
      </c>
      <c r="O45" s="4">
        <v>0</v>
      </c>
      <c r="Q45" s="4">
        <v>7138256</v>
      </c>
      <c r="S45" s="4">
        <v>8070</v>
      </c>
      <c r="U45" s="4">
        <v>47755702213</v>
      </c>
      <c r="W45" s="4">
        <v>57160433658.638397</v>
      </c>
      <c r="Y45" s="5">
        <v>3.7238444192498076E-3</v>
      </c>
    </row>
    <row r="46" spans="1:25" ht="24" x14ac:dyDescent="0.2">
      <c r="A46" s="13" t="s">
        <v>87</v>
      </c>
      <c r="C46" s="4">
        <v>7725173</v>
      </c>
      <c r="E46" s="4">
        <v>59959002617</v>
      </c>
      <c r="G46" s="4">
        <v>60557113560.408997</v>
      </c>
      <c r="I46" s="4">
        <v>0</v>
      </c>
      <c r="K46" s="4">
        <v>0</v>
      </c>
      <c r="M46" s="4">
        <v>0</v>
      </c>
      <c r="O46" s="4">
        <v>0</v>
      </c>
      <c r="Q46" s="4">
        <v>7725173</v>
      </c>
      <c r="S46" s="4">
        <v>7900</v>
      </c>
      <c r="U46" s="4">
        <v>59959002617</v>
      </c>
      <c r="W46" s="4">
        <v>60557113560.408997</v>
      </c>
      <c r="Y46" s="5">
        <v>3.9451287358056334E-3</v>
      </c>
    </row>
    <row r="47" spans="1:25" ht="24" x14ac:dyDescent="0.2">
      <c r="A47" s="13" t="s">
        <v>104</v>
      </c>
      <c r="C47" s="4">
        <v>30774817</v>
      </c>
      <c r="E47" s="4">
        <v>182480255189</v>
      </c>
      <c r="G47" s="4">
        <v>173144379858.22501</v>
      </c>
      <c r="I47" s="4">
        <v>13974431</v>
      </c>
      <c r="K47" s="4">
        <v>0</v>
      </c>
      <c r="M47" s="4">
        <v>0</v>
      </c>
      <c r="O47" s="4">
        <v>0</v>
      </c>
      <c r="Q47" s="4">
        <v>44749248</v>
      </c>
      <c r="S47" s="4">
        <v>3899</v>
      </c>
      <c r="U47" s="4">
        <v>182480255189</v>
      </c>
      <c r="W47" s="4">
        <v>173128608284.23099</v>
      </c>
      <c r="Y47" s="5">
        <v>1.1278850780277247E-2</v>
      </c>
    </row>
    <row r="48" spans="1:25" ht="24" x14ac:dyDescent="0.2">
      <c r="A48" s="13" t="s">
        <v>105</v>
      </c>
      <c r="C48" s="4">
        <v>0</v>
      </c>
      <c r="E48" s="4">
        <v>0</v>
      </c>
      <c r="G48" s="4">
        <v>0</v>
      </c>
      <c r="I48" s="4">
        <v>0</v>
      </c>
      <c r="K48" s="4">
        <v>0</v>
      </c>
      <c r="M48" s="4">
        <v>0</v>
      </c>
      <c r="O48" s="4">
        <v>0</v>
      </c>
      <c r="Q48" s="4">
        <v>0</v>
      </c>
      <c r="S48" s="4">
        <v>0</v>
      </c>
      <c r="U48" s="4">
        <v>0</v>
      </c>
      <c r="W48" s="4">
        <v>0</v>
      </c>
      <c r="Y48" s="5">
        <v>0</v>
      </c>
    </row>
    <row r="49" spans="1:25" ht="24" x14ac:dyDescent="0.2">
      <c r="A49" s="13" t="s">
        <v>106</v>
      </c>
      <c r="C49" s="4">
        <v>257500</v>
      </c>
      <c r="E49" s="4">
        <v>4208347529</v>
      </c>
      <c r="G49" s="4">
        <v>3955287447</v>
      </c>
      <c r="I49" s="4">
        <v>0</v>
      </c>
      <c r="K49" s="4">
        <v>0</v>
      </c>
      <c r="M49" s="4">
        <v>0</v>
      </c>
      <c r="O49" s="4">
        <v>0</v>
      </c>
      <c r="Q49" s="4">
        <v>257500</v>
      </c>
      <c r="S49" s="4">
        <v>15480</v>
      </c>
      <c r="U49" s="4">
        <v>4208347529</v>
      </c>
      <c r="W49" s="4">
        <v>3955287447</v>
      </c>
      <c r="Y49" s="5">
        <v>2.5767605567866191E-4</v>
      </c>
    </row>
    <row r="50" spans="1:25" ht="24" x14ac:dyDescent="0.2">
      <c r="A50" s="13" t="s">
        <v>77</v>
      </c>
      <c r="C50" s="4">
        <v>54119489</v>
      </c>
      <c r="E50" s="4">
        <v>564954380182</v>
      </c>
      <c r="G50" s="4">
        <v>499420651755.27899</v>
      </c>
      <c r="I50" s="4">
        <v>0</v>
      </c>
      <c r="K50" s="4">
        <v>0</v>
      </c>
      <c r="M50" s="4">
        <v>0</v>
      </c>
      <c r="O50" s="4">
        <v>0</v>
      </c>
      <c r="Q50" s="4">
        <v>54119489</v>
      </c>
      <c r="S50" s="4">
        <v>9300</v>
      </c>
      <c r="U50" s="4">
        <v>564954380182</v>
      </c>
      <c r="W50" s="4">
        <v>499420651755.27899</v>
      </c>
      <c r="Y50" s="5">
        <v>3.2535876442146963E-2</v>
      </c>
    </row>
    <row r="51" spans="1:25" ht="24" x14ac:dyDescent="0.2">
      <c r="A51" s="13" t="s">
        <v>116</v>
      </c>
      <c r="C51" s="4">
        <v>5545461</v>
      </c>
      <c r="E51" s="4">
        <v>68880171081</v>
      </c>
      <c r="G51" s="4">
        <v>56324558187.106903</v>
      </c>
      <c r="I51" s="4">
        <v>0</v>
      </c>
      <c r="K51" s="4">
        <v>0</v>
      </c>
      <c r="M51" s="4">
        <v>0</v>
      </c>
      <c r="O51" s="4">
        <v>0</v>
      </c>
      <c r="Q51" s="4">
        <v>5545461</v>
      </c>
      <c r="S51" s="4">
        <v>10236</v>
      </c>
      <c r="U51" s="4">
        <v>68880171081</v>
      </c>
      <c r="W51" s="4">
        <v>56324558187.106903</v>
      </c>
      <c r="Y51" s="5">
        <v>3.669389440331362E-3</v>
      </c>
    </row>
    <row r="52" spans="1:25" ht="24" x14ac:dyDescent="0.2">
      <c r="A52" s="13" t="s">
        <v>110</v>
      </c>
      <c r="C52" s="4">
        <v>1256499</v>
      </c>
      <c r="E52" s="4">
        <v>7999864506</v>
      </c>
      <c r="G52" s="4">
        <v>7630331927.9076004</v>
      </c>
      <c r="I52" s="4">
        <v>0</v>
      </c>
      <c r="K52" s="4">
        <v>0</v>
      </c>
      <c r="M52" s="4">
        <v>0</v>
      </c>
      <c r="O52" s="4">
        <v>0</v>
      </c>
      <c r="Q52" s="4">
        <v>1256499</v>
      </c>
      <c r="S52" s="4">
        <v>6120</v>
      </c>
      <c r="U52" s="4">
        <v>7999864506</v>
      </c>
      <c r="W52" s="4">
        <v>7630331927.9076004</v>
      </c>
      <c r="Y52" s="5">
        <v>4.9709505593417127E-4</v>
      </c>
    </row>
    <row r="53" spans="1:25" ht="24" x14ac:dyDescent="0.2">
      <c r="A53" s="13" t="s">
        <v>78</v>
      </c>
      <c r="C53" s="4">
        <v>58131940</v>
      </c>
      <c r="E53" s="4">
        <v>412637661636</v>
      </c>
      <c r="G53" s="4">
        <v>492032408285.414</v>
      </c>
      <c r="I53" s="4">
        <v>0</v>
      </c>
      <c r="K53" s="4">
        <v>0</v>
      </c>
      <c r="M53" s="4">
        <v>0</v>
      </c>
      <c r="O53" s="4">
        <v>0</v>
      </c>
      <c r="Q53" s="4">
        <v>58131940</v>
      </c>
      <c r="S53" s="4">
        <v>8530</v>
      </c>
      <c r="U53" s="4">
        <v>412637661636</v>
      </c>
      <c r="W53" s="4">
        <v>492032408285.414</v>
      </c>
      <c r="Y53" s="5">
        <v>3.205455278079021E-2</v>
      </c>
    </row>
    <row r="54" spans="1:25" ht="24.75" thickBot="1" x14ac:dyDescent="0.25">
      <c r="A54" s="13" t="s">
        <v>91</v>
      </c>
      <c r="C54" s="4">
        <v>16011658</v>
      </c>
      <c r="E54" s="4">
        <v>48440000299</v>
      </c>
      <c r="G54" s="4">
        <v>52398254240.310699</v>
      </c>
      <c r="I54" s="4">
        <v>0</v>
      </c>
      <c r="K54" s="4">
        <v>0</v>
      </c>
      <c r="M54" s="4">
        <v>0</v>
      </c>
      <c r="O54" s="4">
        <v>0</v>
      </c>
      <c r="Q54" s="4">
        <v>16011658</v>
      </c>
      <c r="S54" s="4">
        <v>3298</v>
      </c>
      <c r="U54" s="4">
        <v>48440000299</v>
      </c>
      <c r="W54" s="4">
        <v>52398254240.310699</v>
      </c>
      <c r="Y54" s="5">
        <v>3.4136015796606104E-3</v>
      </c>
    </row>
    <row r="55" spans="1:25" s="13" customFormat="1" ht="24.75" thickBot="1" x14ac:dyDescent="0.25">
      <c r="E55" s="17">
        <f>SUM(E9:E54)</f>
        <v>12887672338782</v>
      </c>
      <c r="G55" s="17">
        <f>SUM(G9:G54)</f>
        <v>14734034163759.666</v>
      </c>
      <c r="I55" s="13" t="s">
        <v>15</v>
      </c>
      <c r="K55" s="17">
        <f>SUM(K9:K54)</f>
        <v>0</v>
      </c>
      <c r="M55" s="13" t="s">
        <v>15</v>
      </c>
      <c r="O55" s="17">
        <f>SUM(O9:O54)</f>
        <v>0</v>
      </c>
      <c r="S55" s="13" t="s">
        <v>15</v>
      </c>
      <c r="U55" s="17">
        <f>SUM(U9:U54)</f>
        <v>12887672338782</v>
      </c>
      <c r="W55" s="17">
        <f>SUM(W9:W54)</f>
        <v>14671139945487.107</v>
      </c>
      <c r="Y55" s="38">
        <f>SUM(Y9:Y54)</f>
        <v>0.95578425692679592</v>
      </c>
    </row>
    <row r="56" spans="1:25" ht="23.2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opLeftCell="A40" zoomScale="85" zoomScaleNormal="85" workbookViewId="0">
      <selection activeCell="A53" sqref="A53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1.25" style="2" bestFit="1" customWidth="1"/>
    <col min="6" max="6" width="0.875" style="2" customWidth="1"/>
    <col min="7" max="7" width="21.625" style="2" bestFit="1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1.25" style="2" bestFit="1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6.25" x14ac:dyDescent="0.2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17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</row>
    <row r="4" spans="1:17" ht="26.25" x14ac:dyDescent="0.2">
      <c r="A4" s="64" t="str">
        <f>+سهام!A4</f>
        <v>برای ماه منتهی به 1405/01/31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17" ht="27" thickBot="1" x14ac:dyDescent="0.2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K6" s="65" t="s">
        <v>27</v>
      </c>
      <c r="L6" s="65" t="s">
        <v>27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</row>
    <row r="7" spans="1:17" ht="27" thickBot="1" x14ac:dyDescent="0.25">
      <c r="A7" s="65" t="s">
        <v>3</v>
      </c>
      <c r="C7" s="19" t="s">
        <v>7</v>
      </c>
      <c r="E7" s="19" t="s">
        <v>32</v>
      </c>
      <c r="G7" s="19" t="s">
        <v>33</v>
      </c>
      <c r="I7" s="48" t="s">
        <v>34</v>
      </c>
      <c r="K7" s="19" t="s">
        <v>7</v>
      </c>
      <c r="M7" s="19" t="s">
        <v>32</v>
      </c>
      <c r="O7" s="19" t="s">
        <v>33</v>
      </c>
      <c r="Q7" s="19" t="s">
        <v>34</v>
      </c>
    </row>
    <row r="8" spans="1:17" s="6" customFormat="1" ht="22.5" x14ac:dyDescent="0.55000000000000004">
      <c r="A8" s="21" t="s">
        <v>53</v>
      </c>
      <c r="C8" s="6">
        <v>32740992</v>
      </c>
      <c r="E8" s="6">
        <v>709210947198</v>
      </c>
      <c r="G8" s="6">
        <v>709210947198</v>
      </c>
      <c r="I8" s="6">
        <f>+E8-G8</f>
        <v>0</v>
      </c>
      <c r="K8" s="6">
        <v>32740992</v>
      </c>
      <c r="M8" s="6">
        <v>709210947198</v>
      </c>
      <c r="O8" s="6">
        <v>856125985884</v>
      </c>
      <c r="Q8" s="6">
        <f>+M8-O8</f>
        <v>-146915038686</v>
      </c>
    </row>
    <row r="9" spans="1:17" s="6" customFormat="1" ht="22.5" x14ac:dyDescent="0.55000000000000004">
      <c r="A9" s="21" t="s">
        <v>98</v>
      </c>
      <c r="C9" s="6">
        <v>7508458</v>
      </c>
      <c r="E9" s="6">
        <v>61316937009</v>
      </c>
      <c r="G9" s="6">
        <v>70257438153</v>
      </c>
      <c r="I9" s="6">
        <f t="shared" ref="I9:I50" si="0">+E9-G9</f>
        <v>-8940501144</v>
      </c>
      <c r="K9" s="6">
        <v>7508458</v>
      </c>
      <c r="M9" s="6">
        <v>61316937009</v>
      </c>
      <c r="O9" s="6">
        <v>111383743418</v>
      </c>
      <c r="Q9" s="6">
        <f t="shared" ref="Q9:Q50" si="1">+M9-O9</f>
        <v>-50066806409</v>
      </c>
    </row>
    <row r="10" spans="1:17" s="6" customFormat="1" ht="22.5" x14ac:dyDescent="0.55000000000000004">
      <c r="A10" s="21" t="s">
        <v>54</v>
      </c>
      <c r="C10" s="6">
        <v>59368693</v>
      </c>
      <c r="E10" s="6">
        <v>83062779934</v>
      </c>
      <c r="G10" s="6">
        <v>83062779934</v>
      </c>
      <c r="I10" s="6">
        <f t="shared" si="0"/>
        <v>0</v>
      </c>
      <c r="K10" s="6">
        <v>59368693</v>
      </c>
      <c r="M10" s="6">
        <v>83062779934</v>
      </c>
      <c r="O10" s="6">
        <v>116067000760</v>
      </c>
      <c r="Q10" s="6">
        <f t="shared" si="1"/>
        <v>-33004220826</v>
      </c>
    </row>
    <row r="11" spans="1:17" s="6" customFormat="1" ht="22.5" x14ac:dyDescent="0.55000000000000004">
      <c r="A11" s="21" t="s">
        <v>99</v>
      </c>
      <c r="C11" s="6">
        <v>8496730</v>
      </c>
      <c r="E11" s="6">
        <v>118877808907</v>
      </c>
      <c r="G11" s="6">
        <v>118877808907</v>
      </c>
      <c r="I11" s="6">
        <f t="shared" si="0"/>
        <v>0</v>
      </c>
      <c r="K11" s="6">
        <v>8496730</v>
      </c>
      <c r="M11" s="6">
        <v>118877808907</v>
      </c>
      <c r="O11" s="6">
        <v>184844761716</v>
      </c>
      <c r="Q11" s="6">
        <f t="shared" si="1"/>
        <v>-65966952809</v>
      </c>
    </row>
    <row r="12" spans="1:17" s="6" customFormat="1" ht="22.5" x14ac:dyDescent="0.55000000000000004">
      <c r="A12" s="21" t="s">
        <v>64</v>
      </c>
      <c r="C12" s="6">
        <v>152634372</v>
      </c>
      <c r="E12" s="6">
        <v>450122798681</v>
      </c>
      <c r="G12" s="6">
        <v>450122798680</v>
      </c>
      <c r="I12" s="6">
        <f t="shared" si="0"/>
        <v>1</v>
      </c>
      <c r="K12" s="6">
        <v>152634372</v>
      </c>
      <c r="M12" s="6">
        <v>450122798681</v>
      </c>
      <c r="O12" s="6">
        <v>567774872573</v>
      </c>
      <c r="Q12" s="6">
        <f t="shared" si="1"/>
        <v>-117652073892</v>
      </c>
    </row>
    <row r="13" spans="1:17" s="6" customFormat="1" ht="22.5" x14ac:dyDescent="0.55000000000000004">
      <c r="A13" s="21" t="s">
        <v>92</v>
      </c>
      <c r="C13" s="6">
        <v>105722619</v>
      </c>
      <c r="E13" s="6">
        <v>152637332491</v>
      </c>
      <c r="G13" s="6">
        <v>152637332490</v>
      </c>
      <c r="I13" s="6">
        <f t="shared" si="0"/>
        <v>1</v>
      </c>
      <c r="K13" s="6">
        <v>105722619</v>
      </c>
      <c r="M13" s="6">
        <v>152637332491</v>
      </c>
      <c r="O13" s="6">
        <v>193415589659</v>
      </c>
      <c r="Q13" s="6">
        <f t="shared" si="1"/>
        <v>-40778257168</v>
      </c>
    </row>
    <row r="14" spans="1:17" s="6" customFormat="1" ht="22.5" x14ac:dyDescent="0.55000000000000004">
      <c r="A14" s="21" t="s">
        <v>67</v>
      </c>
      <c r="C14" s="6">
        <v>88451851</v>
      </c>
      <c r="E14" s="6">
        <v>175360700148</v>
      </c>
      <c r="G14" s="6">
        <v>175360700147</v>
      </c>
      <c r="I14" s="6">
        <f t="shared" si="0"/>
        <v>1</v>
      </c>
      <c r="K14" s="6">
        <v>88451851</v>
      </c>
      <c r="M14" s="6">
        <v>175360700148</v>
      </c>
      <c r="O14" s="6">
        <v>210906788049</v>
      </c>
      <c r="Q14" s="6">
        <f t="shared" si="1"/>
        <v>-35546087901</v>
      </c>
    </row>
    <row r="15" spans="1:17" s="6" customFormat="1" ht="22.5" x14ac:dyDescent="0.55000000000000004">
      <c r="A15" s="21" t="s">
        <v>93</v>
      </c>
      <c r="C15" s="6">
        <v>2416013</v>
      </c>
      <c r="E15" s="6">
        <v>55426436515</v>
      </c>
      <c r="G15" s="6">
        <v>59741643510</v>
      </c>
      <c r="I15" s="6">
        <f t="shared" si="0"/>
        <v>-4315206995</v>
      </c>
      <c r="K15" s="6">
        <v>2416013</v>
      </c>
      <c r="M15" s="6">
        <v>55426436515</v>
      </c>
      <c r="O15" s="6">
        <v>81414021580</v>
      </c>
      <c r="Q15" s="6">
        <f t="shared" si="1"/>
        <v>-25987585065</v>
      </c>
    </row>
    <row r="16" spans="1:17" s="6" customFormat="1" ht="22.5" x14ac:dyDescent="0.55000000000000004">
      <c r="A16" s="21" t="s">
        <v>97</v>
      </c>
      <c r="C16" s="6">
        <v>7138256</v>
      </c>
      <c r="E16" s="6">
        <v>57160433658</v>
      </c>
      <c r="G16" s="6">
        <v>57160433658</v>
      </c>
      <c r="I16" s="6">
        <f t="shared" si="0"/>
        <v>0</v>
      </c>
      <c r="K16" s="6">
        <v>7138256</v>
      </c>
      <c r="M16" s="6">
        <v>57160433658</v>
      </c>
      <c r="O16" s="6">
        <v>65713824941</v>
      </c>
      <c r="Q16" s="6">
        <f t="shared" si="1"/>
        <v>-8553391283</v>
      </c>
    </row>
    <row r="17" spans="1:17" s="6" customFormat="1" ht="22.5" x14ac:dyDescent="0.55000000000000004">
      <c r="A17" s="21" t="s">
        <v>73</v>
      </c>
      <c r="C17" s="6">
        <v>20792193</v>
      </c>
      <c r="E17" s="6">
        <v>231815189595</v>
      </c>
      <c r="G17" s="6">
        <v>231815189595</v>
      </c>
      <c r="I17" s="6">
        <f t="shared" si="0"/>
        <v>0</v>
      </c>
      <c r="K17" s="6">
        <v>20792193</v>
      </c>
      <c r="M17" s="6">
        <v>231815189595</v>
      </c>
      <c r="O17" s="6">
        <v>305652892875</v>
      </c>
      <c r="Q17" s="6">
        <f t="shared" si="1"/>
        <v>-73837703280</v>
      </c>
    </row>
    <row r="18" spans="1:17" s="6" customFormat="1" ht="22.5" x14ac:dyDescent="0.55000000000000004">
      <c r="A18" s="21" t="s">
        <v>50</v>
      </c>
      <c r="C18" s="6">
        <v>253334840</v>
      </c>
      <c r="E18" s="6">
        <v>560569732562</v>
      </c>
      <c r="G18" s="6">
        <v>560569732561</v>
      </c>
      <c r="I18" s="6">
        <f t="shared" si="0"/>
        <v>1</v>
      </c>
      <c r="K18" s="6">
        <v>253334840</v>
      </c>
      <c r="M18" s="6">
        <v>560569732562</v>
      </c>
      <c r="O18" s="6">
        <v>631172573128</v>
      </c>
      <c r="Q18" s="6">
        <f t="shared" si="1"/>
        <v>-70602840566</v>
      </c>
    </row>
    <row r="19" spans="1:17" s="6" customFormat="1" ht="22.5" x14ac:dyDescent="0.55000000000000004">
      <c r="A19" s="21" t="s">
        <v>56</v>
      </c>
      <c r="C19" s="6">
        <v>51554204</v>
      </c>
      <c r="E19" s="6">
        <v>609775824837</v>
      </c>
      <c r="G19" s="6">
        <v>609775824836</v>
      </c>
      <c r="I19" s="6">
        <f t="shared" si="0"/>
        <v>1</v>
      </c>
      <c r="K19" s="6">
        <v>51554204</v>
      </c>
      <c r="M19" s="6">
        <v>609775824837</v>
      </c>
      <c r="O19" s="6">
        <v>667075327122</v>
      </c>
      <c r="Q19" s="6">
        <f t="shared" si="1"/>
        <v>-57299502285</v>
      </c>
    </row>
    <row r="20" spans="1:17" s="6" customFormat="1" ht="22.5" x14ac:dyDescent="0.55000000000000004">
      <c r="A20" s="21" t="s">
        <v>113</v>
      </c>
      <c r="C20" s="6">
        <v>301710</v>
      </c>
      <c r="E20" s="6">
        <v>3777249472</v>
      </c>
      <c r="G20" s="6">
        <v>3777149679</v>
      </c>
      <c r="I20" s="6">
        <f t="shared" si="0"/>
        <v>99793</v>
      </c>
      <c r="K20" s="6">
        <v>301710</v>
      </c>
      <c r="M20" s="6">
        <v>3777249472</v>
      </c>
      <c r="O20" s="6">
        <v>3982418134</v>
      </c>
      <c r="Q20" s="6">
        <f t="shared" si="1"/>
        <v>-205168662</v>
      </c>
    </row>
    <row r="21" spans="1:17" s="6" customFormat="1" ht="22.5" x14ac:dyDescent="0.55000000000000004">
      <c r="A21" s="21" t="s">
        <v>94</v>
      </c>
      <c r="C21" s="6">
        <v>22578513</v>
      </c>
      <c r="E21" s="6">
        <v>552930253413</v>
      </c>
      <c r="G21" s="6">
        <v>552930253412</v>
      </c>
      <c r="I21" s="6">
        <f t="shared" si="0"/>
        <v>1</v>
      </c>
      <c r="K21" s="6">
        <v>22578513</v>
      </c>
      <c r="M21" s="6">
        <v>552930253413</v>
      </c>
      <c r="O21" s="6">
        <v>682874751358</v>
      </c>
      <c r="Q21" s="6">
        <f t="shared" si="1"/>
        <v>-129944497945</v>
      </c>
    </row>
    <row r="22" spans="1:17" s="6" customFormat="1" ht="22.5" x14ac:dyDescent="0.55000000000000004">
      <c r="A22" s="21" t="s">
        <v>110</v>
      </c>
      <c r="C22" s="6">
        <v>1256499</v>
      </c>
      <c r="E22" s="6">
        <v>7630331928</v>
      </c>
      <c r="G22" s="6">
        <v>7630331927</v>
      </c>
      <c r="I22" s="6">
        <f t="shared" si="0"/>
        <v>1</v>
      </c>
      <c r="K22" s="6">
        <v>1256499</v>
      </c>
      <c r="M22" s="6">
        <v>7630331928</v>
      </c>
      <c r="O22" s="6">
        <v>7999864506</v>
      </c>
      <c r="Q22" s="6">
        <f t="shared" si="1"/>
        <v>-369532578</v>
      </c>
    </row>
    <row r="23" spans="1:17" s="6" customFormat="1" ht="22.5" x14ac:dyDescent="0.55000000000000004">
      <c r="A23" s="21" t="s">
        <v>60</v>
      </c>
      <c r="C23" s="6">
        <v>13733640</v>
      </c>
      <c r="E23" s="6">
        <v>553548195469</v>
      </c>
      <c r="G23" s="6">
        <v>553548195468</v>
      </c>
      <c r="I23" s="6">
        <f t="shared" si="0"/>
        <v>1</v>
      </c>
      <c r="K23" s="6">
        <v>13733640</v>
      </c>
      <c r="M23" s="6">
        <v>553548195469</v>
      </c>
      <c r="O23" s="6">
        <v>662092510429</v>
      </c>
      <c r="Q23" s="6">
        <f t="shared" si="1"/>
        <v>-108544314960</v>
      </c>
    </row>
    <row r="24" spans="1:17" s="6" customFormat="1" ht="22.5" x14ac:dyDescent="0.55000000000000004">
      <c r="A24" s="21" t="s">
        <v>100</v>
      </c>
      <c r="C24" s="6">
        <v>19335304</v>
      </c>
      <c r="E24" s="6">
        <v>74939899243</v>
      </c>
      <c r="G24" s="6">
        <v>74939899242</v>
      </c>
      <c r="I24" s="6">
        <f t="shared" si="0"/>
        <v>1</v>
      </c>
      <c r="K24" s="6">
        <v>19335304</v>
      </c>
      <c r="M24" s="6">
        <v>74939899243</v>
      </c>
      <c r="O24" s="6">
        <v>103917407620</v>
      </c>
      <c r="Q24" s="6">
        <f t="shared" si="1"/>
        <v>-28977508377</v>
      </c>
    </row>
    <row r="25" spans="1:17" s="6" customFormat="1" ht="22.5" x14ac:dyDescent="0.55000000000000004">
      <c r="A25" s="21" t="s">
        <v>61</v>
      </c>
      <c r="C25" s="6">
        <v>99423251</v>
      </c>
      <c r="E25" s="6">
        <v>610672650380</v>
      </c>
      <c r="G25" s="6">
        <v>610672650379</v>
      </c>
      <c r="I25" s="6">
        <f t="shared" si="0"/>
        <v>1</v>
      </c>
      <c r="K25" s="6">
        <v>99423251</v>
      </c>
      <c r="M25" s="6">
        <v>610672650380</v>
      </c>
      <c r="O25" s="6">
        <v>728592796065</v>
      </c>
      <c r="Q25" s="6">
        <f t="shared" si="1"/>
        <v>-117920145685</v>
      </c>
    </row>
    <row r="26" spans="1:17" s="6" customFormat="1" ht="22.5" x14ac:dyDescent="0.55000000000000004">
      <c r="A26" s="21" t="s">
        <v>112</v>
      </c>
      <c r="C26" s="6">
        <v>22081582</v>
      </c>
      <c r="E26" s="6">
        <v>42222287672</v>
      </c>
      <c r="G26" s="6">
        <v>42222287672</v>
      </c>
      <c r="I26" s="6">
        <f t="shared" si="0"/>
        <v>0</v>
      </c>
      <c r="K26" s="6">
        <v>22081582</v>
      </c>
      <c r="M26" s="6">
        <v>42222287672</v>
      </c>
      <c r="O26" s="6">
        <v>50266096594</v>
      </c>
      <c r="Q26" s="6">
        <f t="shared" si="1"/>
        <v>-8043808922</v>
      </c>
    </row>
    <row r="27" spans="1:17" s="6" customFormat="1" ht="22.5" x14ac:dyDescent="0.55000000000000004">
      <c r="A27" s="21" t="s">
        <v>59</v>
      </c>
      <c r="C27" s="6">
        <v>66306221</v>
      </c>
      <c r="E27" s="6">
        <v>521085897380</v>
      </c>
      <c r="G27" s="6">
        <v>521085897380</v>
      </c>
      <c r="I27" s="6">
        <f t="shared" si="0"/>
        <v>0</v>
      </c>
      <c r="K27" s="6">
        <v>66306221</v>
      </c>
      <c r="M27" s="6">
        <v>521085897380</v>
      </c>
      <c r="O27" s="6">
        <v>728100266594</v>
      </c>
      <c r="Q27" s="6">
        <f t="shared" si="1"/>
        <v>-207014369214</v>
      </c>
    </row>
    <row r="28" spans="1:17" s="6" customFormat="1" ht="22.5" x14ac:dyDescent="0.55000000000000004">
      <c r="A28" s="21" t="s">
        <v>49</v>
      </c>
      <c r="C28" s="6">
        <v>197372477</v>
      </c>
      <c r="E28" s="6">
        <v>527219552631</v>
      </c>
      <c r="G28" s="6">
        <v>527219552630</v>
      </c>
      <c r="I28" s="6">
        <f t="shared" si="0"/>
        <v>1</v>
      </c>
      <c r="K28" s="6">
        <v>197372477</v>
      </c>
      <c r="M28" s="6">
        <v>527219552631</v>
      </c>
      <c r="O28" s="6">
        <v>568415492484</v>
      </c>
      <c r="Q28" s="6">
        <f t="shared" si="1"/>
        <v>-41195939853</v>
      </c>
    </row>
    <row r="29" spans="1:17" s="6" customFormat="1" ht="22.5" x14ac:dyDescent="0.55000000000000004">
      <c r="A29" s="21" t="s">
        <v>51</v>
      </c>
      <c r="C29" s="6">
        <v>2140451</v>
      </c>
      <c r="E29" s="6">
        <v>268249241129</v>
      </c>
      <c r="G29" s="6">
        <v>268249241129</v>
      </c>
      <c r="I29" s="6">
        <f t="shared" si="0"/>
        <v>0</v>
      </c>
      <c r="K29" s="6">
        <v>2140451</v>
      </c>
      <c r="M29" s="6">
        <v>268249241129</v>
      </c>
      <c r="O29" s="6">
        <v>311148276796</v>
      </c>
      <c r="Q29" s="6">
        <f t="shared" si="1"/>
        <v>-42899035667</v>
      </c>
    </row>
    <row r="30" spans="1:17" s="6" customFormat="1" ht="22.5" x14ac:dyDescent="0.55000000000000004">
      <c r="A30" s="21" t="s">
        <v>70</v>
      </c>
      <c r="C30" s="6">
        <v>245978350</v>
      </c>
      <c r="E30" s="6">
        <v>587493188213</v>
      </c>
      <c r="G30" s="6">
        <v>587493188212</v>
      </c>
      <c r="I30" s="6">
        <f t="shared" si="0"/>
        <v>1</v>
      </c>
      <c r="K30" s="6">
        <v>245978350</v>
      </c>
      <c r="M30" s="6">
        <v>587493188213</v>
      </c>
      <c r="O30" s="6">
        <v>618267202907</v>
      </c>
      <c r="Q30" s="6">
        <f t="shared" si="1"/>
        <v>-30774014694</v>
      </c>
    </row>
    <row r="31" spans="1:17" s="6" customFormat="1" ht="22.5" x14ac:dyDescent="0.55000000000000004">
      <c r="A31" s="21" t="s">
        <v>55</v>
      </c>
      <c r="C31" s="6">
        <v>81165264</v>
      </c>
      <c r="E31" s="6">
        <v>624168387947</v>
      </c>
      <c r="G31" s="6">
        <v>624168387946</v>
      </c>
      <c r="I31" s="6">
        <f t="shared" si="0"/>
        <v>1</v>
      </c>
      <c r="K31" s="6">
        <v>81165264</v>
      </c>
      <c r="M31" s="6">
        <v>624168387947</v>
      </c>
      <c r="O31" s="6">
        <v>650288880171</v>
      </c>
      <c r="Q31" s="6">
        <f t="shared" si="1"/>
        <v>-26120492224</v>
      </c>
    </row>
    <row r="32" spans="1:17" s="6" customFormat="1" ht="22.5" x14ac:dyDescent="0.55000000000000004">
      <c r="A32" s="21" t="s">
        <v>104</v>
      </c>
      <c r="C32" s="6">
        <v>44749248</v>
      </c>
      <c r="E32" s="6">
        <v>173128608284</v>
      </c>
      <c r="G32" s="6">
        <v>173144379858</v>
      </c>
      <c r="I32" s="6">
        <f t="shared" si="0"/>
        <v>-15771574</v>
      </c>
      <c r="K32" s="6">
        <v>44749248</v>
      </c>
      <c r="M32" s="6">
        <v>173128608284</v>
      </c>
      <c r="O32" s="6">
        <v>182013643497</v>
      </c>
      <c r="Q32" s="6">
        <f t="shared" si="1"/>
        <v>-8885035213</v>
      </c>
    </row>
    <row r="33" spans="1:17" s="6" customFormat="1" ht="22.5" x14ac:dyDescent="0.55000000000000004">
      <c r="A33" s="21" t="s">
        <v>47</v>
      </c>
      <c r="C33" s="6">
        <v>21753877</v>
      </c>
      <c r="E33" s="6">
        <v>497334977990</v>
      </c>
      <c r="G33" s="6">
        <v>497334977989</v>
      </c>
      <c r="I33" s="6">
        <f t="shared" si="0"/>
        <v>1</v>
      </c>
      <c r="K33" s="6">
        <v>21753877</v>
      </c>
      <c r="M33" s="6">
        <v>497334977990</v>
      </c>
      <c r="O33" s="6">
        <v>656004071085</v>
      </c>
      <c r="Q33" s="6">
        <f t="shared" si="1"/>
        <v>-158669093095</v>
      </c>
    </row>
    <row r="34" spans="1:17" s="6" customFormat="1" ht="22.5" x14ac:dyDescent="0.55000000000000004">
      <c r="A34" s="21" t="s">
        <v>77</v>
      </c>
      <c r="C34" s="6">
        <v>54119489</v>
      </c>
      <c r="E34" s="6">
        <v>499420651755</v>
      </c>
      <c r="G34" s="6">
        <v>499420651755</v>
      </c>
      <c r="I34" s="6">
        <f t="shared" si="0"/>
        <v>0</v>
      </c>
      <c r="K34" s="6">
        <v>54119489</v>
      </c>
      <c r="M34" s="6">
        <v>499420651755</v>
      </c>
      <c r="O34" s="6">
        <v>628336187094</v>
      </c>
      <c r="Q34" s="6">
        <f t="shared" si="1"/>
        <v>-128915535339</v>
      </c>
    </row>
    <row r="35" spans="1:17" s="6" customFormat="1" ht="22.5" x14ac:dyDescent="0.55000000000000004">
      <c r="A35" s="21" t="s">
        <v>48</v>
      </c>
      <c r="C35" s="6">
        <v>85520244</v>
      </c>
      <c r="E35" s="6">
        <v>495577567481</v>
      </c>
      <c r="G35" s="6">
        <v>495577567481</v>
      </c>
      <c r="I35" s="6">
        <f t="shared" si="0"/>
        <v>0</v>
      </c>
      <c r="K35" s="6">
        <v>85520244</v>
      </c>
      <c r="M35" s="6">
        <v>495577567481</v>
      </c>
      <c r="O35" s="6">
        <v>555184471979</v>
      </c>
      <c r="Q35" s="6">
        <f t="shared" si="1"/>
        <v>-59606904498</v>
      </c>
    </row>
    <row r="36" spans="1:17" s="6" customFormat="1" ht="22.5" x14ac:dyDescent="0.55000000000000004">
      <c r="A36" s="21" t="s">
        <v>74</v>
      </c>
      <c r="C36" s="6">
        <v>43991472</v>
      </c>
      <c r="E36" s="6">
        <v>156228424741</v>
      </c>
      <c r="G36" s="6">
        <v>156228424740</v>
      </c>
      <c r="I36" s="6">
        <f t="shared" si="0"/>
        <v>1</v>
      </c>
      <c r="K36" s="6">
        <v>43991472</v>
      </c>
      <c r="M36" s="6">
        <v>156228424741</v>
      </c>
      <c r="O36" s="6">
        <v>191776958959</v>
      </c>
      <c r="Q36" s="6">
        <f t="shared" si="1"/>
        <v>-35548534218</v>
      </c>
    </row>
    <row r="37" spans="1:17" s="6" customFormat="1" ht="22.5" x14ac:dyDescent="0.55000000000000004">
      <c r="A37" s="21" t="s">
        <v>65</v>
      </c>
      <c r="C37" s="6">
        <v>23946571</v>
      </c>
      <c r="E37" s="6">
        <v>831651240216</v>
      </c>
      <c r="G37" s="6">
        <v>831651240215</v>
      </c>
      <c r="I37" s="6">
        <f t="shared" si="0"/>
        <v>1</v>
      </c>
      <c r="K37" s="6">
        <v>23946571</v>
      </c>
      <c r="M37" s="6">
        <v>831651240216</v>
      </c>
      <c r="O37" s="6">
        <v>916372483934</v>
      </c>
      <c r="Q37" s="6">
        <f t="shared" si="1"/>
        <v>-84721243718</v>
      </c>
    </row>
    <row r="38" spans="1:17" s="6" customFormat="1" ht="22.5" x14ac:dyDescent="0.55000000000000004">
      <c r="A38" s="21" t="s">
        <v>75</v>
      </c>
      <c r="C38" s="6">
        <v>41637605</v>
      </c>
      <c r="E38" s="6">
        <v>425345608296</v>
      </c>
      <c r="G38" s="6">
        <v>425345608295</v>
      </c>
      <c r="I38" s="6">
        <f t="shared" si="0"/>
        <v>1</v>
      </c>
      <c r="K38" s="6">
        <v>41637605</v>
      </c>
      <c r="M38" s="6">
        <v>425345608296</v>
      </c>
      <c r="O38" s="6">
        <v>670066022041</v>
      </c>
      <c r="Q38" s="6">
        <f t="shared" si="1"/>
        <v>-244720413745</v>
      </c>
    </row>
    <row r="39" spans="1:17" s="6" customFormat="1" ht="22.5" x14ac:dyDescent="0.55000000000000004">
      <c r="A39" s="21" t="s">
        <v>62</v>
      </c>
      <c r="C39" s="6">
        <v>83879074</v>
      </c>
      <c r="E39" s="6">
        <v>116190041506</v>
      </c>
      <c r="G39" s="6">
        <v>116190041506</v>
      </c>
      <c r="I39" s="6">
        <f t="shared" si="0"/>
        <v>0</v>
      </c>
      <c r="K39" s="6">
        <v>83879074</v>
      </c>
      <c r="M39" s="6">
        <v>116190041506</v>
      </c>
      <c r="O39" s="6">
        <v>158489820961</v>
      </c>
      <c r="Q39" s="6">
        <f t="shared" si="1"/>
        <v>-42299779455</v>
      </c>
    </row>
    <row r="40" spans="1:17" s="6" customFormat="1" ht="22.5" x14ac:dyDescent="0.55000000000000004">
      <c r="A40" s="21" t="s">
        <v>106</v>
      </c>
      <c r="C40" s="6">
        <v>257500</v>
      </c>
      <c r="E40" s="6">
        <v>3955287447</v>
      </c>
      <c r="G40" s="6">
        <v>3955287447</v>
      </c>
      <c r="I40" s="6">
        <f t="shared" si="0"/>
        <v>0</v>
      </c>
      <c r="K40" s="6">
        <v>257500</v>
      </c>
      <c r="M40" s="6">
        <v>3955287447</v>
      </c>
      <c r="O40" s="6">
        <v>5176623035</v>
      </c>
      <c r="Q40" s="6">
        <f t="shared" si="1"/>
        <v>-1221335588</v>
      </c>
    </row>
    <row r="41" spans="1:17" s="6" customFormat="1" ht="22.5" x14ac:dyDescent="0.55000000000000004">
      <c r="A41" s="21" t="s">
        <v>45</v>
      </c>
      <c r="C41" s="6">
        <v>23310</v>
      </c>
      <c r="E41" s="6">
        <v>526424622106</v>
      </c>
      <c r="G41" s="6">
        <v>576002036957</v>
      </c>
      <c r="I41" s="6">
        <f t="shared" si="0"/>
        <v>-49577414851</v>
      </c>
      <c r="K41" s="6">
        <v>23310</v>
      </c>
      <c r="M41" s="6">
        <v>526424622106</v>
      </c>
      <c r="O41" s="6">
        <v>414387277921</v>
      </c>
      <c r="Q41" s="6">
        <f t="shared" si="1"/>
        <v>112037344185</v>
      </c>
    </row>
    <row r="42" spans="1:17" s="6" customFormat="1" ht="22.5" x14ac:dyDescent="0.55000000000000004">
      <c r="A42" s="21" t="s">
        <v>78</v>
      </c>
      <c r="C42" s="6">
        <v>58131940</v>
      </c>
      <c r="E42" s="6">
        <v>492032408285</v>
      </c>
      <c r="G42" s="6">
        <v>492032408285</v>
      </c>
      <c r="I42" s="6">
        <f t="shared" si="0"/>
        <v>0</v>
      </c>
      <c r="K42" s="6">
        <v>58131940</v>
      </c>
      <c r="M42" s="6">
        <v>492032408285</v>
      </c>
      <c r="O42" s="6">
        <v>571113321110</v>
      </c>
      <c r="Q42" s="6">
        <f t="shared" si="1"/>
        <v>-79080912825</v>
      </c>
    </row>
    <row r="43" spans="1:17" s="6" customFormat="1" ht="22.5" x14ac:dyDescent="0.55000000000000004">
      <c r="A43" s="21" t="s">
        <v>46</v>
      </c>
      <c r="C43" s="6">
        <v>121327752</v>
      </c>
      <c r="E43" s="6">
        <v>414020826472</v>
      </c>
      <c r="G43" s="6">
        <v>414020826472</v>
      </c>
      <c r="I43" s="6">
        <f t="shared" si="0"/>
        <v>0</v>
      </c>
      <c r="K43" s="6">
        <v>121327752</v>
      </c>
      <c r="M43" s="6">
        <v>414020826472</v>
      </c>
      <c r="O43" s="6">
        <v>555587215388</v>
      </c>
      <c r="Q43" s="6">
        <f t="shared" si="1"/>
        <v>-141566388916</v>
      </c>
    </row>
    <row r="44" spans="1:17" s="6" customFormat="1" ht="22.5" x14ac:dyDescent="0.55000000000000004">
      <c r="A44" s="21" t="s">
        <v>91</v>
      </c>
      <c r="C44" s="6">
        <v>16011658</v>
      </c>
      <c r="E44" s="6">
        <v>52398254240</v>
      </c>
      <c r="G44" s="6">
        <v>52398254240</v>
      </c>
      <c r="I44" s="6">
        <f t="shared" si="0"/>
        <v>0</v>
      </c>
      <c r="K44" s="6">
        <v>16011658</v>
      </c>
      <c r="M44" s="6">
        <v>52398254240</v>
      </c>
      <c r="O44" s="6">
        <v>50413200835</v>
      </c>
      <c r="Q44" s="6">
        <f t="shared" si="1"/>
        <v>1985053405</v>
      </c>
    </row>
    <row r="45" spans="1:17" s="6" customFormat="1" ht="22.5" x14ac:dyDescent="0.55000000000000004">
      <c r="A45" s="21" t="s">
        <v>96</v>
      </c>
      <c r="C45" s="6">
        <v>7725173</v>
      </c>
      <c r="E45" s="6">
        <v>60557113560</v>
      </c>
      <c r="G45" s="6">
        <v>60557113560</v>
      </c>
      <c r="I45" s="6">
        <f t="shared" si="0"/>
        <v>0</v>
      </c>
      <c r="K45" s="6">
        <v>7725173</v>
      </c>
      <c r="M45" s="6">
        <v>60557113560</v>
      </c>
      <c r="O45" s="6">
        <v>90835670466</v>
      </c>
      <c r="Q45" s="6">
        <f t="shared" si="1"/>
        <v>-30278556906</v>
      </c>
    </row>
    <row r="46" spans="1:17" s="6" customFormat="1" ht="22.5" x14ac:dyDescent="0.55000000000000004">
      <c r="A46" s="21" t="s">
        <v>52</v>
      </c>
      <c r="C46" s="6">
        <v>27999562</v>
      </c>
      <c r="E46" s="6">
        <v>526212394806</v>
      </c>
      <c r="G46" s="6">
        <v>526212394805</v>
      </c>
      <c r="I46" s="6">
        <f t="shared" si="0"/>
        <v>1</v>
      </c>
      <c r="K46" s="6">
        <v>27999562</v>
      </c>
      <c r="M46" s="6">
        <v>526212394806</v>
      </c>
      <c r="O46" s="6">
        <v>501741200219</v>
      </c>
      <c r="Q46" s="6">
        <f t="shared" si="1"/>
        <v>24471194587</v>
      </c>
    </row>
    <row r="47" spans="1:17" s="6" customFormat="1" ht="22.5" x14ac:dyDescent="0.55000000000000004">
      <c r="A47" s="21" t="s">
        <v>103</v>
      </c>
      <c r="C47" s="6">
        <v>195212843</v>
      </c>
      <c r="E47" s="6">
        <v>410264749479</v>
      </c>
      <c r="G47" s="6">
        <v>410310172979</v>
      </c>
      <c r="I47" s="6">
        <f t="shared" si="0"/>
        <v>-45423500</v>
      </c>
      <c r="K47" s="6">
        <v>195212843</v>
      </c>
      <c r="M47" s="6">
        <v>410264749479</v>
      </c>
      <c r="O47" s="6">
        <v>424687729032</v>
      </c>
      <c r="Q47" s="6">
        <f t="shared" si="1"/>
        <v>-14422979553</v>
      </c>
    </row>
    <row r="48" spans="1:17" s="6" customFormat="1" ht="22.5" x14ac:dyDescent="0.55000000000000004">
      <c r="A48" s="21" t="s">
        <v>71</v>
      </c>
      <c r="C48" s="6">
        <v>110722309</v>
      </c>
      <c r="E48" s="6">
        <v>941555266975</v>
      </c>
      <c r="G48" s="6">
        <v>941555266975</v>
      </c>
      <c r="I48" s="6">
        <f t="shared" si="0"/>
        <v>0</v>
      </c>
      <c r="K48" s="6">
        <v>110722309</v>
      </c>
      <c r="M48" s="6">
        <v>941555266975</v>
      </c>
      <c r="O48" s="6">
        <v>1114861977470</v>
      </c>
      <c r="Q48" s="6">
        <f t="shared" si="1"/>
        <v>-173306710495</v>
      </c>
    </row>
    <row r="49" spans="1:17" s="6" customFormat="1" ht="22.5" x14ac:dyDescent="0.55000000000000004">
      <c r="A49" s="21" t="s">
        <v>68</v>
      </c>
      <c r="C49" s="6">
        <v>17062650</v>
      </c>
      <c r="E49" s="6">
        <v>353243287248</v>
      </c>
      <c r="G49" s="6">
        <v>353243287248</v>
      </c>
      <c r="I49" s="6">
        <f t="shared" si="0"/>
        <v>0</v>
      </c>
      <c r="K49" s="6">
        <v>17062650</v>
      </c>
      <c r="M49" s="6">
        <v>353243287248</v>
      </c>
      <c r="O49" s="6">
        <v>312081769739</v>
      </c>
      <c r="Q49" s="6">
        <f t="shared" si="1"/>
        <v>41161517509</v>
      </c>
    </row>
    <row r="50" spans="1:17" s="6" customFormat="1" ht="23.25" thickBot="1" x14ac:dyDescent="0.6">
      <c r="A50" s="21" t="s">
        <v>116</v>
      </c>
      <c r="C50" s="6">
        <v>5545461</v>
      </c>
      <c r="E50" s="6">
        <v>56324558187</v>
      </c>
      <c r="G50" s="6">
        <v>56324558187</v>
      </c>
      <c r="I50" s="6">
        <f t="shared" si="0"/>
        <v>0</v>
      </c>
      <c r="K50" s="6">
        <v>5545461</v>
      </c>
      <c r="M50" s="6">
        <v>56324558187</v>
      </c>
      <c r="O50" s="6">
        <v>68880171081</v>
      </c>
      <c r="Q50" s="6">
        <f t="shared" si="1"/>
        <v>-12555612894</v>
      </c>
    </row>
    <row r="51" spans="1:17" s="68" customFormat="1" ht="24.75" thickBot="1" x14ac:dyDescent="0.25">
      <c r="E51" s="69">
        <f>SUM(E8:E50)</f>
        <v>14671139945486</v>
      </c>
      <c r="G51" s="69">
        <f>SUM(G8:G50)</f>
        <v>14734034163739</v>
      </c>
      <c r="I51" s="69">
        <f>SUM(I8:I50)</f>
        <v>-62894218253</v>
      </c>
      <c r="K51" s="68" t="s">
        <v>15</v>
      </c>
      <c r="M51" s="69">
        <f>SUM(M8:M50)</f>
        <v>14671139945486</v>
      </c>
      <c r="O51" s="69">
        <f>SUM(O8:O50)</f>
        <v>17175503161209</v>
      </c>
      <c r="Q51" s="69">
        <f>SUM(Q8:Q50)</f>
        <v>-2504363215723</v>
      </c>
    </row>
    <row r="52" spans="1:17" ht="19.5" thickTop="1" x14ac:dyDescent="0.2">
      <c r="I52" s="18"/>
    </row>
    <row r="53" spans="1:17" x14ac:dyDescent="0.2">
      <c r="I53" s="5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A53" sqref="A53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20.625" style="33" bestFit="1" customWidth="1"/>
    <col min="6" max="6" width="0.875" style="33" customWidth="1"/>
    <col min="7" max="7" width="19.125" style="33" bestFit="1" customWidth="1"/>
    <col min="8" max="8" width="0.875" style="33" customWidth="1"/>
    <col min="9" max="9" width="19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20" ht="24" x14ac:dyDescent="0.2">
      <c r="A2" s="54" t="str">
        <f>+سهام!A2</f>
        <v>صندوق سرمایه‌گذاری بخشی صنایع مفید - دارونو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</row>
    <row r="3" spans="1:20" ht="24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</row>
    <row r="4" spans="1:20" ht="24" x14ac:dyDescent="0.2">
      <c r="A4" s="54" t="str">
        <f>+سهام!A4</f>
        <v>برای ماه منتهی به 1405/01/31</v>
      </c>
      <c r="B4" s="54" t="s">
        <v>16</v>
      </c>
      <c r="C4" s="54" t="s">
        <v>16</v>
      </c>
      <c r="D4" s="54" t="s">
        <v>16</v>
      </c>
      <c r="E4" s="54" t="s">
        <v>16</v>
      </c>
      <c r="F4" s="54" t="s">
        <v>16</v>
      </c>
      <c r="G4" s="54" t="s">
        <v>16</v>
      </c>
      <c r="H4" s="54" t="s">
        <v>16</v>
      </c>
      <c r="I4" s="54" t="s">
        <v>16</v>
      </c>
      <c r="J4" s="54" t="s">
        <v>16</v>
      </c>
      <c r="K4" s="54" t="s">
        <v>16</v>
      </c>
    </row>
    <row r="5" spans="1:20" ht="25.5" x14ac:dyDescent="0.2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4.75" thickBot="1" x14ac:dyDescent="0.25">
      <c r="A6" s="56" t="s">
        <v>18</v>
      </c>
      <c r="C6" s="34" t="str">
        <f>+سهام!C6</f>
        <v>1404/12/29</v>
      </c>
      <c r="E6" s="56" t="s">
        <v>5</v>
      </c>
      <c r="F6" s="56" t="s">
        <v>5</v>
      </c>
      <c r="G6" s="56" t="s">
        <v>5</v>
      </c>
      <c r="I6" s="56" t="str">
        <f>+سهام!Q6</f>
        <v>1405/01/31</v>
      </c>
      <c r="J6" s="56" t="s">
        <v>4</v>
      </c>
      <c r="K6" s="56" t="s">
        <v>4</v>
      </c>
    </row>
    <row r="7" spans="1:20" ht="24.75" thickBot="1" x14ac:dyDescent="0.25">
      <c r="A7" s="56" t="s">
        <v>18</v>
      </c>
      <c r="C7" s="34" t="s">
        <v>19</v>
      </c>
      <c r="E7" s="34" t="s">
        <v>20</v>
      </c>
      <c r="G7" s="34" t="s">
        <v>21</v>
      </c>
      <c r="I7" s="34" t="s">
        <v>19</v>
      </c>
      <c r="K7" s="34" t="s">
        <v>22</v>
      </c>
    </row>
    <row r="8" spans="1:20" ht="24" x14ac:dyDescent="0.2">
      <c r="A8" s="35" t="s">
        <v>114</v>
      </c>
      <c r="C8" s="33">
        <v>828390</v>
      </c>
      <c r="E8" s="33">
        <v>180000003277</v>
      </c>
      <c r="G8" s="33">
        <v>179999750000</v>
      </c>
      <c r="I8" s="33">
        <f>+C8+E8-G8</f>
        <v>1081667</v>
      </c>
      <c r="K8" s="47">
        <v>7.0467618309049589E-8</v>
      </c>
    </row>
    <row r="9" spans="1:20" ht="24" x14ac:dyDescent="0.2">
      <c r="A9" s="35" t="s">
        <v>114</v>
      </c>
      <c r="C9" s="33">
        <v>0</v>
      </c>
      <c r="E9" s="33">
        <v>179999000000</v>
      </c>
      <c r="G9" s="33">
        <v>0</v>
      </c>
      <c r="I9" s="33">
        <f>+C9+E9-G9</f>
        <v>179999000000</v>
      </c>
      <c r="K9" s="47">
        <v>1.1726437829767032E-2</v>
      </c>
    </row>
    <row r="10" spans="1:20" ht="24.75" thickBot="1" x14ac:dyDescent="0.25">
      <c r="A10" s="35" t="s">
        <v>23</v>
      </c>
      <c r="C10" s="33">
        <v>185629615166</v>
      </c>
      <c r="E10" s="33">
        <v>3251477881</v>
      </c>
      <c r="G10" s="33">
        <v>180001113000</v>
      </c>
      <c r="I10" s="33">
        <f>+C10+E10-G10</f>
        <v>8879980047</v>
      </c>
      <c r="K10" s="47">
        <v>5.7850618031609746E-4</v>
      </c>
    </row>
    <row r="11" spans="1:20" ht="24.75" thickBot="1" x14ac:dyDescent="0.25">
      <c r="A11" s="33" t="s">
        <v>15</v>
      </c>
      <c r="C11" s="26">
        <f>SUM(C8:C10)</f>
        <v>185630443556</v>
      </c>
      <c r="D11" s="27"/>
      <c r="E11" s="26">
        <f>SUM(E8:E10)</f>
        <v>363250481158</v>
      </c>
      <c r="F11" s="27"/>
      <c r="G11" s="26">
        <f>SUM(G8:G10)</f>
        <v>360000863000</v>
      </c>
      <c r="H11" s="27"/>
      <c r="I11" s="26">
        <f>SUM(I8:I10)</f>
        <v>188880061714</v>
      </c>
      <c r="J11" s="27"/>
      <c r="K11" s="38">
        <f>SUM(K10:K10)</f>
        <v>5.7850618031609746E-4</v>
      </c>
    </row>
    <row r="12" spans="1:20" ht="23.25" thickTop="1" x14ac:dyDescent="0.2"/>
    <row r="13" spans="1:20" x14ac:dyDescent="0.45">
      <c r="I13" s="31"/>
    </row>
    <row r="14" spans="1:20" x14ac:dyDescent="0.45">
      <c r="K14" s="3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A53" sqref="A53"/>
    </sheetView>
  </sheetViews>
  <sheetFormatPr defaultRowHeight="18.75" x14ac:dyDescent="0.45"/>
  <cols>
    <col min="1" max="1" width="20.875" style="29" bestFit="1" customWidth="1"/>
    <col min="2" max="2" width="0.875" style="29" customWidth="1"/>
    <col min="3" max="3" width="20.125" style="29" customWidth="1"/>
    <col min="4" max="4" width="0.875" style="29" customWidth="1"/>
    <col min="5" max="5" width="20.125" style="29" customWidth="1"/>
    <col min="6" max="6" width="0.875" style="29" customWidth="1"/>
    <col min="7" max="7" width="28" style="29" customWidth="1"/>
    <col min="8" max="8" width="0.875" style="29" customWidth="1"/>
    <col min="9" max="9" width="8" style="29" customWidth="1"/>
    <col min="10" max="16384" width="9" style="29"/>
  </cols>
  <sheetData>
    <row r="2" spans="1:7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</row>
    <row r="3" spans="1:7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</row>
    <row r="4" spans="1:7" ht="26.25" x14ac:dyDescent="0.45">
      <c r="A4" s="57" t="str">
        <f>+سهام!A4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</row>
    <row r="6" spans="1:7" ht="27" thickBot="1" x14ac:dyDescent="0.5">
      <c r="A6" s="23" t="s">
        <v>28</v>
      </c>
      <c r="C6" s="23" t="s">
        <v>19</v>
      </c>
      <c r="E6" s="23" t="s">
        <v>38</v>
      </c>
      <c r="G6" s="23" t="s">
        <v>13</v>
      </c>
    </row>
    <row r="7" spans="1:7" ht="21" x14ac:dyDescent="0.55000000000000004">
      <c r="A7" s="30" t="s">
        <v>43</v>
      </c>
      <c r="C7" s="7">
        <f>+'درآمد سرمایه‌گذاری در سهام'!I56</f>
        <v>-51162790983</v>
      </c>
      <c r="D7" s="7"/>
      <c r="E7" s="1">
        <f>+C7/$C$9</f>
        <v>1.0678645119593742</v>
      </c>
      <c r="F7" s="7"/>
      <c r="G7" s="1">
        <v>-3.3331145598559705E-3</v>
      </c>
    </row>
    <row r="8" spans="1:7" ht="21.75" thickBot="1" x14ac:dyDescent="0.6">
      <c r="A8" s="30" t="s">
        <v>44</v>
      </c>
      <c r="C8" s="7">
        <f>+'درآمد سپرده بانکی'!C9</f>
        <v>3251477881</v>
      </c>
      <c r="D8" s="7"/>
      <c r="E8" s="1">
        <f>+C8/$C$9</f>
        <v>-6.786451195937418E-2</v>
      </c>
      <c r="F8" s="7"/>
      <c r="G8" s="1">
        <v>2.1182480584008327E-4</v>
      </c>
    </row>
    <row r="9" spans="1:7" ht="21.75" thickBot="1" x14ac:dyDescent="0.5">
      <c r="A9" s="29" t="s">
        <v>15</v>
      </c>
      <c r="C9" s="8">
        <f>SUM(C7:C8)</f>
        <v>-47911313102</v>
      </c>
      <c r="D9" s="3"/>
      <c r="E9" s="9">
        <f>SUM(E7:E8)</f>
        <v>1</v>
      </c>
      <c r="F9" s="3"/>
      <c r="G9" s="10">
        <f>SUM(G7:G8)</f>
        <v>-3.1212897540158872E-3</v>
      </c>
    </row>
    <row r="10" spans="1:7" ht="19.5" thickTop="1" x14ac:dyDescent="0.45"/>
    <row r="11" spans="1:7" x14ac:dyDescent="0.45">
      <c r="C11" s="15"/>
      <c r="G11" s="15"/>
    </row>
    <row r="12" spans="1:7" x14ac:dyDescent="0.45">
      <c r="C12" s="51"/>
      <c r="G12" s="15"/>
    </row>
    <row r="13" spans="1:7" x14ac:dyDescent="0.45">
      <c r="C13" s="51"/>
      <c r="G13" s="15"/>
    </row>
    <row r="14" spans="1:7" x14ac:dyDescent="0.45">
      <c r="C14" s="39"/>
    </row>
    <row r="15" spans="1:7" x14ac:dyDescent="0.45">
      <c r="C15" s="39"/>
    </row>
    <row r="16" spans="1:7" x14ac:dyDescent="0.45">
      <c r="C16" s="39"/>
    </row>
    <row r="19" spans="7:7" x14ac:dyDescent="0.45">
      <c r="G19" s="3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A53" sqref="A53"/>
    </sheetView>
  </sheetViews>
  <sheetFormatPr defaultRowHeight="18.75" x14ac:dyDescent="0.2"/>
  <cols>
    <col min="1" max="1" width="30.625" style="40" bestFit="1" customWidth="1"/>
    <col min="2" max="2" width="0.875" style="40" customWidth="1"/>
    <col min="3" max="3" width="19.25" style="40" customWidth="1"/>
    <col min="4" max="4" width="0.875" style="40" customWidth="1"/>
    <col min="5" max="5" width="19.25" style="40" customWidth="1"/>
    <col min="6" max="6" width="0.875" style="40" customWidth="1"/>
    <col min="7" max="7" width="8" style="40" customWidth="1"/>
    <col min="8" max="16384" width="9" style="40"/>
  </cols>
  <sheetData>
    <row r="2" spans="1:5" ht="26.25" x14ac:dyDescent="0.2">
      <c r="A2" s="58" t="str">
        <f>+سهام!A2</f>
        <v>صندوق سرمایه‌گذاری بخشی صنایع مفید - دارونو</v>
      </c>
      <c r="B2" s="58" t="s">
        <v>0</v>
      </c>
      <c r="C2" s="58" t="s">
        <v>0</v>
      </c>
      <c r="D2" s="58" t="s">
        <v>0</v>
      </c>
      <c r="E2" s="58" t="s">
        <v>0</v>
      </c>
    </row>
    <row r="3" spans="1:5" ht="26.25" x14ac:dyDescent="0.2">
      <c r="A3" s="58" t="s">
        <v>24</v>
      </c>
      <c r="B3" s="58" t="s">
        <v>24</v>
      </c>
      <c r="C3" s="58" t="s">
        <v>24</v>
      </c>
      <c r="D3" s="58" t="s">
        <v>24</v>
      </c>
      <c r="E3" s="58" t="s">
        <v>24</v>
      </c>
    </row>
    <row r="4" spans="1:5" ht="26.25" x14ac:dyDescent="0.2">
      <c r="A4" s="58" t="str">
        <f>+سهام!A4</f>
        <v>برای ماه منتهی به 1405/01/31</v>
      </c>
      <c r="B4" s="58" t="s">
        <v>2</v>
      </c>
      <c r="C4" s="58" t="s">
        <v>2</v>
      </c>
      <c r="D4" s="58" t="s">
        <v>2</v>
      </c>
      <c r="E4" s="58" t="s">
        <v>2</v>
      </c>
    </row>
    <row r="5" spans="1:5" ht="26.25" x14ac:dyDescent="0.2">
      <c r="E5" s="41" t="s">
        <v>107</v>
      </c>
    </row>
    <row r="6" spans="1:5" ht="27" thickBot="1" x14ac:dyDescent="0.25">
      <c r="A6" s="59" t="s">
        <v>108</v>
      </c>
      <c r="C6" s="42" t="s">
        <v>26</v>
      </c>
      <c r="E6" s="42" t="s">
        <v>109</v>
      </c>
    </row>
    <row r="7" spans="1:5" ht="27" thickBot="1" x14ac:dyDescent="0.25">
      <c r="A7" s="59" t="s">
        <v>108</v>
      </c>
      <c r="C7" s="42" t="s">
        <v>19</v>
      </c>
      <c r="E7" s="42" t="s">
        <v>19</v>
      </c>
    </row>
    <row r="8" spans="1:5" ht="23.25" thickBot="1" x14ac:dyDescent="0.25">
      <c r="A8" s="43" t="s">
        <v>111</v>
      </c>
      <c r="B8" s="43"/>
      <c r="C8" s="44">
        <v>0</v>
      </c>
      <c r="D8" s="43"/>
      <c r="E8" s="44">
        <v>2423924939</v>
      </c>
    </row>
    <row r="9" spans="1:5" ht="24.75" thickBot="1" x14ac:dyDescent="0.25">
      <c r="A9" s="43" t="s">
        <v>15</v>
      </c>
      <c r="B9" s="43"/>
      <c r="C9" s="45">
        <f>SUM(C8:C8)</f>
        <v>0</v>
      </c>
      <c r="D9" s="43"/>
      <c r="E9" s="45">
        <f>SUM(E8:E8)</f>
        <v>2423924939</v>
      </c>
    </row>
    <row r="10" spans="1:5" ht="19.5" thickTop="1" x14ac:dyDescent="0.2"/>
    <row r="14" spans="1:5" x14ac:dyDescent="0.2">
      <c r="E14" s="46"/>
    </row>
    <row r="16" spans="1:5" x14ac:dyDescent="0.2">
      <c r="E16" s="46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7"/>
  <sheetViews>
    <sheetView rightToLeft="1" topLeftCell="A34" zoomScale="85" zoomScaleNormal="85" workbookViewId="0">
      <selection activeCell="A53" sqref="A53"/>
    </sheetView>
  </sheetViews>
  <sheetFormatPr defaultRowHeight="18.75" x14ac:dyDescent="0.45"/>
  <cols>
    <col min="1" max="1" width="35.25" style="12" bestFit="1" customWidth="1"/>
    <col min="2" max="2" width="0.875" style="12" customWidth="1"/>
    <col min="3" max="3" width="19.2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19.25" style="12" customWidth="1"/>
    <col min="10" max="10" width="0.875" style="12" customWidth="1"/>
    <col min="11" max="11" width="20.125" style="12" customWidth="1"/>
    <col min="12" max="12" width="0.875" style="12" customWidth="1"/>
    <col min="13" max="13" width="19.25" style="12" customWidth="1"/>
    <col min="14" max="14" width="0.875" style="12" customWidth="1"/>
    <col min="15" max="15" width="20.125" style="12" customWidth="1"/>
    <col min="16" max="16" width="0.875" style="12" customWidth="1"/>
    <col min="17" max="17" width="19.25" style="12" customWidth="1"/>
    <col min="18" max="18" width="0.875" style="12" customWidth="1"/>
    <col min="19" max="19" width="20.125" style="12" customWidth="1"/>
    <col min="20" max="20" width="0.875" style="12" customWidth="1"/>
    <col min="21" max="21" width="20.125" style="12" customWidth="1"/>
    <col min="22" max="22" width="0.875" style="12" customWidth="1"/>
    <col min="23" max="23" width="8" style="12" customWidth="1"/>
    <col min="24" max="16384" width="9" style="12"/>
  </cols>
  <sheetData>
    <row r="2" spans="1:21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</row>
    <row r="3" spans="1:21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  <c r="N3" s="57" t="s">
        <v>24</v>
      </c>
      <c r="O3" s="57" t="s">
        <v>24</v>
      </c>
      <c r="P3" s="57" t="s">
        <v>24</v>
      </c>
      <c r="Q3" s="57" t="s">
        <v>24</v>
      </c>
      <c r="R3" s="57" t="s">
        <v>24</v>
      </c>
      <c r="S3" s="57" t="s">
        <v>24</v>
      </c>
      <c r="T3" s="57" t="s">
        <v>24</v>
      </c>
      <c r="U3" s="57" t="s">
        <v>24</v>
      </c>
    </row>
    <row r="4" spans="1:21" ht="26.25" x14ac:dyDescent="0.45">
      <c r="A4" s="57" t="str">
        <f>+سهام!A4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</row>
    <row r="6" spans="1:21" ht="27" thickBot="1" x14ac:dyDescent="0.5">
      <c r="A6" s="60" t="s">
        <v>3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H6" s="60" t="s">
        <v>26</v>
      </c>
      <c r="I6" s="60" t="s">
        <v>26</v>
      </c>
      <c r="J6" s="60" t="s">
        <v>26</v>
      </c>
      <c r="K6" s="60" t="s">
        <v>26</v>
      </c>
      <c r="M6" s="60" t="s">
        <v>27</v>
      </c>
      <c r="N6" s="60" t="s">
        <v>27</v>
      </c>
      <c r="O6" s="60" t="s">
        <v>27</v>
      </c>
      <c r="P6" s="60" t="s">
        <v>27</v>
      </c>
      <c r="Q6" s="60" t="s">
        <v>27</v>
      </c>
      <c r="R6" s="60" t="s">
        <v>27</v>
      </c>
      <c r="S6" s="60" t="s">
        <v>27</v>
      </c>
      <c r="T6" s="60" t="s">
        <v>27</v>
      </c>
      <c r="U6" s="60" t="s">
        <v>27</v>
      </c>
    </row>
    <row r="7" spans="1:21" ht="27" thickBot="1" x14ac:dyDescent="0.5">
      <c r="A7" s="60" t="s">
        <v>3</v>
      </c>
      <c r="C7" s="23" t="s">
        <v>35</v>
      </c>
      <c r="E7" s="23" t="s">
        <v>36</v>
      </c>
      <c r="G7" s="23" t="s">
        <v>37</v>
      </c>
      <c r="I7" s="23" t="s">
        <v>19</v>
      </c>
      <c r="K7" s="23" t="s">
        <v>38</v>
      </c>
      <c r="M7" s="23" t="s">
        <v>35</v>
      </c>
      <c r="O7" s="23" t="s">
        <v>36</v>
      </c>
      <c r="Q7" s="23" t="s">
        <v>37</v>
      </c>
      <c r="S7" s="23" t="s">
        <v>19</v>
      </c>
      <c r="U7" s="23" t="s">
        <v>38</v>
      </c>
    </row>
    <row r="8" spans="1:21" ht="21" x14ac:dyDescent="0.55000000000000004">
      <c r="A8" s="21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0</v>
      </c>
      <c r="F8" s="7"/>
      <c r="G8" s="7">
        <f>IFERROR(VLOOKUP(A8,'درآمد ناشی از فروش'!A:Q,9,0),0)</f>
        <v>0</v>
      </c>
      <c r="H8" s="7"/>
      <c r="I8" s="7">
        <f t="shared" ref="I8:I55" si="0">+G8+E8+C8</f>
        <v>0</v>
      </c>
      <c r="J8" s="7"/>
      <c r="K8" s="1">
        <f t="shared" ref="K8:K47" si="1">+I8/$I$56</f>
        <v>0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0</v>
      </c>
      <c r="P8" s="7"/>
      <c r="Q8" s="7">
        <f>IFERROR(VLOOKUP(A8,'درآمد ناشی از فروش'!A:Q,17,0),0)</f>
        <v>37238233736</v>
      </c>
      <c r="R8" s="7"/>
      <c r="S8" s="7">
        <f>+Q8+O8+M8</f>
        <v>37238233736</v>
      </c>
      <c r="T8" s="7"/>
      <c r="U8" s="1">
        <f t="shared" ref="U8:U47" si="2">+S8/$S$56</f>
        <v>-1.5495676306245085E-2</v>
      </c>
    </row>
    <row r="9" spans="1:21" ht="21" x14ac:dyDescent="0.55000000000000004">
      <c r="A9" s="21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0</v>
      </c>
      <c r="F9" s="7"/>
      <c r="G9" s="7">
        <f>IFERROR(VLOOKUP(A9,'درآمد ناشی از فروش'!A:Q,9,0),0)</f>
        <v>0</v>
      </c>
      <c r="H9" s="7"/>
      <c r="I9" s="7">
        <f t="shared" si="0"/>
        <v>0</v>
      </c>
      <c r="J9" s="7"/>
      <c r="K9" s="1">
        <f t="shared" si="1"/>
        <v>0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-146915038686</v>
      </c>
      <c r="P9" s="7"/>
      <c r="Q9" s="7">
        <f>IFERROR(VLOOKUP(A9,'درآمد ناشی از فروش'!A:Q,17,0),0)</f>
        <v>-881692885</v>
      </c>
      <c r="R9" s="7"/>
      <c r="S9" s="7">
        <f t="shared" ref="S9:S55" si="3">+Q9+O9+M9</f>
        <v>-147796731571</v>
      </c>
      <c r="T9" s="7"/>
      <c r="U9" s="1">
        <f t="shared" si="2"/>
        <v>6.1501582695399237E-2</v>
      </c>
    </row>
    <row r="10" spans="1:21" ht="21" x14ac:dyDescent="0.55000000000000004">
      <c r="A10" s="21" t="s">
        <v>98</v>
      </c>
      <c r="C10" s="7">
        <f>IFERROR(VLOOKUP(A10,'درآمد سود سهام'!A:S,13,0),0)</f>
        <v>7715436021</v>
      </c>
      <c r="D10" s="7"/>
      <c r="E10" s="7">
        <f>IFERROR(VLOOKUP(A10,'درآمد ناشی از تغییر قیمت اوراق'!A:Q,9,0),0)</f>
        <v>-8940501144</v>
      </c>
      <c r="F10" s="7"/>
      <c r="G10" s="7">
        <f>IFERROR(VLOOKUP(A10,'درآمد ناشی از فروش'!A:Q,9,0),0)</f>
        <v>0</v>
      </c>
      <c r="H10" s="7"/>
      <c r="I10" s="7">
        <f t="shared" si="0"/>
        <v>-1225065123</v>
      </c>
      <c r="J10" s="7"/>
      <c r="K10" s="1">
        <f t="shared" si="1"/>
        <v>2.3944454543284314E-2</v>
      </c>
      <c r="L10" s="7"/>
      <c r="M10" s="7">
        <f>IFERROR(VLOOKUP(A10,'درآمد سود سهام'!A:S,19,0),0)</f>
        <v>7715436021</v>
      </c>
      <c r="N10" s="7"/>
      <c r="O10" s="7">
        <f>IFERROR(VLOOKUP(A10,'درآمد ناشی از تغییر قیمت اوراق'!A:Q,17,0),0)</f>
        <v>-50066806409</v>
      </c>
      <c r="P10" s="7"/>
      <c r="Q10" s="7">
        <f>IFERROR(VLOOKUP(A10,'درآمد ناشی از فروش'!A:Q,17,0),0)</f>
        <v>114629159</v>
      </c>
      <c r="R10" s="7"/>
      <c r="S10" s="7">
        <f t="shared" si="3"/>
        <v>-42236741229</v>
      </c>
      <c r="T10" s="7"/>
      <c r="U10" s="1">
        <f t="shared" si="2"/>
        <v>1.7575669000715687E-2</v>
      </c>
    </row>
    <row r="11" spans="1:21" ht="21" x14ac:dyDescent="0.55000000000000004">
      <c r="A11" s="21" t="s">
        <v>54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0</v>
      </c>
      <c r="F11" s="7"/>
      <c r="G11" s="7">
        <f>IFERROR(VLOOKUP(A11,'درآمد ناشی از فروش'!A:Q,9,0),0)</f>
        <v>0</v>
      </c>
      <c r="H11" s="7"/>
      <c r="I11" s="7">
        <f t="shared" si="0"/>
        <v>0</v>
      </c>
      <c r="J11" s="7"/>
      <c r="K11" s="1">
        <f t="shared" si="1"/>
        <v>0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-33004220826</v>
      </c>
      <c r="P11" s="7"/>
      <c r="Q11" s="7">
        <f>IFERROR(VLOOKUP(A11,'درآمد ناشی از فروش'!A:Q,17,0),0)</f>
        <v>-4828955648</v>
      </c>
      <c r="R11" s="7"/>
      <c r="S11" s="7">
        <f t="shared" si="3"/>
        <v>-37833176474</v>
      </c>
      <c r="T11" s="7"/>
      <c r="U11" s="1">
        <f t="shared" si="2"/>
        <v>1.5743245515734382E-2</v>
      </c>
    </row>
    <row r="12" spans="1:21" ht="21" x14ac:dyDescent="0.55000000000000004">
      <c r="A12" s="21" t="s">
        <v>99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0</v>
      </c>
      <c r="F12" s="7"/>
      <c r="G12" s="7">
        <f>IFERROR(VLOOKUP(A12,'درآمد ناشی از فروش'!A:Q,9,0),0)</f>
        <v>0</v>
      </c>
      <c r="H12" s="7"/>
      <c r="I12" s="7">
        <f t="shared" si="0"/>
        <v>0</v>
      </c>
      <c r="J12" s="7"/>
      <c r="K12" s="1">
        <f t="shared" si="1"/>
        <v>0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-65966952809</v>
      </c>
      <c r="P12" s="7"/>
      <c r="Q12" s="7">
        <f>IFERROR(VLOOKUP(A12,'درآمد ناشی از فروش'!A:Q,17,0),0)</f>
        <v>-3009798528</v>
      </c>
      <c r="R12" s="7"/>
      <c r="S12" s="7">
        <f t="shared" si="3"/>
        <v>-68976751337</v>
      </c>
      <c r="T12" s="7"/>
      <c r="U12" s="1">
        <f t="shared" si="2"/>
        <v>2.8702795598525108E-2</v>
      </c>
    </row>
    <row r="13" spans="1:21" ht="21" x14ac:dyDescent="0.55000000000000004">
      <c r="A13" s="21" t="s">
        <v>64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</v>
      </c>
      <c r="F13" s="7"/>
      <c r="G13" s="7">
        <f>IFERROR(VLOOKUP(A13,'درآمد ناشی از فروش'!A:Q,9,0),0)</f>
        <v>0</v>
      </c>
      <c r="H13" s="7"/>
      <c r="I13" s="7">
        <f t="shared" si="0"/>
        <v>1</v>
      </c>
      <c r="J13" s="7"/>
      <c r="K13" s="1">
        <f t="shared" si="1"/>
        <v>-1.9545454436453099E-11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-117652073892</v>
      </c>
      <c r="P13" s="7"/>
      <c r="Q13" s="7">
        <f>IFERROR(VLOOKUP(A13,'درآمد ناشی از فروش'!A:Q,17,0),0)</f>
        <v>-84878208</v>
      </c>
      <c r="R13" s="7"/>
      <c r="S13" s="7">
        <f t="shared" si="3"/>
        <v>-117736952100</v>
      </c>
      <c r="T13" s="7"/>
      <c r="U13" s="1">
        <f t="shared" si="2"/>
        <v>4.8993024533860577E-2</v>
      </c>
    </row>
    <row r="14" spans="1:21" ht="21" x14ac:dyDescent="0.55000000000000004">
      <c r="A14" s="21" t="s">
        <v>63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1</v>
      </c>
      <c r="F14" s="7"/>
      <c r="G14" s="7">
        <f>IFERROR(VLOOKUP(A14,'درآمد ناشی از فروش'!A:Q,9,0),0)</f>
        <v>0</v>
      </c>
      <c r="H14" s="7"/>
      <c r="I14" s="7">
        <f t="shared" si="0"/>
        <v>1</v>
      </c>
      <c r="J14" s="7"/>
      <c r="K14" s="1">
        <f t="shared" si="1"/>
        <v>-1.9545454436453099E-11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-40778257168</v>
      </c>
      <c r="P14" s="7"/>
      <c r="Q14" s="7">
        <f>IFERROR(VLOOKUP(A14,'درآمد ناشی از فروش'!A:Q,17,0),0)</f>
        <v>-1231956403</v>
      </c>
      <c r="R14" s="7"/>
      <c r="S14" s="7">
        <f t="shared" si="3"/>
        <v>-42010213571</v>
      </c>
      <c r="T14" s="7"/>
      <c r="U14" s="1">
        <f t="shared" si="2"/>
        <v>1.7481405688237833E-2</v>
      </c>
    </row>
    <row r="15" spans="1:21" ht="21" x14ac:dyDescent="0.55000000000000004">
      <c r="A15" s="21" t="s">
        <v>67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1</v>
      </c>
      <c r="F15" s="7"/>
      <c r="G15" s="7">
        <f>IFERROR(VLOOKUP(A15,'درآمد ناشی از فروش'!A:Q,9,0),0)</f>
        <v>0</v>
      </c>
      <c r="H15" s="7"/>
      <c r="I15" s="7">
        <f t="shared" si="0"/>
        <v>1</v>
      </c>
      <c r="J15" s="7"/>
      <c r="K15" s="1">
        <f t="shared" si="1"/>
        <v>-1.9545454436453099E-11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-35546087901</v>
      </c>
      <c r="P15" s="7"/>
      <c r="Q15" s="7">
        <f>IFERROR(VLOOKUP(A15,'درآمد ناشی از فروش'!A:Q,17,0),0)</f>
        <v>315847787</v>
      </c>
      <c r="R15" s="7"/>
      <c r="S15" s="7">
        <f t="shared" si="3"/>
        <v>-35230240114</v>
      </c>
      <c r="T15" s="7"/>
      <c r="U15" s="1">
        <f t="shared" si="2"/>
        <v>1.4660104474022655E-2</v>
      </c>
    </row>
    <row r="16" spans="1:21" ht="21" x14ac:dyDescent="0.55000000000000004">
      <c r="A16" s="21" t="s">
        <v>58</v>
      </c>
      <c r="C16" s="7">
        <f>IFERROR(VLOOKUP(A16,'درآمد سود سهام'!A:S,13,0),0)</f>
        <v>4015991249</v>
      </c>
      <c r="D16" s="7"/>
      <c r="E16" s="7">
        <f>IFERROR(VLOOKUP(A16,'درآمد ناشی از تغییر قیمت اوراق'!A:Q,9,0),0)</f>
        <v>-4315206995</v>
      </c>
      <c r="F16" s="7"/>
      <c r="G16" s="7">
        <f>IFERROR(VLOOKUP(A16,'درآمد ناشی از فروش'!A:Q,9,0),0)</f>
        <v>0</v>
      </c>
      <c r="H16" s="7"/>
      <c r="I16" s="7">
        <f t="shared" si="0"/>
        <v>-299215746</v>
      </c>
      <c r="J16" s="7"/>
      <c r="K16" s="1">
        <f t="shared" si="1"/>
        <v>5.8483077301123235E-3</v>
      </c>
      <c r="L16" s="7"/>
      <c r="M16" s="7">
        <f>IFERROR(VLOOKUP(A16,'درآمد سود سهام'!A:S,19,0),0)</f>
        <v>4015991249</v>
      </c>
      <c r="N16" s="7"/>
      <c r="O16" s="7">
        <f>IFERROR(VLOOKUP(A16,'درآمد ناشی از تغییر قیمت اوراق'!A:Q,17,0),0)</f>
        <v>-25987585065</v>
      </c>
      <c r="P16" s="7"/>
      <c r="Q16" s="7">
        <f>IFERROR(VLOOKUP(A16,'درآمد ناشی از فروش'!A:Q,17,0),0)</f>
        <v>0</v>
      </c>
      <c r="R16" s="7"/>
      <c r="S16" s="7">
        <f t="shared" si="3"/>
        <v>-21971593816</v>
      </c>
      <c r="T16" s="7"/>
      <c r="U16" s="1">
        <f t="shared" si="2"/>
        <v>9.142880087137123E-3</v>
      </c>
    </row>
    <row r="17" spans="1:21" ht="21" x14ac:dyDescent="0.55000000000000004">
      <c r="A17" s="21" t="s">
        <v>73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0</v>
      </c>
      <c r="F17" s="7"/>
      <c r="G17" s="7">
        <f>IFERROR(VLOOKUP(A17,'درآمد ناشی از فروش'!A:Q,9,0),0)</f>
        <v>0</v>
      </c>
      <c r="H17" s="7"/>
      <c r="I17" s="7">
        <f t="shared" si="0"/>
        <v>0</v>
      </c>
      <c r="J17" s="7"/>
      <c r="K17" s="1">
        <f t="shared" si="1"/>
        <v>0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-73837703280</v>
      </c>
      <c r="P17" s="7"/>
      <c r="Q17" s="7">
        <f>IFERROR(VLOOKUP(A17,'درآمد ناشی از فروش'!A:Q,17,0),0)</f>
        <v>4499005786</v>
      </c>
      <c r="R17" s="7"/>
      <c r="S17" s="7">
        <f t="shared" si="3"/>
        <v>-69338697494</v>
      </c>
      <c r="T17" s="7"/>
      <c r="U17" s="1">
        <f t="shared" si="2"/>
        <v>2.885340962949455E-2</v>
      </c>
    </row>
    <row r="18" spans="1:21" ht="21" x14ac:dyDescent="0.55000000000000004">
      <c r="A18" s="21" t="s">
        <v>50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1</v>
      </c>
      <c r="F18" s="7"/>
      <c r="G18" s="7">
        <f>IFERROR(VLOOKUP(A18,'درآمد ناشی از فروش'!A:Q,9,0),0)</f>
        <v>0</v>
      </c>
      <c r="H18" s="7"/>
      <c r="I18" s="7">
        <f t="shared" si="0"/>
        <v>1</v>
      </c>
      <c r="J18" s="7"/>
      <c r="K18" s="1">
        <f t="shared" si="1"/>
        <v>-1.9545454436453099E-11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-70602840566</v>
      </c>
      <c r="P18" s="7"/>
      <c r="Q18" s="7">
        <f>IFERROR(VLOOKUP(A18,'درآمد ناشی از فروش'!A:Q,17,0),0)</f>
        <v>-395863449</v>
      </c>
      <c r="R18" s="7"/>
      <c r="S18" s="7">
        <f t="shared" si="3"/>
        <v>-70998704015</v>
      </c>
      <c r="T18" s="7"/>
      <c r="U18" s="1">
        <f t="shared" si="2"/>
        <v>2.9544176111547228E-2</v>
      </c>
    </row>
    <row r="19" spans="1:21" ht="21" x14ac:dyDescent="0.55000000000000004">
      <c r="A19" s="21" t="s">
        <v>56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</v>
      </c>
      <c r="F19" s="7"/>
      <c r="G19" s="7">
        <f>IFERROR(VLOOKUP(A19,'درآمد ناشی از فروش'!A:Q,9,0),0)</f>
        <v>0</v>
      </c>
      <c r="H19" s="7"/>
      <c r="I19" s="7">
        <f t="shared" si="0"/>
        <v>1</v>
      </c>
      <c r="J19" s="7"/>
      <c r="K19" s="1">
        <f t="shared" si="1"/>
        <v>-1.9545454436453099E-11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-57299502285</v>
      </c>
      <c r="P19" s="7"/>
      <c r="Q19" s="7">
        <f>IFERROR(VLOOKUP(A19,'درآمد ناشی از فروش'!A:Q,17,0),0)</f>
        <v>-260698519</v>
      </c>
      <c r="R19" s="7"/>
      <c r="S19" s="7">
        <f t="shared" si="3"/>
        <v>-57560200804</v>
      </c>
      <c r="T19" s="7"/>
      <c r="U19" s="1">
        <f t="shared" si="2"/>
        <v>2.3952109171036653E-2</v>
      </c>
    </row>
    <row r="20" spans="1:21" ht="21" x14ac:dyDescent="0.55000000000000004">
      <c r="A20" s="21" t="s">
        <v>57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1</v>
      </c>
      <c r="F20" s="7"/>
      <c r="G20" s="7">
        <f>IFERROR(VLOOKUP(A20,'درآمد ناشی از فروش'!A:Q,9,0),0)</f>
        <v>0</v>
      </c>
      <c r="H20" s="7"/>
      <c r="I20" s="7">
        <f t="shared" si="0"/>
        <v>1</v>
      </c>
      <c r="J20" s="7"/>
      <c r="K20" s="1">
        <f t="shared" si="1"/>
        <v>-1.9545454436453099E-11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-129944497945</v>
      </c>
      <c r="P20" s="7"/>
      <c r="Q20" s="7">
        <f>IFERROR(VLOOKUP(A20,'درآمد ناشی از فروش'!A:Q,17,0),0)</f>
        <v>826306166</v>
      </c>
      <c r="R20" s="7"/>
      <c r="S20" s="7">
        <f t="shared" si="3"/>
        <v>-129118191779</v>
      </c>
      <c r="T20" s="7"/>
      <c r="U20" s="1">
        <f t="shared" si="2"/>
        <v>5.37290173116029E-2</v>
      </c>
    </row>
    <row r="21" spans="1:21" ht="21" x14ac:dyDescent="0.55000000000000004">
      <c r="A21" s="21" t="s">
        <v>60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1</v>
      </c>
      <c r="F21" s="7"/>
      <c r="G21" s="7">
        <f>IFERROR(VLOOKUP(A21,'درآمد ناشی از فروش'!A:Q,9,0),0)</f>
        <v>0</v>
      </c>
      <c r="H21" s="7"/>
      <c r="I21" s="7">
        <f t="shared" si="0"/>
        <v>1</v>
      </c>
      <c r="J21" s="7"/>
      <c r="K21" s="1">
        <f t="shared" si="1"/>
        <v>-1.9545454436453099E-11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-108544314960</v>
      </c>
      <c r="P21" s="7"/>
      <c r="Q21" s="7">
        <f>IFERROR(VLOOKUP(A21,'درآمد ناشی از فروش'!A:Q,17,0),0)</f>
        <v>-863957822</v>
      </c>
      <c r="R21" s="7"/>
      <c r="S21" s="7">
        <f t="shared" si="3"/>
        <v>-109408272782</v>
      </c>
      <c r="T21" s="7"/>
      <c r="U21" s="1">
        <f t="shared" si="2"/>
        <v>4.5527271574544489E-2</v>
      </c>
    </row>
    <row r="22" spans="1:21" ht="21" x14ac:dyDescent="0.55000000000000004">
      <c r="A22" s="21" t="s">
        <v>61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1</v>
      </c>
      <c r="F22" s="7"/>
      <c r="G22" s="7">
        <f>IFERROR(VLOOKUP(A22,'درآمد ناشی از فروش'!A:Q,9,0),0)</f>
        <v>0</v>
      </c>
      <c r="H22" s="7"/>
      <c r="I22" s="7">
        <f t="shared" si="0"/>
        <v>1</v>
      </c>
      <c r="J22" s="7"/>
      <c r="K22" s="1">
        <f t="shared" si="1"/>
        <v>-1.9545454436453099E-11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-117920145685</v>
      </c>
      <c r="P22" s="7"/>
      <c r="Q22" s="7">
        <f>IFERROR(VLOOKUP(A22,'درآمد ناشی از فروش'!A:Q,17,0),0)</f>
        <v>-5234983873</v>
      </c>
      <c r="R22" s="7"/>
      <c r="S22" s="7">
        <f t="shared" si="3"/>
        <v>-123155129558</v>
      </c>
      <c r="T22" s="7"/>
      <c r="U22" s="1">
        <f t="shared" si="2"/>
        <v>5.1247651449148321E-2</v>
      </c>
    </row>
    <row r="23" spans="1:21" ht="21" x14ac:dyDescent="0.55000000000000004">
      <c r="A23" s="21" t="s">
        <v>59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0</v>
      </c>
      <c r="F23" s="7"/>
      <c r="G23" s="7">
        <f>IFERROR(VLOOKUP(A23,'درآمد ناشی از فروش'!A:Q,9,0),0)</f>
        <v>0</v>
      </c>
      <c r="H23" s="7"/>
      <c r="I23" s="7">
        <f t="shared" si="0"/>
        <v>0</v>
      </c>
      <c r="J23" s="7"/>
      <c r="K23" s="1">
        <f t="shared" si="1"/>
        <v>0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-207014369214</v>
      </c>
      <c r="P23" s="7"/>
      <c r="Q23" s="7">
        <f>IFERROR(VLOOKUP(A23,'درآمد ناشی از فروش'!A:Q,17,0),0)</f>
        <v>-4409687853</v>
      </c>
      <c r="R23" s="7"/>
      <c r="S23" s="7">
        <f t="shared" si="3"/>
        <v>-211424057067</v>
      </c>
      <c r="T23" s="7"/>
      <c r="U23" s="1">
        <f t="shared" si="2"/>
        <v>8.797836049071521E-2</v>
      </c>
    </row>
    <row r="24" spans="1:21" ht="21" x14ac:dyDescent="0.55000000000000004">
      <c r="A24" s="21" t="s">
        <v>49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1</v>
      </c>
      <c r="F24" s="7"/>
      <c r="G24" s="7">
        <f>IFERROR(VLOOKUP(A24,'درآمد ناشی از فروش'!A:Q,9,0),0)</f>
        <v>0</v>
      </c>
      <c r="H24" s="7"/>
      <c r="I24" s="7">
        <f t="shared" si="0"/>
        <v>1</v>
      </c>
      <c r="J24" s="7"/>
      <c r="K24" s="1">
        <f t="shared" si="1"/>
        <v>-1.9545454436453099E-11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-41195939853</v>
      </c>
      <c r="P24" s="7"/>
      <c r="Q24" s="7">
        <f>IFERROR(VLOOKUP(A24,'درآمد ناشی از فروش'!A:Q,17,0),0)</f>
        <v>-175034809</v>
      </c>
      <c r="R24" s="7"/>
      <c r="S24" s="7">
        <f t="shared" si="3"/>
        <v>-41370974662</v>
      </c>
      <c r="T24" s="7"/>
      <c r="U24" s="1">
        <f t="shared" si="2"/>
        <v>1.7215403834163721E-2</v>
      </c>
    </row>
    <row r="25" spans="1:21" ht="21" x14ac:dyDescent="0.55000000000000004">
      <c r="A25" s="21" t="s">
        <v>51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0</v>
      </c>
      <c r="F25" s="7"/>
      <c r="G25" s="7">
        <f>IFERROR(VLOOKUP(A25,'درآمد ناشی از فروش'!A:Q,9,0),0)</f>
        <v>0</v>
      </c>
      <c r="H25" s="7"/>
      <c r="I25" s="7">
        <f t="shared" si="0"/>
        <v>0</v>
      </c>
      <c r="J25" s="7"/>
      <c r="K25" s="1">
        <f t="shared" si="1"/>
        <v>0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-42899035667</v>
      </c>
      <c r="P25" s="7"/>
      <c r="Q25" s="7">
        <f>IFERROR(VLOOKUP(A25,'درآمد ناشی از فروش'!A:Q,17,0),0)</f>
        <v>2296885742</v>
      </c>
      <c r="R25" s="7"/>
      <c r="S25" s="7">
        <f t="shared" si="3"/>
        <v>-40602149925</v>
      </c>
      <c r="T25" s="7"/>
      <c r="U25" s="1">
        <f t="shared" si="2"/>
        <v>1.689547836870673E-2</v>
      </c>
    </row>
    <row r="26" spans="1:21" ht="21" x14ac:dyDescent="0.55000000000000004">
      <c r="A26" s="21" t="s">
        <v>70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1</v>
      </c>
      <c r="F26" s="7"/>
      <c r="G26" s="7">
        <f>IFERROR(VLOOKUP(A26,'درآمد ناشی از فروش'!A:Q,9,0),0)</f>
        <v>0</v>
      </c>
      <c r="H26" s="7"/>
      <c r="I26" s="7">
        <f t="shared" si="0"/>
        <v>1</v>
      </c>
      <c r="J26" s="7"/>
      <c r="K26" s="1">
        <f t="shared" si="1"/>
        <v>-1.9545454436453099E-11</v>
      </c>
      <c r="L26" s="7"/>
      <c r="M26" s="7">
        <f>IFERROR(VLOOKUP(A26,'درآمد سود سهام'!A:S,19,0),0)</f>
        <v>0</v>
      </c>
      <c r="N26" s="7"/>
      <c r="O26" s="7">
        <f>IFERROR(VLOOKUP(A26,'درآمد ناشی از تغییر قیمت اوراق'!A:Q,17,0),0)</f>
        <v>-30774014694</v>
      </c>
      <c r="P26" s="7"/>
      <c r="Q26" s="7">
        <f>IFERROR(VLOOKUP(A26,'درآمد ناشی از فروش'!A:Q,17,0),0)</f>
        <v>-382742251</v>
      </c>
      <c r="R26" s="7"/>
      <c r="S26" s="7">
        <f t="shared" si="3"/>
        <v>-31156756945</v>
      </c>
      <c r="T26" s="7"/>
      <c r="U26" s="1">
        <f t="shared" si="2"/>
        <v>1.2965035447031212E-2</v>
      </c>
    </row>
    <row r="27" spans="1:21" ht="21" x14ac:dyDescent="0.55000000000000004">
      <c r="A27" s="21" t="s">
        <v>55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1</v>
      </c>
      <c r="F27" s="7"/>
      <c r="G27" s="7">
        <f>IFERROR(VLOOKUP(A27,'درآمد ناشی از فروش'!A:Q,9,0),0)</f>
        <v>0</v>
      </c>
      <c r="H27" s="7"/>
      <c r="I27" s="7">
        <f t="shared" si="0"/>
        <v>1</v>
      </c>
      <c r="J27" s="7"/>
      <c r="K27" s="1">
        <f t="shared" si="1"/>
        <v>-1.9545454436453099E-11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-26120492224</v>
      </c>
      <c r="P27" s="7"/>
      <c r="Q27" s="7">
        <f>IFERROR(VLOOKUP(A27,'درآمد ناشی از فروش'!A:Q,17,0),0)</f>
        <v>-60096376</v>
      </c>
      <c r="R27" s="7"/>
      <c r="S27" s="7">
        <f t="shared" si="3"/>
        <v>-26180588600</v>
      </c>
      <c r="T27" s="7"/>
      <c r="U27" s="1">
        <f t="shared" si="2"/>
        <v>1.0894338580306348E-2</v>
      </c>
    </row>
    <row r="28" spans="1:21" ht="21" x14ac:dyDescent="0.55000000000000004">
      <c r="A28" s="21" t="s">
        <v>47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1</v>
      </c>
      <c r="F28" s="7"/>
      <c r="G28" s="7">
        <f>IFERROR(VLOOKUP(A28,'درآمد ناشی از فروش'!A:Q,9,0),0)</f>
        <v>0</v>
      </c>
      <c r="H28" s="7"/>
      <c r="I28" s="7">
        <f t="shared" si="0"/>
        <v>1</v>
      </c>
      <c r="J28" s="7"/>
      <c r="K28" s="1">
        <f t="shared" si="1"/>
        <v>-1.9545454436453099E-11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-158669093095</v>
      </c>
      <c r="P28" s="7"/>
      <c r="Q28" s="7">
        <f>IFERROR(VLOOKUP(A28,'درآمد ناشی از فروش'!A:Q,17,0),0)</f>
        <v>-4031579346</v>
      </c>
      <c r="R28" s="7"/>
      <c r="S28" s="7">
        <f t="shared" si="3"/>
        <v>-162700672441</v>
      </c>
      <c r="T28" s="7"/>
      <c r="U28" s="1">
        <f t="shared" si="2"/>
        <v>6.7703451587630539E-2</v>
      </c>
    </row>
    <row r="29" spans="1:21" ht="21" x14ac:dyDescent="0.55000000000000004">
      <c r="A29" s="21" t="s">
        <v>77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0</v>
      </c>
      <c r="F29" s="7"/>
      <c r="G29" s="7">
        <f>IFERROR(VLOOKUP(A29,'درآمد ناشی از فروش'!A:Q,9,0),0)</f>
        <v>0</v>
      </c>
      <c r="H29" s="7"/>
      <c r="I29" s="7">
        <f t="shared" si="0"/>
        <v>0</v>
      </c>
      <c r="J29" s="7"/>
      <c r="K29" s="1">
        <f t="shared" si="1"/>
        <v>0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-128915535339</v>
      </c>
      <c r="P29" s="7"/>
      <c r="Q29" s="7">
        <f>IFERROR(VLOOKUP(A29,'درآمد ناشی از فروش'!A:Q,17,0),0)</f>
        <v>-1092625986</v>
      </c>
      <c r="R29" s="7"/>
      <c r="S29" s="7">
        <f t="shared" si="3"/>
        <v>-130008161325</v>
      </c>
      <c r="T29" s="7"/>
      <c r="U29" s="1">
        <f t="shared" si="2"/>
        <v>5.4099353888385805E-2</v>
      </c>
    </row>
    <row r="30" spans="1:21" ht="21" x14ac:dyDescent="0.55000000000000004">
      <c r="A30" s="21" t="s">
        <v>48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0</v>
      </c>
      <c r="F30" s="7"/>
      <c r="G30" s="7">
        <f>IFERROR(VLOOKUP(A30,'درآمد ناشی از فروش'!A:Q,9,0),0)</f>
        <v>0</v>
      </c>
      <c r="H30" s="7"/>
      <c r="I30" s="7">
        <f t="shared" si="0"/>
        <v>0</v>
      </c>
      <c r="J30" s="7"/>
      <c r="K30" s="1">
        <f t="shared" si="1"/>
        <v>0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-59606904498</v>
      </c>
      <c r="P30" s="7"/>
      <c r="Q30" s="7">
        <f>IFERROR(VLOOKUP(A30,'درآمد ناشی از فروش'!A:Q,17,0),0)</f>
        <v>-2127275875</v>
      </c>
      <c r="R30" s="7"/>
      <c r="S30" s="7">
        <f t="shared" si="3"/>
        <v>-61734180373</v>
      </c>
      <c r="T30" s="7"/>
      <c r="U30" s="1">
        <f t="shared" si="2"/>
        <v>2.5688997036574068E-2</v>
      </c>
    </row>
    <row r="31" spans="1:21" ht="21" x14ac:dyDescent="0.55000000000000004">
      <c r="A31" s="21" t="s">
        <v>74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1</v>
      </c>
      <c r="F31" s="7"/>
      <c r="G31" s="7">
        <f>IFERROR(VLOOKUP(A31,'درآمد ناشی از فروش'!A:Q,9,0),0)</f>
        <v>0</v>
      </c>
      <c r="H31" s="7"/>
      <c r="I31" s="7">
        <f t="shared" si="0"/>
        <v>1</v>
      </c>
      <c r="J31" s="7"/>
      <c r="K31" s="1">
        <f t="shared" si="1"/>
        <v>-1.9545454436453099E-11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-35548534218</v>
      </c>
      <c r="P31" s="7"/>
      <c r="Q31" s="7">
        <f>IFERROR(VLOOKUP(A31,'درآمد ناشی از فروش'!A:Q,17,0),0)</f>
        <v>-1741170296</v>
      </c>
      <c r="R31" s="7"/>
      <c r="S31" s="7">
        <f t="shared" si="3"/>
        <v>-37289704514</v>
      </c>
      <c r="T31" s="7"/>
      <c r="U31" s="1">
        <f t="shared" si="2"/>
        <v>1.5517094468040111E-2</v>
      </c>
    </row>
    <row r="32" spans="1:21" ht="21" x14ac:dyDescent="0.55000000000000004">
      <c r="A32" s="21" t="s">
        <v>65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1</v>
      </c>
      <c r="F32" s="7"/>
      <c r="G32" s="7">
        <f>IFERROR(VLOOKUP(A32,'درآمد ناشی از فروش'!A:Q,9,0),0)</f>
        <v>0</v>
      </c>
      <c r="H32" s="7"/>
      <c r="I32" s="7">
        <f t="shared" si="0"/>
        <v>1</v>
      </c>
      <c r="J32" s="7"/>
      <c r="K32" s="1">
        <f t="shared" si="1"/>
        <v>-1.9545454436453099E-11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-84721243718</v>
      </c>
      <c r="P32" s="7"/>
      <c r="Q32" s="7">
        <f>IFERROR(VLOOKUP(A32,'درآمد ناشی از فروش'!A:Q,17,0),0)</f>
        <v>6222610759</v>
      </c>
      <c r="R32" s="7"/>
      <c r="S32" s="7">
        <f t="shared" si="3"/>
        <v>-78498632959</v>
      </c>
      <c r="T32" s="7"/>
      <c r="U32" s="1">
        <f t="shared" si="2"/>
        <v>3.2665067184415447E-2</v>
      </c>
    </row>
    <row r="33" spans="1:21" ht="21" x14ac:dyDescent="0.55000000000000004">
      <c r="A33" s="21" t="s">
        <v>79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0"/>
        <v>0</v>
      </c>
      <c r="J33" s="7"/>
      <c r="K33" s="1">
        <f t="shared" si="1"/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-623654736</v>
      </c>
      <c r="R33" s="7"/>
      <c r="S33" s="7">
        <f t="shared" si="3"/>
        <v>-623654736</v>
      </c>
      <c r="T33" s="7"/>
      <c r="U33" s="1">
        <f t="shared" si="2"/>
        <v>2.5951692511586889E-4</v>
      </c>
    </row>
    <row r="34" spans="1:21" ht="21" x14ac:dyDescent="0.55000000000000004">
      <c r="A34" s="21" t="s">
        <v>75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1</v>
      </c>
      <c r="F34" s="7"/>
      <c r="G34" s="7">
        <f>IFERROR(VLOOKUP(A34,'درآمد ناشی از فروش'!A:Q,9,0),0)</f>
        <v>0</v>
      </c>
      <c r="H34" s="7"/>
      <c r="I34" s="7">
        <f t="shared" si="0"/>
        <v>1</v>
      </c>
      <c r="J34" s="7"/>
      <c r="K34" s="1">
        <f t="shared" si="1"/>
        <v>-1.9545454436453099E-11</v>
      </c>
      <c r="L34" s="7"/>
      <c r="M34" s="7">
        <f>IFERROR(VLOOKUP(A34,'درآمد سود سهام'!A:S,19,0),0)</f>
        <v>74645018787</v>
      </c>
      <c r="N34" s="7"/>
      <c r="O34" s="7">
        <f>IFERROR(VLOOKUP(A34,'درآمد ناشی از تغییر قیمت اوراق'!A:Q,17,0),0)</f>
        <v>-244720413745</v>
      </c>
      <c r="P34" s="7"/>
      <c r="Q34" s="7">
        <f>IFERROR(VLOOKUP(A34,'درآمد ناشی از فروش'!A:Q,17,0),0)</f>
        <v>-2701492026</v>
      </c>
      <c r="R34" s="7"/>
      <c r="S34" s="7">
        <f t="shared" si="3"/>
        <v>-172776886984</v>
      </c>
      <c r="T34" s="7"/>
      <c r="U34" s="1">
        <f t="shared" si="2"/>
        <v>7.1896393714197121E-2</v>
      </c>
    </row>
    <row r="35" spans="1:21" ht="21" x14ac:dyDescent="0.55000000000000004">
      <c r="A35" s="21" t="s">
        <v>100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1</v>
      </c>
      <c r="F35" s="7"/>
      <c r="G35" s="7">
        <f>IFERROR(VLOOKUP(A35,'درآمد ناشی از فروش'!A:Q,9,0),0)</f>
        <v>0</v>
      </c>
      <c r="H35" s="7"/>
      <c r="I35" s="7">
        <f t="shared" si="0"/>
        <v>1</v>
      </c>
      <c r="J35" s="7"/>
      <c r="K35" s="1">
        <f t="shared" si="1"/>
        <v>-1.9545454436453099E-11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-28977508377</v>
      </c>
      <c r="P35" s="7"/>
      <c r="Q35" s="7">
        <f>IFERROR(VLOOKUP(A35,'درآمد ناشی از فروش'!A:Q,17,0),0)</f>
        <v>-2991677085</v>
      </c>
      <c r="R35" s="7"/>
      <c r="S35" s="7">
        <f t="shared" si="3"/>
        <v>-31969185462</v>
      </c>
      <c r="T35" s="7"/>
      <c r="U35" s="1">
        <f t="shared" si="2"/>
        <v>1.3303105437424559E-2</v>
      </c>
    </row>
    <row r="36" spans="1:21" ht="21" x14ac:dyDescent="0.55000000000000004">
      <c r="A36" s="21" t="s">
        <v>62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0</v>
      </c>
      <c r="F36" s="7"/>
      <c r="G36" s="7">
        <f>IFERROR(VLOOKUP(A36,'درآمد ناشی از فروش'!A:Q,9,0),0)</f>
        <v>0</v>
      </c>
      <c r="H36" s="7"/>
      <c r="I36" s="7">
        <f t="shared" si="0"/>
        <v>0</v>
      </c>
      <c r="J36" s="7"/>
      <c r="K36" s="1">
        <f t="shared" si="1"/>
        <v>0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-42299779455</v>
      </c>
      <c r="P36" s="7"/>
      <c r="Q36" s="7">
        <f>IFERROR(VLOOKUP(A36,'درآمد ناشی از فروش'!A:Q,17,0),0)</f>
        <v>-4549789495</v>
      </c>
      <c r="R36" s="7"/>
      <c r="S36" s="7">
        <f t="shared" si="3"/>
        <v>-46849568950</v>
      </c>
      <c r="T36" s="7"/>
      <c r="U36" s="1">
        <f t="shared" si="2"/>
        <v>1.9495171567025325E-2</v>
      </c>
    </row>
    <row r="37" spans="1:21" ht="21" x14ac:dyDescent="0.55000000000000004">
      <c r="A37" s="21" t="s">
        <v>45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-49577414851</v>
      </c>
      <c r="F37" s="7"/>
      <c r="G37" s="7">
        <f>IFERROR(VLOOKUP(A37,'درآمد ناشی از فروش'!A:Q,9,0),0)</f>
        <v>0</v>
      </c>
      <c r="H37" s="7"/>
      <c r="I37" s="7">
        <f t="shared" si="0"/>
        <v>-49577414851</v>
      </c>
      <c r="J37" s="7"/>
      <c r="K37" s="1">
        <f t="shared" si="1"/>
        <v>0.96901310304735377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112037344185</v>
      </c>
      <c r="P37" s="7"/>
      <c r="Q37" s="7">
        <f>IFERROR(VLOOKUP(A37,'درآمد ناشی از فروش'!A:Q,17,0),0)</f>
        <v>12577740801</v>
      </c>
      <c r="R37" s="7"/>
      <c r="S37" s="7">
        <f t="shared" si="3"/>
        <v>124615084986</v>
      </c>
      <c r="T37" s="7"/>
      <c r="U37" s="1">
        <f t="shared" si="2"/>
        <v>-5.1855172119817584E-2</v>
      </c>
    </row>
    <row r="38" spans="1:21" ht="21" x14ac:dyDescent="0.55000000000000004">
      <c r="A38" s="21" t="s">
        <v>78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0</v>
      </c>
      <c r="F38" s="7"/>
      <c r="G38" s="7">
        <f>IFERROR(VLOOKUP(A38,'درآمد ناشی از فروش'!A:Q,9,0),0)</f>
        <v>0</v>
      </c>
      <c r="H38" s="7"/>
      <c r="I38" s="7">
        <f t="shared" si="0"/>
        <v>0</v>
      </c>
      <c r="J38" s="7"/>
      <c r="K38" s="1">
        <f t="shared" si="1"/>
        <v>0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-79080912825</v>
      </c>
      <c r="P38" s="7"/>
      <c r="Q38" s="7">
        <f>IFERROR(VLOOKUP(A38,'درآمد ناشی از فروش'!A:Q,17,0),0)</f>
        <v>5371805225</v>
      </c>
      <c r="R38" s="7"/>
      <c r="S38" s="7">
        <f t="shared" si="3"/>
        <v>-73709107600</v>
      </c>
      <c r="T38" s="7"/>
      <c r="U38" s="1">
        <f t="shared" si="2"/>
        <v>3.0672036710688463E-2</v>
      </c>
    </row>
    <row r="39" spans="1:21" ht="21" x14ac:dyDescent="0.55000000000000004">
      <c r="A39" s="21" t="s">
        <v>46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0</v>
      </c>
      <c r="F39" s="7"/>
      <c r="G39" s="7">
        <f>IFERROR(VLOOKUP(A39,'درآمد ناشی از فروش'!A:Q,9,0),0)</f>
        <v>0</v>
      </c>
      <c r="H39" s="7"/>
      <c r="I39" s="7">
        <f t="shared" si="0"/>
        <v>0</v>
      </c>
      <c r="J39" s="7"/>
      <c r="K39" s="1">
        <f t="shared" si="1"/>
        <v>0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-141566388916</v>
      </c>
      <c r="P39" s="7"/>
      <c r="Q39" s="7">
        <f>IFERROR(VLOOKUP(A39,'درآمد ناشی از فروش'!A:Q,17,0),0)</f>
        <v>128576506</v>
      </c>
      <c r="R39" s="7"/>
      <c r="S39" s="7">
        <f t="shared" si="3"/>
        <v>-141437812410</v>
      </c>
      <c r="T39" s="7"/>
      <c r="U39" s="1">
        <f t="shared" si="2"/>
        <v>5.8855491753626768E-2</v>
      </c>
    </row>
    <row r="40" spans="1:21" ht="21" x14ac:dyDescent="0.55000000000000004">
      <c r="A40" s="21" t="s">
        <v>76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0</v>
      </c>
      <c r="F40" s="7"/>
      <c r="G40" s="7">
        <f>IFERROR(VLOOKUP(A40,'درآمد ناشی از فروش'!A:Q,9,0),0)</f>
        <v>0</v>
      </c>
      <c r="H40" s="7"/>
      <c r="I40" s="7">
        <f t="shared" si="0"/>
        <v>0</v>
      </c>
      <c r="J40" s="7"/>
      <c r="K40" s="1">
        <f t="shared" si="1"/>
        <v>0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-30278556906</v>
      </c>
      <c r="P40" s="7"/>
      <c r="Q40" s="7">
        <f>IFERROR(VLOOKUP(A40,'درآمد ناشی از فروش'!A:Q,17,0),0)</f>
        <v>-9628956598</v>
      </c>
      <c r="R40" s="7"/>
      <c r="S40" s="7">
        <f t="shared" si="3"/>
        <v>-39907513504</v>
      </c>
      <c r="T40" s="7"/>
      <c r="U40" s="1">
        <f t="shared" si="2"/>
        <v>1.6606424349478673E-2</v>
      </c>
    </row>
    <row r="41" spans="1:21" ht="21" x14ac:dyDescent="0.55000000000000004">
      <c r="A41" s="21" t="s">
        <v>102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0"/>
        <v>0</v>
      </c>
      <c r="J41" s="7"/>
      <c r="K41" s="1">
        <f t="shared" si="1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-7949944660</v>
      </c>
      <c r="R41" s="7"/>
      <c r="S41" s="7">
        <f t="shared" si="3"/>
        <v>-7949944660</v>
      </c>
      <c r="T41" s="7"/>
      <c r="U41" s="1">
        <f t="shared" si="2"/>
        <v>3.3081528511065801E-3</v>
      </c>
    </row>
    <row r="42" spans="1:21" ht="21" x14ac:dyDescent="0.55000000000000004">
      <c r="A42" s="21" t="s">
        <v>103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-45423500</v>
      </c>
      <c r="F42" s="7"/>
      <c r="G42" s="7">
        <f>IFERROR(VLOOKUP(A42,'درآمد ناشی از فروش'!A:Q,9,0),0)</f>
        <v>0</v>
      </c>
      <c r="H42" s="7"/>
      <c r="I42" s="7">
        <f t="shared" si="0"/>
        <v>-45423500</v>
      </c>
      <c r="J42" s="7"/>
      <c r="K42" s="1">
        <f t="shared" si="1"/>
        <v>8.8782294959422739E-4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-14422979553</v>
      </c>
      <c r="P42" s="7"/>
      <c r="Q42" s="7">
        <f>IFERROR(VLOOKUP(A42,'درآمد ناشی از فروش'!A:Q,17,0),0)</f>
        <v>105892401</v>
      </c>
      <c r="R42" s="7"/>
      <c r="S42" s="7">
        <f t="shared" si="3"/>
        <v>-14317087152</v>
      </c>
      <c r="T42" s="7"/>
      <c r="U42" s="1">
        <f t="shared" si="2"/>
        <v>5.957665708006348E-3</v>
      </c>
    </row>
    <row r="43" spans="1:21" ht="21" x14ac:dyDescent="0.55000000000000004">
      <c r="A43" s="21" t="s">
        <v>104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-15771574</v>
      </c>
      <c r="F43" s="7"/>
      <c r="G43" s="7">
        <f>IFERROR(VLOOKUP(A43,'درآمد ناشی از فروش'!A:Q,9,0),0)</f>
        <v>0</v>
      </c>
      <c r="H43" s="7"/>
      <c r="I43" s="7">
        <f t="shared" si="0"/>
        <v>-15771574</v>
      </c>
      <c r="J43" s="7"/>
      <c r="K43" s="1">
        <f t="shared" si="1"/>
        <v>3.0826258100814834E-4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-8885035213</v>
      </c>
      <c r="P43" s="7"/>
      <c r="Q43" s="7">
        <f>IFERROR(VLOOKUP(A43,'درآمد ناشی از فروش'!A:Q,17,0),0)</f>
        <v>-959801601</v>
      </c>
      <c r="R43" s="7"/>
      <c r="S43" s="7">
        <f t="shared" si="3"/>
        <v>-9844836814</v>
      </c>
      <c r="T43" s="7"/>
      <c r="U43" s="1">
        <f t="shared" si="2"/>
        <v>4.0966605891962424E-3</v>
      </c>
    </row>
    <row r="44" spans="1:21" ht="21" x14ac:dyDescent="0.55000000000000004">
      <c r="A44" s="21" t="s">
        <v>106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0</v>
      </c>
      <c r="F44" s="7"/>
      <c r="G44" s="7">
        <f>IFERROR(VLOOKUP(A44,'درآمد ناشی از فروش'!A:Q,9,0),0)</f>
        <v>0</v>
      </c>
      <c r="H44" s="7"/>
      <c r="I44" s="7">
        <f t="shared" si="0"/>
        <v>0</v>
      </c>
      <c r="J44" s="7"/>
      <c r="K44" s="1">
        <f t="shared" si="1"/>
        <v>0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-1221335588</v>
      </c>
      <c r="P44" s="7"/>
      <c r="Q44" s="7">
        <f>IFERROR(VLOOKUP(A44,'درآمد ناشی از فروش'!A:Q,17,0),0)</f>
        <v>-270279450</v>
      </c>
      <c r="R44" s="7"/>
      <c r="S44" s="7">
        <f t="shared" si="3"/>
        <v>-1491615038</v>
      </c>
      <c r="T44" s="7"/>
      <c r="U44" s="1">
        <f t="shared" si="2"/>
        <v>6.2069495471345204E-4</v>
      </c>
    </row>
    <row r="45" spans="1:21" ht="21" x14ac:dyDescent="0.55000000000000004">
      <c r="A45" s="21" t="s">
        <v>105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0"/>
        <v>0</v>
      </c>
      <c r="J45" s="7"/>
      <c r="K45" s="1">
        <f t="shared" si="1"/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-28238738250</v>
      </c>
      <c r="R45" s="7"/>
      <c r="S45" s="7">
        <f t="shared" si="3"/>
        <v>-28238738250</v>
      </c>
      <c r="T45" s="7"/>
      <c r="U45" s="1">
        <f t="shared" si="2"/>
        <v>1.1750781476935456E-2</v>
      </c>
    </row>
    <row r="46" spans="1:21" ht="21" x14ac:dyDescent="0.55000000000000004">
      <c r="A46" s="21" t="s">
        <v>97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0</v>
      </c>
      <c r="F46" s="7"/>
      <c r="G46" s="7">
        <f>IFERROR(VLOOKUP(A46,'درآمد ناشی از فروش'!A:Q,9,0),0)</f>
        <v>0</v>
      </c>
      <c r="H46" s="7"/>
      <c r="I46" s="7">
        <f t="shared" si="0"/>
        <v>0</v>
      </c>
      <c r="J46" s="7"/>
      <c r="K46" s="1">
        <f t="shared" si="1"/>
        <v>0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-8553391283</v>
      </c>
      <c r="P46" s="7"/>
      <c r="Q46" s="7">
        <f>IFERROR(VLOOKUP(A46,'درآمد ناشی از فروش'!A:Q,17,0),0)</f>
        <v>866319401</v>
      </c>
      <c r="R46" s="7"/>
      <c r="S46" s="7">
        <f t="shared" si="3"/>
        <v>-7687071882</v>
      </c>
      <c r="T46" s="7"/>
      <c r="U46" s="1">
        <f t="shared" si="2"/>
        <v>3.198765507268264E-3</v>
      </c>
    </row>
    <row r="47" spans="1:21" ht="21" x14ac:dyDescent="0.55000000000000004">
      <c r="A47" s="21" t="s">
        <v>91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0</v>
      </c>
      <c r="F47" s="7"/>
      <c r="G47" s="7">
        <f>IFERROR(VLOOKUP(A47,'درآمد ناشی از فروش'!A:Q,9,0),0)</f>
        <v>0</v>
      </c>
      <c r="H47" s="7"/>
      <c r="I47" s="7">
        <f t="shared" si="0"/>
        <v>0</v>
      </c>
      <c r="J47" s="7"/>
      <c r="K47" s="1">
        <f t="shared" si="1"/>
        <v>0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1985053405</v>
      </c>
      <c r="P47" s="7"/>
      <c r="Q47" s="7">
        <f>IFERROR(VLOOKUP(A47,'درآمد ناشی از فروش'!A:Q,17,0),0)</f>
        <v>0</v>
      </c>
      <c r="R47" s="7"/>
      <c r="S47" s="7">
        <f t="shared" si="3"/>
        <v>1985053405</v>
      </c>
      <c r="T47" s="7"/>
      <c r="U47" s="1">
        <f t="shared" si="2"/>
        <v>-8.2602588599020197E-4</v>
      </c>
    </row>
    <row r="48" spans="1:21" ht="21" x14ac:dyDescent="0.55000000000000004">
      <c r="A48" s="21" t="s">
        <v>101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0</v>
      </c>
      <c r="F48" s="7"/>
      <c r="G48" s="7">
        <f>IFERROR(VLOOKUP(A48,'درآمد ناشی از فروش'!A:Q,9,0),0)</f>
        <v>0</v>
      </c>
      <c r="H48" s="7"/>
      <c r="I48" s="7">
        <f t="shared" si="0"/>
        <v>0</v>
      </c>
      <c r="J48" s="7"/>
      <c r="K48" s="1">
        <f t="shared" ref="K48" si="4">+I48/$I$56</f>
        <v>0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0</v>
      </c>
      <c r="P48" s="7"/>
      <c r="Q48" s="7">
        <f>IFERROR(VLOOKUP(A48,'درآمد ناشی از فروش'!A:Q,17,0),0)</f>
        <v>-1485266939</v>
      </c>
      <c r="R48" s="7"/>
      <c r="S48" s="7">
        <f t="shared" si="3"/>
        <v>-1485266939</v>
      </c>
      <c r="T48" s="7"/>
      <c r="U48" s="1">
        <f t="shared" ref="U48" si="5">+S48/$S$56</f>
        <v>6.1805336628685331E-4</v>
      </c>
    </row>
    <row r="49" spans="1:21" ht="21" x14ac:dyDescent="0.55000000000000004">
      <c r="A49" s="21" t="s">
        <v>113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99793</v>
      </c>
      <c r="F49" s="7"/>
      <c r="G49" s="7">
        <f>IFERROR(VLOOKUP(A49,'درآمد ناشی از فروش'!A:Q,9,0),0)</f>
        <v>0</v>
      </c>
      <c r="H49" s="7"/>
      <c r="I49" s="7">
        <f t="shared" si="0"/>
        <v>99793</v>
      </c>
      <c r="J49" s="7"/>
      <c r="K49" s="1">
        <f t="shared" ref="K49:K50" si="6">+I49/$I$56</f>
        <v>-1.9504995345769641E-6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-205168662</v>
      </c>
      <c r="P49" s="7"/>
      <c r="Q49" s="7">
        <f>IFERROR(VLOOKUP(A49,'درآمد ناشی از فروش'!A:Q,17,0),0)</f>
        <v>0</v>
      </c>
      <c r="R49" s="7"/>
      <c r="S49" s="7">
        <f t="shared" si="3"/>
        <v>-205168662</v>
      </c>
      <c r="T49" s="7"/>
      <c r="U49" s="1">
        <f t="shared" ref="U49:U50" si="7">+S49/$S$56</f>
        <v>8.5375348279848566E-5</v>
      </c>
    </row>
    <row r="50" spans="1:21" ht="21" x14ac:dyDescent="0.55000000000000004">
      <c r="A50" s="21" t="s">
        <v>112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0</v>
      </c>
      <c r="F50" s="7"/>
      <c r="G50" s="7">
        <f>IFERROR(VLOOKUP(A50,'درآمد ناشی از فروش'!A:Q,9,0),0)</f>
        <v>0</v>
      </c>
      <c r="H50" s="7"/>
      <c r="I50" s="7">
        <f t="shared" si="0"/>
        <v>0</v>
      </c>
      <c r="J50" s="7"/>
      <c r="K50" s="1">
        <f t="shared" si="6"/>
        <v>0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-8043808922</v>
      </c>
      <c r="P50" s="7"/>
      <c r="Q50" s="7">
        <f>IFERROR(VLOOKUP(A50,'درآمد ناشی از فروش'!A:Q,17,0),0)</f>
        <v>-385886926</v>
      </c>
      <c r="R50" s="7"/>
      <c r="S50" s="7">
        <f t="shared" si="3"/>
        <v>-8429695848</v>
      </c>
      <c r="T50" s="7"/>
      <c r="U50" s="1">
        <f t="shared" si="7"/>
        <v>3.5077882357891156E-3</v>
      </c>
    </row>
    <row r="51" spans="1:21" ht="21" x14ac:dyDescent="0.55000000000000004">
      <c r="A51" s="21" t="s">
        <v>110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1</v>
      </c>
      <c r="F51" s="7"/>
      <c r="G51" s="7">
        <f>IFERROR(VLOOKUP(A51,'درآمد ناشی از فروش'!A:Q,9,0),0)</f>
        <v>0</v>
      </c>
      <c r="H51" s="7"/>
      <c r="I51" s="7">
        <f t="shared" si="0"/>
        <v>1</v>
      </c>
      <c r="J51" s="7"/>
      <c r="K51" s="1">
        <f>+I51/$I$56</f>
        <v>-1.9545454436453099E-11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-369532578</v>
      </c>
      <c r="P51" s="7"/>
      <c r="Q51" s="7">
        <f>IFERROR(VLOOKUP(A51,'درآمد ناشی از فروش'!A:Q,17,0),0)</f>
        <v>1276946695</v>
      </c>
      <c r="R51" s="7"/>
      <c r="S51" s="7">
        <f t="shared" si="3"/>
        <v>907414117</v>
      </c>
      <c r="T51" s="7"/>
      <c r="U51" s="1">
        <f>+S51/$S$56</f>
        <v>-3.7759565967694549E-4</v>
      </c>
    </row>
    <row r="52" spans="1:21" ht="21" x14ac:dyDescent="0.55000000000000004">
      <c r="A52" s="21" t="s">
        <v>52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1</v>
      </c>
      <c r="F52" s="7"/>
      <c r="G52" s="7">
        <f>IFERROR(VLOOKUP(A52,'درآمد ناشی از فروش'!A:Q,9,0),0)</f>
        <v>0</v>
      </c>
      <c r="H52" s="7"/>
      <c r="I52" s="7">
        <f t="shared" si="0"/>
        <v>1</v>
      </c>
      <c r="J52" s="7"/>
      <c r="K52" s="1">
        <f>+I52/$I$56</f>
        <v>-1.9545454436453099E-11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24471194587</v>
      </c>
      <c r="P52" s="7"/>
      <c r="Q52" s="7">
        <f>IFERROR(VLOOKUP(A52,'درآمد ناشی از فروش'!A:Q,17,0),0)</f>
        <v>23014462723</v>
      </c>
      <c r="R52" s="7"/>
      <c r="S52" s="7">
        <f t="shared" si="3"/>
        <v>47485657310</v>
      </c>
      <c r="T52" s="7"/>
      <c r="U52" s="1">
        <f>+S52/$S$56</f>
        <v>-1.9759862405978875E-2</v>
      </c>
    </row>
    <row r="53" spans="1:21" ht="21" x14ac:dyDescent="0.55000000000000004">
      <c r="A53" s="21" t="s">
        <v>71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0</v>
      </c>
      <c r="F53" s="7"/>
      <c r="G53" s="7">
        <f>IFERROR(VLOOKUP(A53,'درآمد ناشی از فروش'!A:Q,9,0),0)</f>
        <v>0</v>
      </c>
      <c r="H53" s="7"/>
      <c r="I53" s="7">
        <f t="shared" si="0"/>
        <v>0</v>
      </c>
      <c r="J53" s="7"/>
      <c r="K53" s="1">
        <f>+I53/$I$56</f>
        <v>0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-173306710495</v>
      </c>
      <c r="P53" s="7"/>
      <c r="Q53" s="7">
        <f>IFERROR(VLOOKUP(A53,'درآمد ناشی از فروش'!A:Q,17,0),0)</f>
        <v>11030188708</v>
      </c>
      <c r="R53" s="7"/>
      <c r="S53" s="7">
        <f t="shared" si="3"/>
        <v>-162276521787</v>
      </c>
      <c r="T53" s="7"/>
      <c r="U53" s="1">
        <f>+S53/$S$56</f>
        <v>6.7526952850175334E-2</v>
      </c>
    </row>
    <row r="54" spans="1:21" ht="21" x14ac:dyDescent="0.55000000000000004">
      <c r="A54" s="21" t="s">
        <v>116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ref="I54" si="8">+G54+E54+C54</f>
        <v>0</v>
      </c>
      <c r="J54" s="7"/>
      <c r="K54" s="1">
        <f>+I54/$I$56</f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-12555612894</v>
      </c>
      <c r="P54" s="7"/>
      <c r="Q54" s="7">
        <f>IFERROR(VLOOKUP(A54,'درآمد ناشی از فروش'!A:Q,17,0),0)</f>
        <v>0</v>
      </c>
      <c r="R54" s="7"/>
      <c r="S54" s="7">
        <f t="shared" ref="S54" si="9">+Q54+O54+M54</f>
        <v>-12555612894</v>
      </c>
      <c r="T54" s="7"/>
      <c r="U54" s="1">
        <f>+S54/$S$56</f>
        <v>5.2246761919820259E-3</v>
      </c>
    </row>
    <row r="55" spans="1:21" ht="21.75" thickBot="1" x14ac:dyDescent="0.6">
      <c r="A55" s="21" t="s">
        <v>68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0</v>
      </c>
      <c r="H55" s="7"/>
      <c r="I55" s="7">
        <f t="shared" si="0"/>
        <v>0</v>
      </c>
      <c r="J55" s="7"/>
      <c r="K55" s="1">
        <f>+I55/$I$56</f>
        <v>0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41161517509</v>
      </c>
      <c r="P55" s="7"/>
      <c r="Q55" s="7">
        <f>IFERROR(VLOOKUP(A55,'درآمد ناشی از فروش'!A:Q,17,0),0)</f>
        <v>-437238915</v>
      </c>
      <c r="R55" s="7"/>
      <c r="S55" s="7">
        <f t="shared" si="3"/>
        <v>40724278594</v>
      </c>
      <c r="T55" s="7"/>
      <c r="U55" s="1">
        <f>+S55/$S$56</f>
        <v>-1.6946298886563543E-2</v>
      </c>
    </row>
    <row r="56" spans="1:21" s="21" customFormat="1" ht="21.75" thickBot="1" x14ac:dyDescent="0.6">
      <c r="A56" s="21" t="s">
        <v>15</v>
      </c>
      <c r="C56" s="8">
        <f>SUM(C8:C55)</f>
        <v>11731427270</v>
      </c>
      <c r="D56" s="3"/>
      <c r="E56" s="8">
        <f>SUM(E8:E55)</f>
        <v>-62894218253</v>
      </c>
      <c r="F56" s="3"/>
      <c r="G56" s="8">
        <f>SUM(G8:G55)</f>
        <v>0</v>
      </c>
      <c r="H56" s="3"/>
      <c r="I56" s="8">
        <f>SUM(I8:I55)</f>
        <v>-51162790983</v>
      </c>
      <c r="J56" s="3"/>
      <c r="K56" s="9">
        <f>SUM(K8:K55)</f>
        <v>1</v>
      </c>
      <c r="L56" s="3"/>
      <c r="M56" s="8">
        <f>SUM(M8:M55)</f>
        <v>86376446057</v>
      </c>
      <c r="N56" s="3"/>
      <c r="O56" s="8">
        <f>SUM(O8:O55)</f>
        <v>-2504363215723</v>
      </c>
      <c r="P56" s="3"/>
      <c r="Q56" s="8">
        <f>SUM(Q8:Q55)</f>
        <v>14849726787</v>
      </c>
      <c r="R56" s="3"/>
      <c r="S56" s="8">
        <f>SUM(S8:S55)</f>
        <v>-2403137042879</v>
      </c>
      <c r="T56" s="3"/>
      <c r="U56" s="9">
        <f>SUM(U8:U55)</f>
        <v>0.99999999999999989</v>
      </c>
    </row>
    <row r="57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2"/>
  <sheetViews>
    <sheetView rightToLeft="1" zoomScale="90" zoomScaleNormal="90" workbookViewId="0">
      <selection activeCell="A53" sqref="A53"/>
    </sheetView>
  </sheetViews>
  <sheetFormatPr defaultRowHeight="18.75" x14ac:dyDescent="0.2"/>
  <cols>
    <col min="1" max="1" width="24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12.125" style="7" bestFit="1" customWidth="1"/>
    <col min="22" max="16384" width="9" style="7"/>
  </cols>
  <sheetData>
    <row r="2" spans="1:19" ht="26.25" x14ac:dyDescent="0.2">
      <c r="A2" s="57" t="s">
        <v>72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</row>
    <row r="3" spans="1:19" ht="26.25" x14ac:dyDescent="0.2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  <c r="N3" s="57" t="s">
        <v>24</v>
      </c>
      <c r="O3" s="57" t="s">
        <v>24</v>
      </c>
      <c r="P3" s="57" t="s">
        <v>24</v>
      </c>
      <c r="Q3" s="57" t="s">
        <v>24</v>
      </c>
      <c r="R3" s="57" t="s">
        <v>24</v>
      </c>
      <c r="S3" s="57" t="s">
        <v>24</v>
      </c>
    </row>
    <row r="4" spans="1:19" ht="26.25" x14ac:dyDescent="0.2">
      <c r="A4" s="57" t="str">
        <f>+سهام!A4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</row>
    <row r="6" spans="1:19" ht="27" thickBot="1" x14ac:dyDescent="0.25">
      <c r="A6" s="60" t="s">
        <v>3</v>
      </c>
      <c r="C6" s="60" t="s">
        <v>81</v>
      </c>
      <c r="D6" s="60" t="s">
        <v>81</v>
      </c>
      <c r="E6" s="60" t="s">
        <v>81</v>
      </c>
      <c r="F6" s="60" t="s">
        <v>81</v>
      </c>
      <c r="G6" s="60" t="s">
        <v>81</v>
      </c>
      <c r="I6" s="60" t="s">
        <v>26</v>
      </c>
      <c r="J6" s="60" t="s">
        <v>26</v>
      </c>
      <c r="K6" s="60" t="s">
        <v>26</v>
      </c>
      <c r="L6" s="60" t="s">
        <v>26</v>
      </c>
      <c r="M6" s="60" t="s">
        <v>26</v>
      </c>
      <c r="O6" s="60" t="s">
        <v>27</v>
      </c>
      <c r="P6" s="60" t="s">
        <v>27</v>
      </c>
      <c r="Q6" s="60" t="s">
        <v>27</v>
      </c>
      <c r="R6" s="60" t="s">
        <v>27</v>
      </c>
      <c r="S6" s="60" t="s">
        <v>27</v>
      </c>
    </row>
    <row r="7" spans="1:19" ht="27" thickBot="1" x14ac:dyDescent="0.25">
      <c r="A7" s="60" t="s">
        <v>3</v>
      </c>
      <c r="C7" s="23" t="s">
        <v>82</v>
      </c>
      <c r="E7" s="23" t="s">
        <v>83</v>
      </c>
      <c r="G7" s="23" t="s">
        <v>84</v>
      </c>
      <c r="I7" s="49" t="s">
        <v>85</v>
      </c>
      <c r="K7" s="49" t="s">
        <v>30</v>
      </c>
      <c r="M7" s="49" t="s">
        <v>86</v>
      </c>
      <c r="O7" s="49" t="s">
        <v>85</v>
      </c>
      <c r="Q7" s="49" t="s">
        <v>30</v>
      </c>
      <c r="S7" s="49" t="s">
        <v>86</v>
      </c>
    </row>
    <row r="8" spans="1:19" s="33" customFormat="1" ht="20.25" customHeight="1" x14ac:dyDescent="0.2">
      <c r="A8" s="33" t="s">
        <v>75</v>
      </c>
      <c r="C8" s="33" t="s">
        <v>119</v>
      </c>
      <c r="E8" s="33">
        <v>0</v>
      </c>
      <c r="G8" s="33">
        <v>0</v>
      </c>
      <c r="I8" s="66">
        <v>0</v>
      </c>
      <c r="J8" s="66"/>
      <c r="K8" s="66">
        <v>0</v>
      </c>
      <c r="L8" s="66"/>
      <c r="M8" s="66">
        <f>+I8+K8</f>
        <v>0</v>
      </c>
      <c r="N8" s="66"/>
      <c r="O8" s="66">
        <v>78070509375</v>
      </c>
      <c r="P8" s="66"/>
      <c r="Q8" s="66">
        <v>-3425490588</v>
      </c>
      <c r="R8" s="66"/>
      <c r="S8" s="66">
        <f>+Q8+O8</f>
        <v>74645018787</v>
      </c>
    </row>
    <row r="9" spans="1:19" s="33" customFormat="1" ht="20.25" customHeight="1" x14ac:dyDescent="0.2">
      <c r="A9" s="33" t="s">
        <v>93</v>
      </c>
      <c r="C9" s="33" t="s">
        <v>120</v>
      </c>
      <c r="E9" s="33">
        <v>2416013</v>
      </c>
      <c r="G9" s="33">
        <v>1800</v>
      </c>
      <c r="I9" s="66">
        <v>4348823400</v>
      </c>
      <c r="J9" s="66"/>
      <c r="K9" s="66">
        <v>-332832151</v>
      </c>
      <c r="L9" s="66"/>
      <c r="M9" s="66">
        <f t="shared" ref="M9:M10" si="0">+I9+K9</f>
        <v>4015991249</v>
      </c>
      <c r="N9" s="66"/>
      <c r="O9" s="66">
        <v>4348823400</v>
      </c>
      <c r="P9" s="66"/>
      <c r="Q9" s="66">
        <v>-332832151</v>
      </c>
      <c r="R9" s="66"/>
      <c r="S9" s="66">
        <f t="shared" ref="S9:S10" si="1">+Q9+O9</f>
        <v>4015991249</v>
      </c>
    </row>
    <row r="10" spans="1:19" s="33" customFormat="1" ht="20.25" customHeight="1" x14ac:dyDescent="0.2">
      <c r="A10" s="33" t="s">
        <v>98</v>
      </c>
      <c r="C10" s="33" t="s">
        <v>118</v>
      </c>
      <c r="E10" s="33">
        <v>7508458</v>
      </c>
      <c r="G10" s="33">
        <v>1200</v>
      </c>
      <c r="I10" s="66">
        <v>9010149600</v>
      </c>
      <c r="J10" s="66"/>
      <c r="K10" s="66">
        <v>-1294713579</v>
      </c>
      <c r="L10" s="66"/>
      <c r="M10" s="66">
        <f t="shared" si="0"/>
        <v>7715436021</v>
      </c>
      <c r="N10" s="66"/>
      <c r="O10" s="66">
        <v>9010149600</v>
      </c>
      <c r="P10" s="66"/>
      <c r="Q10" s="66">
        <v>-1294713579</v>
      </c>
      <c r="R10" s="66"/>
      <c r="S10" s="66">
        <f t="shared" si="1"/>
        <v>7715436021</v>
      </c>
    </row>
    <row r="11" spans="1:19" s="33" customFormat="1" ht="21.75" customHeight="1" thickBot="1" x14ac:dyDescent="0.25">
      <c r="I11" s="67">
        <f>SUM(I8:I10)</f>
        <v>13358973000</v>
      </c>
      <c r="J11" s="27"/>
      <c r="K11" s="67">
        <f>SUM(K8:K10)</f>
        <v>-1627545730</v>
      </c>
      <c r="L11" s="27">
        <f t="shared" ref="K11:S11" si="2">SUM(L8)</f>
        <v>0</v>
      </c>
      <c r="M11" s="67">
        <f>SUM(M8:M10)</f>
        <v>11731427270</v>
      </c>
      <c r="N11" s="27">
        <f t="shared" si="2"/>
        <v>0</v>
      </c>
      <c r="O11" s="67">
        <f>SUM(O8:O10)</f>
        <v>91429482375</v>
      </c>
      <c r="P11" s="27">
        <f t="shared" si="2"/>
        <v>0</v>
      </c>
      <c r="Q11" s="67">
        <f>SUM(Q8:Q10)</f>
        <v>-5053036318</v>
      </c>
      <c r="R11" s="27">
        <f t="shared" si="2"/>
        <v>0</v>
      </c>
      <c r="S11" s="67">
        <f>SUM(S8:S10)</f>
        <v>86376446057</v>
      </c>
    </row>
    <row r="12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honeticPr fontId="1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53" sqref="A53"/>
    </sheetView>
  </sheetViews>
  <sheetFormatPr defaultRowHeight="18.75" x14ac:dyDescent="0.45"/>
  <cols>
    <col min="1" max="1" width="19.375" style="12" bestFit="1" customWidth="1"/>
    <col min="2" max="2" width="0.875" style="12" customWidth="1"/>
    <col min="3" max="3" width="32.125" style="12" bestFit="1" customWidth="1"/>
    <col min="4" max="4" width="0.875" style="12" customWidth="1"/>
    <col min="5" max="5" width="27.875" style="12" bestFit="1" customWidth="1"/>
    <col min="6" max="6" width="0.875" style="12" customWidth="1"/>
    <col min="7" max="7" width="32.125" style="12" bestFit="1" customWidth="1"/>
    <col min="8" max="8" width="0.875" style="12" customWidth="1"/>
    <col min="9" max="9" width="27.875" style="12" bestFit="1" customWidth="1"/>
    <col min="10" max="10" width="0.875" style="12" customWidth="1"/>
    <col min="11" max="11" width="8" style="12" customWidth="1"/>
    <col min="12" max="16384" width="9" style="12"/>
  </cols>
  <sheetData>
    <row r="2" spans="1:9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</row>
    <row r="3" spans="1:9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</row>
    <row r="4" spans="1:9" ht="26.25" x14ac:dyDescent="0.45">
      <c r="A4" s="57" t="str">
        <f>+سهام!A4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</row>
    <row r="6" spans="1:9" ht="27" thickBot="1" x14ac:dyDescent="0.5">
      <c r="A6" s="60" t="s">
        <v>39</v>
      </c>
      <c r="B6" s="60" t="s">
        <v>39</v>
      </c>
      <c r="C6" s="60" t="s">
        <v>26</v>
      </c>
      <c r="D6" s="60" t="s">
        <v>26</v>
      </c>
      <c r="E6" s="60" t="s">
        <v>26</v>
      </c>
      <c r="G6" s="60" t="s">
        <v>27</v>
      </c>
      <c r="H6" s="60" t="s">
        <v>27</v>
      </c>
      <c r="I6" s="60" t="s">
        <v>27</v>
      </c>
    </row>
    <row r="7" spans="1:9" ht="27" thickBot="1" x14ac:dyDescent="0.5">
      <c r="A7" s="23" t="s">
        <v>40</v>
      </c>
      <c r="C7" s="23" t="s">
        <v>41</v>
      </c>
      <c r="E7" s="23" t="s">
        <v>42</v>
      </c>
      <c r="G7" s="23" t="s">
        <v>41</v>
      </c>
      <c r="I7" s="23" t="s">
        <v>42</v>
      </c>
    </row>
    <row r="8" spans="1:9" ht="22.5" x14ac:dyDescent="0.55000000000000004">
      <c r="A8" s="24" t="s">
        <v>114</v>
      </c>
      <c r="B8" s="25"/>
      <c r="C8" s="24">
        <f>+'سود سپرده بانکی'!G8</f>
        <v>3277</v>
      </c>
      <c r="D8" s="25"/>
      <c r="E8" s="36">
        <f>+C8/$C$10</f>
        <v>1.0078483745591492E-6</v>
      </c>
      <c r="F8" s="25"/>
      <c r="G8" s="24">
        <f>+'سود سپرده بانکی'!M8</f>
        <v>6667</v>
      </c>
      <c r="H8" s="25"/>
      <c r="I8" s="37">
        <f>+G8/$G$10</f>
        <v>4.8080996992235786E-7</v>
      </c>
    </row>
    <row r="9" spans="1:9" ht="23.25" thickBot="1" x14ac:dyDescent="0.6">
      <c r="A9" s="24" t="s">
        <v>23</v>
      </c>
      <c r="B9" s="25"/>
      <c r="C9" s="24">
        <f>+'سود سپرده بانکی'!G9</f>
        <v>3251477881</v>
      </c>
      <c r="D9" s="25"/>
      <c r="E9" s="36">
        <f>+C9/$C$10</f>
        <v>0.99999899215162547</v>
      </c>
      <c r="F9" s="25"/>
      <c r="G9" s="24">
        <f>+'سود سپرده بانکی'!M9</f>
        <v>13866178348</v>
      </c>
      <c r="H9" s="25"/>
      <c r="I9" s="37">
        <f>+G9/$G$10</f>
        <v>0.99999951919003005</v>
      </c>
    </row>
    <row r="10" spans="1:9" ht="24.75" thickBot="1" x14ac:dyDescent="0.5">
      <c r="C10" s="26">
        <f>SUM(C8:C9)</f>
        <v>3251481158</v>
      </c>
      <c r="D10" s="27"/>
      <c r="E10" s="11">
        <f t="shared" ref="E10:I10" si="0">SUM(E8:E9)</f>
        <v>1</v>
      </c>
      <c r="F10" s="27">
        <f t="shared" si="0"/>
        <v>0</v>
      </c>
      <c r="G10" s="26">
        <f t="shared" si="0"/>
        <v>13866185015</v>
      </c>
      <c r="H10" s="27">
        <f t="shared" si="0"/>
        <v>0</v>
      </c>
      <c r="I10" s="11">
        <f t="shared" si="0"/>
        <v>1</v>
      </c>
    </row>
    <row r="11" spans="1:9" ht="19.5" thickTop="1" x14ac:dyDescent="0.45">
      <c r="E11" s="28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53" sqref="A53"/>
    </sheetView>
  </sheetViews>
  <sheetFormatPr defaultRowHeight="18.75" x14ac:dyDescent="0.2"/>
  <cols>
    <col min="1" max="1" width="17.12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</row>
    <row r="3" spans="1:13" ht="26.25" x14ac:dyDescent="0.2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</row>
    <row r="4" spans="1:13" ht="26.25" x14ac:dyDescent="0.2">
      <c r="A4" s="57" t="str">
        <f>+سهام!A4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</row>
    <row r="6" spans="1:13" ht="27" thickBot="1" x14ac:dyDescent="0.25">
      <c r="A6" s="60" t="s">
        <v>25</v>
      </c>
      <c r="B6" s="60" t="s">
        <v>25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I6" s="60" t="s">
        <v>27</v>
      </c>
      <c r="J6" s="60" t="s">
        <v>27</v>
      </c>
      <c r="K6" s="60" t="s">
        <v>27</v>
      </c>
      <c r="L6" s="60" t="s">
        <v>27</v>
      </c>
      <c r="M6" s="60" t="s">
        <v>27</v>
      </c>
    </row>
    <row r="7" spans="1:13" ht="27" thickBot="1" x14ac:dyDescent="0.25">
      <c r="A7" s="23" t="s">
        <v>28</v>
      </c>
      <c r="C7" s="23" t="s">
        <v>29</v>
      </c>
      <c r="E7" s="23" t="s">
        <v>30</v>
      </c>
      <c r="G7" s="23" t="s">
        <v>31</v>
      </c>
      <c r="I7" s="23" t="s">
        <v>29</v>
      </c>
      <c r="K7" s="23" t="s">
        <v>30</v>
      </c>
      <c r="M7" s="23" t="s">
        <v>31</v>
      </c>
    </row>
    <row r="8" spans="1:13" ht="19.5" customHeight="1" x14ac:dyDescent="0.2">
      <c r="A8" s="3" t="s">
        <v>114</v>
      </c>
      <c r="C8" s="7">
        <v>3277</v>
      </c>
      <c r="E8" s="7">
        <v>0</v>
      </c>
      <c r="G8" s="7">
        <f>+C8-E8</f>
        <v>3277</v>
      </c>
      <c r="I8" s="7">
        <v>6667</v>
      </c>
      <c r="K8" s="7">
        <v>0</v>
      </c>
      <c r="M8" s="7">
        <f>+I8-K8</f>
        <v>6667</v>
      </c>
    </row>
    <row r="9" spans="1:13" ht="19.5" customHeight="1" thickBot="1" x14ac:dyDescent="0.25">
      <c r="A9" s="3" t="s">
        <v>23</v>
      </c>
      <c r="C9" s="7">
        <v>3251477881</v>
      </c>
      <c r="E9" s="7">
        <v>0</v>
      </c>
      <c r="G9" s="7">
        <f>+C9-E9</f>
        <v>3251477881</v>
      </c>
      <c r="I9" s="7">
        <v>13866178348</v>
      </c>
      <c r="K9" s="7">
        <v>0</v>
      </c>
      <c r="M9" s="7">
        <f>+I9-K9</f>
        <v>13866178348</v>
      </c>
    </row>
    <row r="10" spans="1:13" s="3" customFormat="1" ht="21.75" thickBot="1" x14ac:dyDescent="0.25">
      <c r="A10" s="3" t="s">
        <v>15</v>
      </c>
      <c r="C10" s="8">
        <f>SUM(C8:C9)</f>
        <v>3251481158</v>
      </c>
      <c r="E10" s="8">
        <f t="shared" ref="E10:M10" si="0">SUM(E8:E9)</f>
        <v>0</v>
      </c>
      <c r="F10" s="3">
        <f t="shared" si="0"/>
        <v>0</v>
      </c>
      <c r="G10" s="8">
        <f t="shared" si="0"/>
        <v>3251481158</v>
      </c>
      <c r="H10" s="3">
        <f t="shared" si="0"/>
        <v>0</v>
      </c>
      <c r="I10" s="8">
        <f t="shared" si="0"/>
        <v>13866185015</v>
      </c>
      <c r="J10" s="3">
        <f t="shared" si="0"/>
        <v>0</v>
      </c>
      <c r="K10" s="8">
        <f t="shared" si="0"/>
        <v>0</v>
      </c>
      <c r="L10" s="3">
        <f t="shared" si="0"/>
        <v>0</v>
      </c>
      <c r="M10" s="8">
        <f t="shared" si="0"/>
        <v>13866185015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59"/>
  <sheetViews>
    <sheetView rightToLeft="1" topLeftCell="A43" zoomScale="90" zoomScaleNormal="90" workbookViewId="0">
      <selection activeCell="A53" sqref="A53"/>
    </sheetView>
  </sheetViews>
  <sheetFormatPr defaultRowHeight="22.5" x14ac:dyDescent="0.2"/>
  <cols>
    <col min="1" max="1" width="29.375" style="6" bestFit="1" customWidth="1"/>
    <col min="2" max="2" width="0.875" style="6" customWidth="1"/>
    <col min="3" max="3" width="15.75" style="6" customWidth="1"/>
    <col min="4" max="4" width="0.875" style="6" customWidth="1"/>
    <col min="5" max="5" width="19.25" style="6" customWidth="1"/>
    <col min="6" max="6" width="0.875" style="6" customWidth="1"/>
    <col min="7" max="7" width="19.25" style="6" customWidth="1"/>
    <col min="8" max="8" width="0.875" style="6" customWidth="1"/>
    <col min="9" max="9" width="24.5" style="6" customWidth="1"/>
    <col min="10" max="10" width="0.875" style="6" customWidth="1"/>
    <col min="11" max="11" width="16.625" style="6" customWidth="1"/>
    <col min="12" max="12" width="0.875" style="6" customWidth="1"/>
    <col min="13" max="13" width="20.125" style="6" customWidth="1"/>
    <col min="14" max="14" width="0.875" style="6" customWidth="1"/>
    <col min="15" max="15" width="20.125" style="6" customWidth="1"/>
    <col min="16" max="16" width="0.875" style="6" customWidth="1"/>
    <col min="17" max="17" width="24.5" style="6" customWidth="1"/>
    <col min="18" max="18" width="0.875" style="6" customWidth="1"/>
    <col min="19" max="19" width="17" style="6" bestFit="1" customWidth="1"/>
    <col min="20" max="16384" width="9" style="6"/>
  </cols>
  <sheetData>
    <row r="2" spans="1:17" ht="24" x14ac:dyDescent="0.2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4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</row>
    <row r="4" spans="1:17" ht="24" x14ac:dyDescent="0.2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4.75" thickBot="1" x14ac:dyDescent="0.25">
      <c r="A6" s="61" t="s">
        <v>3</v>
      </c>
      <c r="C6" s="62" t="s">
        <v>26</v>
      </c>
      <c r="D6" s="62" t="s">
        <v>26</v>
      </c>
      <c r="E6" s="62" t="s">
        <v>26</v>
      </c>
      <c r="F6" s="62" t="s">
        <v>26</v>
      </c>
      <c r="G6" s="62" t="s">
        <v>26</v>
      </c>
      <c r="H6" s="62" t="s">
        <v>26</v>
      </c>
      <c r="I6" s="62" t="s">
        <v>26</v>
      </c>
      <c r="K6" s="62" t="s">
        <v>27</v>
      </c>
      <c r="L6" s="62" t="s">
        <v>27</v>
      </c>
      <c r="M6" s="62" t="s">
        <v>27</v>
      </c>
      <c r="N6" s="62" t="s">
        <v>27</v>
      </c>
      <c r="O6" s="62" t="s">
        <v>27</v>
      </c>
      <c r="P6" s="62" t="s">
        <v>27</v>
      </c>
      <c r="Q6" s="62" t="s">
        <v>27</v>
      </c>
    </row>
    <row r="7" spans="1:17" ht="24.75" thickBot="1" x14ac:dyDescent="0.25">
      <c r="A7" s="62" t="s">
        <v>3</v>
      </c>
      <c r="C7" s="20" t="s">
        <v>7</v>
      </c>
      <c r="E7" s="20" t="s">
        <v>32</v>
      </c>
      <c r="G7" s="20" t="s">
        <v>33</v>
      </c>
      <c r="I7" s="20" t="s">
        <v>80</v>
      </c>
      <c r="K7" s="20" t="s">
        <v>7</v>
      </c>
      <c r="M7" s="20" t="s">
        <v>32</v>
      </c>
      <c r="O7" s="20" t="s">
        <v>33</v>
      </c>
      <c r="Q7" s="20" t="s">
        <v>80</v>
      </c>
    </row>
    <row r="8" spans="1:17" x14ac:dyDescent="0.55000000000000004">
      <c r="A8" s="21" t="s">
        <v>66</v>
      </c>
      <c r="C8" s="6">
        <v>0</v>
      </c>
      <c r="E8" s="6">
        <v>0</v>
      </c>
      <c r="G8" s="6">
        <v>0</v>
      </c>
      <c r="I8" s="6">
        <v>0</v>
      </c>
      <c r="K8" s="6">
        <v>12750757</v>
      </c>
      <c r="M8" s="6">
        <v>205259365386</v>
      </c>
      <c r="O8" s="6">
        <v>168021131650</v>
      </c>
      <c r="Q8" s="6">
        <f>+M8-O8</f>
        <v>37238233736</v>
      </c>
    </row>
    <row r="9" spans="1:17" x14ac:dyDescent="0.55000000000000004">
      <c r="A9" s="21" t="s">
        <v>53</v>
      </c>
      <c r="C9" s="6">
        <v>0</v>
      </c>
      <c r="E9" s="6">
        <v>0</v>
      </c>
      <c r="G9" s="6">
        <v>0</v>
      </c>
      <c r="I9" s="6">
        <v>0</v>
      </c>
      <c r="K9" s="6">
        <v>1180816</v>
      </c>
      <c r="M9" s="6">
        <v>30034375986</v>
      </c>
      <c r="O9" s="6">
        <v>30916068871</v>
      </c>
      <c r="Q9" s="6">
        <f t="shared" ref="Q9:Q51" si="0">+M9-O9</f>
        <v>-881692885</v>
      </c>
    </row>
    <row r="10" spans="1:17" x14ac:dyDescent="0.55000000000000004">
      <c r="A10" s="21" t="s">
        <v>98</v>
      </c>
      <c r="C10" s="6">
        <v>0</v>
      </c>
      <c r="E10" s="6">
        <v>0</v>
      </c>
      <c r="G10" s="6">
        <v>0</v>
      </c>
      <c r="I10" s="6">
        <v>0</v>
      </c>
      <c r="K10" s="6">
        <v>1159993</v>
      </c>
      <c r="M10" s="6">
        <v>17322471653</v>
      </c>
      <c r="O10" s="6">
        <v>17207842494</v>
      </c>
      <c r="Q10" s="6">
        <f t="shared" si="0"/>
        <v>114629159</v>
      </c>
    </row>
    <row r="11" spans="1:17" x14ac:dyDescent="0.55000000000000004">
      <c r="A11" s="21" t="s">
        <v>101</v>
      </c>
      <c r="C11" s="6">
        <v>0</v>
      </c>
      <c r="E11" s="6">
        <v>0</v>
      </c>
      <c r="G11" s="6">
        <v>0</v>
      </c>
      <c r="I11" s="6">
        <v>0</v>
      </c>
      <c r="K11" s="6">
        <v>5450321</v>
      </c>
      <c r="M11" s="6">
        <v>38116208600</v>
      </c>
      <c r="O11" s="6">
        <v>39601475539</v>
      </c>
      <c r="Q11" s="6">
        <f t="shared" si="0"/>
        <v>-1485266939</v>
      </c>
    </row>
    <row r="12" spans="1:17" x14ac:dyDescent="0.55000000000000004">
      <c r="A12" s="21" t="s">
        <v>54</v>
      </c>
      <c r="C12" s="6">
        <v>0</v>
      </c>
      <c r="E12" s="6">
        <v>0</v>
      </c>
      <c r="G12" s="6">
        <v>0</v>
      </c>
      <c r="I12" s="6">
        <v>0</v>
      </c>
      <c r="K12" s="6">
        <v>10794090</v>
      </c>
      <c r="M12" s="6">
        <v>16273709564</v>
      </c>
      <c r="O12" s="6">
        <v>21102665212</v>
      </c>
      <c r="Q12" s="6">
        <f t="shared" si="0"/>
        <v>-4828955648</v>
      </c>
    </row>
    <row r="13" spans="1:17" x14ac:dyDescent="0.55000000000000004">
      <c r="A13" s="21" t="s">
        <v>99</v>
      </c>
      <c r="C13" s="6">
        <v>0</v>
      </c>
      <c r="E13" s="6">
        <v>0</v>
      </c>
      <c r="G13" s="6">
        <v>0</v>
      </c>
      <c r="I13" s="6">
        <v>0</v>
      </c>
      <c r="K13" s="6">
        <v>598516</v>
      </c>
      <c r="M13" s="6">
        <v>10010804378</v>
      </c>
      <c r="O13" s="6">
        <v>13020602906</v>
      </c>
      <c r="Q13" s="6">
        <f t="shared" si="0"/>
        <v>-3009798528</v>
      </c>
    </row>
    <row r="14" spans="1:17" x14ac:dyDescent="0.55000000000000004">
      <c r="A14" s="21" t="s">
        <v>64</v>
      </c>
      <c r="C14" s="6">
        <v>0</v>
      </c>
      <c r="E14" s="6">
        <v>0</v>
      </c>
      <c r="G14" s="6">
        <v>0</v>
      </c>
      <c r="I14" s="6">
        <v>0</v>
      </c>
      <c r="K14" s="6">
        <v>1367044</v>
      </c>
      <c r="M14" s="6">
        <v>5005399217</v>
      </c>
      <c r="O14" s="6">
        <v>5090277425</v>
      </c>
      <c r="Q14" s="6">
        <f t="shared" si="0"/>
        <v>-84878208</v>
      </c>
    </row>
    <row r="15" spans="1:17" x14ac:dyDescent="0.55000000000000004">
      <c r="A15" s="21" t="s">
        <v>92</v>
      </c>
      <c r="C15" s="6">
        <v>0</v>
      </c>
      <c r="E15" s="6">
        <v>0</v>
      </c>
      <c r="G15" s="6">
        <v>0</v>
      </c>
      <c r="I15" s="6">
        <v>0</v>
      </c>
      <c r="K15" s="6">
        <v>6085230</v>
      </c>
      <c r="M15" s="6">
        <v>9908506255</v>
      </c>
      <c r="O15" s="6">
        <v>11140462658</v>
      </c>
      <c r="Q15" s="6">
        <f t="shared" si="0"/>
        <v>-1231956403</v>
      </c>
    </row>
    <row r="16" spans="1:17" x14ac:dyDescent="0.55000000000000004">
      <c r="A16" s="21" t="s">
        <v>67</v>
      </c>
      <c r="C16" s="6">
        <v>0</v>
      </c>
      <c r="E16" s="6">
        <v>0</v>
      </c>
      <c r="G16" s="6">
        <v>0</v>
      </c>
      <c r="I16" s="6">
        <v>0</v>
      </c>
      <c r="K16" s="6">
        <v>1962035</v>
      </c>
      <c r="M16" s="6">
        <v>4994172684</v>
      </c>
      <c r="O16" s="6">
        <v>4678324897</v>
      </c>
      <c r="Q16" s="6">
        <f t="shared" si="0"/>
        <v>315847787</v>
      </c>
    </row>
    <row r="17" spans="1:17" x14ac:dyDescent="0.55000000000000004">
      <c r="A17" s="21" t="s">
        <v>46</v>
      </c>
      <c r="C17" s="6">
        <v>0</v>
      </c>
      <c r="E17" s="6">
        <v>0</v>
      </c>
      <c r="G17" s="6">
        <v>0</v>
      </c>
      <c r="I17" s="6">
        <v>0</v>
      </c>
      <c r="K17" s="6">
        <v>1065567</v>
      </c>
      <c r="M17" s="6">
        <v>5006406085</v>
      </c>
      <c r="O17" s="6">
        <v>4877829579</v>
      </c>
      <c r="Q17" s="6">
        <f t="shared" si="0"/>
        <v>128576506</v>
      </c>
    </row>
    <row r="18" spans="1:17" x14ac:dyDescent="0.55000000000000004">
      <c r="A18" s="21" t="s">
        <v>97</v>
      </c>
      <c r="C18" s="6">
        <v>0</v>
      </c>
      <c r="E18" s="6">
        <v>0</v>
      </c>
      <c r="G18" s="6">
        <v>0</v>
      </c>
      <c r="I18" s="6">
        <v>0</v>
      </c>
      <c r="K18" s="6">
        <v>661359</v>
      </c>
      <c r="M18" s="6">
        <v>6992781635</v>
      </c>
      <c r="O18" s="6">
        <v>6126462234</v>
      </c>
      <c r="Q18" s="6">
        <f t="shared" si="0"/>
        <v>866319401</v>
      </c>
    </row>
    <row r="19" spans="1:17" x14ac:dyDescent="0.55000000000000004">
      <c r="A19" s="21" t="s">
        <v>73</v>
      </c>
      <c r="C19" s="6">
        <v>0</v>
      </c>
      <c r="E19" s="6">
        <v>0</v>
      </c>
      <c r="G19" s="6">
        <v>0</v>
      </c>
      <c r="I19" s="6">
        <v>0</v>
      </c>
      <c r="K19" s="6">
        <v>1951989</v>
      </c>
      <c r="M19" s="6">
        <v>66812219392</v>
      </c>
      <c r="O19" s="6">
        <v>62313213606</v>
      </c>
      <c r="Q19" s="6">
        <f t="shared" si="0"/>
        <v>4499005786</v>
      </c>
    </row>
    <row r="20" spans="1:17" x14ac:dyDescent="0.55000000000000004">
      <c r="A20" s="21" t="s">
        <v>50</v>
      </c>
      <c r="C20" s="6">
        <v>0</v>
      </c>
      <c r="E20" s="6">
        <v>0</v>
      </c>
      <c r="G20" s="6">
        <v>0</v>
      </c>
      <c r="I20" s="6">
        <v>0</v>
      </c>
      <c r="K20" s="6">
        <v>10199428</v>
      </c>
      <c r="M20" s="6">
        <v>25026989879</v>
      </c>
      <c r="O20" s="6">
        <v>25422853328</v>
      </c>
      <c r="Q20" s="6">
        <f t="shared" si="0"/>
        <v>-395863449</v>
      </c>
    </row>
    <row r="21" spans="1:17" x14ac:dyDescent="0.55000000000000004">
      <c r="A21" s="21" t="s">
        <v>105</v>
      </c>
      <c r="C21" s="6">
        <v>0</v>
      </c>
      <c r="E21" s="6">
        <v>0</v>
      </c>
      <c r="G21" s="6">
        <v>0</v>
      </c>
      <c r="I21" s="6">
        <v>0</v>
      </c>
      <c r="K21" s="6">
        <v>11512918</v>
      </c>
      <c r="M21" s="6">
        <v>38579788218</v>
      </c>
      <c r="O21" s="6">
        <v>66818526468</v>
      </c>
      <c r="Q21" s="6">
        <f t="shared" si="0"/>
        <v>-28238738250</v>
      </c>
    </row>
    <row r="22" spans="1:17" x14ac:dyDescent="0.55000000000000004">
      <c r="A22" s="21" t="s">
        <v>96</v>
      </c>
      <c r="C22" s="6">
        <v>0</v>
      </c>
      <c r="E22" s="6">
        <v>0</v>
      </c>
      <c r="G22" s="6">
        <v>0</v>
      </c>
      <c r="I22" s="6">
        <v>0</v>
      </c>
      <c r="K22" s="6">
        <v>4967336</v>
      </c>
      <c r="M22" s="6">
        <v>48778964415</v>
      </c>
      <c r="O22" s="6">
        <v>58407921013</v>
      </c>
      <c r="Q22" s="6">
        <f t="shared" si="0"/>
        <v>-9628956598</v>
      </c>
    </row>
    <row r="23" spans="1:17" x14ac:dyDescent="0.55000000000000004">
      <c r="A23" s="21" t="s">
        <v>52</v>
      </c>
      <c r="C23" s="6">
        <v>0</v>
      </c>
      <c r="E23" s="6">
        <v>0</v>
      </c>
      <c r="G23" s="6">
        <v>0</v>
      </c>
      <c r="I23" s="6">
        <v>0</v>
      </c>
      <c r="K23" s="6">
        <v>3185450</v>
      </c>
      <c r="M23" s="6">
        <v>79986093537</v>
      </c>
      <c r="O23" s="6">
        <v>56971630814</v>
      </c>
      <c r="Q23" s="6">
        <f t="shared" si="0"/>
        <v>23014462723</v>
      </c>
    </row>
    <row r="24" spans="1:17" x14ac:dyDescent="0.55000000000000004">
      <c r="A24" s="21" t="s">
        <v>56</v>
      </c>
      <c r="C24" s="6">
        <v>0</v>
      </c>
      <c r="E24" s="6">
        <v>0</v>
      </c>
      <c r="G24" s="6">
        <v>0</v>
      </c>
      <c r="I24" s="6">
        <v>0</v>
      </c>
      <c r="K24" s="6">
        <v>2727284</v>
      </c>
      <c r="M24" s="6">
        <v>35039013171</v>
      </c>
      <c r="O24" s="6">
        <v>35299711690</v>
      </c>
      <c r="Q24" s="6">
        <f t="shared" si="0"/>
        <v>-260698519</v>
      </c>
    </row>
    <row r="25" spans="1:17" x14ac:dyDescent="0.55000000000000004">
      <c r="A25" s="21" t="s">
        <v>102</v>
      </c>
      <c r="C25" s="6">
        <v>0</v>
      </c>
      <c r="E25" s="6">
        <v>0</v>
      </c>
      <c r="G25" s="6">
        <v>0</v>
      </c>
      <c r="I25" s="6">
        <v>0</v>
      </c>
      <c r="K25" s="6">
        <v>3360996</v>
      </c>
      <c r="M25" s="6">
        <v>15195062916</v>
      </c>
      <c r="O25" s="6">
        <v>23145007576</v>
      </c>
      <c r="Q25" s="6">
        <f t="shared" si="0"/>
        <v>-7949944660</v>
      </c>
    </row>
    <row r="26" spans="1:17" x14ac:dyDescent="0.55000000000000004">
      <c r="A26" s="21" t="s">
        <v>45</v>
      </c>
      <c r="C26" s="6">
        <v>0</v>
      </c>
      <c r="E26" s="6">
        <v>0</v>
      </c>
      <c r="G26" s="6">
        <v>0</v>
      </c>
      <c r="I26" s="6">
        <v>0</v>
      </c>
      <c r="K26" s="6">
        <v>1600</v>
      </c>
      <c r="M26" s="6">
        <v>41021312000</v>
      </c>
      <c r="O26" s="6">
        <v>28443571199</v>
      </c>
      <c r="Q26" s="6">
        <f t="shared" si="0"/>
        <v>12577740801</v>
      </c>
    </row>
    <row r="27" spans="1:17" x14ac:dyDescent="0.55000000000000004">
      <c r="A27" s="21" t="s">
        <v>78</v>
      </c>
      <c r="C27" s="6">
        <v>0</v>
      </c>
      <c r="E27" s="6">
        <v>0</v>
      </c>
      <c r="G27" s="6">
        <v>0</v>
      </c>
      <c r="I27" s="6">
        <v>0</v>
      </c>
      <c r="K27" s="6">
        <v>3490724</v>
      </c>
      <c r="M27" s="6">
        <v>54766695883</v>
      </c>
      <c r="O27" s="6">
        <v>49394890658</v>
      </c>
      <c r="Q27" s="6">
        <f t="shared" si="0"/>
        <v>5371805225</v>
      </c>
    </row>
    <row r="28" spans="1:17" x14ac:dyDescent="0.55000000000000004">
      <c r="A28" s="21" t="s">
        <v>94</v>
      </c>
      <c r="C28" s="6">
        <v>0</v>
      </c>
      <c r="E28" s="6">
        <v>0</v>
      </c>
      <c r="G28" s="6">
        <v>0</v>
      </c>
      <c r="I28" s="6">
        <v>0</v>
      </c>
      <c r="K28" s="6">
        <v>586942</v>
      </c>
      <c r="M28" s="6">
        <v>18596659835</v>
      </c>
      <c r="O28" s="6">
        <v>17770353669</v>
      </c>
      <c r="Q28" s="6">
        <f t="shared" si="0"/>
        <v>826306166</v>
      </c>
    </row>
    <row r="29" spans="1:17" x14ac:dyDescent="0.55000000000000004">
      <c r="A29" s="21" t="s">
        <v>110</v>
      </c>
      <c r="C29" s="6">
        <v>0</v>
      </c>
      <c r="E29" s="6">
        <v>0</v>
      </c>
      <c r="G29" s="6">
        <v>0</v>
      </c>
      <c r="I29" s="6">
        <v>0</v>
      </c>
      <c r="K29" s="6">
        <v>1256501</v>
      </c>
      <c r="M29" s="6">
        <v>9276823941</v>
      </c>
      <c r="O29" s="6">
        <v>7999877246</v>
      </c>
      <c r="Q29" s="6">
        <f t="shared" si="0"/>
        <v>1276946695</v>
      </c>
    </row>
    <row r="30" spans="1:17" x14ac:dyDescent="0.55000000000000004">
      <c r="A30" s="21" t="s">
        <v>60</v>
      </c>
      <c r="C30" s="6">
        <v>0</v>
      </c>
      <c r="E30" s="6">
        <v>0</v>
      </c>
      <c r="G30" s="6">
        <v>0</v>
      </c>
      <c r="I30" s="6">
        <v>0</v>
      </c>
      <c r="K30" s="6">
        <v>344373</v>
      </c>
      <c r="M30" s="6">
        <v>15748293246</v>
      </c>
      <c r="O30" s="6">
        <v>16612251068</v>
      </c>
      <c r="Q30" s="6">
        <f t="shared" si="0"/>
        <v>-863957822</v>
      </c>
    </row>
    <row r="31" spans="1:17" x14ac:dyDescent="0.55000000000000004">
      <c r="A31" s="21" t="s">
        <v>100</v>
      </c>
      <c r="C31" s="6">
        <v>0</v>
      </c>
      <c r="E31" s="6">
        <v>0</v>
      </c>
      <c r="G31" s="6">
        <v>0</v>
      </c>
      <c r="I31" s="6">
        <v>0</v>
      </c>
      <c r="K31" s="6">
        <v>2368259</v>
      </c>
      <c r="M31" s="6">
        <v>9736508400</v>
      </c>
      <c r="O31" s="6">
        <v>12728185485</v>
      </c>
      <c r="Q31" s="6">
        <f t="shared" si="0"/>
        <v>-2991677085</v>
      </c>
    </row>
    <row r="32" spans="1:17" x14ac:dyDescent="0.55000000000000004">
      <c r="A32" s="21" t="s">
        <v>61</v>
      </c>
      <c r="C32" s="6">
        <v>0</v>
      </c>
      <c r="E32" s="6">
        <v>0</v>
      </c>
      <c r="G32" s="6">
        <v>0</v>
      </c>
      <c r="I32" s="6">
        <v>0</v>
      </c>
      <c r="K32" s="6">
        <v>3842130</v>
      </c>
      <c r="M32" s="6">
        <v>22920887171</v>
      </c>
      <c r="O32" s="6">
        <v>28155871044</v>
      </c>
      <c r="Q32" s="6">
        <f t="shared" si="0"/>
        <v>-5234983873</v>
      </c>
    </row>
    <row r="33" spans="1:17" x14ac:dyDescent="0.55000000000000004">
      <c r="A33" s="21" t="s">
        <v>59</v>
      </c>
      <c r="C33" s="6">
        <v>0</v>
      </c>
      <c r="E33" s="6">
        <v>0</v>
      </c>
      <c r="G33" s="6">
        <v>0</v>
      </c>
      <c r="I33" s="6">
        <v>0</v>
      </c>
      <c r="K33" s="6">
        <v>2233856</v>
      </c>
      <c r="M33" s="6">
        <v>20164786032</v>
      </c>
      <c r="O33" s="6">
        <v>24574473885</v>
      </c>
      <c r="Q33" s="6">
        <f t="shared" si="0"/>
        <v>-4409687853</v>
      </c>
    </row>
    <row r="34" spans="1:17" x14ac:dyDescent="0.55000000000000004">
      <c r="A34" s="21" t="s">
        <v>49</v>
      </c>
      <c r="C34" s="6">
        <v>0</v>
      </c>
      <c r="E34" s="6">
        <v>0</v>
      </c>
      <c r="G34" s="6">
        <v>0</v>
      </c>
      <c r="I34" s="6">
        <v>0</v>
      </c>
      <c r="K34" s="6">
        <v>6895291</v>
      </c>
      <c r="M34" s="6">
        <v>19680733374</v>
      </c>
      <c r="O34" s="6">
        <v>19855768183</v>
      </c>
      <c r="Q34" s="6">
        <f t="shared" si="0"/>
        <v>-175034809</v>
      </c>
    </row>
    <row r="35" spans="1:17" x14ac:dyDescent="0.55000000000000004">
      <c r="A35" s="21" t="s">
        <v>51</v>
      </c>
      <c r="C35" s="6">
        <v>0</v>
      </c>
      <c r="E35" s="6">
        <v>0</v>
      </c>
      <c r="G35" s="6">
        <v>0</v>
      </c>
      <c r="I35" s="6">
        <v>0</v>
      </c>
      <c r="K35" s="6">
        <v>218672</v>
      </c>
      <c r="M35" s="6">
        <v>29949454742</v>
      </c>
      <c r="O35" s="6">
        <v>27652569000</v>
      </c>
      <c r="Q35" s="6">
        <f t="shared" si="0"/>
        <v>2296885742</v>
      </c>
    </row>
    <row r="36" spans="1:17" x14ac:dyDescent="0.55000000000000004">
      <c r="A36" s="21" t="s">
        <v>70</v>
      </c>
      <c r="C36" s="6">
        <v>0</v>
      </c>
      <c r="E36" s="6">
        <v>0</v>
      </c>
      <c r="G36" s="6">
        <v>0</v>
      </c>
      <c r="I36" s="6">
        <v>0</v>
      </c>
      <c r="K36" s="6">
        <v>8036198</v>
      </c>
      <c r="M36" s="6">
        <v>19804525528</v>
      </c>
      <c r="O36" s="6">
        <v>20187267779</v>
      </c>
      <c r="Q36" s="6">
        <f t="shared" si="0"/>
        <v>-382742251</v>
      </c>
    </row>
    <row r="37" spans="1:17" x14ac:dyDescent="0.55000000000000004">
      <c r="A37" s="21" t="s">
        <v>55</v>
      </c>
      <c r="C37" s="6">
        <v>0</v>
      </c>
      <c r="E37" s="6">
        <v>0</v>
      </c>
      <c r="G37" s="6">
        <v>0</v>
      </c>
      <c r="I37" s="6">
        <v>0</v>
      </c>
      <c r="K37" s="6">
        <v>632130</v>
      </c>
      <c r="M37" s="6">
        <v>5005404264</v>
      </c>
      <c r="O37" s="6">
        <v>5065500640</v>
      </c>
      <c r="Q37" s="6">
        <f t="shared" si="0"/>
        <v>-60096376</v>
      </c>
    </row>
    <row r="38" spans="1:17" x14ac:dyDescent="0.55000000000000004">
      <c r="A38" s="21" t="s">
        <v>104</v>
      </c>
      <c r="C38" s="6">
        <v>0</v>
      </c>
      <c r="E38" s="6">
        <v>0</v>
      </c>
      <c r="G38" s="6">
        <v>0</v>
      </c>
      <c r="I38" s="6">
        <v>0</v>
      </c>
      <c r="K38" s="6">
        <v>1830995</v>
      </c>
      <c r="M38" s="6">
        <v>9869379662</v>
      </c>
      <c r="O38" s="6">
        <v>10829181263</v>
      </c>
      <c r="Q38" s="6">
        <f t="shared" si="0"/>
        <v>-959801601</v>
      </c>
    </row>
    <row r="39" spans="1:17" x14ac:dyDescent="0.55000000000000004">
      <c r="A39" s="21" t="s">
        <v>47</v>
      </c>
      <c r="C39" s="6">
        <v>0</v>
      </c>
      <c r="E39" s="6">
        <v>0</v>
      </c>
      <c r="G39" s="6">
        <v>0</v>
      </c>
      <c r="I39" s="6">
        <v>0</v>
      </c>
      <c r="K39" s="6">
        <v>1118187</v>
      </c>
      <c r="M39" s="6">
        <v>29734392001</v>
      </c>
      <c r="O39" s="6">
        <v>33765971347</v>
      </c>
      <c r="Q39" s="6">
        <f t="shared" si="0"/>
        <v>-4031579346</v>
      </c>
    </row>
    <row r="40" spans="1:17" x14ac:dyDescent="0.55000000000000004">
      <c r="A40" s="21" t="s">
        <v>62</v>
      </c>
      <c r="C40" s="6">
        <v>0</v>
      </c>
      <c r="E40" s="6">
        <v>0</v>
      </c>
      <c r="G40" s="6">
        <v>0</v>
      </c>
      <c r="I40" s="6">
        <v>0</v>
      </c>
      <c r="K40" s="6">
        <v>29162644</v>
      </c>
      <c r="M40" s="6">
        <v>50553134303</v>
      </c>
      <c r="O40" s="6">
        <v>55102923798</v>
      </c>
      <c r="Q40" s="6">
        <f t="shared" si="0"/>
        <v>-4549789495</v>
      </c>
    </row>
    <row r="41" spans="1:17" x14ac:dyDescent="0.55000000000000004">
      <c r="A41" s="21" t="s">
        <v>106</v>
      </c>
      <c r="C41" s="6">
        <v>0</v>
      </c>
      <c r="E41" s="6">
        <v>0</v>
      </c>
      <c r="G41" s="6">
        <v>0</v>
      </c>
      <c r="I41" s="6">
        <v>0</v>
      </c>
      <c r="K41" s="6">
        <v>257500</v>
      </c>
      <c r="M41" s="6">
        <v>4906343468</v>
      </c>
      <c r="O41" s="6">
        <v>5176622918</v>
      </c>
      <c r="Q41" s="6">
        <f t="shared" si="0"/>
        <v>-270279450</v>
      </c>
    </row>
    <row r="42" spans="1:17" x14ac:dyDescent="0.55000000000000004">
      <c r="A42" s="21" t="s">
        <v>103</v>
      </c>
      <c r="C42" s="6">
        <v>0</v>
      </c>
      <c r="E42" s="6">
        <v>0</v>
      </c>
      <c r="G42" s="6">
        <v>0</v>
      </c>
      <c r="I42" s="6">
        <v>0</v>
      </c>
      <c r="K42" s="6">
        <v>6024821</v>
      </c>
      <c r="M42" s="6">
        <v>20024909080</v>
      </c>
      <c r="O42" s="6">
        <v>19919016679</v>
      </c>
      <c r="Q42" s="6">
        <f t="shared" si="0"/>
        <v>105892401</v>
      </c>
    </row>
    <row r="43" spans="1:17" x14ac:dyDescent="0.55000000000000004">
      <c r="A43" s="21" t="s">
        <v>71</v>
      </c>
      <c r="C43" s="6">
        <v>0</v>
      </c>
      <c r="E43" s="6">
        <v>0</v>
      </c>
      <c r="G43" s="6">
        <v>0</v>
      </c>
      <c r="I43" s="6">
        <v>0</v>
      </c>
      <c r="K43" s="6">
        <v>13095786</v>
      </c>
      <c r="M43" s="6">
        <v>143076468312</v>
      </c>
      <c r="O43" s="6">
        <v>132046279604</v>
      </c>
      <c r="Q43" s="6">
        <f t="shared" si="0"/>
        <v>11030188708</v>
      </c>
    </row>
    <row r="44" spans="1:17" x14ac:dyDescent="0.55000000000000004">
      <c r="A44" s="21" t="s">
        <v>68</v>
      </c>
      <c r="C44" s="6">
        <v>0</v>
      </c>
      <c r="E44" s="6">
        <v>0</v>
      </c>
      <c r="G44" s="6">
        <v>0</v>
      </c>
      <c r="I44" s="6">
        <v>0</v>
      </c>
      <c r="K44" s="6">
        <v>233596</v>
      </c>
      <c r="M44" s="6">
        <v>10018821603</v>
      </c>
      <c r="O44" s="6">
        <v>10456060518</v>
      </c>
      <c r="Q44" s="6">
        <f t="shared" si="0"/>
        <v>-437238915</v>
      </c>
    </row>
    <row r="45" spans="1:17" x14ac:dyDescent="0.55000000000000004">
      <c r="A45" s="21" t="s">
        <v>112</v>
      </c>
      <c r="C45" s="6">
        <v>0</v>
      </c>
      <c r="E45" s="6">
        <v>0</v>
      </c>
      <c r="G45" s="6">
        <v>0</v>
      </c>
      <c r="I45" s="6">
        <v>0</v>
      </c>
      <c r="K45" s="6">
        <v>1064730</v>
      </c>
      <c r="M45" s="6">
        <v>2043184756</v>
      </c>
      <c r="O45" s="6">
        <v>2429071682</v>
      </c>
      <c r="Q45" s="6">
        <f t="shared" si="0"/>
        <v>-385886926</v>
      </c>
    </row>
    <row r="46" spans="1:17" x14ac:dyDescent="0.55000000000000004">
      <c r="A46" s="21" t="s">
        <v>77</v>
      </c>
      <c r="C46" s="6">
        <v>0</v>
      </c>
      <c r="E46" s="6">
        <v>0</v>
      </c>
      <c r="G46" s="6">
        <v>0</v>
      </c>
      <c r="I46" s="6">
        <v>0</v>
      </c>
      <c r="K46" s="6">
        <v>1673995</v>
      </c>
      <c r="M46" s="6">
        <v>18493011310</v>
      </c>
      <c r="O46" s="6">
        <v>19585637296</v>
      </c>
      <c r="Q46" s="6">
        <f t="shared" si="0"/>
        <v>-1092625986</v>
      </c>
    </row>
    <row r="47" spans="1:17" x14ac:dyDescent="0.55000000000000004">
      <c r="A47" s="21" t="s">
        <v>48</v>
      </c>
      <c r="C47" s="6">
        <v>0</v>
      </c>
      <c r="E47" s="6">
        <v>0</v>
      </c>
      <c r="G47" s="6">
        <v>0</v>
      </c>
      <c r="I47" s="6">
        <v>0</v>
      </c>
      <c r="K47" s="6">
        <v>2511528</v>
      </c>
      <c r="M47" s="6">
        <v>15016193856</v>
      </c>
      <c r="O47" s="6">
        <v>17143469731</v>
      </c>
      <c r="Q47" s="6">
        <f t="shared" si="0"/>
        <v>-2127275875</v>
      </c>
    </row>
    <row r="48" spans="1:17" x14ac:dyDescent="0.55000000000000004">
      <c r="A48" s="21" t="s">
        <v>74</v>
      </c>
      <c r="C48" s="6">
        <v>0</v>
      </c>
      <c r="E48" s="6">
        <v>0</v>
      </c>
      <c r="G48" s="6">
        <v>0</v>
      </c>
      <c r="I48" s="6">
        <v>0</v>
      </c>
      <c r="K48" s="6">
        <v>3881141</v>
      </c>
      <c r="M48" s="6">
        <v>21946120413</v>
      </c>
      <c r="O48" s="6">
        <v>23687290709</v>
      </c>
      <c r="Q48" s="6">
        <f t="shared" si="0"/>
        <v>-1741170296</v>
      </c>
    </row>
    <row r="49" spans="1:17" x14ac:dyDescent="0.55000000000000004">
      <c r="A49" s="21" t="s">
        <v>65</v>
      </c>
      <c r="C49" s="6">
        <v>0</v>
      </c>
      <c r="E49" s="6">
        <v>0</v>
      </c>
      <c r="G49" s="6">
        <v>0</v>
      </c>
      <c r="I49" s="6">
        <v>0</v>
      </c>
      <c r="K49" s="6">
        <v>3238722</v>
      </c>
      <c r="M49" s="6">
        <v>130140475009</v>
      </c>
      <c r="O49" s="6">
        <v>123917864250</v>
      </c>
      <c r="Q49" s="6">
        <f t="shared" si="0"/>
        <v>6222610759</v>
      </c>
    </row>
    <row r="50" spans="1:17" x14ac:dyDescent="0.55000000000000004">
      <c r="A50" s="21" t="s">
        <v>79</v>
      </c>
      <c r="C50" s="6">
        <v>0</v>
      </c>
      <c r="E50" s="6">
        <v>0</v>
      </c>
      <c r="G50" s="6">
        <v>0</v>
      </c>
      <c r="I50" s="6">
        <v>0</v>
      </c>
      <c r="K50" s="6">
        <v>610207</v>
      </c>
      <c r="M50" s="6">
        <v>12025033450</v>
      </c>
      <c r="O50" s="6">
        <v>12648688186</v>
      </c>
      <c r="Q50" s="6">
        <f t="shared" si="0"/>
        <v>-623654736</v>
      </c>
    </row>
    <row r="51" spans="1:17" ht="23.25" thickBot="1" x14ac:dyDescent="0.6">
      <c r="A51" s="21" t="s">
        <v>75</v>
      </c>
      <c r="C51" s="6">
        <v>0</v>
      </c>
      <c r="E51" s="6">
        <v>0</v>
      </c>
      <c r="G51" s="6">
        <v>0</v>
      </c>
      <c r="I51" s="6">
        <v>0</v>
      </c>
      <c r="K51" s="6">
        <v>1479683</v>
      </c>
      <c r="M51" s="6">
        <v>21110763710</v>
      </c>
      <c r="O51" s="6">
        <v>23812255736</v>
      </c>
      <c r="Q51" s="6">
        <f t="shared" si="0"/>
        <v>-2701492026</v>
      </c>
    </row>
    <row r="52" spans="1:17" ht="24.75" thickBot="1" x14ac:dyDescent="0.25">
      <c r="E52" s="14">
        <f>SUM(E8:E51)</f>
        <v>0</v>
      </c>
      <c r="F52" s="22"/>
      <c r="G52" s="14">
        <f>SUM(G8:G51)</f>
        <v>0</v>
      </c>
      <c r="H52" s="22"/>
      <c r="I52" s="14">
        <f>SUM(I8:I51)</f>
        <v>0</v>
      </c>
      <c r="J52" s="22"/>
      <c r="K52" s="22"/>
      <c r="L52" s="22"/>
      <c r="M52" s="14">
        <f>SUM(M8:M51)</f>
        <v>1413972648320</v>
      </c>
      <c r="N52" s="22"/>
      <c r="O52" s="14">
        <f>SUM(O8:O51)</f>
        <v>1399122921533</v>
      </c>
      <c r="P52" s="22"/>
      <c r="Q52" s="14">
        <f>SUM(Q8:Q51)</f>
        <v>14849726787</v>
      </c>
    </row>
    <row r="53" spans="1:17" ht="23.25" thickTop="1" x14ac:dyDescent="0.2"/>
    <row r="59" spans="1:17" x14ac:dyDescent="0.45">
      <c r="Q59" s="39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2026-04-25T10:34:20Z</dcterms:modified>
</cp:coreProperties>
</file>