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بخشی\"/>
    </mc:Choice>
  </mc:AlternateContent>
  <xr:revisionPtr revIDLastSave="0" documentId="13_ncr:1_{E54FBAD3-DCEA-4521-8864-DFEAE587147D}" xr6:coauthVersionLast="47" xr6:coauthVersionMax="47" xr10:uidLastSave="{00000000-0000-0000-0000-000000000000}"/>
  <bookViews>
    <workbookView xWindow="-120" yWindow="-120" windowWidth="29040" windowHeight="15720" tabRatio="798" activeTab="9" xr2:uid="{421CB865-C381-41C8-96D1-36C6EC249D67}"/>
  </bookViews>
  <sheets>
    <sheet name="سهام" sheetId="1" r:id="rId1"/>
    <sheet name="سپرده" sheetId="2" r:id="rId2"/>
    <sheet name="سایر درآمدها" sheetId="11" state="hidden" r:id="rId3"/>
    <sheet name="جمع درآمدها" sheetId="10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فروش'!$K$6:$Q$25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7" l="1"/>
  <c r="E29" i="7"/>
  <c r="G29" i="7"/>
  <c r="I29" i="7" s="1"/>
  <c r="M29" i="7"/>
  <c r="O29" i="7"/>
  <c r="Q29" i="7"/>
  <c r="C30" i="7"/>
  <c r="E30" i="7"/>
  <c r="G30" i="7"/>
  <c r="M30" i="7"/>
  <c r="O30" i="7"/>
  <c r="Q30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8" i="5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8" i="13"/>
  <c r="S9" i="12"/>
  <c r="S10" i="12"/>
  <c r="M25" i="13"/>
  <c r="O25" i="13"/>
  <c r="S8" i="12"/>
  <c r="S30" i="7" l="1"/>
  <c r="S29" i="7"/>
  <c r="I30" i="7"/>
  <c r="I6" i="2"/>
  <c r="C6" i="2"/>
  <c r="Y31" i="1"/>
  <c r="G8" i="7"/>
  <c r="G9" i="3"/>
  <c r="I11" i="12"/>
  <c r="K11" i="12"/>
  <c r="M11" i="12"/>
  <c r="Q11" i="12"/>
  <c r="O11" i="12"/>
  <c r="A4" i="13"/>
  <c r="A2" i="13"/>
  <c r="Q26" i="7" l="1"/>
  <c r="G24" i="7"/>
  <c r="Q25" i="7"/>
  <c r="G25" i="7"/>
  <c r="Q24" i="7"/>
  <c r="G26" i="7"/>
  <c r="G16" i="7"/>
  <c r="G20" i="7"/>
  <c r="Q17" i="7"/>
  <c r="G15" i="7"/>
  <c r="G19" i="7"/>
  <c r="Q16" i="7"/>
  <c r="Q20" i="7"/>
  <c r="G18" i="7"/>
  <c r="Q15" i="7"/>
  <c r="Q19" i="7"/>
  <c r="G17" i="7"/>
  <c r="Q18" i="7"/>
  <c r="Q8" i="7"/>
  <c r="G22" i="7"/>
  <c r="G11" i="7"/>
  <c r="Q12" i="7"/>
  <c r="G14" i="7"/>
  <c r="G10" i="7"/>
  <c r="Q11" i="7"/>
  <c r="Q13" i="7"/>
  <c r="G13" i="7"/>
  <c r="Q10" i="7"/>
  <c r="Q14" i="7"/>
  <c r="G12" i="7"/>
  <c r="G34" i="7"/>
  <c r="Q34" i="7"/>
  <c r="G23" i="7"/>
  <c r="G33" i="7"/>
  <c r="Q33" i="7"/>
  <c r="Q27" i="7"/>
  <c r="G32" i="7"/>
  <c r="Q32" i="7"/>
  <c r="G28" i="7"/>
  <c r="G31" i="7"/>
  <c r="Q31" i="7"/>
  <c r="Q22" i="7"/>
  <c r="Q28" i="7"/>
  <c r="G21" i="7"/>
  <c r="Q21" i="7"/>
  <c r="G27" i="7"/>
  <c r="Q23" i="7"/>
  <c r="G9" i="7"/>
  <c r="Q9" i="7"/>
  <c r="S11" i="12"/>
  <c r="E25" i="13"/>
  <c r="G25" i="13"/>
  <c r="I25" i="13"/>
  <c r="Q25" i="13"/>
  <c r="C10" i="3"/>
  <c r="E10" i="3"/>
  <c r="M9" i="3"/>
  <c r="G9" i="8" s="1"/>
  <c r="M8" i="3"/>
  <c r="G8" i="8" s="1"/>
  <c r="C9" i="8"/>
  <c r="G8" i="3"/>
  <c r="C8" i="8" s="1"/>
  <c r="A4" i="12"/>
  <c r="A2" i="12"/>
  <c r="C24" i="7" l="1"/>
  <c r="M25" i="7"/>
  <c r="M24" i="7"/>
  <c r="C26" i="7"/>
  <c r="M26" i="7"/>
  <c r="C25" i="7"/>
  <c r="C15" i="7"/>
  <c r="C19" i="7"/>
  <c r="M16" i="7"/>
  <c r="C18" i="7"/>
  <c r="M15" i="7"/>
  <c r="M19" i="7"/>
  <c r="C17" i="7"/>
  <c r="M18" i="7"/>
  <c r="M20" i="7"/>
  <c r="C16" i="7"/>
  <c r="C20" i="7"/>
  <c r="M17" i="7"/>
  <c r="C10" i="7"/>
  <c r="M11" i="7"/>
  <c r="C13" i="7"/>
  <c r="M10" i="7"/>
  <c r="M14" i="7"/>
  <c r="C12" i="7"/>
  <c r="C14" i="7"/>
  <c r="M13" i="7"/>
  <c r="M12" i="7"/>
  <c r="C11" i="7"/>
  <c r="C27" i="7"/>
  <c r="M22" i="7"/>
  <c r="C28" i="7"/>
  <c r="M27" i="7"/>
  <c r="M23" i="7"/>
  <c r="C23" i="7"/>
  <c r="M28" i="7"/>
  <c r="C22" i="7"/>
  <c r="C8" i="7"/>
  <c r="M9" i="7"/>
  <c r="C9" i="7"/>
  <c r="M21" i="7"/>
  <c r="C21" i="7"/>
  <c r="M31" i="7"/>
  <c r="C31" i="7"/>
  <c r="M34" i="7"/>
  <c r="M32" i="7"/>
  <c r="C32" i="7"/>
  <c r="M33" i="7"/>
  <c r="C33" i="7"/>
  <c r="M8" i="7"/>
  <c r="C34" i="7"/>
  <c r="C10" i="8"/>
  <c r="C8" i="10" s="1"/>
  <c r="G35" i="7"/>
  <c r="G10" i="8"/>
  <c r="G10" i="3"/>
  <c r="I10" i="3"/>
  <c r="M10" i="3"/>
  <c r="K10" i="3"/>
  <c r="C10" i="2"/>
  <c r="E10" i="2"/>
  <c r="G10" i="2"/>
  <c r="K10" i="2"/>
  <c r="E31" i="1"/>
  <c r="G31" i="1"/>
  <c r="K31" i="1"/>
  <c r="O31" i="1"/>
  <c r="U31" i="1"/>
  <c r="W31" i="1"/>
  <c r="M35" i="7" l="1"/>
  <c r="E9" i="8"/>
  <c r="E8" i="8"/>
  <c r="I9" i="8"/>
  <c r="I9" i="2" l="1"/>
  <c r="A2" i="5"/>
  <c r="Q30" i="5" l="1"/>
  <c r="I30" i="5"/>
  <c r="I8" i="2"/>
  <c r="I10" i="2" s="1"/>
  <c r="A2" i="11"/>
  <c r="E9" i="11"/>
  <c r="C9" i="11"/>
  <c r="C9" i="10" s="1"/>
  <c r="G10" i="10" l="1"/>
  <c r="O30" i="5" l="1"/>
  <c r="M30" i="5"/>
  <c r="G30" i="5"/>
  <c r="E30" i="5"/>
  <c r="A4" i="5"/>
  <c r="A4" i="3"/>
  <c r="A4" i="8"/>
  <c r="A4" i="7"/>
  <c r="A4" i="10"/>
  <c r="A4" i="11" s="1"/>
  <c r="A4" i="2"/>
  <c r="A2" i="3"/>
  <c r="A2" i="8"/>
  <c r="A2" i="7"/>
  <c r="A2" i="10"/>
  <c r="A2" i="2"/>
  <c r="E24" i="7" l="1"/>
  <c r="I24" i="7" s="1"/>
  <c r="O25" i="7"/>
  <c r="S25" i="7" s="1"/>
  <c r="O26" i="7"/>
  <c r="S26" i="7" s="1"/>
  <c r="O24" i="7"/>
  <c r="S24" i="7" s="1"/>
  <c r="E26" i="7"/>
  <c r="I26" i="7" s="1"/>
  <c r="E25" i="7"/>
  <c r="I25" i="7" s="1"/>
  <c r="O17" i="7"/>
  <c r="S17" i="7" s="1"/>
  <c r="E15" i="7"/>
  <c r="I15" i="7" s="1"/>
  <c r="E19" i="7"/>
  <c r="I19" i="7" s="1"/>
  <c r="O16" i="7"/>
  <c r="S16" i="7" s="1"/>
  <c r="E18" i="7"/>
  <c r="I18" i="7" s="1"/>
  <c r="O15" i="7"/>
  <c r="S15" i="7" s="1"/>
  <c r="O19" i="7"/>
  <c r="S19" i="7" s="1"/>
  <c r="O20" i="7"/>
  <c r="S20" i="7" s="1"/>
  <c r="E17" i="7"/>
  <c r="I17" i="7" s="1"/>
  <c r="O18" i="7"/>
  <c r="S18" i="7" s="1"/>
  <c r="E16" i="7"/>
  <c r="I16" i="7" s="1"/>
  <c r="E20" i="7"/>
  <c r="I20" i="7" s="1"/>
  <c r="E10" i="7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7" i="7"/>
  <c r="I27" i="7" s="1"/>
  <c r="E22" i="7"/>
  <c r="I22" i="7" s="1"/>
  <c r="O22" i="7"/>
  <c r="S22" i="7" s="1"/>
  <c r="E28" i="7"/>
  <c r="I28" i="7" s="1"/>
  <c r="O27" i="7"/>
  <c r="S27" i="7" s="1"/>
  <c r="E23" i="7"/>
  <c r="I23" i="7" s="1"/>
  <c r="O28" i="7"/>
  <c r="S28" i="7" s="1"/>
  <c r="O9" i="7"/>
  <c r="S9" i="7" s="1"/>
  <c r="E9" i="7"/>
  <c r="I9" i="7" s="1"/>
  <c r="O21" i="7"/>
  <c r="S21" i="7" s="1"/>
  <c r="O31" i="7"/>
  <c r="S31" i="7" s="1"/>
  <c r="E31" i="7"/>
  <c r="I31" i="7" s="1"/>
  <c r="O32" i="7"/>
  <c r="S32" i="7" s="1"/>
  <c r="E32" i="7"/>
  <c r="I32" i="7" s="1"/>
  <c r="E33" i="7"/>
  <c r="I33" i="7" s="1"/>
  <c r="O33" i="7"/>
  <c r="S33" i="7" s="1"/>
  <c r="O34" i="7"/>
  <c r="S34" i="7" s="1"/>
  <c r="E34" i="7"/>
  <c r="I34" i="7" s="1"/>
  <c r="O8" i="7"/>
  <c r="S8" i="7" s="1"/>
  <c r="E8" i="7"/>
  <c r="I8" i="7" s="1"/>
  <c r="E21" i="7"/>
  <c r="I21" i="7" s="1"/>
  <c r="I8" i="8"/>
  <c r="I10" i="8" s="1"/>
  <c r="C35" i="7"/>
  <c r="I35" i="7" l="1"/>
  <c r="E10" i="8"/>
  <c r="E35" i="7"/>
  <c r="Q35" i="7"/>
  <c r="O35" i="7"/>
  <c r="K30" i="7" l="1"/>
  <c r="K29" i="7"/>
  <c r="K26" i="7"/>
  <c r="K24" i="7"/>
  <c r="K25" i="7"/>
  <c r="K18" i="7"/>
  <c r="K17" i="7"/>
  <c r="K20" i="7"/>
  <c r="K19" i="7"/>
  <c r="K15" i="7"/>
  <c r="K16" i="7"/>
  <c r="K27" i="7"/>
  <c r="K12" i="7"/>
  <c r="K11" i="7"/>
  <c r="K14" i="7"/>
  <c r="K10" i="7"/>
  <c r="K13" i="7"/>
  <c r="K23" i="7"/>
  <c r="K28" i="7"/>
  <c r="K22" i="7"/>
  <c r="C7" i="10"/>
  <c r="C10" i="10" s="1"/>
  <c r="K32" i="7"/>
  <c r="K9" i="7"/>
  <c r="K33" i="7"/>
  <c r="K31" i="7"/>
  <c r="K34" i="7"/>
  <c r="K8" i="7"/>
  <c r="K21" i="7"/>
  <c r="S35" i="7"/>
  <c r="U30" i="7" l="1"/>
  <c r="U29" i="7"/>
  <c r="U26" i="7"/>
  <c r="U24" i="7"/>
  <c r="U25" i="7"/>
  <c r="U17" i="7"/>
  <c r="U16" i="7"/>
  <c r="U20" i="7"/>
  <c r="U18" i="7"/>
  <c r="U19" i="7"/>
  <c r="U15" i="7"/>
  <c r="E8" i="10"/>
  <c r="E9" i="10"/>
  <c r="U27" i="7"/>
  <c r="U12" i="7"/>
  <c r="U14" i="7"/>
  <c r="U10" i="7"/>
  <c r="U13" i="7"/>
  <c r="U11" i="7"/>
  <c r="U23" i="7"/>
  <c r="U22" i="7"/>
  <c r="U28" i="7"/>
  <c r="U32" i="7"/>
  <c r="U34" i="7"/>
  <c r="E7" i="10"/>
  <c r="K35" i="7"/>
  <c r="U33" i="7"/>
  <c r="U31" i="7"/>
  <c r="U8" i="7"/>
  <c r="U21" i="7"/>
  <c r="U9" i="7"/>
  <c r="E10" i="10" l="1"/>
  <c r="U35" i="7"/>
</calcChain>
</file>

<file path=xl/sharedStrings.xml><?xml version="1.0" encoding="utf-8"?>
<sst xmlns="http://schemas.openxmlformats.org/spreadsheetml/2006/main" count="745" uniqueCount="89">
  <si>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</si>
  <si>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</si>
  <si>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</si>
  <si>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</si>
  <si>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</si>
  <si>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</si>
  <si>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</si>
  <si>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</si>
  <si>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</si>
  <si>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</si>
  <si>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</si>
  <si>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</si>
  <si>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</si>
  <si>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</si>
  <si>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</si>
  <si>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</si>
  <si>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</si>
  <si>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</si>
  <si>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</si>
  <si>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</si>
  <si>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</si>
  <si>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</si>
  <si>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</si>
  <si>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</si>
  <si>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</si>
  <si>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</si>
  <si>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</si>
  <si>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</si>
  <si>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</si>
  <si>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</si>
  <si>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</si>
  <si>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</si>
  <si>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</si>
  <si>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</si>
  <si>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</si>
  <si>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</si>
  <si>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</si>
  <si>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</si>
  <si>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</si>
  <si>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</si>
  <si>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</si>
  <si>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</si>
  <si>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</si>
  <si>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</si>
  <si>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</si>
  <si>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</si>
  <si>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</si>
  <si>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</si>
  <si>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</si>
  <si>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</si>
  <si>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</si>
  <si>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</si>
  <si>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</si>
  <si>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</si>
  <si>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</si>
  <si>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</si>
  <si>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</si>
  <si>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</si>
  <si>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</si>
  <si>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</si>
  <si>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</si>
  <si>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</si>
  <si>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</si>
  <si>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</si>
  <si>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</si>
  <si>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</si>
  <si>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پتروشیمی زاگرس</t>
  </si>
  <si>
    <t>پتروشیمی شیراز</t>
  </si>
  <si>
    <t>س. و توسعه صنایع لاستیک</t>
  </si>
  <si>
    <t>صنایع پتروشیمی کرمانشاه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</si>
  <si>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</si>
  <si>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</si>
  <si>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</si>
  <si>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</si>
  <si>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</si>
  <si>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</si>
  <si>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</si>
  <si>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</si>
  <si>
    <t>پتروشیمی اروند</t>
  </si>
  <si>
    <t>گروه مالی نماد غدیر(سهامی عام)</t>
  </si>
  <si>
    <t>مجتمع کاشی و سنگ پرسپولیس یزد</t>
  </si>
  <si>
    <t>تکادو</t>
  </si>
  <si>
    <t>-</t>
  </si>
  <si>
    <t>آلیاژ گستر هامون</t>
  </si>
  <si>
    <t>1404/12/29</t>
  </si>
  <si>
    <t>برای ماه منتهی به 1405/01/31</t>
  </si>
  <si>
    <t>1405/01/31</t>
  </si>
  <si>
    <t>ح . سرمایه گذاری صدرتامین</t>
  </si>
  <si>
    <t>ح . معدنی و صنعتی گل گهر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</si>
</sst>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3" fontId="15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32"/>
  <sheetViews>
    <sheetView rightToLeft="1" zoomScale="70" zoomScaleNormal="70" workbookViewId="0">
      <selection activeCell="A2" sqref="A2:Y2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2" t="s">
        <v>45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  <c r="V2" s="52" t="s">
        <v>0</v>
      </c>
      <c r="W2" s="52" t="s">
        <v>0</v>
      </c>
      <c r="X2" s="52" t="s">
        <v>0</v>
      </c>
      <c r="Y2" s="52" t="s">
        <v>0</v>
      </c>
    </row>
    <row r="3" spans="1:25" ht="26.25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  <c r="W3" s="52" t="s">
        <v>1</v>
      </c>
      <c r="X3" s="52" t="s">
        <v>1</v>
      </c>
      <c r="Y3" s="52" t="s">
        <v>1</v>
      </c>
    </row>
    <row r="4" spans="1:25" ht="26.25" x14ac:dyDescent="0.2">
      <c r="A4" s="52" t="s">
        <v>85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  <c r="V4" s="52" t="s">
        <v>2</v>
      </c>
      <c r="W4" s="52" t="s">
        <v>2</v>
      </c>
      <c r="X4" s="52" t="s">
        <v>2</v>
      </c>
      <c r="Y4" s="52" t="s">
        <v>2</v>
      </c>
    </row>
    <row r="6" spans="1:25" ht="27" thickBot="1" x14ac:dyDescent="0.25">
      <c r="A6" s="51" t="s">
        <v>3</v>
      </c>
      <c r="C6" s="51" t="s">
        <v>84</v>
      </c>
      <c r="D6" s="51" t="s">
        <v>4</v>
      </c>
      <c r="E6" s="51" t="s">
        <v>4</v>
      </c>
      <c r="F6" s="51" t="s">
        <v>4</v>
      </c>
      <c r="G6" s="51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51" t="s">
        <v>86</v>
      </c>
      <c r="R6" s="51" t="s">
        <v>6</v>
      </c>
      <c r="S6" s="51" t="s">
        <v>6</v>
      </c>
      <c r="T6" s="51" t="s">
        <v>6</v>
      </c>
      <c r="U6" s="51" t="s">
        <v>6</v>
      </c>
      <c r="V6" s="51" t="s">
        <v>6</v>
      </c>
      <c r="W6" s="51" t="s">
        <v>6</v>
      </c>
      <c r="X6" s="51" t="s">
        <v>6</v>
      </c>
      <c r="Y6" s="51" t="s">
        <v>6</v>
      </c>
    </row>
    <row r="7" spans="1:25" ht="27" thickBot="1" x14ac:dyDescent="0.25">
      <c r="A7" s="51" t="s">
        <v>3</v>
      </c>
      <c r="C7" s="51" t="s">
        <v>7</v>
      </c>
      <c r="E7" s="51" t="s">
        <v>8</v>
      </c>
      <c r="G7" s="51" t="s">
        <v>9</v>
      </c>
      <c r="I7" s="51" t="s">
        <v>10</v>
      </c>
      <c r="J7" s="51" t="s">
        <v>10</v>
      </c>
      <c r="K7" s="51" t="s">
        <v>10</v>
      </c>
      <c r="M7" s="51" t="s">
        <v>11</v>
      </c>
      <c r="N7" s="51" t="s">
        <v>11</v>
      </c>
      <c r="O7" s="51" t="s">
        <v>11</v>
      </c>
      <c r="Q7" s="51" t="s">
        <v>7</v>
      </c>
      <c r="S7" s="51" t="s">
        <v>12</v>
      </c>
      <c r="U7" s="51" t="s">
        <v>8</v>
      </c>
      <c r="W7" s="51" t="s">
        <v>9</v>
      </c>
      <c r="Y7" s="51" t="s">
        <v>13</v>
      </c>
    </row>
    <row r="8" spans="1:25" ht="27" thickBot="1" x14ac:dyDescent="0.25">
      <c r="A8" s="51" t="s">
        <v>3</v>
      </c>
      <c r="C8" s="51" t="s">
        <v>7</v>
      </c>
      <c r="E8" s="51" t="s">
        <v>8</v>
      </c>
      <c r="G8" s="5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1" t="s">
        <v>7</v>
      </c>
      <c r="S8" s="51" t="s">
        <v>12</v>
      </c>
      <c r="U8" s="51" t="s">
        <v>8</v>
      </c>
      <c r="W8" s="51" t="s">
        <v>9</v>
      </c>
      <c r="Y8" s="51" t="s">
        <v>13</v>
      </c>
    </row>
    <row r="9" spans="1:25" ht="21" x14ac:dyDescent="0.2">
      <c r="A9" s="20" t="s">
        <v>46</v>
      </c>
      <c r="C9" s="4">
        <v>50600000</v>
      </c>
      <c r="E9" s="4">
        <v>678236297287</v>
      </c>
      <c r="G9" s="4">
        <v>687359320780</v>
      </c>
      <c r="I9" s="4">
        <v>2998519</v>
      </c>
      <c r="K9" s="4">
        <v>0</v>
      </c>
      <c r="M9" s="4">
        <v>0</v>
      </c>
      <c r="O9" s="4">
        <v>0</v>
      </c>
      <c r="Q9" s="4">
        <v>53598519</v>
      </c>
      <c r="S9" s="4">
        <v>9927</v>
      </c>
      <c r="U9" s="4">
        <v>521263853812</v>
      </c>
      <c r="W9" s="4">
        <v>527959577702.586</v>
      </c>
      <c r="Y9" s="1">
        <v>0.12661226498628014</v>
      </c>
    </row>
    <row r="10" spans="1:25" ht="21" x14ac:dyDescent="0.2">
      <c r="A10" s="20" t="s">
        <v>48</v>
      </c>
      <c r="C10" s="4">
        <v>25969253</v>
      </c>
      <c r="E10" s="4">
        <v>196482383928</v>
      </c>
      <c r="G10" s="4">
        <v>176256613012.28</v>
      </c>
      <c r="I10" s="4">
        <v>0</v>
      </c>
      <c r="K10" s="4">
        <v>0</v>
      </c>
      <c r="M10" s="4">
        <v>0</v>
      </c>
      <c r="O10" s="4">
        <v>0</v>
      </c>
      <c r="Q10" s="4">
        <v>25969253</v>
      </c>
      <c r="S10" s="4">
        <v>6840</v>
      </c>
      <c r="U10" s="4">
        <v>196482383928</v>
      </c>
      <c r="W10" s="4">
        <v>176256613012.28</v>
      </c>
      <c r="Y10" s="1">
        <v>4.2268859084636928E-2</v>
      </c>
    </row>
    <row r="11" spans="1:25" ht="21" x14ac:dyDescent="0.2">
      <c r="A11" s="20" t="s">
        <v>49</v>
      </c>
      <c r="C11" s="4">
        <v>540000000</v>
      </c>
      <c r="E11" s="4">
        <v>1284720694144</v>
      </c>
      <c r="G11" s="4">
        <v>1097907064200</v>
      </c>
      <c r="I11" s="4">
        <v>0</v>
      </c>
      <c r="K11" s="4">
        <v>0</v>
      </c>
      <c r="M11" s="4">
        <v>0</v>
      </c>
      <c r="O11" s="4">
        <v>0</v>
      </c>
      <c r="Q11" s="4">
        <v>540000000</v>
      </c>
      <c r="S11" s="4">
        <v>2049</v>
      </c>
      <c r="U11" s="4">
        <v>1284720694144</v>
      </c>
      <c r="W11" s="4">
        <v>1097907064200</v>
      </c>
      <c r="Y11" s="1">
        <v>0.26329383159918079</v>
      </c>
    </row>
    <row r="12" spans="1:25" ht="21" x14ac:dyDescent="0.2">
      <c r="A12" s="20" t="s">
        <v>61</v>
      </c>
      <c r="C12" s="4">
        <v>75390988</v>
      </c>
      <c r="E12" s="4">
        <v>245299835419</v>
      </c>
      <c r="G12" s="4">
        <v>206994332738.85699</v>
      </c>
      <c r="I12" s="4">
        <v>0</v>
      </c>
      <c r="K12" s="4">
        <v>0</v>
      </c>
      <c r="M12" s="4">
        <v>0</v>
      </c>
      <c r="O12" s="4">
        <v>0</v>
      </c>
      <c r="Q12" s="4">
        <v>75390988</v>
      </c>
      <c r="S12" s="4">
        <v>2767</v>
      </c>
      <c r="U12" s="4">
        <v>245299835419</v>
      </c>
      <c r="W12" s="4">
        <v>206994332738.85699</v>
      </c>
      <c r="Y12" s="1">
        <v>4.9640204315327521E-2</v>
      </c>
    </row>
    <row r="13" spans="1:25" ht="21" x14ac:dyDescent="0.2">
      <c r="A13" s="20" t="s">
        <v>62</v>
      </c>
      <c r="C13" s="4">
        <v>45800544</v>
      </c>
      <c r="E13" s="4">
        <v>69166679294</v>
      </c>
      <c r="G13" s="4">
        <v>74486822997.808304</v>
      </c>
      <c r="I13" s="4">
        <v>0</v>
      </c>
      <c r="K13" s="4">
        <v>0</v>
      </c>
      <c r="M13" s="4">
        <v>0</v>
      </c>
      <c r="O13" s="4">
        <v>0</v>
      </c>
      <c r="Q13" s="4">
        <v>45800544</v>
      </c>
      <c r="S13" s="4">
        <v>1639</v>
      </c>
      <c r="U13" s="4">
        <v>69166679294</v>
      </c>
      <c r="W13" s="4">
        <v>74486822997.808304</v>
      </c>
      <c r="Y13" s="1">
        <v>1.7863006505958984E-2</v>
      </c>
    </row>
    <row r="14" spans="1:25" ht="21" x14ac:dyDescent="0.2">
      <c r="A14" s="20" t="s">
        <v>64</v>
      </c>
      <c r="C14" s="4">
        <v>13300000</v>
      </c>
      <c r="E14" s="4">
        <v>129582340594</v>
      </c>
      <c r="G14" s="4">
        <v>179217853780</v>
      </c>
      <c r="I14" s="4">
        <v>0</v>
      </c>
      <c r="K14" s="4">
        <v>0</v>
      </c>
      <c r="M14" s="4">
        <v>0</v>
      </c>
      <c r="O14" s="4">
        <v>0</v>
      </c>
      <c r="Q14" s="4">
        <v>13300000</v>
      </c>
      <c r="S14" s="4">
        <v>13580</v>
      </c>
      <c r="U14" s="4">
        <v>129582340594</v>
      </c>
      <c r="W14" s="4">
        <v>179217853780</v>
      </c>
      <c r="Y14" s="1">
        <v>4.2979007013768632E-2</v>
      </c>
    </row>
    <row r="15" spans="1:25" ht="21" x14ac:dyDescent="0.2">
      <c r="A15" s="20" t="s">
        <v>65</v>
      </c>
      <c r="C15" s="4">
        <v>52200000</v>
      </c>
      <c r="E15" s="4">
        <v>169675850631</v>
      </c>
      <c r="G15" s="4">
        <v>183929350194</v>
      </c>
      <c r="I15" s="4">
        <v>0</v>
      </c>
      <c r="K15" s="4">
        <v>0</v>
      </c>
      <c r="M15" s="4">
        <v>0</v>
      </c>
      <c r="O15" s="4">
        <v>0</v>
      </c>
      <c r="Q15" s="4">
        <v>52200000</v>
      </c>
      <c r="S15" s="4">
        <v>3551</v>
      </c>
      <c r="U15" s="4">
        <v>169675850631</v>
      </c>
      <c r="W15" s="4">
        <v>183929350194</v>
      </c>
      <c r="Y15" s="1">
        <v>4.4108891303484693E-2</v>
      </c>
    </row>
    <row r="16" spans="1:25" ht="21" x14ac:dyDescent="0.2">
      <c r="A16" s="20" t="s">
        <v>50</v>
      </c>
      <c r="C16" s="4">
        <v>75649236</v>
      </c>
      <c r="E16" s="4">
        <v>309443218844</v>
      </c>
      <c r="G16" s="4">
        <v>220689534172.81699</v>
      </c>
      <c r="I16" s="4">
        <v>0</v>
      </c>
      <c r="K16" s="4">
        <v>0</v>
      </c>
      <c r="M16" s="4">
        <v>0</v>
      </c>
      <c r="O16" s="4">
        <v>0</v>
      </c>
      <c r="Q16" s="4">
        <v>75649236</v>
      </c>
      <c r="S16" s="4">
        <v>2940</v>
      </c>
      <c r="U16" s="4">
        <v>309443218844</v>
      </c>
      <c r="W16" s="4">
        <v>220689534172.81699</v>
      </c>
      <c r="Y16" s="1">
        <v>5.2924509679276852E-2</v>
      </c>
    </row>
    <row r="17" spans="1:27" ht="21" x14ac:dyDescent="0.2">
      <c r="A17" s="20" t="s">
        <v>88</v>
      </c>
      <c r="C17" s="4">
        <v>0</v>
      </c>
      <c r="E17" s="4">
        <v>0</v>
      </c>
      <c r="G17" s="4">
        <v>0</v>
      </c>
      <c r="I17" s="4">
        <v>27458738</v>
      </c>
      <c r="K17" s="4">
        <v>0</v>
      </c>
      <c r="M17" s="4">
        <v>0</v>
      </c>
      <c r="O17" s="4">
        <v>0</v>
      </c>
      <c r="Q17" s="4">
        <v>27458738</v>
      </c>
      <c r="S17" s="4">
        <v>995</v>
      </c>
      <c r="U17" s="4">
        <v>26305471004</v>
      </c>
      <c r="W17" s="4">
        <v>27110249545.4837</v>
      </c>
      <c r="Y17" s="1">
        <v>6.5014259505120266E-3</v>
      </c>
    </row>
    <row r="18" spans="1:27" ht="21" x14ac:dyDescent="0.2">
      <c r="A18" s="20" t="s">
        <v>79</v>
      </c>
      <c r="C18" s="4">
        <v>10000000</v>
      </c>
      <c r="E18" s="4">
        <v>31479636203</v>
      </c>
      <c r="G18" s="4">
        <v>28914747800</v>
      </c>
      <c r="I18" s="4">
        <v>0</v>
      </c>
      <c r="K18" s="4">
        <v>0</v>
      </c>
      <c r="M18" s="4">
        <v>0</v>
      </c>
      <c r="O18" s="4">
        <v>0</v>
      </c>
      <c r="Q18" s="4">
        <v>10000000</v>
      </c>
      <c r="S18" s="4">
        <v>2914</v>
      </c>
      <c r="U18" s="4">
        <v>31479636203</v>
      </c>
      <c r="W18" s="4">
        <v>28914747800</v>
      </c>
      <c r="Y18" s="1">
        <v>6.9341704650869697E-3</v>
      </c>
    </row>
    <row r="19" spans="1:27" ht="21" x14ac:dyDescent="0.2">
      <c r="A19" s="20" t="s">
        <v>80</v>
      </c>
      <c r="C19" s="4">
        <v>1256499</v>
      </c>
      <c r="E19" s="4">
        <v>8065015536</v>
      </c>
      <c r="G19" s="4">
        <v>7630331927.9076004</v>
      </c>
      <c r="I19" s="4">
        <v>0</v>
      </c>
      <c r="K19" s="4">
        <v>0</v>
      </c>
      <c r="M19" s="4">
        <v>0</v>
      </c>
      <c r="O19" s="4">
        <v>0</v>
      </c>
      <c r="Q19" s="4">
        <v>1256499</v>
      </c>
      <c r="S19" s="4">
        <v>6120</v>
      </c>
      <c r="U19" s="4">
        <v>8065015536</v>
      </c>
      <c r="W19" s="4">
        <v>7630331927.9076004</v>
      </c>
      <c r="Y19" s="1">
        <v>1.8298628319112298E-3</v>
      </c>
    </row>
    <row r="20" spans="1:27" ht="21" x14ac:dyDescent="0.2">
      <c r="A20" s="20" t="s">
        <v>66</v>
      </c>
      <c r="C20" s="4">
        <v>100000</v>
      </c>
      <c r="E20" s="4">
        <v>11910805182</v>
      </c>
      <c r="G20" s="4">
        <v>9932622700</v>
      </c>
      <c r="I20" s="4">
        <v>0</v>
      </c>
      <c r="K20" s="4">
        <v>0</v>
      </c>
      <c r="M20" s="4">
        <v>0</v>
      </c>
      <c r="O20" s="4">
        <v>0</v>
      </c>
      <c r="Q20" s="4">
        <v>100000</v>
      </c>
      <c r="S20" s="4">
        <v>100100</v>
      </c>
      <c r="U20" s="4">
        <v>11910805182</v>
      </c>
      <c r="W20" s="4">
        <v>9932622700</v>
      </c>
      <c r="Y20" s="1">
        <v>2.3819851185834101E-3</v>
      </c>
    </row>
    <row r="21" spans="1:27" ht="21" x14ac:dyDescent="0.2">
      <c r="A21" s="20" t="s">
        <v>67</v>
      </c>
      <c r="C21" s="4">
        <v>855000</v>
      </c>
      <c r="E21" s="4">
        <v>33645519049</v>
      </c>
      <c r="G21" s="4">
        <v>51522776320.5</v>
      </c>
      <c r="I21" s="4">
        <v>0</v>
      </c>
      <c r="K21" s="4">
        <v>0</v>
      </c>
      <c r="M21" s="4">
        <v>0</v>
      </c>
      <c r="O21" s="4">
        <v>0</v>
      </c>
      <c r="Q21" s="4">
        <v>855000</v>
      </c>
      <c r="S21" s="4">
        <v>60730</v>
      </c>
      <c r="U21" s="4">
        <v>33645519049</v>
      </c>
      <c r="W21" s="4">
        <v>51522776320.5</v>
      </c>
      <c r="Y21" s="1">
        <v>1.2355899360149128E-2</v>
      </c>
    </row>
    <row r="22" spans="1:27" ht="21" x14ac:dyDescent="0.2">
      <c r="A22" s="20" t="s">
        <v>68</v>
      </c>
      <c r="C22" s="4">
        <v>562499</v>
      </c>
      <c r="E22" s="4">
        <v>5010786764</v>
      </c>
      <c r="G22" s="4">
        <v>4632652326.6590004</v>
      </c>
      <c r="I22" s="4">
        <v>0</v>
      </c>
      <c r="K22" s="4">
        <v>0</v>
      </c>
      <c r="M22" s="4">
        <v>0</v>
      </c>
      <c r="O22" s="4">
        <v>0</v>
      </c>
      <c r="Q22" s="4">
        <v>562499</v>
      </c>
      <c r="S22" s="4">
        <v>8300</v>
      </c>
      <c r="U22" s="4">
        <v>5010786764</v>
      </c>
      <c r="W22" s="4">
        <v>4632652326.6590004</v>
      </c>
      <c r="Y22" s="1">
        <v>1.1109763488421391E-3</v>
      </c>
    </row>
    <row r="23" spans="1:27" ht="21" x14ac:dyDescent="0.2">
      <c r="A23" s="20" t="s">
        <v>69</v>
      </c>
      <c r="C23" s="4">
        <v>2375000</v>
      </c>
      <c r="E23" s="4">
        <v>60831699396</v>
      </c>
      <c r="G23" s="4">
        <v>84438455987.5</v>
      </c>
      <c r="I23" s="4">
        <v>0</v>
      </c>
      <c r="K23" s="4">
        <v>0</v>
      </c>
      <c r="M23" s="4">
        <v>0</v>
      </c>
      <c r="O23" s="4">
        <v>0</v>
      </c>
      <c r="Q23" s="4">
        <v>2375000</v>
      </c>
      <c r="S23" s="4">
        <v>35830</v>
      </c>
      <c r="U23" s="4">
        <v>60831699396</v>
      </c>
      <c r="W23" s="4">
        <v>84438455987.5</v>
      </c>
      <c r="Y23" s="1">
        <v>2.0249550564161188E-2</v>
      </c>
    </row>
    <row r="24" spans="1:27" ht="21" x14ac:dyDescent="0.2">
      <c r="A24" s="20" t="s">
        <v>70</v>
      </c>
      <c r="C24" s="4">
        <v>5000000</v>
      </c>
      <c r="E24" s="4">
        <v>20180506279</v>
      </c>
      <c r="G24" s="4">
        <v>17086889400</v>
      </c>
      <c r="I24" s="4">
        <v>0</v>
      </c>
      <c r="K24" s="4">
        <v>0</v>
      </c>
      <c r="M24" s="4">
        <v>0</v>
      </c>
      <c r="O24" s="4">
        <v>0</v>
      </c>
      <c r="Q24" s="4">
        <v>5000000</v>
      </c>
      <c r="S24" s="4">
        <v>3444</v>
      </c>
      <c r="U24" s="4">
        <v>20180506279</v>
      </c>
      <c r="W24" s="4">
        <v>17086889400</v>
      </c>
      <c r="Y24" s="1">
        <v>4.0976806935071252E-3</v>
      </c>
    </row>
    <row r="25" spans="1:27" ht="21" x14ac:dyDescent="0.2">
      <c r="A25" s="20" t="s">
        <v>71</v>
      </c>
      <c r="C25" s="4">
        <v>3400000</v>
      </c>
      <c r="E25" s="4">
        <v>27972320158</v>
      </c>
      <c r="G25" s="4">
        <v>27866910680</v>
      </c>
      <c r="I25" s="4">
        <v>0</v>
      </c>
      <c r="K25" s="4">
        <v>0</v>
      </c>
      <c r="M25" s="4">
        <v>0</v>
      </c>
      <c r="O25" s="4">
        <v>0</v>
      </c>
      <c r="Q25" s="4">
        <v>3400000</v>
      </c>
      <c r="S25" s="4">
        <v>8260</v>
      </c>
      <c r="U25" s="4">
        <v>27972320158</v>
      </c>
      <c r="W25" s="4">
        <v>27866910680</v>
      </c>
      <c r="Y25" s="1">
        <v>6.6828841229067421E-3</v>
      </c>
    </row>
    <row r="26" spans="1:27" ht="21" x14ac:dyDescent="0.2">
      <c r="A26" s="20" t="s">
        <v>81</v>
      </c>
      <c r="C26" s="4">
        <v>2000000</v>
      </c>
      <c r="E26" s="4">
        <v>4443360508</v>
      </c>
      <c r="G26" s="4">
        <v>4157611300</v>
      </c>
      <c r="I26" s="4">
        <v>0</v>
      </c>
      <c r="K26" s="4">
        <v>0</v>
      </c>
      <c r="M26" s="4">
        <v>0</v>
      </c>
      <c r="O26" s="4">
        <v>0</v>
      </c>
      <c r="Q26" s="4">
        <v>2000000</v>
      </c>
      <c r="S26" s="4">
        <v>2095</v>
      </c>
      <c r="U26" s="4">
        <v>4443360508</v>
      </c>
      <c r="W26" s="4">
        <v>4157611300</v>
      </c>
      <c r="Y26" s="1">
        <v>9.970547099764724E-4</v>
      </c>
    </row>
    <row r="27" spans="1:27" ht="21" x14ac:dyDescent="0.2">
      <c r="A27" s="20" t="s">
        <v>73</v>
      </c>
      <c r="C27" s="4">
        <v>2457000</v>
      </c>
      <c r="E27" s="4">
        <v>21210703207</v>
      </c>
      <c r="G27" s="4">
        <v>18187535129.400002</v>
      </c>
      <c r="I27" s="4">
        <v>0</v>
      </c>
      <c r="K27" s="4">
        <v>0</v>
      </c>
      <c r="M27" s="4">
        <v>0</v>
      </c>
      <c r="O27" s="4">
        <v>0</v>
      </c>
      <c r="Q27" s="4">
        <v>2457000</v>
      </c>
      <c r="S27" s="4">
        <v>7460</v>
      </c>
      <c r="U27" s="4">
        <v>21210703207</v>
      </c>
      <c r="W27" s="4">
        <v>18187535129.400002</v>
      </c>
      <c r="Y27" s="1">
        <v>4.3616312962279132E-3</v>
      </c>
    </row>
    <row r="28" spans="1:27" ht="21" x14ac:dyDescent="0.2">
      <c r="A28" s="20" t="s">
        <v>87</v>
      </c>
      <c r="C28" s="4">
        <v>0</v>
      </c>
      <c r="E28" s="4">
        <v>0</v>
      </c>
      <c r="G28" s="4">
        <v>0</v>
      </c>
      <c r="I28" s="4">
        <v>17991111</v>
      </c>
      <c r="K28" s="4">
        <v>0</v>
      </c>
      <c r="M28" s="4">
        <v>0</v>
      </c>
      <c r="O28" s="4">
        <v>0</v>
      </c>
      <c r="Q28" s="4">
        <v>17991111</v>
      </c>
      <c r="S28" s="4">
        <v>12690</v>
      </c>
      <c r="U28" s="4">
        <v>156972443475</v>
      </c>
      <c r="W28" s="4">
        <v>226542383944.89899</v>
      </c>
      <c r="Y28" s="1">
        <v>5.4328106843840811E-2</v>
      </c>
    </row>
    <row r="29" spans="1:27" ht="21" x14ac:dyDescent="0.2">
      <c r="A29" s="20" t="s">
        <v>51</v>
      </c>
      <c r="C29" s="4">
        <v>262629550</v>
      </c>
      <c r="E29" s="4">
        <v>540598743190</v>
      </c>
      <c r="G29" s="4">
        <v>519895850039.10699</v>
      </c>
      <c r="I29" s="4">
        <v>0</v>
      </c>
      <c r="K29" s="4">
        <v>0</v>
      </c>
      <c r="M29" s="4">
        <v>0</v>
      </c>
      <c r="O29" s="4">
        <v>0</v>
      </c>
      <c r="Q29" s="4">
        <v>262629550</v>
      </c>
      <c r="S29" s="4">
        <v>1901</v>
      </c>
      <c r="U29" s="4">
        <v>514293272186</v>
      </c>
      <c r="W29" s="4">
        <v>495399504222.729</v>
      </c>
      <c r="Y29" s="1">
        <v>0.1188038932367923</v>
      </c>
    </row>
    <row r="30" spans="1:27" ht="21.75" thickBot="1" x14ac:dyDescent="0.25">
      <c r="A30" s="20" t="s">
        <v>52</v>
      </c>
      <c r="C30" s="4">
        <v>187340000</v>
      </c>
      <c r="E30" s="4">
        <v>510207274926</v>
      </c>
      <c r="G30" s="4">
        <v>461941276573</v>
      </c>
      <c r="I30" s="4">
        <v>0</v>
      </c>
      <c r="K30" s="4">
        <v>0</v>
      </c>
      <c r="M30" s="4">
        <v>0</v>
      </c>
      <c r="O30" s="4">
        <v>0</v>
      </c>
      <c r="Q30" s="4">
        <v>187340000</v>
      </c>
      <c r="S30" s="4">
        <v>2485</v>
      </c>
      <c r="U30" s="4">
        <v>510207274926</v>
      </c>
      <c r="W30" s="4">
        <v>461941276573</v>
      </c>
      <c r="Y30" s="1">
        <v>0.11078013125942146</v>
      </c>
    </row>
    <row r="31" spans="1:27" s="20" customFormat="1" ht="21.75" thickBot="1" x14ac:dyDescent="0.25">
      <c r="E31" s="21">
        <f>SUM(E9:E30)</f>
        <v>4358163670539</v>
      </c>
      <c r="G31" s="21">
        <f>SUM(G9:G30)</f>
        <v>4063048552059.8359</v>
      </c>
      <c r="I31" s="20" t="s">
        <v>15</v>
      </c>
      <c r="K31" s="21">
        <f>SUM(K9:K30)</f>
        <v>0</v>
      </c>
      <c r="M31" s="20" t="s">
        <v>15</v>
      </c>
      <c r="O31" s="21">
        <f>SUM(O9:O30)</f>
        <v>0</v>
      </c>
      <c r="S31" s="20" t="s">
        <v>15</v>
      </c>
      <c r="U31" s="21">
        <f>SUM(U9:U30)</f>
        <v>4358163670539</v>
      </c>
      <c r="W31" s="21">
        <f>SUM(W9:W30)</f>
        <v>4132805096656.4268</v>
      </c>
      <c r="Y31" s="13">
        <f>SUM(Y9:Y30)</f>
        <v>0.99110582728983365</v>
      </c>
      <c r="AA31" s="4"/>
    </row>
    <row r="32" spans="1:27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6"/>
  <sheetViews>
    <sheetView rightToLeft="1" tabSelected="1" topLeftCell="A4" zoomScale="85" zoomScaleNormal="85" workbookViewId="0">
      <selection activeCell="I19" sqref="I19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6.25" x14ac:dyDescent="0.2">
      <c r="A2" s="63" t="str">
        <f>+سهام!A2</f>
        <v>صندوق سرمایه‌گذاری بخشی صنایع مفید - معدن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6.25" x14ac:dyDescent="0.2">
      <c r="A3" s="63" t="s">
        <v>22</v>
      </c>
      <c r="B3" s="63" t="s">
        <v>22</v>
      </c>
      <c r="C3" s="63" t="s">
        <v>22</v>
      </c>
      <c r="D3" s="63" t="s">
        <v>22</v>
      </c>
      <c r="E3" s="63" t="s">
        <v>22</v>
      </c>
      <c r="F3" s="63" t="s">
        <v>22</v>
      </c>
      <c r="G3" s="63" t="s">
        <v>22</v>
      </c>
      <c r="H3" s="63" t="s">
        <v>22</v>
      </c>
      <c r="I3" s="63" t="s">
        <v>22</v>
      </c>
      <c r="J3" s="63" t="s">
        <v>22</v>
      </c>
      <c r="K3" s="63" t="s">
        <v>22</v>
      </c>
      <c r="L3" s="63" t="s">
        <v>22</v>
      </c>
      <c r="M3" s="63" t="s">
        <v>22</v>
      </c>
      <c r="N3" s="63" t="s">
        <v>22</v>
      </c>
      <c r="O3" s="63" t="s">
        <v>22</v>
      </c>
      <c r="P3" s="63" t="s">
        <v>22</v>
      </c>
      <c r="Q3" s="63" t="s">
        <v>22</v>
      </c>
    </row>
    <row r="4" spans="1:17" ht="26.25" x14ac:dyDescent="0.2">
      <c r="A4" s="63" t="str">
        <f>+سهام!A4</f>
        <v>برای ماه منتهی به 1405/01/31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7" thickBot="1" x14ac:dyDescent="0.25">
      <c r="A6" s="64" t="s">
        <v>3</v>
      </c>
      <c r="C6" s="64" t="s">
        <v>24</v>
      </c>
      <c r="D6" s="64" t="s">
        <v>24</v>
      </c>
      <c r="E6" s="64" t="s">
        <v>24</v>
      </c>
      <c r="F6" s="64" t="s">
        <v>24</v>
      </c>
      <c r="G6" s="64" t="s">
        <v>24</v>
      </c>
      <c r="H6" s="64" t="s">
        <v>24</v>
      </c>
      <c r="I6" s="64" t="s">
        <v>24</v>
      </c>
      <c r="K6" s="64" t="s">
        <v>25</v>
      </c>
      <c r="L6" s="64" t="s">
        <v>25</v>
      </c>
      <c r="M6" s="64" t="s">
        <v>25</v>
      </c>
      <c r="N6" s="64" t="s">
        <v>25</v>
      </c>
      <c r="O6" s="64" t="s">
        <v>25</v>
      </c>
      <c r="P6" s="64" t="s">
        <v>25</v>
      </c>
      <c r="Q6" s="64" t="s">
        <v>25</v>
      </c>
    </row>
    <row r="7" spans="1:17" ht="27" thickBot="1" x14ac:dyDescent="0.25">
      <c r="A7" s="64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73</v>
      </c>
      <c r="C8" s="3">
        <v>2457000</v>
      </c>
      <c r="E8" s="3">
        <v>18187535129</v>
      </c>
      <c r="G8" s="3">
        <v>18187535129</v>
      </c>
      <c r="I8" s="43">
        <f>+E8-G8</f>
        <v>0</v>
      </c>
      <c r="K8" s="45">
        <v>2457000</v>
      </c>
      <c r="L8" s="45"/>
      <c r="M8" s="45">
        <v>18187535129</v>
      </c>
      <c r="N8" s="45"/>
      <c r="O8" s="45">
        <v>25135856190</v>
      </c>
      <c r="Q8" s="3">
        <f>+M8-O8</f>
        <v>-6948321061</v>
      </c>
    </row>
    <row r="9" spans="1:17" ht="21" x14ac:dyDescent="0.2">
      <c r="A9" s="20" t="s">
        <v>68</v>
      </c>
      <c r="C9" s="3">
        <v>562499</v>
      </c>
      <c r="E9" s="3">
        <v>4632652326</v>
      </c>
      <c r="G9" s="3">
        <v>4632652326</v>
      </c>
      <c r="I9" s="50">
        <f t="shared" ref="I9:I29" si="0">+E9-G9</f>
        <v>0</v>
      </c>
      <c r="K9" s="45">
        <v>562499</v>
      </c>
      <c r="L9" s="45"/>
      <c r="M9" s="45">
        <v>4632652326</v>
      </c>
      <c r="N9" s="45"/>
      <c r="O9" s="45">
        <v>5542438265</v>
      </c>
      <c r="Q9" s="50">
        <f t="shared" ref="Q9:Q29" si="1">+M9-O9</f>
        <v>-909785939</v>
      </c>
    </row>
    <row r="10" spans="1:17" ht="21" x14ac:dyDescent="0.2">
      <c r="A10" s="20" t="s">
        <v>81</v>
      </c>
      <c r="C10" s="3">
        <v>2000000</v>
      </c>
      <c r="E10" s="3">
        <v>4157611300</v>
      </c>
      <c r="G10" s="3">
        <v>4157611300</v>
      </c>
      <c r="I10" s="50">
        <f t="shared" si="0"/>
        <v>0</v>
      </c>
      <c r="K10" s="45">
        <v>2000000</v>
      </c>
      <c r="L10" s="45"/>
      <c r="M10" s="45">
        <v>4157611300</v>
      </c>
      <c r="N10" s="45"/>
      <c r="O10" s="45">
        <v>4443360508</v>
      </c>
      <c r="Q10" s="50">
        <f t="shared" si="1"/>
        <v>-285749208</v>
      </c>
    </row>
    <row r="11" spans="1:17" ht="21" x14ac:dyDescent="0.2">
      <c r="A11" s="20" t="s">
        <v>80</v>
      </c>
      <c r="C11" s="3">
        <v>1256499</v>
      </c>
      <c r="E11" s="3">
        <v>7630331928</v>
      </c>
      <c r="G11" s="3">
        <v>7630331927</v>
      </c>
      <c r="I11" s="50">
        <f t="shared" si="0"/>
        <v>1</v>
      </c>
      <c r="K11" s="45">
        <v>1256499</v>
      </c>
      <c r="L11" s="45"/>
      <c r="M11" s="45">
        <v>7630331928</v>
      </c>
      <c r="N11" s="45"/>
      <c r="O11" s="45">
        <v>8065015536</v>
      </c>
      <c r="Q11" s="50">
        <f t="shared" si="1"/>
        <v>-434683608</v>
      </c>
    </row>
    <row r="12" spans="1:17" ht="21" x14ac:dyDescent="0.2">
      <c r="A12" s="20" t="s">
        <v>65</v>
      </c>
      <c r="C12" s="3">
        <v>52200000</v>
      </c>
      <c r="E12" s="3">
        <v>183929350194</v>
      </c>
      <c r="G12" s="3">
        <v>183929350194</v>
      </c>
      <c r="I12" s="50">
        <f t="shared" si="0"/>
        <v>0</v>
      </c>
      <c r="K12" s="45">
        <v>52200000</v>
      </c>
      <c r="L12" s="45"/>
      <c r="M12" s="45">
        <v>183929350194</v>
      </c>
      <c r="N12" s="45"/>
      <c r="O12" s="45">
        <v>216492462915</v>
      </c>
      <c r="Q12" s="50">
        <f t="shared" si="1"/>
        <v>-32563112721</v>
      </c>
    </row>
    <row r="13" spans="1:17" ht="21" x14ac:dyDescent="0.2">
      <c r="A13" s="20" t="s">
        <v>88</v>
      </c>
      <c r="C13" s="3">
        <v>27458738</v>
      </c>
      <c r="E13" s="3">
        <v>27110249545</v>
      </c>
      <c r="G13" s="3">
        <v>26305471004</v>
      </c>
      <c r="I13" s="50">
        <f t="shared" si="0"/>
        <v>804778541</v>
      </c>
      <c r="K13" s="45">
        <v>27458738</v>
      </c>
      <c r="L13" s="45"/>
      <c r="M13" s="45">
        <v>27110249545</v>
      </c>
      <c r="N13" s="45"/>
      <c r="O13" s="45">
        <v>26305471004</v>
      </c>
      <c r="Q13" s="50">
        <f t="shared" si="1"/>
        <v>804778541</v>
      </c>
    </row>
    <row r="14" spans="1:17" s="44" customFormat="1" ht="21" x14ac:dyDescent="0.2">
      <c r="A14" s="20" t="s">
        <v>64</v>
      </c>
      <c r="C14" s="44">
        <v>13300000</v>
      </c>
      <c r="E14" s="44">
        <v>179217853780</v>
      </c>
      <c r="G14" s="44">
        <v>179217853780</v>
      </c>
      <c r="I14" s="50">
        <f t="shared" si="0"/>
        <v>0</v>
      </c>
      <c r="K14" s="45">
        <v>13300000</v>
      </c>
      <c r="L14" s="45"/>
      <c r="M14" s="45">
        <v>179217853780</v>
      </c>
      <c r="N14" s="45"/>
      <c r="O14" s="45">
        <v>187400112200</v>
      </c>
      <c r="Q14" s="50">
        <f t="shared" si="1"/>
        <v>-8182258420</v>
      </c>
    </row>
    <row r="15" spans="1:17" s="44" customFormat="1" ht="21" x14ac:dyDescent="0.2">
      <c r="A15" s="20" t="s">
        <v>48</v>
      </c>
      <c r="C15" s="44">
        <v>25969253</v>
      </c>
      <c r="E15" s="44">
        <v>176256613012</v>
      </c>
      <c r="G15" s="44">
        <v>176256613012</v>
      </c>
      <c r="I15" s="50">
        <f t="shared" si="0"/>
        <v>0</v>
      </c>
      <c r="K15" s="45">
        <v>25969253</v>
      </c>
      <c r="L15" s="45"/>
      <c r="M15" s="45">
        <v>176256613012</v>
      </c>
      <c r="N15" s="45"/>
      <c r="O15" s="45">
        <v>201767438577</v>
      </c>
      <c r="Q15" s="50">
        <f t="shared" si="1"/>
        <v>-25510825565</v>
      </c>
    </row>
    <row r="16" spans="1:17" s="44" customFormat="1" ht="21" x14ac:dyDescent="0.2">
      <c r="A16" s="20" t="s">
        <v>61</v>
      </c>
      <c r="C16" s="44">
        <v>75390988</v>
      </c>
      <c r="E16" s="44">
        <v>206994332739</v>
      </c>
      <c r="G16" s="44">
        <v>206994332738</v>
      </c>
      <c r="I16" s="50">
        <f t="shared" si="0"/>
        <v>1</v>
      </c>
      <c r="K16" s="45">
        <v>75390988</v>
      </c>
      <c r="L16" s="45"/>
      <c r="M16" s="45">
        <v>206994332739</v>
      </c>
      <c r="N16" s="45"/>
      <c r="O16" s="45">
        <v>295866492949</v>
      </c>
      <c r="Q16" s="50">
        <f t="shared" si="1"/>
        <v>-88872160210</v>
      </c>
    </row>
    <row r="17" spans="1:17" s="44" customFormat="1" ht="21" x14ac:dyDescent="0.2">
      <c r="A17" s="20" t="s">
        <v>66</v>
      </c>
      <c r="C17" s="44">
        <v>100000</v>
      </c>
      <c r="E17" s="44">
        <v>9932622700</v>
      </c>
      <c r="G17" s="44">
        <v>9932622700</v>
      </c>
      <c r="I17" s="50">
        <f t="shared" si="0"/>
        <v>0</v>
      </c>
      <c r="K17" s="45">
        <v>100000</v>
      </c>
      <c r="L17" s="45"/>
      <c r="M17" s="45">
        <v>9932622700</v>
      </c>
      <c r="N17" s="45"/>
      <c r="O17" s="45">
        <v>13931470800</v>
      </c>
      <c r="Q17" s="50">
        <f t="shared" si="1"/>
        <v>-3998848100</v>
      </c>
    </row>
    <row r="18" spans="1:17" s="43" customFormat="1" ht="21" x14ac:dyDescent="0.2">
      <c r="A18" s="20" t="s">
        <v>71</v>
      </c>
      <c r="C18" s="43">
        <v>3400000</v>
      </c>
      <c r="E18" s="43">
        <v>27866910680</v>
      </c>
      <c r="G18" s="43">
        <v>27866910680</v>
      </c>
      <c r="I18" s="50">
        <f t="shared" si="0"/>
        <v>0</v>
      </c>
      <c r="K18" s="45">
        <v>3400000</v>
      </c>
      <c r="L18" s="45"/>
      <c r="M18" s="45">
        <v>27866910680</v>
      </c>
      <c r="N18" s="45"/>
      <c r="O18" s="45">
        <v>28345187981</v>
      </c>
      <c r="Q18" s="50">
        <f t="shared" si="1"/>
        <v>-478277301</v>
      </c>
    </row>
    <row r="19" spans="1:17" s="43" customFormat="1" ht="21" x14ac:dyDescent="0.2">
      <c r="A19" s="20" t="s">
        <v>70</v>
      </c>
      <c r="C19" s="43">
        <v>5000000</v>
      </c>
      <c r="E19" s="43">
        <v>17086889400</v>
      </c>
      <c r="G19" s="43">
        <v>17086889400</v>
      </c>
      <c r="I19" s="50">
        <f t="shared" si="0"/>
        <v>0</v>
      </c>
      <c r="K19" s="45">
        <v>5000000</v>
      </c>
      <c r="L19" s="45"/>
      <c r="M19" s="45">
        <v>17086889400</v>
      </c>
      <c r="N19" s="45"/>
      <c r="O19" s="45">
        <v>20395284684</v>
      </c>
      <c r="Q19" s="50">
        <f t="shared" si="1"/>
        <v>-3308395284</v>
      </c>
    </row>
    <row r="20" spans="1:17" s="43" customFormat="1" ht="21" x14ac:dyDescent="0.2">
      <c r="A20" s="20" t="s">
        <v>62</v>
      </c>
      <c r="C20" s="43">
        <v>45800544</v>
      </c>
      <c r="E20" s="43">
        <v>74486822998</v>
      </c>
      <c r="G20" s="43">
        <v>74486822997</v>
      </c>
      <c r="I20" s="50">
        <f t="shared" si="0"/>
        <v>1</v>
      </c>
      <c r="K20" s="45">
        <v>45800544</v>
      </c>
      <c r="L20" s="45"/>
      <c r="M20" s="45">
        <v>74486822998</v>
      </c>
      <c r="N20" s="45"/>
      <c r="O20" s="45">
        <v>79653201413</v>
      </c>
      <c r="Q20" s="50">
        <f t="shared" si="1"/>
        <v>-5166378415</v>
      </c>
    </row>
    <row r="21" spans="1:17" s="50" customFormat="1" ht="21" x14ac:dyDescent="0.2">
      <c r="A21" s="20" t="s">
        <v>52</v>
      </c>
      <c r="C21" s="50">
        <v>187340000</v>
      </c>
      <c r="E21" s="50">
        <v>461941276573</v>
      </c>
      <c r="G21" s="50">
        <v>461941276573</v>
      </c>
      <c r="I21" s="50">
        <f t="shared" si="0"/>
        <v>0</v>
      </c>
      <c r="K21" s="50">
        <v>187340000</v>
      </c>
      <c r="M21" s="50">
        <v>461941276573</v>
      </c>
      <c r="O21" s="50">
        <v>572984522403</v>
      </c>
      <c r="Q21" s="50">
        <f t="shared" si="1"/>
        <v>-111043245830</v>
      </c>
    </row>
    <row r="22" spans="1:17" s="50" customFormat="1" ht="21" x14ac:dyDescent="0.2">
      <c r="A22" s="20" t="s">
        <v>87</v>
      </c>
      <c r="C22" s="50">
        <v>17991111</v>
      </c>
      <c r="E22" s="50">
        <v>226542383945</v>
      </c>
      <c r="G22" s="50">
        <v>156972443475</v>
      </c>
      <c r="I22" s="50">
        <f t="shared" si="0"/>
        <v>69569940470</v>
      </c>
      <c r="K22" s="50">
        <v>17991111</v>
      </c>
      <c r="M22" s="50">
        <v>226542383945</v>
      </c>
      <c r="O22" s="50">
        <v>156972443475</v>
      </c>
      <c r="Q22" s="50">
        <f t="shared" si="1"/>
        <v>69569940470</v>
      </c>
    </row>
    <row r="23" spans="1:17" s="43" customFormat="1" ht="21" x14ac:dyDescent="0.2">
      <c r="A23" s="20" t="s">
        <v>49</v>
      </c>
      <c r="C23" s="43">
        <v>540000000</v>
      </c>
      <c r="E23" s="43">
        <v>1097907064200</v>
      </c>
      <c r="G23" s="43">
        <v>1097907064200</v>
      </c>
      <c r="I23" s="50">
        <f t="shared" si="0"/>
        <v>0</v>
      </c>
      <c r="K23" s="45">
        <v>540000000</v>
      </c>
      <c r="L23" s="45"/>
      <c r="M23" s="45">
        <v>1097907064200</v>
      </c>
      <c r="N23" s="45"/>
      <c r="O23" s="45">
        <v>1428734830343</v>
      </c>
      <c r="Q23" s="50">
        <f t="shared" si="1"/>
        <v>-330827766143</v>
      </c>
    </row>
    <row r="24" spans="1:17" ht="21" x14ac:dyDescent="0.2">
      <c r="A24" s="20" t="s">
        <v>79</v>
      </c>
      <c r="C24" s="3">
        <v>10000000</v>
      </c>
      <c r="E24" s="3">
        <v>28914747800</v>
      </c>
      <c r="G24" s="3">
        <v>28914747800</v>
      </c>
      <c r="I24" s="50">
        <f t="shared" si="0"/>
        <v>0</v>
      </c>
      <c r="K24" s="45">
        <v>10000000</v>
      </c>
      <c r="L24" s="45"/>
      <c r="M24" s="45">
        <v>28914747800</v>
      </c>
      <c r="N24" s="45"/>
      <c r="O24" s="45">
        <v>31479636203</v>
      </c>
      <c r="Q24" s="50">
        <f t="shared" si="1"/>
        <v>-2564888403</v>
      </c>
    </row>
    <row r="25" spans="1:17" ht="21" x14ac:dyDescent="0.2">
      <c r="A25" s="20" t="s">
        <v>50</v>
      </c>
      <c r="C25" s="3">
        <v>75649236</v>
      </c>
      <c r="E25" s="3">
        <v>220689534173</v>
      </c>
      <c r="G25" s="3">
        <v>220689534172</v>
      </c>
      <c r="I25" s="50">
        <f t="shared" si="0"/>
        <v>1</v>
      </c>
      <c r="K25" s="45">
        <v>75649236</v>
      </c>
      <c r="L25" s="45"/>
      <c r="M25" s="45">
        <v>220689534173</v>
      </c>
      <c r="N25" s="45"/>
      <c r="O25" s="45">
        <v>249739482873</v>
      </c>
      <c r="Q25" s="50">
        <f t="shared" si="1"/>
        <v>-29049948700</v>
      </c>
    </row>
    <row r="26" spans="1:17" ht="21" x14ac:dyDescent="0.2">
      <c r="A26" s="20" t="s">
        <v>46</v>
      </c>
      <c r="C26" s="3">
        <v>53598519</v>
      </c>
      <c r="E26" s="3">
        <v>527959577702</v>
      </c>
      <c r="G26" s="3">
        <v>530386877305</v>
      </c>
      <c r="I26" s="50">
        <f t="shared" si="0"/>
        <v>-2427299603</v>
      </c>
      <c r="K26" s="45">
        <v>53598519</v>
      </c>
      <c r="L26" s="45"/>
      <c r="M26" s="45">
        <v>527959577702</v>
      </c>
      <c r="N26" s="45"/>
      <c r="O26" s="45">
        <v>523357636627</v>
      </c>
      <c r="Q26" s="50">
        <f t="shared" si="1"/>
        <v>4601941075</v>
      </c>
    </row>
    <row r="27" spans="1:17" ht="21" x14ac:dyDescent="0.2">
      <c r="A27" s="20" t="s">
        <v>51</v>
      </c>
      <c r="C27" s="3">
        <v>262629550</v>
      </c>
      <c r="E27" s="3">
        <v>495399504222</v>
      </c>
      <c r="G27" s="3">
        <v>493590379035</v>
      </c>
      <c r="I27" s="50">
        <f t="shared" si="0"/>
        <v>1809125187</v>
      </c>
      <c r="K27" s="45">
        <v>262629550</v>
      </c>
      <c r="L27" s="45"/>
      <c r="M27" s="45">
        <v>495399504222</v>
      </c>
      <c r="N27" s="45"/>
      <c r="O27" s="45">
        <v>596615042237</v>
      </c>
      <c r="Q27" s="50">
        <f t="shared" si="1"/>
        <v>-101215538015</v>
      </c>
    </row>
    <row r="28" spans="1:17" s="45" customFormat="1" ht="21" x14ac:dyDescent="0.2">
      <c r="A28" s="20" t="s">
        <v>67</v>
      </c>
      <c r="C28" s="45">
        <v>855000</v>
      </c>
      <c r="E28" s="45">
        <v>51522776320</v>
      </c>
      <c r="G28" s="45">
        <v>51522776320</v>
      </c>
      <c r="I28" s="50">
        <f t="shared" si="0"/>
        <v>0</v>
      </c>
      <c r="K28" s="45">
        <v>855000</v>
      </c>
      <c r="M28" s="45">
        <v>51522776320</v>
      </c>
      <c r="O28" s="45">
        <v>38194556067</v>
      </c>
      <c r="Q28" s="50">
        <f t="shared" si="1"/>
        <v>13328220253</v>
      </c>
    </row>
    <row r="29" spans="1:17" ht="21.75" thickBot="1" x14ac:dyDescent="0.25">
      <c r="A29" s="20" t="s">
        <v>69</v>
      </c>
      <c r="C29" s="3">
        <v>2375000</v>
      </c>
      <c r="E29" s="3">
        <v>84438455987</v>
      </c>
      <c r="G29" s="3">
        <v>84438455987</v>
      </c>
      <c r="I29" s="50">
        <f t="shared" si="0"/>
        <v>0</v>
      </c>
      <c r="K29" s="45">
        <v>2375000</v>
      </c>
      <c r="L29" s="45"/>
      <c r="M29" s="45">
        <v>84438455987</v>
      </c>
      <c r="N29" s="45"/>
      <c r="O29" s="45">
        <v>68696092439</v>
      </c>
      <c r="Q29" s="50">
        <f t="shared" si="1"/>
        <v>15742363548</v>
      </c>
    </row>
    <row r="30" spans="1:17" s="22" customFormat="1" ht="21.75" thickBot="1" x14ac:dyDescent="0.25">
      <c r="E30" s="23">
        <f>SUM(E8:E29)</f>
        <v>4132805096653</v>
      </c>
      <c r="G30" s="23">
        <f>SUM(G8:G29)</f>
        <v>4063048552054</v>
      </c>
      <c r="I30" s="23">
        <f>SUM(I8:I29)</f>
        <v>69756544599</v>
      </c>
      <c r="K30" s="22" t="s">
        <v>15</v>
      </c>
      <c r="M30" s="23">
        <f>SUM(M8:M29)</f>
        <v>4132805096653</v>
      </c>
      <c r="O30" s="23">
        <f>SUM(O8:O29)</f>
        <v>4780118035689</v>
      </c>
      <c r="Q30" s="23">
        <f>SUM(Q8:Q29)</f>
        <v>-647312939036</v>
      </c>
    </row>
    <row r="31" spans="1:17" ht="19.5" thickTop="1" x14ac:dyDescent="0.2"/>
    <row r="32" spans="1:17" x14ac:dyDescent="0.2">
      <c r="I32" s="48"/>
    </row>
    <row r="36" spans="9:9" x14ac:dyDescent="0.2">
      <c r="I36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A2" sqref="A2:Y2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20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20" ht="24" x14ac:dyDescent="0.2">
      <c r="A4" s="53" t="str">
        <f>+سهام!A4</f>
        <v>برای ماه منتهی به 1405/01/31</v>
      </c>
      <c r="B4" s="53" t="s">
        <v>16</v>
      </c>
      <c r="C4" s="53" t="s">
        <v>16</v>
      </c>
      <c r="D4" s="53" t="s">
        <v>16</v>
      </c>
      <c r="E4" s="53" t="s">
        <v>16</v>
      </c>
      <c r="F4" s="53" t="s">
        <v>16</v>
      </c>
      <c r="G4" s="53" t="s">
        <v>16</v>
      </c>
      <c r="H4" s="53" t="s">
        <v>16</v>
      </c>
      <c r="I4" s="53" t="s">
        <v>16</v>
      </c>
      <c r="J4" s="53" t="s">
        <v>16</v>
      </c>
      <c r="K4" s="53" t="s">
        <v>16</v>
      </c>
    </row>
    <row r="5" spans="1:20" ht="25.5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4.75" thickBot="1" x14ac:dyDescent="0.25">
      <c r="A6" s="55" t="s">
        <v>17</v>
      </c>
      <c r="C6" s="38" t="str">
        <f>+سهام!C6</f>
        <v>1404/12/29</v>
      </c>
      <c r="E6" s="55" t="s">
        <v>5</v>
      </c>
      <c r="F6" s="55" t="s">
        <v>5</v>
      </c>
      <c r="G6" s="55" t="s">
        <v>5</v>
      </c>
      <c r="I6" s="55" t="str">
        <f>+سهام!Q6</f>
        <v>1405/01/31</v>
      </c>
      <c r="J6" s="55" t="s">
        <v>4</v>
      </c>
      <c r="K6" s="55" t="s">
        <v>4</v>
      </c>
    </row>
    <row r="7" spans="1:20" ht="24.75" thickBot="1" x14ac:dyDescent="0.25">
      <c r="A7" s="55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7534629771</v>
      </c>
      <c r="E8" s="30">
        <v>140772323</v>
      </c>
      <c r="G8" s="30">
        <v>720000</v>
      </c>
      <c r="I8" s="30">
        <f>+C8+E8-G8</f>
        <v>7674682094</v>
      </c>
      <c r="K8" s="41">
        <v>1.8404986366558113E-3</v>
      </c>
    </row>
    <row r="9" spans="1:20" ht="24.75" thickBot="1" x14ac:dyDescent="0.25">
      <c r="A9" s="27" t="s">
        <v>47</v>
      </c>
      <c r="C9" s="30">
        <v>15185661</v>
      </c>
      <c r="E9" s="30">
        <v>60080</v>
      </c>
      <c r="G9" s="30">
        <v>0</v>
      </c>
      <c r="I9" s="30">
        <f t="shared" ref="I9" si="0">+C9+E9-G9</f>
        <v>15245741</v>
      </c>
      <c r="K9" s="41">
        <v>3.6561469493628261E-6</v>
      </c>
    </row>
    <row r="10" spans="1:20" s="27" customFormat="1" ht="24.75" thickBot="1" x14ac:dyDescent="0.25">
      <c r="A10" s="27" t="s">
        <v>15</v>
      </c>
      <c r="C10" s="26">
        <f>SUM(C8:C9)</f>
        <v>7549815432</v>
      </c>
      <c r="E10" s="26">
        <f>SUM(E8:E9)</f>
        <v>140832403</v>
      </c>
      <c r="G10" s="26">
        <f>SUM(G8:G9)</f>
        <v>720000</v>
      </c>
      <c r="I10" s="26">
        <f>SUM(I8:I9)</f>
        <v>7689927835</v>
      </c>
      <c r="K10" s="42">
        <f>SUM(K8:K9)</f>
        <v>1.844154783605174E-3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13" sqref="E13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</row>
    <row r="3" spans="1:5" ht="26.25" x14ac:dyDescent="0.2">
      <c r="A3" s="57" t="s">
        <v>22</v>
      </c>
      <c r="B3" s="57" t="s">
        <v>22</v>
      </c>
      <c r="C3" s="57" t="s">
        <v>22</v>
      </c>
      <c r="D3" s="57" t="s">
        <v>22</v>
      </c>
      <c r="E3" s="57" t="s">
        <v>22</v>
      </c>
    </row>
    <row r="4" spans="1:5" ht="26.25" x14ac:dyDescent="0.2">
      <c r="A4" s="57" t="str">
        <f>+'جمع درآمدها'!A4</f>
        <v>برای ماه منتهی به 1405/01/31</v>
      </c>
      <c r="B4" s="57" t="s">
        <v>2</v>
      </c>
      <c r="C4" s="57" t="s">
        <v>2</v>
      </c>
      <c r="D4" s="57" t="s">
        <v>2</v>
      </c>
      <c r="E4" s="57" t="s">
        <v>2</v>
      </c>
    </row>
    <row r="5" spans="1:5" ht="26.25" x14ac:dyDescent="0.2">
      <c r="E5" s="46" t="s">
        <v>76</v>
      </c>
    </row>
    <row r="6" spans="1:5" ht="27" thickBot="1" x14ac:dyDescent="0.25">
      <c r="A6" s="58" t="s">
        <v>44</v>
      </c>
      <c r="C6" s="14" t="s">
        <v>24</v>
      </c>
      <c r="E6" s="14" t="s">
        <v>75</v>
      </c>
    </row>
    <row r="7" spans="1:5" ht="27" thickBot="1" x14ac:dyDescent="0.25">
      <c r="A7" s="58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0</v>
      </c>
      <c r="D8" s="10"/>
      <c r="E8" s="11">
        <v>1090106339</v>
      </c>
    </row>
    <row r="9" spans="1:5" ht="24.75" thickBot="1" x14ac:dyDescent="0.25">
      <c r="A9" s="10" t="s">
        <v>15</v>
      </c>
      <c r="B9" s="10"/>
      <c r="C9" s="12">
        <f>SUM(C8:C8)</f>
        <v>0</v>
      </c>
      <c r="D9" s="10"/>
      <c r="E9" s="12">
        <f>SUM(E8:E8)</f>
        <v>1090106339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A2" sqref="A2:Y2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</row>
    <row r="3" spans="1:7" ht="26.25" x14ac:dyDescent="0.45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</row>
    <row r="4" spans="1:7" ht="26.25" x14ac:dyDescent="0.45">
      <c r="A4" s="56" t="str">
        <f>+سهام!A4</f>
        <v>برای ماه منتهی به 1405/01/31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سهام'!I35</f>
        <v>69756544599</v>
      </c>
      <c r="D7" s="8"/>
      <c r="E7" s="1">
        <f>+C7/$C$10</f>
        <v>0.99798515467903792</v>
      </c>
      <c r="F7" s="8"/>
      <c r="G7" s="1">
        <v>1.6728618027403573E-2</v>
      </c>
    </row>
    <row r="8" spans="1:7" ht="21.75" thickBot="1" x14ac:dyDescent="0.6">
      <c r="A8" s="29" t="s">
        <v>42</v>
      </c>
      <c r="C8" s="8">
        <f>+'درآمد سپرده بانکی'!C10</f>
        <v>140832403</v>
      </c>
      <c r="D8" s="8"/>
      <c r="E8" s="1">
        <f t="shared" ref="E8:E9" si="0">+C8/$C$10</f>
        <v>2.0148453209620485E-3</v>
      </c>
      <c r="F8" s="8"/>
      <c r="G8" s="1">
        <v>3.3773626391782868E-5</v>
      </c>
    </row>
    <row r="9" spans="1:7" ht="21.75" hidden="1" thickBot="1" x14ac:dyDescent="0.6">
      <c r="A9" s="29" t="s">
        <v>77</v>
      </c>
      <c r="C9" s="8">
        <f>+'سایر درآمدها'!C9</f>
        <v>0</v>
      </c>
      <c r="D9" s="8"/>
      <c r="E9" s="1">
        <f t="shared" si="0"/>
        <v>0</v>
      </c>
      <c r="F9" s="8"/>
      <c r="G9" s="1">
        <v>0</v>
      </c>
    </row>
    <row r="10" spans="1:7" s="29" customFormat="1" ht="21.75" thickBot="1" x14ac:dyDescent="0.6">
      <c r="A10" s="29" t="s">
        <v>15</v>
      </c>
      <c r="C10" s="6">
        <f>SUM(C7:C9)</f>
        <v>69897377002</v>
      </c>
      <c r="D10" s="5"/>
      <c r="E10" s="7">
        <f>SUM(E7:E9)</f>
        <v>1</v>
      </c>
      <c r="F10" s="5"/>
      <c r="G10" s="13">
        <f>SUM(G7:G9)</f>
        <v>1.6762391653795356E-2</v>
      </c>
    </row>
    <row r="11" spans="1:7" ht="19.5" thickTop="1" x14ac:dyDescent="0.45"/>
    <row r="12" spans="1:7" x14ac:dyDescent="0.45">
      <c r="C12" s="49"/>
      <c r="G12" s="19"/>
    </row>
    <row r="13" spans="1:7" x14ac:dyDescent="0.45">
      <c r="C13" s="19"/>
      <c r="E13" s="35"/>
      <c r="G13" s="19"/>
    </row>
    <row r="14" spans="1:7" x14ac:dyDescent="0.45">
      <c r="C14" s="49"/>
      <c r="G14" s="19"/>
    </row>
    <row r="15" spans="1:7" x14ac:dyDescent="0.45">
      <c r="C15" s="47"/>
    </row>
    <row r="16" spans="1:7" x14ac:dyDescent="0.45">
      <c r="C16" s="47"/>
      <c r="G16" s="37"/>
    </row>
    <row r="20" spans="5:5" x14ac:dyDescent="0.45">
      <c r="E20" s="28" t="s">
        <v>60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36"/>
  <sheetViews>
    <sheetView rightToLeft="1" zoomScale="85" zoomScaleNormal="85" workbookViewId="0">
      <selection activeCell="A2" sqref="A2:Y2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  <c r="T2" s="56" t="s">
        <v>0</v>
      </c>
      <c r="U2" s="56" t="s">
        <v>0</v>
      </c>
    </row>
    <row r="3" spans="1:21" ht="26.25" x14ac:dyDescent="0.45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  <c r="N3" s="56" t="s">
        <v>22</v>
      </c>
      <c r="O3" s="56" t="s">
        <v>22</v>
      </c>
      <c r="P3" s="56" t="s">
        <v>22</v>
      </c>
      <c r="Q3" s="56" t="s">
        <v>22</v>
      </c>
      <c r="R3" s="56" t="s">
        <v>22</v>
      </c>
      <c r="S3" s="56" t="s">
        <v>22</v>
      </c>
      <c r="T3" s="56" t="s">
        <v>22</v>
      </c>
      <c r="U3" s="56" t="s">
        <v>22</v>
      </c>
    </row>
    <row r="4" spans="1:21" ht="26.25" x14ac:dyDescent="0.45">
      <c r="A4" s="56" t="str">
        <f>+سهام!A4</f>
        <v>برای ماه منتهی به 1405/01/31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  <c r="T4" s="56" t="s">
        <v>2</v>
      </c>
      <c r="U4" s="56" t="s">
        <v>2</v>
      </c>
    </row>
    <row r="6" spans="1:21" ht="27" thickBot="1" x14ac:dyDescent="0.5">
      <c r="A6" s="59" t="s">
        <v>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H6" s="59" t="s">
        <v>24</v>
      </c>
      <c r="I6" s="59" t="s">
        <v>24</v>
      </c>
      <c r="J6" s="59" t="s">
        <v>24</v>
      </c>
      <c r="K6" s="59" t="s">
        <v>24</v>
      </c>
      <c r="M6" s="59" t="s">
        <v>25</v>
      </c>
      <c r="N6" s="59" t="s">
        <v>25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  <c r="T6" s="59" t="s">
        <v>25</v>
      </c>
      <c r="U6" s="59" t="s">
        <v>25</v>
      </c>
    </row>
    <row r="7" spans="1:21" ht="27" thickBot="1" x14ac:dyDescent="0.5">
      <c r="A7" s="59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0</v>
      </c>
      <c r="F8" s="8"/>
      <c r="G8" s="8">
        <f>IFERROR(VLOOKUP(A8,'درآمد ناشی از فروش'!A:Q,9,0),0)</f>
        <v>0</v>
      </c>
      <c r="H8" s="8"/>
      <c r="I8" s="8">
        <f>+G8+E8+C8</f>
        <v>0</v>
      </c>
      <c r="J8" s="8"/>
      <c r="K8" s="1">
        <f t="shared" ref="K8:K14" si="0">+I8/$I$35</f>
        <v>0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-25510825565</v>
      </c>
      <c r="P8" s="8"/>
      <c r="Q8" s="8">
        <f>IFERROR(VLOOKUP(A8,'درآمد ناشی از فروش'!A:Q,17,0),0)</f>
        <v>2222529854</v>
      </c>
      <c r="R8" s="8"/>
      <c r="S8" s="8">
        <f>+Q8+O8+M8</f>
        <v>-23288295711</v>
      </c>
      <c r="T8" s="8"/>
      <c r="U8" s="1">
        <f t="shared" ref="U8:U14" si="1">+S8/$S$35</f>
        <v>3.8471315131721681E-2</v>
      </c>
    </row>
    <row r="9" spans="1:21" ht="21" x14ac:dyDescent="0.55000000000000004">
      <c r="A9" s="25" t="s">
        <v>81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34" si="2">+G9+E9+C9</f>
        <v>0</v>
      </c>
      <c r="J9" s="8"/>
      <c r="K9" s="1">
        <f t="shared" si="0"/>
        <v>0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-285749208</v>
      </c>
      <c r="P9" s="8"/>
      <c r="Q9" s="8">
        <f>IFERROR(VLOOKUP(A9,'درآمد ناشی از فروش'!A:Q,17,0),0)</f>
        <v>0</v>
      </c>
      <c r="R9" s="8"/>
      <c r="S9" s="8">
        <f t="shared" ref="S9:S34" si="3">+Q9+O9+M9</f>
        <v>-285749208</v>
      </c>
      <c r="T9" s="8"/>
      <c r="U9" s="1">
        <f t="shared" si="1"/>
        <v>4.7204604261424677E-4</v>
      </c>
    </row>
    <row r="10" spans="1:21" ht="21" x14ac:dyDescent="0.55000000000000004">
      <c r="A10" s="25" t="s">
        <v>68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0</v>
      </c>
      <c r="F10" s="8"/>
      <c r="G10" s="8">
        <f>IFERROR(VLOOKUP(A10,'درآمد ناشی از فروش'!A:Q,9,0),0)</f>
        <v>0</v>
      </c>
      <c r="H10" s="8"/>
      <c r="I10" s="8">
        <f t="shared" ref="I10:I14" si="4">+G10+E10+C10</f>
        <v>0</v>
      </c>
      <c r="J10" s="8"/>
      <c r="K10" s="1">
        <f t="shared" si="0"/>
        <v>0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-909785939</v>
      </c>
      <c r="P10" s="8"/>
      <c r="Q10" s="8">
        <f>IFERROR(VLOOKUP(A10,'درآمد ناشی از فروش'!A:Q,17,0),0)</f>
        <v>0</v>
      </c>
      <c r="R10" s="8"/>
      <c r="S10" s="8">
        <f t="shared" ref="S10:S14" si="5">+Q10+O10+M10</f>
        <v>-909785939</v>
      </c>
      <c r="T10" s="8"/>
      <c r="U10" s="1">
        <f t="shared" si="1"/>
        <v>1.5029292824182963E-3</v>
      </c>
    </row>
    <row r="11" spans="1:21" ht="21" x14ac:dyDescent="0.55000000000000004">
      <c r="A11" s="25" t="s">
        <v>66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0</v>
      </c>
      <c r="F11" s="8"/>
      <c r="G11" s="8">
        <f>IFERROR(VLOOKUP(A11,'درآمد ناشی از فروش'!A:Q,9,0),0)</f>
        <v>0</v>
      </c>
      <c r="H11" s="8"/>
      <c r="I11" s="8">
        <f t="shared" si="4"/>
        <v>0</v>
      </c>
      <c r="J11" s="8"/>
      <c r="K11" s="1">
        <f t="shared" si="0"/>
        <v>0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-3998848100</v>
      </c>
      <c r="P11" s="8"/>
      <c r="Q11" s="8">
        <f>IFERROR(VLOOKUP(A11,'درآمد ناشی از فروش'!A:Q,17,0),0)</f>
        <v>0</v>
      </c>
      <c r="R11" s="8"/>
      <c r="S11" s="8">
        <f t="shared" si="5"/>
        <v>-3998848100</v>
      </c>
      <c r="T11" s="8"/>
      <c r="U11" s="1">
        <f t="shared" si="1"/>
        <v>6.6059340420656556E-3</v>
      </c>
    </row>
    <row r="12" spans="1:21" ht="21" x14ac:dyDescent="0.55000000000000004">
      <c r="A12" s="25" t="s">
        <v>83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0</v>
      </c>
      <c r="H12" s="8"/>
      <c r="I12" s="8">
        <f t="shared" si="4"/>
        <v>0</v>
      </c>
      <c r="J12" s="8"/>
      <c r="K12" s="1">
        <f t="shared" si="0"/>
        <v>0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77326341</v>
      </c>
      <c r="R12" s="8"/>
      <c r="S12" s="8">
        <f t="shared" si="5"/>
        <v>77326341</v>
      </c>
      <c r="T12" s="8"/>
      <c r="U12" s="1">
        <f t="shared" si="1"/>
        <v>-1.2773996300591593E-4</v>
      </c>
    </row>
    <row r="13" spans="1:21" ht="21" x14ac:dyDescent="0.55000000000000004">
      <c r="A13" s="25" t="s">
        <v>67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0</v>
      </c>
      <c r="F13" s="8"/>
      <c r="G13" s="8">
        <f>IFERROR(VLOOKUP(A13,'درآمد ناشی از فروش'!A:Q,9,0),0)</f>
        <v>0</v>
      </c>
      <c r="H13" s="8"/>
      <c r="I13" s="8">
        <f t="shared" si="4"/>
        <v>0</v>
      </c>
      <c r="J13" s="8"/>
      <c r="K13" s="1">
        <f t="shared" si="0"/>
        <v>0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13328220253</v>
      </c>
      <c r="P13" s="8"/>
      <c r="Q13" s="8">
        <f>IFERROR(VLOOKUP(A13,'درآمد ناشی از فروش'!A:Q,17,0),0)</f>
        <v>3207165502</v>
      </c>
      <c r="R13" s="8"/>
      <c r="S13" s="8">
        <f t="shared" si="5"/>
        <v>16535385755</v>
      </c>
      <c r="T13" s="8"/>
      <c r="U13" s="1">
        <f t="shared" si="1"/>
        <v>-2.731578317707092E-2</v>
      </c>
    </row>
    <row r="14" spans="1:21" ht="21" x14ac:dyDescent="0.55000000000000004">
      <c r="A14" s="25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0</v>
      </c>
      <c r="F14" s="8"/>
      <c r="G14" s="8">
        <f>IFERROR(VLOOKUP(A14,'درآمد ناشی از فروش'!A:Q,9,0),0)</f>
        <v>0</v>
      </c>
      <c r="H14" s="8"/>
      <c r="I14" s="8">
        <f t="shared" si="4"/>
        <v>0</v>
      </c>
      <c r="J14" s="8"/>
      <c r="K14" s="1">
        <f t="shared" si="0"/>
        <v>0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15742363548</v>
      </c>
      <c r="P14" s="8"/>
      <c r="Q14" s="8">
        <f>IFERROR(VLOOKUP(A14,'درآمد ناشی از فروش'!A:Q,17,0),0)</f>
        <v>1350727545</v>
      </c>
      <c r="R14" s="8"/>
      <c r="S14" s="8">
        <f t="shared" si="5"/>
        <v>17093091093</v>
      </c>
      <c r="T14" s="8"/>
      <c r="U14" s="1">
        <f t="shared" si="1"/>
        <v>-2.8237089659739249E-2</v>
      </c>
    </row>
    <row r="15" spans="1:21" ht="21" x14ac:dyDescent="0.55000000000000004">
      <c r="A15" s="25" t="s">
        <v>73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0</v>
      </c>
      <c r="F15" s="8"/>
      <c r="G15" s="8">
        <f>IFERROR(VLOOKUP(A15,'درآمد ناشی از فروش'!A:Q,9,0),0)</f>
        <v>0</v>
      </c>
      <c r="H15" s="8"/>
      <c r="I15" s="8">
        <f t="shared" ref="I15:I20" si="6">+G15+E15+C15</f>
        <v>0</v>
      </c>
      <c r="J15" s="8"/>
      <c r="K15" s="1">
        <f t="shared" ref="K15:K20" si="7">+I15/$I$35</f>
        <v>0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-6948321061</v>
      </c>
      <c r="P15" s="8"/>
      <c r="Q15" s="8">
        <f>IFERROR(VLOOKUP(A15,'درآمد ناشی از فروش'!A:Q,17,0),0)</f>
        <v>0</v>
      </c>
      <c r="R15" s="8"/>
      <c r="S15" s="8">
        <f t="shared" ref="S15:S20" si="8">+Q15+O15+M15</f>
        <v>-6948321061</v>
      </c>
      <c r="T15" s="8"/>
      <c r="U15" s="1">
        <f t="shared" ref="U15:U20" si="9">+S15/$S$35</f>
        <v>1.1478343133879392E-2</v>
      </c>
    </row>
    <row r="16" spans="1:21" ht="21" x14ac:dyDescent="0.55000000000000004">
      <c r="A16" s="25" t="s">
        <v>74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6"/>
        <v>0</v>
      </c>
      <c r="J16" s="8"/>
      <c r="K16" s="1">
        <f t="shared" si="7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98234736</v>
      </c>
      <c r="R16" s="8"/>
      <c r="S16" s="8">
        <f t="shared" si="8"/>
        <v>98234736</v>
      </c>
      <c r="T16" s="8"/>
      <c r="U16" s="1">
        <f t="shared" si="9"/>
        <v>-1.6227977918334345E-4</v>
      </c>
    </row>
    <row r="17" spans="1:21" ht="21" x14ac:dyDescent="0.55000000000000004">
      <c r="A17" s="25" t="s">
        <v>71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0</v>
      </c>
      <c r="F17" s="8"/>
      <c r="G17" s="8">
        <f>IFERROR(VLOOKUP(A17,'درآمد ناشی از فروش'!A:Q,9,0),0)</f>
        <v>0</v>
      </c>
      <c r="H17" s="8"/>
      <c r="I17" s="8">
        <f t="shared" si="6"/>
        <v>0</v>
      </c>
      <c r="J17" s="8"/>
      <c r="K17" s="1">
        <f t="shared" si="7"/>
        <v>0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-478277301</v>
      </c>
      <c r="P17" s="8"/>
      <c r="Q17" s="8">
        <f>IFERROR(VLOOKUP(A17,'درآمد ناشی از فروش'!A:Q,17,0),0)</f>
        <v>0</v>
      </c>
      <c r="R17" s="8"/>
      <c r="S17" s="8">
        <f t="shared" si="8"/>
        <v>-478277301</v>
      </c>
      <c r="T17" s="8"/>
      <c r="U17" s="1">
        <f t="shared" si="9"/>
        <v>7.9009460354925265E-4</v>
      </c>
    </row>
    <row r="18" spans="1:21" ht="21" x14ac:dyDescent="0.55000000000000004">
      <c r="A18" s="25" t="s">
        <v>70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0</v>
      </c>
      <c r="F18" s="8"/>
      <c r="G18" s="8">
        <f>IFERROR(VLOOKUP(A18,'درآمد ناشی از فروش'!A:Q,9,0),0)</f>
        <v>0</v>
      </c>
      <c r="H18" s="8"/>
      <c r="I18" s="8">
        <f t="shared" si="6"/>
        <v>0</v>
      </c>
      <c r="J18" s="8"/>
      <c r="K18" s="1">
        <f t="shared" si="7"/>
        <v>0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-3308395284</v>
      </c>
      <c r="P18" s="8"/>
      <c r="Q18" s="8">
        <f>IFERROR(VLOOKUP(A18,'درآمد ناشی از فروش'!A:Q,17,0),0)</f>
        <v>-36436152</v>
      </c>
      <c r="R18" s="8"/>
      <c r="S18" s="8">
        <f t="shared" si="8"/>
        <v>-3344831436</v>
      </c>
      <c r="T18" s="8"/>
      <c r="U18" s="1">
        <f t="shared" si="9"/>
        <v>5.5255251751232439E-3</v>
      </c>
    </row>
    <row r="19" spans="1:21" ht="21" x14ac:dyDescent="0.55000000000000004">
      <c r="A19" s="25" t="s">
        <v>72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0</v>
      </c>
      <c r="H19" s="8"/>
      <c r="I19" s="8">
        <f t="shared" si="6"/>
        <v>0</v>
      </c>
      <c r="J19" s="8"/>
      <c r="K19" s="1">
        <f t="shared" si="7"/>
        <v>0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45047935</v>
      </c>
      <c r="R19" s="8"/>
      <c r="S19" s="8">
        <f t="shared" si="8"/>
        <v>45047935</v>
      </c>
      <c r="T19" s="8"/>
      <c r="U19" s="1">
        <f t="shared" si="9"/>
        <v>-7.4417352172307053E-5</v>
      </c>
    </row>
    <row r="20" spans="1:21" ht="21" x14ac:dyDescent="0.55000000000000004">
      <c r="A20" s="25" t="s">
        <v>52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0</v>
      </c>
      <c r="F20" s="8"/>
      <c r="G20" s="8">
        <f>IFERROR(VLOOKUP(A20,'درآمد ناشی از فروش'!A:Q,9,0),0)</f>
        <v>0</v>
      </c>
      <c r="H20" s="8"/>
      <c r="I20" s="8">
        <f t="shared" si="6"/>
        <v>0</v>
      </c>
      <c r="J20" s="8"/>
      <c r="K20" s="1">
        <f t="shared" si="7"/>
        <v>0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-111043245830</v>
      </c>
      <c r="P20" s="8"/>
      <c r="Q20" s="8">
        <f>IFERROR(VLOOKUP(A20,'درآمد ناشی از فروش'!A:Q,17,0),0)</f>
        <v>-5242220330</v>
      </c>
      <c r="R20" s="8"/>
      <c r="S20" s="8">
        <f t="shared" si="8"/>
        <v>-116285466160</v>
      </c>
      <c r="T20" s="8"/>
      <c r="U20" s="1">
        <f t="shared" si="9"/>
        <v>0.19209884954215134</v>
      </c>
    </row>
    <row r="21" spans="1:21" ht="21" x14ac:dyDescent="0.55000000000000004">
      <c r="A21" s="25" t="s">
        <v>50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1</v>
      </c>
      <c r="F21" s="8"/>
      <c r="G21" s="8">
        <f>IFERROR(VLOOKUP(A21,'درآمد ناشی از فروش'!A:Q,9,0),0)</f>
        <v>0</v>
      </c>
      <c r="H21" s="8"/>
      <c r="I21" s="8">
        <f t="shared" si="2"/>
        <v>1</v>
      </c>
      <c r="J21" s="8"/>
      <c r="K21" s="1">
        <f>+I21/$I$35</f>
        <v>1.4335572464900097E-11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-29049948700</v>
      </c>
      <c r="P21" s="8"/>
      <c r="Q21" s="8">
        <f>IFERROR(VLOOKUP(A21,'درآمد ناشی از فروش'!A:Q,17,0),0)</f>
        <v>-603989522</v>
      </c>
      <c r="R21" s="8"/>
      <c r="S21" s="8">
        <f t="shared" si="3"/>
        <v>-29653938222</v>
      </c>
      <c r="T21" s="8"/>
      <c r="U21" s="1">
        <f>+S21/$S$35</f>
        <v>4.8987097054779771E-2</v>
      </c>
    </row>
    <row r="22" spans="1:21" ht="21" x14ac:dyDescent="0.55000000000000004">
      <c r="A22" s="25" t="s">
        <v>64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0</v>
      </c>
      <c r="F22" s="8"/>
      <c r="G22" s="8">
        <f>IFERROR(VLOOKUP(A22,'درآمد ناشی از فروش'!A:Q,9,0),0)</f>
        <v>0</v>
      </c>
      <c r="H22" s="8"/>
      <c r="I22" s="8">
        <f t="shared" si="2"/>
        <v>0</v>
      </c>
      <c r="J22" s="8"/>
      <c r="K22" s="1">
        <f>+I22/$I$35</f>
        <v>0</v>
      </c>
      <c r="L22" s="8"/>
      <c r="M22" s="8">
        <f>IFERROR(VLOOKUP(A22,'درآمد سود سهام'!A:S,19,0),0)</f>
        <v>19950000000</v>
      </c>
      <c r="N22" s="8"/>
      <c r="O22" s="8">
        <f>IFERROR(VLOOKUP(A22,'درآمد ناشی از تغییر قیمت اوراق'!A:Q,17,0),0)</f>
        <v>-8182258420</v>
      </c>
      <c r="P22" s="8"/>
      <c r="Q22" s="8">
        <f>IFERROR(VLOOKUP(A22,'درآمد ناشی از فروش'!A:Q,17,0),0)</f>
        <v>194484974</v>
      </c>
      <c r="R22" s="8"/>
      <c r="S22" s="8">
        <f t="shared" ref="S22:S28" si="10">+Q22+O22+M22</f>
        <v>11962226554</v>
      </c>
      <c r="T22" s="8"/>
      <c r="U22" s="1">
        <f>+S22/$S$35</f>
        <v>-1.9761110608820159E-2</v>
      </c>
    </row>
    <row r="23" spans="1:21" ht="21" x14ac:dyDescent="0.55000000000000004">
      <c r="A23" s="25" t="s">
        <v>61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1</v>
      </c>
      <c r="F23" s="8"/>
      <c r="G23" s="8">
        <f>IFERROR(VLOOKUP(A23,'درآمد ناشی از فروش'!A:Q,9,0),0)</f>
        <v>0</v>
      </c>
      <c r="H23" s="8"/>
      <c r="I23" s="8">
        <f t="shared" si="2"/>
        <v>1</v>
      </c>
      <c r="J23" s="8"/>
      <c r="K23" s="1">
        <f>+I23/$I$35</f>
        <v>1.4335572464900097E-11</v>
      </c>
      <c r="L23" s="8"/>
      <c r="M23" s="8">
        <f>IFERROR(VLOOKUP(A23,'درآمد سود سهام'!A:S,19,0),0)</f>
        <v>26982037900</v>
      </c>
      <c r="N23" s="8"/>
      <c r="O23" s="8">
        <f>IFERROR(VLOOKUP(A23,'درآمد ناشی از تغییر قیمت اوراق'!A:Q,17,0),0)</f>
        <v>-88872160210</v>
      </c>
      <c r="P23" s="8"/>
      <c r="Q23" s="8">
        <f>IFERROR(VLOOKUP(A23,'درآمد ناشی از فروش'!A:Q,17,0),0)</f>
        <v>-3784925550</v>
      </c>
      <c r="R23" s="8"/>
      <c r="S23" s="8">
        <f t="shared" si="10"/>
        <v>-65675047860</v>
      </c>
      <c r="T23" s="8"/>
      <c r="U23" s="1">
        <f>+S23/$S$35</f>
        <v>0.1084925017213495</v>
      </c>
    </row>
    <row r="24" spans="1:21" ht="21" x14ac:dyDescent="0.55000000000000004">
      <c r="A24" s="25" t="s">
        <v>80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1</v>
      </c>
      <c r="F24" s="8"/>
      <c r="G24" s="8">
        <f>IFERROR(VLOOKUP(A24,'درآمد ناشی از فروش'!A:Q,9,0),0)</f>
        <v>0</v>
      </c>
      <c r="H24" s="8"/>
      <c r="I24" s="8">
        <f t="shared" ref="I24:I25" si="11">+G24+E24+C24</f>
        <v>1</v>
      </c>
      <c r="J24" s="8"/>
      <c r="K24" s="1">
        <f t="shared" ref="K24:K25" si="12">+I24/$I$35</f>
        <v>1.4335572464900097E-11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-434683608</v>
      </c>
      <c r="P24" s="8"/>
      <c r="Q24" s="8">
        <f>IFERROR(VLOOKUP(A24,'درآمد ناشی از فروش'!A:Q,17,0),0)</f>
        <v>1765106381</v>
      </c>
      <c r="R24" s="8"/>
      <c r="S24" s="8">
        <f t="shared" ref="S24:S25" si="13">+Q24+O24+M24</f>
        <v>1330422773</v>
      </c>
      <c r="T24" s="8"/>
      <c r="U24" s="1">
        <f t="shared" ref="U24:U25" si="14">+S24/$S$35</f>
        <v>-2.1978041842849916E-3</v>
      </c>
    </row>
    <row r="25" spans="1:21" ht="21" x14ac:dyDescent="0.55000000000000004">
      <c r="A25" s="25" t="s">
        <v>78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11"/>
        <v>0</v>
      </c>
      <c r="J25" s="8"/>
      <c r="K25" s="1">
        <f t="shared" si="12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3150369032</v>
      </c>
      <c r="R25" s="8"/>
      <c r="S25" s="8">
        <f t="shared" si="13"/>
        <v>3150369032</v>
      </c>
      <c r="T25" s="8"/>
      <c r="U25" s="1">
        <f t="shared" si="14"/>
        <v>-5.2042812112713726E-3</v>
      </c>
    </row>
    <row r="26" spans="1:21" ht="21" x14ac:dyDescent="0.55000000000000004">
      <c r="A26" s="25" t="s">
        <v>79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0</v>
      </c>
      <c r="F26" s="8"/>
      <c r="G26" s="8">
        <f>IFERROR(VLOOKUP(A26,'درآمد ناشی از فروش'!A:Q,9,0),0)</f>
        <v>0</v>
      </c>
      <c r="H26" s="8"/>
      <c r="I26" s="8">
        <f t="shared" ref="I26" si="15">+G26+E26+C26</f>
        <v>0</v>
      </c>
      <c r="J26" s="8"/>
      <c r="K26" s="1">
        <f>+I26/$I$35</f>
        <v>0</v>
      </c>
      <c r="L26" s="8"/>
      <c r="M26" s="8">
        <f>IFERROR(VLOOKUP(A26,'درآمد سود سهام'!A:S,19,0),0)</f>
        <v>2400000000</v>
      </c>
      <c r="N26" s="8"/>
      <c r="O26" s="8">
        <f>IFERROR(VLOOKUP(A26,'درآمد ناشی از تغییر قیمت اوراق'!A:Q,17,0),0)</f>
        <v>-2564888403</v>
      </c>
      <c r="P26" s="8"/>
      <c r="Q26" s="8">
        <f>IFERROR(VLOOKUP(A26,'درآمد ناشی از فروش'!A:Q,17,0),0)</f>
        <v>0</v>
      </c>
      <c r="R26" s="8"/>
      <c r="S26" s="8">
        <f t="shared" ref="S26" si="16">+Q26+O26+M26</f>
        <v>-164888403</v>
      </c>
      <c r="T26" s="8"/>
      <c r="U26" s="1">
        <f>+S26/$S$35</f>
        <v>2.7238891982907297E-4</v>
      </c>
    </row>
    <row r="27" spans="1:21" ht="21" x14ac:dyDescent="0.55000000000000004">
      <c r="A27" s="25" t="s">
        <v>49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0</v>
      </c>
      <c r="F27" s="8"/>
      <c r="G27" s="8">
        <f>IFERROR(VLOOKUP(A27,'درآمد ناشی از فروش'!A:Q,9,0),0)</f>
        <v>0</v>
      </c>
      <c r="H27" s="8"/>
      <c r="I27" s="8">
        <f t="shared" si="2"/>
        <v>0</v>
      </c>
      <c r="J27" s="8"/>
      <c r="K27" s="1">
        <f t="shared" ref="K27" si="17">+I27/$I$35</f>
        <v>0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-330827766143</v>
      </c>
      <c r="P27" s="8"/>
      <c r="Q27" s="8">
        <f>IFERROR(VLOOKUP(A27,'درآمد ناشی از فروش'!A:Q,17,0),0)</f>
        <v>0</v>
      </c>
      <c r="R27" s="8"/>
      <c r="S27" s="8">
        <f t="shared" ref="S27" si="18">+Q27+O27+M27</f>
        <v>-330827766143</v>
      </c>
      <c r="T27" s="8"/>
      <c r="U27" s="1">
        <f t="shared" ref="U27" si="19">+S27/$S$35</f>
        <v>0.54651398297039078</v>
      </c>
    </row>
    <row r="28" spans="1:21" ht="21" x14ac:dyDescent="0.55000000000000004">
      <c r="A28" s="25" t="s">
        <v>62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1</v>
      </c>
      <c r="F28" s="8"/>
      <c r="G28" s="8">
        <f>IFERROR(VLOOKUP(A28,'درآمد ناشی از فروش'!A:Q,9,0),0)</f>
        <v>0</v>
      </c>
      <c r="H28" s="8"/>
      <c r="I28" s="8">
        <f t="shared" si="2"/>
        <v>1</v>
      </c>
      <c r="J28" s="8"/>
      <c r="K28" s="1">
        <f>+I28/$I$35</f>
        <v>1.4335572464900097E-11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-5166378415</v>
      </c>
      <c r="P28" s="8"/>
      <c r="Q28" s="8">
        <f>IFERROR(VLOOKUP(A28,'درآمد ناشی از فروش'!A:Q,17,0),0)</f>
        <v>-202548872</v>
      </c>
      <c r="R28" s="8"/>
      <c r="S28" s="8">
        <f t="shared" si="10"/>
        <v>-5368927287</v>
      </c>
      <c r="T28" s="8"/>
      <c r="U28" s="1">
        <f>+S28/$S$35</f>
        <v>8.8692490056245209E-3</v>
      </c>
    </row>
    <row r="29" spans="1:21" ht="21" x14ac:dyDescent="0.55000000000000004">
      <c r="A29" s="25" t="s">
        <v>88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804778541</v>
      </c>
      <c r="F29" s="8"/>
      <c r="G29" s="8">
        <f>IFERROR(VLOOKUP(A29,'درآمد ناشی از فروش'!A:Q,9,0),0)</f>
        <v>0</v>
      </c>
      <c r="H29" s="8"/>
      <c r="I29" s="8">
        <f t="shared" ref="I29:I30" si="20">+G29+E29+C29</f>
        <v>804778541</v>
      </c>
      <c r="J29" s="8"/>
      <c r="K29" s="1">
        <f t="shared" ref="K29:K30" si="21">+I29/$I$35</f>
        <v>1.1536961092702074E-2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804778541</v>
      </c>
      <c r="P29" s="8"/>
      <c r="Q29" s="8">
        <f>IFERROR(VLOOKUP(A29,'درآمد ناشی از فروش'!A:Q,17,0),0)</f>
        <v>0</v>
      </c>
      <c r="R29" s="8"/>
      <c r="S29" s="8">
        <f t="shared" ref="S29:S30" si="22">+Q29+O29+M29</f>
        <v>804778541</v>
      </c>
      <c r="T29" s="8"/>
      <c r="U29" s="1">
        <f t="shared" ref="U29:U30" si="23">+S29/$S$35</f>
        <v>-1.3294613417088362E-3</v>
      </c>
    </row>
    <row r="30" spans="1:21" ht="21" x14ac:dyDescent="0.55000000000000004">
      <c r="A30" s="25" t="s">
        <v>87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69569940470</v>
      </c>
      <c r="F30" s="8"/>
      <c r="G30" s="8">
        <f>IFERROR(VLOOKUP(A30,'درآمد ناشی از فروش'!A:Q,9,0),0)</f>
        <v>0</v>
      </c>
      <c r="H30" s="8"/>
      <c r="I30" s="8">
        <f t="shared" si="20"/>
        <v>69569940470</v>
      </c>
      <c r="J30" s="8"/>
      <c r="K30" s="1">
        <f t="shared" si="21"/>
        <v>0.99732492298647091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69569940470</v>
      </c>
      <c r="P30" s="8"/>
      <c r="Q30" s="8">
        <f>IFERROR(VLOOKUP(A30,'درآمد ناشی از فروش'!A:Q,17,0),0)</f>
        <v>0</v>
      </c>
      <c r="R30" s="8"/>
      <c r="S30" s="8">
        <f t="shared" si="22"/>
        <v>69569940470</v>
      </c>
      <c r="T30" s="8"/>
      <c r="U30" s="1">
        <f t="shared" si="23"/>
        <v>-0.11492670553183906</v>
      </c>
    </row>
    <row r="31" spans="1:21" ht="21" x14ac:dyDescent="0.55000000000000004">
      <c r="A31" s="25" t="s">
        <v>63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0</v>
      </c>
      <c r="F31" s="8"/>
      <c r="G31" s="8">
        <f>IFERROR(VLOOKUP(A31,'درآمد ناشی از فروش'!A:Q,9,0),0)</f>
        <v>0</v>
      </c>
      <c r="H31" s="8"/>
      <c r="I31" s="8">
        <f t="shared" si="2"/>
        <v>0</v>
      </c>
      <c r="J31" s="8"/>
      <c r="K31" s="1">
        <f>+I31/$I$35</f>
        <v>0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0</v>
      </c>
      <c r="P31" s="8"/>
      <c r="Q31" s="8">
        <f>IFERROR(VLOOKUP(A31,'درآمد ناشی از فروش'!A:Q,17,0),0)</f>
        <v>-9285143490</v>
      </c>
      <c r="R31" s="8"/>
      <c r="S31" s="8">
        <f t="shared" si="3"/>
        <v>-9285143490</v>
      </c>
      <c r="T31" s="8"/>
      <c r="U31" s="1">
        <f>+S31/$S$35</f>
        <v>1.5338678522461333E-2</v>
      </c>
    </row>
    <row r="32" spans="1:21" ht="21" x14ac:dyDescent="0.55000000000000004">
      <c r="A32" s="25" t="s">
        <v>65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0</v>
      </c>
      <c r="F32" s="8"/>
      <c r="G32" s="8">
        <f>IFERROR(VLOOKUP(A32,'درآمد ناشی از فروش'!A:Q,9,0),0)</f>
        <v>0</v>
      </c>
      <c r="H32" s="8"/>
      <c r="I32" s="8">
        <f t="shared" si="2"/>
        <v>0</v>
      </c>
      <c r="J32" s="8"/>
      <c r="K32" s="1">
        <f>+I32/$I$35</f>
        <v>0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-32563112721</v>
      </c>
      <c r="P32" s="8"/>
      <c r="Q32" s="8">
        <f>IFERROR(VLOOKUP(A32,'درآمد ناشی از فروش'!A:Q,17,0),0)</f>
        <v>0</v>
      </c>
      <c r="R32" s="8"/>
      <c r="S32" s="8">
        <f t="shared" si="3"/>
        <v>-32563112721</v>
      </c>
      <c r="T32" s="8"/>
      <c r="U32" s="1">
        <f>+S32/$S$35</f>
        <v>5.3792934730197701E-2</v>
      </c>
    </row>
    <row r="33" spans="1:21" ht="21" x14ac:dyDescent="0.55000000000000004">
      <c r="A33" s="25" t="s">
        <v>51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1809125187</v>
      </c>
      <c r="F33" s="8"/>
      <c r="G33" s="8">
        <f>IFERROR(VLOOKUP(A33,'درآمد ناشی از فروش'!A:Q,9,0),0)</f>
        <v>0</v>
      </c>
      <c r="H33" s="8"/>
      <c r="I33" s="8">
        <f t="shared" si="2"/>
        <v>1809125187</v>
      </c>
      <c r="J33" s="8"/>
      <c r="K33" s="1">
        <f>+I33/$I$35</f>
        <v>2.593484521631444E-2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-101215538015</v>
      </c>
      <c r="P33" s="8"/>
      <c r="Q33" s="8">
        <f>IFERROR(VLOOKUP(A33,'درآمد ناشی از فروش'!A:Q,17,0),0)</f>
        <v>-463497829</v>
      </c>
      <c r="R33" s="8"/>
      <c r="S33" s="8">
        <f t="shared" si="3"/>
        <v>-101679035844</v>
      </c>
      <c r="T33" s="8"/>
      <c r="U33" s="1">
        <f>+S33/$S$35</f>
        <v>0.16796962211350153</v>
      </c>
    </row>
    <row r="34" spans="1:21" ht="21.75" thickBot="1" x14ac:dyDescent="0.6">
      <c r="A34" s="25" t="s">
        <v>46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-2427299603</v>
      </c>
      <c r="F34" s="8"/>
      <c r="G34" s="8">
        <f>IFERROR(VLOOKUP(A34,'درآمد ناشی از فروش'!A:Q,9,0),0)</f>
        <v>0</v>
      </c>
      <c r="H34" s="8"/>
      <c r="I34" s="8">
        <f t="shared" si="2"/>
        <v>-2427299603</v>
      </c>
      <c r="J34" s="8"/>
      <c r="K34" s="1">
        <f>+I34/$I$35</f>
        <v>-3.4796729352829736E-2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4601941075</v>
      </c>
      <c r="P34" s="8"/>
      <c r="Q34" s="8">
        <f>IFERROR(VLOOKUP(A34,'درآمد ناشی از فروش'!A:Q,17,0),0)</f>
        <v>146856004</v>
      </c>
      <c r="R34" s="8"/>
      <c r="S34" s="8">
        <f t="shared" si="3"/>
        <v>4748797079</v>
      </c>
      <c r="T34" s="8"/>
      <c r="U34" s="1">
        <f>+S34/$S$35</f>
        <v>-7.8448191825611097E-3</v>
      </c>
    </row>
    <row r="35" spans="1:21" s="5" customFormat="1" ht="26.25" customHeight="1" thickBot="1" x14ac:dyDescent="0.25">
      <c r="A35" s="5" t="s">
        <v>15</v>
      </c>
      <c r="C35" s="6">
        <f>SUM(C8:C34)</f>
        <v>0</v>
      </c>
      <c r="E35" s="6">
        <f>SUM(E8:E34)</f>
        <v>69756544599</v>
      </c>
      <c r="G35" s="6">
        <f>SUM(G8:G34)</f>
        <v>0</v>
      </c>
      <c r="I35" s="6">
        <f>SUM(I8:I34)</f>
        <v>69756544599</v>
      </c>
      <c r="K35" s="7">
        <f>SUM(K8:K34)</f>
        <v>1</v>
      </c>
      <c r="M35" s="6">
        <f>SUM(M8:M34)</f>
        <v>49332037900</v>
      </c>
      <c r="O35" s="6">
        <f>SUM(O8:O34)</f>
        <v>-647312939036</v>
      </c>
      <c r="Q35" s="6">
        <f>SUM(Q8:Q34)</f>
        <v>-7360913441</v>
      </c>
      <c r="S35" s="6">
        <f>SUM(S8:S34)</f>
        <v>-605341814577</v>
      </c>
      <c r="U35" s="7">
        <f>SUM(U8:U34)</f>
        <v>1</v>
      </c>
    </row>
    <row r="36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3"/>
  <sheetViews>
    <sheetView rightToLeft="1" zoomScaleNormal="100" workbookViewId="0">
      <selection activeCell="A2" sqref="A2:Y2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</row>
    <row r="3" spans="1:19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  <c r="N3" s="56" t="s">
        <v>22</v>
      </c>
      <c r="O3" s="56" t="s">
        <v>22</v>
      </c>
      <c r="P3" s="56" t="s">
        <v>22</v>
      </c>
      <c r="Q3" s="56" t="s">
        <v>22</v>
      </c>
      <c r="R3" s="56" t="s">
        <v>22</v>
      </c>
      <c r="S3" s="56" t="s">
        <v>22</v>
      </c>
    </row>
    <row r="4" spans="1:19" ht="26.25" x14ac:dyDescent="0.2">
      <c r="A4" s="56" t="str">
        <f>+سهام!A4</f>
        <v>برای ماه منتهی به 1405/01/31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</row>
    <row r="6" spans="1:19" ht="27" thickBot="1" x14ac:dyDescent="0.25">
      <c r="A6" s="59" t="s">
        <v>3</v>
      </c>
      <c r="C6" s="59" t="s">
        <v>53</v>
      </c>
      <c r="D6" s="59" t="s">
        <v>53</v>
      </c>
      <c r="E6" s="59" t="s">
        <v>53</v>
      </c>
      <c r="F6" s="59" t="s">
        <v>53</v>
      </c>
      <c r="G6" s="59" t="s">
        <v>53</v>
      </c>
      <c r="I6" s="59" t="s">
        <v>24</v>
      </c>
      <c r="J6" s="59" t="s">
        <v>24</v>
      </c>
      <c r="K6" s="59" t="s">
        <v>24</v>
      </c>
      <c r="L6" s="59" t="s">
        <v>24</v>
      </c>
      <c r="M6" s="59" t="s">
        <v>24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</row>
    <row r="7" spans="1:19" ht="27" thickBot="1" x14ac:dyDescent="0.25">
      <c r="A7" s="59" t="s">
        <v>3</v>
      </c>
      <c r="C7" s="36" t="s">
        <v>54</v>
      </c>
      <c r="E7" s="36" t="s">
        <v>55</v>
      </c>
      <c r="G7" s="36" t="s">
        <v>56</v>
      </c>
      <c r="I7" s="36" t="s">
        <v>57</v>
      </c>
      <c r="K7" s="36" t="s">
        <v>28</v>
      </c>
      <c r="M7" s="36" t="s">
        <v>58</v>
      </c>
      <c r="O7" s="36" t="s">
        <v>57</v>
      </c>
      <c r="Q7" s="36" t="s">
        <v>28</v>
      </c>
      <c r="S7" s="36" t="s">
        <v>58</v>
      </c>
    </row>
    <row r="8" spans="1:19" ht="21" x14ac:dyDescent="0.2">
      <c r="A8" s="5" t="s">
        <v>61</v>
      </c>
      <c r="C8" s="8" t="s">
        <v>82</v>
      </c>
      <c r="E8" s="8" t="s">
        <v>82</v>
      </c>
      <c r="G8" s="8" t="s">
        <v>82</v>
      </c>
      <c r="I8" s="8">
        <v>0</v>
      </c>
      <c r="K8" s="8">
        <v>0</v>
      </c>
      <c r="M8" s="8">
        <v>0</v>
      </c>
      <c r="O8" s="8">
        <v>26982037900</v>
      </c>
      <c r="Q8" s="8">
        <v>0</v>
      </c>
      <c r="S8" s="8">
        <f>+O8+Q8</f>
        <v>26982037900</v>
      </c>
    </row>
    <row r="9" spans="1:19" ht="21" x14ac:dyDescent="0.2">
      <c r="A9" s="5" t="s">
        <v>64</v>
      </c>
      <c r="C9" s="8" t="s">
        <v>82</v>
      </c>
      <c r="E9" s="8" t="s">
        <v>82</v>
      </c>
      <c r="G9" s="8" t="s">
        <v>82</v>
      </c>
      <c r="I9" s="8">
        <v>0</v>
      </c>
      <c r="K9" s="8">
        <v>0</v>
      </c>
      <c r="M9" s="8">
        <v>0</v>
      </c>
      <c r="O9" s="8">
        <v>19950000000</v>
      </c>
      <c r="Q9" s="8">
        <v>0</v>
      </c>
      <c r="S9" s="8">
        <f t="shared" ref="S9:S10" si="0">+O9+Q9</f>
        <v>19950000000</v>
      </c>
    </row>
    <row r="10" spans="1:19" ht="21.75" thickBot="1" x14ac:dyDescent="0.25">
      <c r="A10" s="5" t="s">
        <v>79</v>
      </c>
      <c r="C10" s="8" t="s">
        <v>82</v>
      </c>
      <c r="E10" s="8" t="s">
        <v>82</v>
      </c>
      <c r="G10" s="8" t="s">
        <v>82</v>
      </c>
      <c r="I10" s="8">
        <v>0</v>
      </c>
      <c r="K10" s="8">
        <v>0</v>
      </c>
      <c r="M10" s="8">
        <v>0</v>
      </c>
      <c r="O10" s="8">
        <v>2400000000</v>
      </c>
      <c r="Q10" s="8">
        <v>0</v>
      </c>
      <c r="S10" s="8">
        <f t="shared" si="0"/>
        <v>2400000000</v>
      </c>
    </row>
    <row r="11" spans="1:19" s="5" customFormat="1" ht="21.75" thickBot="1" x14ac:dyDescent="0.25">
      <c r="G11" s="8"/>
      <c r="I11" s="6">
        <f>SUM(I8:I10)</f>
        <v>0</v>
      </c>
      <c r="K11" s="6">
        <f>SUM(K8:K10)</f>
        <v>0</v>
      </c>
      <c r="M11" s="6">
        <f>SUM(M8:M10)</f>
        <v>0</v>
      </c>
      <c r="O11" s="6">
        <f>SUM(O8:O10)</f>
        <v>49332037900</v>
      </c>
      <c r="Q11" s="6">
        <f>SUM(Q8:Q10)</f>
        <v>0</v>
      </c>
      <c r="S11" s="6">
        <f>SUM(S8:S10)</f>
        <v>49332037900</v>
      </c>
    </row>
    <row r="12" spans="1:19" ht="19.5" thickTop="1" x14ac:dyDescent="0.2"/>
    <row r="13" spans="1:19" x14ac:dyDescent="0.2">
      <c r="L13" s="8" t="s">
        <v>60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2" sqref="A2:Y2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</row>
    <row r="3" spans="1:9" ht="26.25" x14ac:dyDescent="0.45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</row>
    <row r="4" spans="1:9" ht="26.25" x14ac:dyDescent="0.45">
      <c r="A4" s="56" t="str">
        <f>+سهام!A4</f>
        <v>برای ماه منتهی به 1405/01/31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</row>
    <row r="6" spans="1:9" ht="27" thickBot="1" x14ac:dyDescent="0.5">
      <c r="A6" s="36" t="s">
        <v>37</v>
      </c>
      <c r="C6" s="59" t="s">
        <v>24</v>
      </c>
      <c r="D6" s="59" t="s">
        <v>24</v>
      </c>
      <c r="E6" s="59" t="s">
        <v>24</v>
      </c>
      <c r="G6" s="59" t="s">
        <v>25</v>
      </c>
      <c r="H6" s="59" t="s">
        <v>25</v>
      </c>
      <c r="I6" s="59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140772323</v>
      </c>
      <c r="D8" s="8"/>
      <c r="E8" s="39">
        <f>+C8/$C$10</f>
        <v>0.99957339363157782</v>
      </c>
      <c r="F8" s="8"/>
      <c r="G8" s="8">
        <f>+'سود سپرده بانکی'!M8</f>
        <v>899406335</v>
      </c>
      <c r="H8" s="8"/>
      <c r="I8" s="39">
        <f>+G8/$G$10</f>
        <v>0.99977201823680695</v>
      </c>
    </row>
    <row r="9" spans="1:9" ht="21.75" thickBot="1" x14ac:dyDescent="0.6">
      <c r="A9" s="25" t="s">
        <v>47</v>
      </c>
      <c r="B9" s="8"/>
      <c r="C9" s="8">
        <f>+'سود سپرده بانکی'!G9</f>
        <v>60080</v>
      </c>
      <c r="D9" s="8"/>
      <c r="E9" s="39">
        <f>+C9/$C$10</f>
        <v>4.2660636842218762E-4</v>
      </c>
      <c r="F9" s="8"/>
      <c r="G9" s="8">
        <f>+'سود سپرده بانکی'!M9</f>
        <v>205095</v>
      </c>
      <c r="H9" s="8"/>
      <c r="I9" s="39">
        <f>+G9/$G$10</f>
        <v>2.2798176319302658E-4</v>
      </c>
    </row>
    <row r="10" spans="1:9" ht="24.75" thickBot="1" x14ac:dyDescent="0.6">
      <c r="A10" s="18" t="s">
        <v>15</v>
      </c>
      <c r="B10" s="25"/>
      <c r="C10" s="26">
        <f>SUM(C8:C9)</f>
        <v>140832403</v>
      </c>
      <c r="D10" s="27"/>
      <c r="E10" s="40">
        <f>SUM(E8:E9)</f>
        <v>1</v>
      </c>
      <c r="F10" s="27"/>
      <c r="G10" s="26">
        <f>SUM(G8:G9)</f>
        <v>899611430</v>
      </c>
      <c r="H10" s="27"/>
      <c r="I10" s="40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2" sqref="A2:Y2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</row>
    <row r="3" spans="1:13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</row>
    <row r="4" spans="1:13" ht="26.25" x14ac:dyDescent="0.2">
      <c r="A4" s="56" t="str">
        <f>+سهام!A4</f>
        <v>برای ماه منتهی به 1405/01/31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</row>
    <row r="6" spans="1:13" ht="27" thickBot="1" x14ac:dyDescent="0.25">
      <c r="A6" s="59" t="s">
        <v>23</v>
      </c>
      <c r="B6" s="59" t="s">
        <v>23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I6" s="59" t="s">
        <v>25</v>
      </c>
      <c r="J6" s="59" t="s">
        <v>25</v>
      </c>
      <c r="K6" s="59" t="s">
        <v>25</v>
      </c>
      <c r="L6" s="59" t="s">
        <v>25</v>
      </c>
      <c r="M6" s="59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140772323</v>
      </c>
      <c r="E8" s="8">
        <v>0</v>
      </c>
      <c r="G8" s="8">
        <f>+C8-E8</f>
        <v>140772323</v>
      </c>
      <c r="I8" s="8">
        <v>899406335</v>
      </c>
      <c r="K8" s="8">
        <v>0</v>
      </c>
      <c r="M8" s="8">
        <f>+I8-K8</f>
        <v>899406335</v>
      </c>
    </row>
    <row r="9" spans="1:13" ht="19.5" customHeight="1" thickBot="1" x14ac:dyDescent="0.25">
      <c r="A9" s="5" t="s">
        <v>47</v>
      </c>
      <c r="C9" s="8">
        <v>60080</v>
      </c>
      <c r="E9" s="8">
        <v>0</v>
      </c>
      <c r="G9" s="8">
        <f t="shared" ref="G9" si="0">+C9-E9</f>
        <v>60080</v>
      </c>
      <c r="I9" s="8">
        <v>205095</v>
      </c>
      <c r="K9" s="8">
        <v>0</v>
      </c>
      <c r="M9" s="8">
        <f t="shared" ref="M9" si="1">+I9-K9</f>
        <v>205095</v>
      </c>
    </row>
    <row r="10" spans="1:13" s="5" customFormat="1" ht="21.75" thickBot="1" x14ac:dyDescent="0.25">
      <c r="A10" s="5" t="s">
        <v>15</v>
      </c>
      <c r="C10" s="6">
        <f>SUM(C8:C9)</f>
        <v>140832403</v>
      </c>
      <c r="E10" s="6">
        <f>SUM(E8:E9)</f>
        <v>0</v>
      </c>
      <c r="G10" s="6">
        <f>SUM(G8:G9)</f>
        <v>140832403</v>
      </c>
      <c r="I10" s="6">
        <f>SUM(I8:I9)</f>
        <v>899611430</v>
      </c>
      <c r="K10" s="6">
        <f>SUM(K8:K9)</f>
        <v>0</v>
      </c>
      <c r="M10" s="6">
        <f>SUM(M8:M9)</f>
        <v>899611430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28"/>
  <sheetViews>
    <sheetView rightToLeft="1" zoomScale="80" zoomScaleNormal="80" workbookViewId="0">
      <selection activeCell="A2" sqref="A2:Y2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60" t="str">
        <f>+سهام!A2</f>
        <v>صندوق سرمایه‌گذاری بخشی صنایع مفید - معدن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9" ht="24" x14ac:dyDescent="0.2">
      <c r="A3" s="60" t="s">
        <v>22</v>
      </c>
      <c r="B3" s="60" t="s">
        <v>22</v>
      </c>
      <c r="C3" s="60" t="s">
        <v>22</v>
      </c>
      <c r="D3" s="60" t="s">
        <v>22</v>
      </c>
      <c r="E3" s="60" t="s">
        <v>22</v>
      </c>
      <c r="F3" s="60" t="s">
        <v>22</v>
      </c>
      <c r="G3" s="60" t="s">
        <v>22</v>
      </c>
      <c r="H3" s="60" t="s">
        <v>22</v>
      </c>
      <c r="I3" s="60" t="s">
        <v>22</v>
      </c>
      <c r="J3" s="60" t="s">
        <v>22</v>
      </c>
      <c r="K3" s="60" t="s">
        <v>22</v>
      </c>
      <c r="L3" s="60" t="s">
        <v>22</v>
      </c>
      <c r="M3" s="60" t="s">
        <v>22</v>
      </c>
      <c r="N3" s="60" t="s">
        <v>22</v>
      </c>
      <c r="O3" s="60" t="s">
        <v>22</v>
      </c>
      <c r="P3" s="60" t="s">
        <v>22</v>
      </c>
      <c r="Q3" s="60" t="s">
        <v>22</v>
      </c>
    </row>
    <row r="4" spans="1:19" ht="24" x14ac:dyDescent="0.2">
      <c r="A4" s="60" t="str">
        <f>+سهام!A4</f>
        <v>برای ماه منتهی به 1405/01/31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9" ht="24.75" thickBot="1" x14ac:dyDescent="0.25">
      <c r="A6" s="60" t="s">
        <v>3</v>
      </c>
      <c r="C6" s="61" t="s">
        <v>24</v>
      </c>
      <c r="D6" s="61" t="s">
        <v>24</v>
      </c>
      <c r="E6" s="61" t="s">
        <v>24</v>
      </c>
      <c r="F6" s="61" t="s">
        <v>24</v>
      </c>
      <c r="G6" s="61" t="s">
        <v>24</v>
      </c>
      <c r="H6" s="61" t="s">
        <v>24</v>
      </c>
      <c r="I6" s="61" t="s">
        <v>24</v>
      </c>
      <c r="K6" s="61" t="s">
        <v>25</v>
      </c>
      <c r="L6" s="61" t="s">
        <v>25</v>
      </c>
      <c r="M6" s="61" t="s">
        <v>25</v>
      </c>
      <c r="N6" s="61" t="s">
        <v>25</v>
      </c>
      <c r="O6" s="61" t="s">
        <v>25</v>
      </c>
      <c r="P6" s="61" t="s">
        <v>25</v>
      </c>
      <c r="Q6" s="61" t="s">
        <v>25</v>
      </c>
    </row>
    <row r="7" spans="1:19" ht="24.75" thickBot="1" x14ac:dyDescent="0.25">
      <c r="A7" s="61" t="s">
        <v>3</v>
      </c>
      <c r="C7" s="33" t="s">
        <v>7</v>
      </c>
      <c r="E7" s="33" t="s">
        <v>30</v>
      </c>
      <c r="G7" s="33" t="s">
        <v>31</v>
      </c>
      <c r="I7" s="33" t="s">
        <v>59</v>
      </c>
      <c r="K7" s="33" t="s">
        <v>7</v>
      </c>
      <c r="M7" s="33" t="s">
        <v>30</v>
      </c>
      <c r="O7" s="33" t="s">
        <v>31</v>
      </c>
      <c r="Q7" s="33" t="s">
        <v>59</v>
      </c>
    </row>
    <row r="8" spans="1:19" ht="24" x14ac:dyDescent="0.45">
      <c r="A8" s="24" t="s">
        <v>64</v>
      </c>
      <c r="C8" s="15">
        <v>0</v>
      </c>
      <c r="E8" s="15">
        <v>0</v>
      </c>
      <c r="G8" s="15">
        <v>0</v>
      </c>
      <c r="I8" s="15">
        <v>0</v>
      </c>
      <c r="K8" s="15">
        <v>700000</v>
      </c>
      <c r="M8" s="15">
        <v>10057648774</v>
      </c>
      <c r="O8" s="15">
        <v>9863163800</v>
      </c>
      <c r="Q8" s="15">
        <f>+M8-O8</f>
        <v>194484974</v>
      </c>
      <c r="S8" s="34"/>
    </row>
    <row r="9" spans="1:19" ht="24" x14ac:dyDescent="0.45">
      <c r="A9" s="24" t="s">
        <v>48</v>
      </c>
      <c r="C9" s="15">
        <v>0</v>
      </c>
      <c r="E9" s="15">
        <v>0</v>
      </c>
      <c r="G9" s="15">
        <v>0</v>
      </c>
      <c r="I9" s="15">
        <v>0</v>
      </c>
      <c r="K9" s="15">
        <v>9030747</v>
      </c>
      <c r="M9" s="15">
        <v>72386684777</v>
      </c>
      <c r="O9" s="15">
        <v>70164154923</v>
      </c>
      <c r="Q9" s="15">
        <f t="shared" ref="Q9:Q24" si="0">+M9-O9</f>
        <v>2222529854</v>
      </c>
      <c r="S9" s="34"/>
    </row>
    <row r="10" spans="1:19" ht="24" x14ac:dyDescent="0.45">
      <c r="A10" s="24" t="s">
        <v>61</v>
      </c>
      <c r="C10" s="15">
        <v>0</v>
      </c>
      <c r="E10" s="15">
        <v>0</v>
      </c>
      <c r="G10" s="15">
        <v>0</v>
      </c>
      <c r="I10" s="15">
        <v>0</v>
      </c>
      <c r="K10" s="15">
        <v>3967947</v>
      </c>
      <c r="M10" s="15">
        <v>11786996161</v>
      </c>
      <c r="O10" s="15">
        <v>15571921711</v>
      </c>
      <c r="Q10" s="15">
        <f t="shared" si="0"/>
        <v>-3784925550</v>
      </c>
      <c r="S10" s="34"/>
    </row>
    <row r="11" spans="1:19" ht="24" x14ac:dyDescent="0.45">
      <c r="A11" s="24" t="s">
        <v>74</v>
      </c>
      <c r="C11" s="15">
        <v>0</v>
      </c>
      <c r="E11" s="15">
        <v>0</v>
      </c>
      <c r="G11" s="15">
        <v>0</v>
      </c>
      <c r="I11" s="15">
        <v>0</v>
      </c>
      <c r="K11" s="15">
        <v>15000</v>
      </c>
      <c r="M11" s="15">
        <v>540291021</v>
      </c>
      <c r="O11" s="15">
        <v>442056285</v>
      </c>
      <c r="Q11" s="15">
        <f t="shared" si="0"/>
        <v>98234736</v>
      </c>
      <c r="S11" s="34"/>
    </row>
    <row r="12" spans="1:19" ht="24" x14ac:dyDescent="0.45">
      <c r="A12" s="24" t="s">
        <v>80</v>
      </c>
      <c r="C12" s="15">
        <v>0</v>
      </c>
      <c r="E12" s="15">
        <v>0</v>
      </c>
      <c r="G12" s="15">
        <v>0</v>
      </c>
      <c r="I12" s="15">
        <v>0</v>
      </c>
      <c r="K12" s="15">
        <v>1356501</v>
      </c>
      <c r="M12" s="15">
        <v>10471998825</v>
      </c>
      <c r="O12" s="15">
        <v>8706892444</v>
      </c>
      <c r="Q12" s="15">
        <f t="shared" si="0"/>
        <v>1765106381</v>
      </c>
      <c r="S12" s="34"/>
    </row>
    <row r="13" spans="1:19" ht="24" x14ac:dyDescent="0.45">
      <c r="A13" s="24" t="s">
        <v>78</v>
      </c>
      <c r="C13" s="15">
        <v>0</v>
      </c>
      <c r="E13" s="15">
        <v>0</v>
      </c>
      <c r="G13" s="15">
        <v>0</v>
      </c>
      <c r="I13" s="15">
        <v>0</v>
      </c>
      <c r="K13" s="15">
        <v>200000</v>
      </c>
      <c r="M13" s="15">
        <v>11486517528</v>
      </c>
      <c r="O13" s="15">
        <v>8336148496</v>
      </c>
      <c r="Q13" s="15">
        <f t="shared" si="0"/>
        <v>3150369032</v>
      </c>
      <c r="S13" s="34"/>
    </row>
    <row r="14" spans="1:19" ht="24" x14ac:dyDescent="0.45">
      <c r="A14" s="24" t="s">
        <v>69</v>
      </c>
      <c r="C14" s="15">
        <v>0</v>
      </c>
      <c r="E14" s="15">
        <v>0</v>
      </c>
      <c r="G14" s="15">
        <v>0</v>
      </c>
      <c r="I14" s="15">
        <v>0</v>
      </c>
      <c r="K14" s="15">
        <v>125000</v>
      </c>
      <c r="M14" s="15">
        <v>4966311356</v>
      </c>
      <c r="O14" s="15">
        <v>3615583811</v>
      </c>
      <c r="Q14" s="15">
        <f t="shared" si="0"/>
        <v>1350727545</v>
      </c>
      <c r="S14" s="34"/>
    </row>
    <row r="15" spans="1:19" ht="24" x14ac:dyDescent="0.45">
      <c r="A15" s="24" t="s">
        <v>72</v>
      </c>
      <c r="C15" s="15">
        <v>0</v>
      </c>
      <c r="E15" s="15">
        <v>0</v>
      </c>
      <c r="G15" s="15">
        <v>0</v>
      </c>
      <c r="I15" s="15">
        <v>0</v>
      </c>
      <c r="K15" s="15">
        <v>30000</v>
      </c>
      <c r="M15" s="15">
        <v>648149641</v>
      </c>
      <c r="O15" s="15">
        <v>603101706</v>
      </c>
      <c r="Q15" s="15">
        <f t="shared" si="0"/>
        <v>45047935</v>
      </c>
      <c r="S15" s="34"/>
    </row>
    <row r="16" spans="1:19" ht="24" x14ac:dyDescent="0.45">
      <c r="A16" s="24" t="s">
        <v>83</v>
      </c>
      <c r="C16" s="15">
        <v>0</v>
      </c>
      <c r="E16" s="15">
        <v>0</v>
      </c>
      <c r="G16" s="15">
        <v>0</v>
      </c>
      <c r="I16" s="15">
        <v>0</v>
      </c>
      <c r="K16" s="15">
        <v>200000</v>
      </c>
      <c r="M16" s="15">
        <v>1024022656</v>
      </c>
      <c r="O16" s="15">
        <v>946696315</v>
      </c>
      <c r="Q16" s="15">
        <f t="shared" si="0"/>
        <v>77326341</v>
      </c>
      <c r="S16" s="34"/>
    </row>
    <row r="17" spans="1:19" ht="24" x14ac:dyDescent="0.45">
      <c r="A17" s="24" t="s">
        <v>70</v>
      </c>
      <c r="C17" s="15">
        <v>0</v>
      </c>
      <c r="E17" s="15">
        <v>0</v>
      </c>
      <c r="G17" s="15">
        <v>0</v>
      </c>
      <c r="I17" s="15">
        <v>0</v>
      </c>
      <c r="K17" s="15">
        <v>170000</v>
      </c>
      <c r="M17" s="15">
        <v>657031583</v>
      </c>
      <c r="O17" s="15">
        <v>693467735</v>
      </c>
      <c r="Q17" s="15">
        <f t="shared" si="0"/>
        <v>-36436152</v>
      </c>
      <c r="S17" s="34"/>
    </row>
    <row r="18" spans="1:19" ht="24" x14ac:dyDescent="0.45">
      <c r="A18" s="24" t="s">
        <v>50</v>
      </c>
      <c r="C18" s="15">
        <v>0</v>
      </c>
      <c r="E18" s="15">
        <v>0</v>
      </c>
      <c r="G18" s="15">
        <v>0</v>
      </c>
      <c r="I18" s="15">
        <v>0</v>
      </c>
      <c r="K18" s="15">
        <v>32644057</v>
      </c>
      <c r="M18" s="15">
        <v>107163257911</v>
      </c>
      <c r="O18" s="15">
        <v>107767247433</v>
      </c>
      <c r="Q18" s="15">
        <f t="shared" si="0"/>
        <v>-603989522</v>
      </c>
      <c r="S18" s="34"/>
    </row>
    <row r="19" spans="1:19" ht="24" x14ac:dyDescent="0.45">
      <c r="A19" s="24" t="s">
        <v>46</v>
      </c>
      <c r="C19" s="15">
        <v>0</v>
      </c>
      <c r="E19" s="15">
        <v>0</v>
      </c>
      <c r="G19" s="15">
        <v>0</v>
      </c>
      <c r="I19" s="15">
        <v>0</v>
      </c>
      <c r="K19" s="15">
        <v>400000</v>
      </c>
      <c r="M19" s="15">
        <v>5524959402</v>
      </c>
      <c r="O19" s="15">
        <v>5378103398</v>
      </c>
      <c r="Q19" s="15">
        <f t="shared" si="0"/>
        <v>146856004</v>
      </c>
      <c r="S19" s="34"/>
    </row>
    <row r="20" spans="1:19" ht="24" x14ac:dyDescent="0.45">
      <c r="A20" s="24" t="s">
        <v>51</v>
      </c>
      <c r="C20" s="15">
        <v>0</v>
      </c>
      <c r="E20" s="15">
        <v>0</v>
      </c>
      <c r="G20" s="15">
        <v>0</v>
      </c>
      <c r="I20" s="15">
        <v>0</v>
      </c>
      <c r="K20" s="15">
        <v>28674706</v>
      </c>
      <c r="M20" s="15">
        <v>72205593128</v>
      </c>
      <c r="O20" s="15">
        <v>72669090957</v>
      </c>
      <c r="Q20" s="15">
        <f t="shared" si="0"/>
        <v>-463497829</v>
      </c>
      <c r="S20" s="34"/>
    </row>
    <row r="21" spans="1:19" ht="24" x14ac:dyDescent="0.45">
      <c r="A21" s="24" t="s">
        <v>67</v>
      </c>
      <c r="C21" s="15">
        <v>0</v>
      </c>
      <c r="E21" s="15">
        <v>0</v>
      </c>
      <c r="G21" s="15">
        <v>0</v>
      </c>
      <c r="I21" s="15">
        <v>0</v>
      </c>
      <c r="K21" s="15">
        <v>145000</v>
      </c>
      <c r="M21" s="15">
        <v>9684604835</v>
      </c>
      <c r="O21" s="15">
        <v>6477439333</v>
      </c>
      <c r="Q21" s="15">
        <f t="shared" si="0"/>
        <v>3207165502</v>
      </c>
      <c r="S21" s="34"/>
    </row>
    <row r="22" spans="1:19" ht="24" x14ac:dyDescent="0.45">
      <c r="A22" s="24" t="s">
        <v>62</v>
      </c>
      <c r="C22" s="15">
        <v>0</v>
      </c>
      <c r="E22" s="15">
        <v>0</v>
      </c>
      <c r="G22" s="15">
        <v>0</v>
      </c>
      <c r="I22" s="15">
        <v>0</v>
      </c>
      <c r="K22" s="15">
        <v>2410555</v>
      </c>
      <c r="M22" s="15">
        <v>3989724959</v>
      </c>
      <c r="O22" s="15">
        <v>4192273831</v>
      </c>
      <c r="Q22" s="15">
        <f t="shared" si="0"/>
        <v>-202548872</v>
      </c>
      <c r="S22" s="34"/>
    </row>
    <row r="23" spans="1:19" ht="24" x14ac:dyDescent="0.45">
      <c r="A23" s="24" t="s">
        <v>52</v>
      </c>
      <c r="C23" s="15">
        <v>0</v>
      </c>
      <c r="E23" s="15">
        <v>0</v>
      </c>
      <c r="G23" s="15">
        <v>0</v>
      </c>
      <c r="I23" s="15">
        <v>0</v>
      </c>
      <c r="K23" s="15">
        <v>15760000</v>
      </c>
      <c r="M23" s="15">
        <v>42960171333</v>
      </c>
      <c r="O23" s="15">
        <v>48202391663</v>
      </c>
      <c r="Q23" s="15">
        <f t="shared" si="0"/>
        <v>-5242220330</v>
      </c>
      <c r="S23" s="34"/>
    </row>
    <row r="24" spans="1:19" ht="24.75" thickBot="1" x14ac:dyDescent="0.5">
      <c r="A24" s="24" t="s">
        <v>63</v>
      </c>
      <c r="C24" s="15">
        <v>0</v>
      </c>
      <c r="E24" s="15">
        <v>0</v>
      </c>
      <c r="G24" s="15">
        <v>0</v>
      </c>
      <c r="I24" s="15">
        <v>0</v>
      </c>
      <c r="K24" s="15">
        <v>4500000</v>
      </c>
      <c r="M24" s="15">
        <v>75286028610</v>
      </c>
      <c r="O24" s="15">
        <v>84571172100</v>
      </c>
      <c r="Q24" s="15">
        <f t="shared" si="0"/>
        <v>-9285143490</v>
      </c>
      <c r="S24" s="34"/>
    </row>
    <row r="25" spans="1:19" ht="24.75" thickBot="1" x14ac:dyDescent="0.25">
      <c r="E25" s="16">
        <f>SUM(E8:E24)</f>
        <v>0</v>
      </c>
      <c r="F25" s="17"/>
      <c r="G25" s="16">
        <f>SUM(G8:G24)</f>
        <v>0</v>
      </c>
      <c r="H25" s="17"/>
      <c r="I25" s="16">
        <f>SUM(I8:I24)</f>
        <v>0</v>
      </c>
      <c r="J25" s="17"/>
      <c r="K25" s="17" t="s">
        <v>15</v>
      </c>
      <c r="L25" s="17"/>
      <c r="M25" s="16">
        <f>SUM(M8:M24)</f>
        <v>440839992500</v>
      </c>
      <c r="N25" s="17"/>
      <c r="O25" s="16">
        <f>SUM(O8:O24)</f>
        <v>448200905941</v>
      </c>
      <c r="P25" s="17"/>
      <c r="Q25" s="16">
        <f>SUM(Q8:Q24)</f>
        <v>-7360913441</v>
      </c>
    </row>
    <row r="26" spans="1:19" ht="23.25" thickTop="1" x14ac:dyDescent="0.2"/>
    <row r="28" spans="1:19" x14ac:dyDescent="0.45">
      <c r="I28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سایر درآمدها</vt:lpstr>
      <vt:lpstr>جمع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2026-04-25T10:49:14Z</dcterms:modified>
</cp:coreProperties>
</file>