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1E8983ED-8864-4E6F-ABD8-BDC3E9341471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state="hidden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1" l="1"/>
  <c r="E9" i="15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8" i="10"/>
  <c r="Q19" i="10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9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8" i="9"/>
  <c r="G8" i="13"/>
  <c r="G9" i="13"/>
  <c r="G11" i="13"/>
  <c r="M9" i="7"/>
  <c r="M10" i="7"/>
  <c r="M11" i="7"/>
  <c r="M8" i="7"/>
  <c r="G9" i="7"/>
  <c r="G10" i="7"/>
  <c r="G11" i="7"/>
  <c r="G8" i="7"/>
  <c r="S9" i="18"/>
  <c r="S10" i="18"/>
  <c r="S11" i="18"/>
  <c r="M10" i="18"/>
  <c r="M11" i="18"/>
  <c r="M8" i="18"/>
  <c r="M9" i="18"/>
  <c r="E50" i="1"/>
  <c r="G50" i="1"/>
  <c r="K50" i="1"/>
  <c r="O50" i="1"/>
  <c r="U50" i="1"/>
  <c r="W50" i="1"/>
  <c r="Q9" i="10"/>
  <c r="Q10" i="10"/>
  <c r="Q11" i="10"/>
  <c r="Q12" i="10"/>
  <c r="Q13" i="10"/>
  <c r="Q14" i="10"/>
  <c r="Q15" i="10"/>
  <c r="Q16" i="10"/>
  <c r="Q17" i="10"/>
  <c r="Q18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8" i="10"/>
  <c r="I10" i="6"/>
  <c r="F9" i="15"/>
  <c r="C9" i="13"/>
  <c r="C6" i="6"/>
  <c r="I9" i="6"/>
  <c r="C11" i="13"/>
  <c r="K12" i="7"/>
  <c r="I12" i="7"/>
  <c r="E12" i="7"/>
  <c r="C12" i="7"/>
  <c r="S8" i="18"/>
  <c r="A4" i="19"/>
  <c r="A2" i="19"/>
  <c r="E9" i="19"/>
  <c r="C9" i="19"/>
  <c r="Q47" i="9" l="1"/>
  <c r="G9" i="15"/>
  <c r="G48" i="10"/>
  <c r="E48" i="10"/>
  <c r="Q48" i="10"/>
  <c r="O48" i="10"/>
  <c r="M48" i="10"/>
  <c r="I48" i="10" l="1"/>
  <c r="I6" i="6" l="1"/>
  <c r="A4" i="6"/>
  <c r="A4" i="10" s="1"/>
  <c r="I47" i="9"/>
  <c r="O52" i="11" l="1"/>
  <c r="S52" i="11" s="1"/>
  <c r="E52" i="11"/>
  <c r="I52" i="11" s="1"/>
  <c r="O53" i="11"/>
  <c r="S53" i="11" s="1"/>
  <c r="E53" i="11"/>
  <c r="I53" i="11" s="1"/>
  <c r="O51" i="11"/>
  <c r="S51" i="11" s="1"/>
  <c r="E50" i="11"/>
  <c r="I50" i="11" s="1"/>
  <c r="E51" i="11"/>
  <c r="I51" i="11" s="1"/>
  <c r="O50" i="11"/>
  <c r="S50" i="11" s="1"/>
  <c r="E49" i="11"/>
  <c r="I49" i="11" s="1"/>
  <c r="O56" i="11"/>
  <c r="S56" i="11" s="1"/>
  <c r="O49" i="11"/>
  <c r="S49" i="11" s="1"/>
  <c r="E56" i="11"/>
  <c r="I56" i="11" s="1"/>
  <c r="O12" i="18"/>
  <c r="M12" i="18"/>
  <c r="Q12" i="18"/>
  <c r="K12" i="18"/>
  <c r="I12" i="18" l="1"/>
  <c r="S12" i="18"/>
  <c r="K12" i="6"/>
  <c r="I11" i="6"/>
  <c r="M47" i="9"/>
  <c r="O47" i="9"/>
  <c r="E47" i="9" l="1"/>
  <c r="G47" i="9"/>
  <c r="I8" i="6" l="1"/>
  <c r="I12" i="6" s="1"/>
  <c r="A4" i="9"/>
  <c r="A4" i="7"/>
  <c r="A4" i="13"/>
  <c r="A4" i="18"/>
  <c r="A4" i="11"/>
  <c r="A4" i="15"/>
  <c r="O31" i="11"/>
  <c r="S31" i="11" s="1"/>
  <c r="O36" i="11"/>
  <c r="S36" i="11" s="1"/>
  <c r="G12" i="7" l="1"/>
  <c r="C8" i="13"/>
  <c r="M12" i="7"/>
  <c r="M52" i="11"/>
  <c r="C53" i="11"/>
  <c r="M53" i="11"/>
  <c r="C52" i="11"/>
  <c r="Q53" i="11"/>
  <c r="Q52" i="11"/>
  <c r="G53" i="11"/>
  <c r="G52" i="11"/>
  <c r="C50" i="11"/>
  <c r="C51" i="11"/>
  <c r="M50" i="11"/>
  <c r="M51" i="11"/>
  <c r="Q51" i="11"/>
  <c r="G50" i="11"/>
  <c r="G51" i="11"/>
  <c r="Q50" i="11"/>
  <c r="M56" i="11"/>
  <c r="C56" i="11"/>
  <c r="C49" i="11"/>
  <c r="M49" i="11"/>
  <c r="G49" i="11"/>
  <c r="Q56" i="11"/>
  <c r="Q49" i="11"/>
  <c r="G56" i="11"/>
  <c r="O48" i="11"/>
  <c r="S48" i="11" s="1"/>
  <c r="O47" i="11"/>
  <c r="S47" i="11" s="1"/>
  <c r="E46" i="11"/>
  <c r="I46" i="11" s="1"/>
  <c r="E45" i="11"/>
  <c r="I45" i="11" s="1"/>
  <c r="O46" i="11"/>
  <c r="S46" i="11" s="1"/>
  <c r="E48" i="11"/>
  <c r="I48" i="11" s="1"/>
  <c r="O45" i="11"/>
  <c r="S45" i="11" s="1"/>
  <c r="E47" i="11"/>
  <c r="I47" i="11" s="1"/>
  <c r="C46" i="11"/>
  <c r="M47" i="11"/>
  <c r="C45" i="11"/>
  <c r="M46" i="11"/>
  <c r="C48" i="11"/>
  <c r="M45" i="11"/>
  <c r="C47" i="11"/>
  <c r="M48" i="11"/>
  <c r="G47" i="11"/>
  <c r="Q48" i="11"/>
  <c r="G46" i="11"/>
  <c r="Q47" i="11"/>
  <c r="G48" i="11"/>
  <c r="G45" i="11"/>
  <c r="Q46" i="11"/>
  <c r="Q45" i="11"/>
  <c r="C42" i="11"/>
  <c r="C55" i="11"/>
  <c r="M42" i="11"/>
  <c r="M55" i="11"/>
  <c r="C43" i="11"/>
  <c r="C44" i="11"/>
  <c r="C54" i="11"/>
  <c r="C57" i="11"/>
  <c r="M43" i="11"/>
  <c r="M44" i="11"/>
  <c r="M54" i="11"/>
  <c r="M57" i="11"/>
  <c r="E42" i="11"/>
  <c r="I42" i="11" s="1"/>
  <c r="E55" i="11"/>
  <c r="I55" i="11" s="1"/>
  <c r="O42" i="11"/>
  <c r="S42" i="11" s="1"/>
  <c r="O55" i="11"/>
  <c r="S55" i="11" s="1"/>
  <c r="E57" i="11"/>
  <c r="I57" i="11" s="1"/>
  <c r="E43" i="11"/>
  <c r="I43" i="11" s="1"/>
  <c r="E44" i="11"/>
  <c r="I44" i="11" s="1"/>
  <c r="E54" i="11"/>
  <c r="I54" i="11" s="1"/>
  <c r="O43" i="11"/>
  <c r="S43" i="11" s="1"/>
  <c r="O44" i="11"/>
  <c r="S44" i="11" s="1"/>
  <c r="O54" i="11"/>
  <c r="S54" i="11" s="1"/>
  <c r="O57" i="11"/>
  <c r="S57" i="11" s="1"/>
  <c r="G43" i="11"/>
  <c r="G44" i="11"/>
  <c r="G42" i="11"/>
  <c r="Q43" i="11"/>
  <c r="Q44" i="11"/>
  <c r="Q42" i="11"/>
  <c r="G57" i="11"/>
  <c r="G55" i="11"/>
  <c r="Q57" i="11"/>
  <c r="G54" i="11"/>
  <c r="Q55" i="11"/>
  <c r="Q54" i="11"/>
  <c r="C12" i="11"/>
  <c r="M13" i="11"/>
  <c r="C14" i="11"/>
  <c r="M12" i="11"/>
  <c r="M14" i="11"/>
  <c r="C13" i="11"/>
  <c r="G13" i="11"/>
  <c r="G12" i="11"/>
  <c r="Q14" i="11"/>
  <c r="Q13" i="11"/>
  <c r="G14" i="11"/>
  <c r="Q12" i="11"/>
  <c r="E12" i="11"/>
  <c r="I12" i="11" s="1"/>
  <c r="O13" i="11"/>
  <c r="S13" i="11" s="1"/>
  <c r="E14" i="11"/>
  <c r="I14" i="11" s="1"/>
  <c r="O12" i="11"/>
  <c r="S12" i="11" s="1"/>
  <c r="O14" i="11"/>
  <c r="S14" i="11" s="1"/>
  <c r="E13" i="11"/>
  <c r="I13" i="11" s="1"/>
  <c r="M41" i="11"/>
  <c r="C39" i="11"/>
  <c r="C40" i="11"/>
  <c r="M39" i="11"/>
  <c r="M40" i="11"/>
  <c r="C41" i="11"/>
  <c r="O41" i="11"/>
  <c r="S41" i="11" s="1"/>
  <c r="E40" i="11"/>
  <c r="I40" i="11" s="1"/>
  <c r="E39" i="11"/>
  <c r="I39" i="11" s="1"/>
  <c r="O40" i="11"/>
  <c r="S40" i="11" s="1"/>
  <c r="E41" i="11"/>
  <c r="I41" i="11" s="1"/>
  <c r="O39" i="11"/>
  <c r="S39" i="11" s="1"/>
  <c r="Q40" i="11"/>
  <c r="G39" i="11"/>
  <c r="G41" i="11"/>
  <c r="Q39" i="11"/>
  <c r="G40" i="11"/>
  <c r="Q41" i="11"/>
  <c r="O19" i="11"/>
  <c r="S19" i="11" s="1"/>
  <c r="O23" i="11"/>
  <c r="S23" i="11" s="1"/>
  <c r="O30" i="11"/>
  <c r="S30" i="11" s="1"/>
  <c r="O29" i="11"/>
  <c r="S29" i="11" s="1"/>
  <c r="Q9" i="11"/>
  <c r="Q17" i="11"/>
  <c r="Q30" i="11"/>
  <c r="Q36" i="11"/>
  <c r="Q10" i="11"/>
  <c r="Q25" i="11"/>
  <c r="Q15" i="11"/>
  <c r="Q20" i="11"/>
  <c r="Q26" i="11"/>
  <c r="Q33" i="11"/>
  <c r="Q16" i="11"/>
  <c r="Q22" i="11"/>
  <c r="Q37" i="11"/>
  <c r="Q19" i="11"/>
  <c r="Q23" i="11"/>
  <c r="Q27" i="11"/>
  <c r="Q31" i="11"/>
  <c r="Q34" i="11"/>
  <c r="Q58" i="11"/>
  <c r="Q32" i="11"/>
  <c r="Q21" i="11"/>
  <c r="Q28" i="11"/>
  <c r="Q35" i="11"/>
  <c r="Q38" i="11"/>
  <c r="Q8" i="11"/>
  <c r="Q18" i="11"/>
  <c r="Q24" i="11"/>
  <c r="Q29" i="11"/>
  <c r="Q11" i="11"/>
  <c r="E24" i="11"/>
  <c r="I24" i="11" s="1"/>
  <c r="E29" i="11"/>
  <c r="I29" i="11" s="1"/>
  <c r="E17" i="11"/>
  <c r="I17" i="11" s="1"/>
  <c r="E36" i="11"/>
  <c r="I36" i="11" s="1"/>
  <c r="E11" i="11"/>
  <c r="I11" i="11" s="1"/>
  <c r="E19" i="11"/>
  <c r="I19" i="11" s="1"/>
  <c r="E32" i="11"/>
  <c r="I32" i="11" s="1"/>
  <c r="E15" i="11"/>
  <c r="I15" i="11" s="1"/>
  <c r="E20" i="11"/>
  <c r="I20" i="11" s="1"/>
  <c r="E26" i="11"/>
  <c r="I26" i="11" s="1"/>
  <c r="E33" i="11"/>
  <c r="I33" i="11" s="1"/>
  <c r="E9" i="11"/>
  <c r="I9" i="11" s="1"/>
  <c r="E25" i="11"/>
  <c r="I25" i="11" s="1"/>
  <c r="E16" i="11"/>
  <c r="I16" i="11" s="1"/>
  <c r="E22" i="11"/>
  <c r="I22" i="11" s="1"/>
  <c r="E37" i="11"/>
  <c r="I37" i="11" s="1"/>
  <c r="E23" i="11"/>
  <c r="I23" i="11" s="1"/>
  <c r="E27" i="11"/>
  <c r="I27" i="11" s="1"/>
  <c r="E31" i="11"/>
  <c r="I31" i="11" s="1"/>
  <c r="E34" i="11"/>
  <c r="I34" i="11" s="1"/>
  <c r="E30" i="11"/>
  <c r="I30" i="11" s="1"/>
  <c r="E10" i="11"/>
  <c r="I10" i="11" s="1"/>
  <c r="E8" i="11"/>
  <c r="E21" i="11"/>
  <c r="I21" i="11" s="1"/>
  <c r="E28" i="11"/>
  <c r="I28" i="11" s="1"/>
  <c r="E35" i="11"/>
  <c r="I35" i="11" s="1"/>
  <c r="E38" i="11"/>
  <c r="I38" i="11" s="1"/>
  <c r="E18" i="11"/>
  <c r="I18" i="11" s="1"/>
  <c r="O37" i="11"/>
  <c r="S37" i="11" s="1"/>
  <c r="O16" i="11"/>
  <c r="S16" i="11" s="1"/>
  <c r="O27" i="11"/>
  <c r="S27" i="11" s="1"/>
  <c r="M15" i="11"/>
  <c r="M20" i="11"/>
  <c r="M26" i="11"/>
  <c r="M33" i="11"/>
  <c r="C15" i="11"/>
  <c r="C20" i="11"/>
  <c r="C26" i="11"/>
  <c r="M16" i="11"/>
  <c r="M22" i="11"/>
  <c r="M37" i="11"/>
  <c r="C32" i="11"/>
  <c r="C16" i="11"/>
  <c r="C22" i="11"/>
  <c r="C8" i="11"/>
  <c r="C19" i="11"/>
  <c r="C58" i="11"/>
  <c r="M23" i="11"/>
  <c r="M27" i="11"/>
  <c r="M31" i="11"/>
  <c r="M34" i="11"/>
  <c r="M8" i="11"/>
  <c r="C33" i="11"/>
  <c r="C23" i="11"/>
  <c r="C11" i="11"/>
  <c r="M21" i="11"/>
  <c r="M28" i="11"/>
  <c r="M35" i="11"/>
  <c r="M38" i="11"/>
  <c r="C37" i="11"/>
  <c r="C21" i="11"/>
  <c r="M19" i="11"/>
  <c r="M32" i="11"/>
  <c r="M24" i="11"/>
  <c r="M29" i="11"/>
  <c r="C27" i="11"/>
  <c r="C31" i="11"/>
  <c r="C34" i="11"/>
  <c r="C24" i="11"/>
  <c r="M11" i="11"/>
  <c r="C36" i="11"/>
  <c r="M9" i="11"/>
  <c r="M17" i="11"/>
  <c r="M30" i="11"/>
  <c r="M36" i="11"/>
  <c r="C28" i="11"/>
  <c r="C35" i="11"/>
  <c r="C38" i="11"/>
  <c r="C9" i="11"/>
  <c r="C17" i="11"/>
  <c r="M58" i="11"/>
  <c r="C30" i="11"/>
  <c r="M10" i="11"/>
  <c r="M18" i="11"/>
  <c r="M25" i="11"/>
  <c r="C29" i="11"/>
  <c r="C10" i="11"/>
  <c r="C18" i="11"/>
  <c r="C25" i="11"/>
  <c r="O24" i="11"/>
  <c r="S24" i="11" s="1"/>
  <c r="G19" i="11"/>
  <c r="G28" i="11"/>
  <c r="G32" i="11"/>
  <c r="G23" i="11"/>
  <c r="G31" i="11"/>
  <c r="G15" i="11"/>
  <c r="G38" i="11"/>
  <c r="G26" i="11"/>
  <c r="G58" i="11"/>
  <c r="G33" i="11"/>
  <c r="G30" i="11"/>
  <c r="G35" i="11"/>
  <c r="G22" i="11"/>
  <c r="G34" i="11"/>
  <c r="G16" i="11"/>
  <c r="G9" i="11"/>
  <c r="G10" i="11"/>
  <c r="G18" i="11"/>
  <c r="G37" i="11"/>
  <c r="G17" i="11"/>
  <c r="G21" i="11"/>
  <c r="G25" i="11"/>
  <c r="G27" i="11"/>
  <c r="G36" i="11"/>
  <c r="G20" i="11"/>
  <c r="G11" i="11"/>
  <c r="G29" i="11"/>
  <c r="G8" i="11"/>
  <c r="G24" i="11"/>
  <c r="O58" i="11"/>
  <c r="S58" i="11" s="1"/>
  <c r="E58" i="11"/>
  <c r="I58" i="11" s="1"/>
  <c r="O22" i="11"/>
  <c r="S22" i="11" s="1"/>
  <c r="O11" i="11"/>
  <c r="S11" i="11" s="1"/>
  <c r="O33" i="11"/>
  <c r="S33" i="11" s="1"/>
  <c r="O34" i="11"/>
  <c r="S34" i="11" s="1"/>
  <c r="O35" i="11"/>
  <c r="S35" i="11" s="1"/>
  <c r="O32" i="11"/>
  <c r="S32" i="11" s="1"/>
  <c r="O28" i="11"/>
  <c r="S28" i="11" s="1"/>
  <c r="O8" i="11"/>
  <c r="O38" i="11"/>
  <c r="S38" i="11" s="1"/>
  <c r="O26" i="11"/>
  <c r="S26" i="11" s="1"/>
  <c r="O20" i="11"/>
  <c r="S20" i="11" s="1"/>
  <c r="O15" i="11"/>
  <c r="S15" i="11" s="1"/>
  <c r="O25" i="11"/>
  <c r="S25" i="11" s="1"/>
  <c r="O18" i="11"/>
  <c r="S18" i="11" s="1"/>
  <c r="O10" i="11"/>
  <c r="S10" i="11" s="1"/>
  <c r="O17" i="11"/>
  <c r="S17" i="11" s="1"/>
  <c r="O9" i="11"/>
  <c r="S9" i="11" s="1"/>
  <c r="O21" i="11"/>
  <c r="S21" i="11" s="1"/>
  <c r="I8" i="11" l="1"/>
  <c r="S8" i="11"/>
  <c r="Q59" i="11"/>
  <c r="E59" i="11"/>
  <c r="O59" i="11"/>
  <c r="C59" i="11"/>
  <c r="M59" i="11"/>
  <c r="G59" i="11"/>
  <c r="C12" i="6"/>
  <c r="E12" i="6"/>
  <c r="G12" i="6"/>
  <c r="G12" i="13" l="1"/>
  <c r="I10" i="13" s="1"/>
  <c r="C12" i="13"/>
  <c r="E10" i="13" s="1"/>
  <c r="I59" i="11"/>
  <c r="S59" i="11"/>
  <c r="K56" i="11" l="1"/>
  <c r="K51" i="11"/>
  <c r="K52" i="11"/>
  <c r="K49" i="11"/>
  <c r="K53" i="11"/>
  <c r="K50" i="11"/>
  <c r="K35" i="11"/>
  <c r="K28" i="11"/>
  <c r="K39" i="11"/>
  <c r="K55" i="11"/>
  <c r="K9" i="11"/>
  <c r="K17" i="11"/>
  <c r="K46" i="11"/>
  <c r="K26" i="11"/>
  <c r="K54" i="11"/>
  <c r="K45" i="11"/>
  <c r="K43" i="11"/>
  <c r="K29" i="11"/>
  <c r="K23" i="11"/>
  <c r="K15" i="11"/>
  <c r="K21" i="11"/>
  <c r="K48" i="11"/>
  <c r="K36" i="11"/>
  <c r="K41" i="11"/>
  <c r="K47" i="11"/>
  <c r="K25" i="11"/>
  <c r="K32" i="11"/>
  <c r="K44" i="11"/>
  <c r="K20" i="11"/>
  <c r="K37" i="11"/>
  <c r="K30" i="11"/>
  <c r="K27" i="11"/>
  <c r="K24" i="11"/>
  <c r="K11" i="11"/>
  <c r="K58" i="11"/>
  <c r="K34" i="11"/>
  <c r="K12" i="11"/>
  <c r="K14" i="11"/>
  <c r="K57" i="11"/>
  <c r="K10" i="11"/>
  <c r="K40" i="11"/>
  <c r="K42" i="11"/>
  <c r="K38" i="11"/>
  <c r="K22" i="11"/>
  <c r="K16" i="11"/>
  <c r="K13" i="11"/>
  <c r="K18" i="11"/>
  <c r="K31" i="11"/>
  <c r="K19" i="11"/>
  <c r="K33" i="11"/>
  <c r="U56" i="11"/>
  <c r="U50" i="11"/>
  <c r="U49" i="11"/>
  <c r="U52" i="11"/>
  <c r="U51" i="11"/>
  <c r="U53" i="11"/>
  <c r="U36" i="11"/>
  <c r="U31" i="11"/>
  <c r="U47" i="11"/>
  <c r="U58" i="11"/>
  <c r="U40" i="11"/>
  <c r="U34" i="11"/>
  <c r="U25" i="11"/>
  <c r="U42" i="11"/>
  <c r="U41" i="11"/>
  <c r="U12" i="11"/>
  <c r="U18" i="11"/>
  <c r="U43" i="11"/>
  <c r="U44" i="11"/>
  <c r="U57" i="11"/>
  <c r="U54" i="11"/>
  <c r="U37" i="11"/>
  <c r="U20" i="11"/>
  <c r="U29" i="11"/>
  <c r="U26" i="11"/>
  <c r="U38" i="11"/>
  <c r="U11" i="11"/>
  <c r="U24" i="11"/>
  <c r="U19" i="11"/>
  <c r="U55" i="11"/>
  <c r="U21" i="11"/>
  <c r="U45" i="11"/>
  <c r="U14" i="11"/>
  <c r="U30" i="11"/>
  <c r="U23" i="11"/>
  <c r="U32" i="11"/>
  <c r="U16" i="11"/>
  <c r="U15" i="11"/>
  <c r="U28" i="11"/>
  <c r="U35" i="11"/>
  <c r="U39" i="11"/>
  <c r="U27" i="11"/>
  <c r="U22" i="11"/>
  <c r="U33" i="11"/>
  <c r="U17" i="11"/>
  <c r="U13" i="11"/>
  <c r="U48" i="11"/>
  <c r="U10" i="11"/>
  <c r="U46" i="11"/>
  <c r="U9" i="11"/>
  <c r="I11" i="13"/>
  <c r="I9" i="13"/>
  <c r="E11" i="13"/>
  <c r="E9" i="13"/>
  <c r="U8" i="11"/>
  <c r="K8" i="11"/>
  <c r="I8" i="13"/>
  <c r="C8" i="15"/>
  <c r="E8" i="13"/>
  <c r="C7" i="15"/>
  <c r="I12" i="13" l="1"/>
  <c r="C9" i="15"/>
  <c r="E12" i="13"/>
  <c r="U59" i="11"/>
  <c r="K59" i="11"/>
  <c r="E8" i="15" l="1"/>
  <c r="E7" i="15"/>
</calcChain>
</file>

<file path=xl/sharedStrings.xml><?xml version="1.0" encoding="utf-8"?>
<sst xmlns="http://schemas.openxmlformats.org/spreadsheetml/2006/main" count="837" uniqueCount="121">
  <si>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</si>
  <si>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</si>
  <si>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</si>
  <si>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</si>
  <si>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</si>
  <si>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</si>
  <si>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</si>
  <si>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</si>
  <si>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</si>
  <si>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</si>
  <si>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</si>
  <si>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</si>
  <si>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</si>
  <si>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</si>
  <si>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</si>
  <si>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</si>
  <si>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</si>
  <si>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سرمایه‌گذاری‌توکافولاد(هلدینگ</t>
  </si>
  <si>
    <t>شرکت آهن و فولاد ارفع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</si>
  <si>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</si>
  <si>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</si>
  <si>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</si>
  <si>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</si>
  <si>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</si>
  <si>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</si>
  <si>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</si>
  <si>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</si>
  <si>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ملی‌ صنایع‌ مس‌ ایران‌</t>
  </si>
  <si>
    <t>نوردوقطعات‌ فولادی‌</t>
  </si>
  <si>
    <t>فولاد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</si>
  <si>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</si>
  <si>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</si>
  <si>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</si>
  <si>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</si>
  <si>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</si>
  <si>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</si>
  <si>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</si>
  <si>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</si>
  <si>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</si>
  <si>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</si>
  <si>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</si>
  <si>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</si>
  <si>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</si>
  <si>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</si>
  <si>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</si>
  <si>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</si>
  <si>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</si>
  <si>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</si>
  <si>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</si>
  <si>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</si>
  <si>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</si>
  <si>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</si>
  <si>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</si>
  <si>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</si>
  <si>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</si>
  <si>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</si>
  <si>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</si>
  <si>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</si>
  <si>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</si>
  <si>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</si>
  <si>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</si>
  <si>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</si>
  <si>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برای ماه منتهی به 1403/12/30</t>
  </si>
  <si>
    <t>حمل ونقل توکا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</si>
  <si>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</si>
  <si>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</si>
  <si>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</si>
  <si>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</si>
  <si>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</si>
  <si>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</si>
  <si>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</si>
  <si>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</si>
  <si>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ملی صنایع مس ایران</t>
  </si>
  <si>
    <t>بانک اقتصادنوین</t>
  </si>
  <si>
    <t>سرمایه گذاری تامین اجتماعی</t>
  </si>
  <si>
    <t>گروه مالی صبا تامین</t>
  </si>
  <si>
    <t>گروه‌صنعتی‌سپاهان‌</t>
  </si>
  <si>
    <t>طلوع فولاد پارس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</si>
  <si>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</si>
  <si>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</si>
  <si>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</si>
  <si>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</si>
  <si>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</si>
  <si>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</si>
  <si>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</si>
  <si>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</si>
  <si>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اختیارخ فملی-8000-1404/11/01</t>
  </si>
  <si>
    <t>اختیارخ فملی-9000-1404/11/01</t>
  </si>
  <si>
    <t>اختیارخ فولاد-2400-1404/11/08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</si>
  <si>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</si>
  <si>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</si>
  <si>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</si>
  <si>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</si>
  <si>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</si>
  <si>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</si>
  <si>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</si>
  <si>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</si>
  <si>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</si>
  <si>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</si>
  <si>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صندوق سرمایه‌گذاری تضمین اصل سرمایه مفید</t>
  </si>
  <si>
    <t>از ابتدای سال مالی</t>
  </si>
  <si>
    <t>سایر درآمدها</t>
  </si>
  <si>
    <t>تا پایان ماه</t>
  </si>
  <si>
    <t>پتروشیمی اروند</t>
  </si>
  <si>
    <t>گروه مالی نماد غدیر(سهامی عام)</t>
  </si>
  <si>
    <t>مجتمع کاشی و سنگ پرسپولیس یزد</t>
  </si>
  <si>
    <t>1404/10/24</t>
  </si>
  <si>
    <t>1404/10/23</t>
  </si>
  <si>
    <t>کیمیا کالای رازی</t>
  </si>
  <si>
    <t>اختیارخ فملی-14000-1405/01/11</t>
  </si>
  <si>
    <t>تکادو</t>
  </si>
  <si>
    <t>بانک ملت مستقل مرکزی</t>
  </si>
  <si>
    <t>کارخانجات تولیدی نیروترانسفو</t>
  </si>
  <si>
    <t>1404/12/18</t>
  </si>
  <si>
    <t>توسعه ساختمان سپهر تهران</t>
  </si>
  <si>
    <t>1405/01/31</t>
  </si>
  <si>
    <t>برای ماه منتهی به 1405/02/31</t>
  </si>
  <si>
    <t>1405/02/31</t>
  </si>
  <si>
    <t>ح . توسعه‌معادن‌وفلزات‌</t>
  </si>
  <si>
    <t>سرمایه گذاری دارویی تامین</t>
  </si>
  <si>
    <t>بانک ملت - کوتاه مدت - مستقل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</si>
</sst>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3" fontId="12" fillId="0" borderId="0" xfId="0" applyNumberFormat="1" applyFont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rightToLeft="1" tabSelected="1" topLeftCell="A40" zoomScale="55" zoomScaleNormal="55" workbookViewId="0">
      <selection activeCell="K30" sqref="K30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.5703125" style="7" customWidth="1"/>
    <col min="10" max="10" width="1" style="7" customWidth="1"/>
    <col min="11" max="11" width="24.5703125" style="7" customWidth="1"/>
    <col min="12" max="12" width="1" style="7" customWidth="1"/>
    <col min="13" max="13" width="18.5703125" style="7" customWidth="1"/>
    <col min="14" max="14" width="1" style="7" customWidth="1"/>
    <col min="15" max="15" width="24.5703125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6.2851562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s="1" customFormat="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s="1" customFormat="1" ht="24" x14ac:dyDescent="0.25">
      <c r="A4" s="29" t="s">
        <v>116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5" spans="1:25" s="1" customFormat="1" ht="22.5" x14ac:dyDescent="0.25"/>
    <row r="6" spans="1:25" s="1" customFormat="1" ht="24.75" thickBot="1" x14ac:dyDescent="0.3">
      <c r="A6" s="28" t="s">
        <v>3</v>
      </c>
      <c r="C6" s="28" t="s">
        <v>115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117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s="1" customFormat="1" ht="24.75" thickBot="1" x14ac:dyDescent="0.3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s="1" customFormat="1" ht="24.75" thickBot="1" x14ac:dyDescent="0.3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s="1" customFormat="1" ht="24" x14ac:dyDescent="0.25">
      <c r="A9" s="3" t="s">
        <v>15</v>
      </c>
      <c r="C9" s="1">
        <v>28500000</v>
      </c>
      <c r="E9" s="1">
        <v>175583241697</v>
      </c>
      <c r="G9" s="1">
        <v>118435362660</v>
      </c>
      <c r="H9" s="1">
        <v>0</v>
      </c>
      <c r="I9" s="1">
        <v>0</v>
      </c>
      <c r="K9" s="1">
        <v>0</v>
      </c>
      <c r="M9" s="1">
        <v>-1200000</v>
      </c>
      <c r="O9" s="1">
        <v>4806952850</v>
      </c>
      <c r="Q9" s="1">
        <v>27300000</v>
      </c>
      <c r="S9" s="1">
        <v>4019</v>
      </c>
      <c r="U9" s="1">
        <v>168190263101</v>
      </c>
      <c r="W9" s="1">
        <v>108870574449</v>
      </c>
      <c r="Y9" s="5">
        <v>1.2499948679073229E-2</v>
      </c>
    </row>
    <row r="10" spans="1:25" s="1" customFormat="1" ht="24" x14ac:dyDescent="0.25">
      <c r="A10" s="3" t="s">
        <v>90</v>
      </c>
      <c r="C10" s="1">
        <v>855000</v>
      </c>
      <c r="E10" s="1">
        <v>33960736297</v>
      </c>
      <c r="G10" s="1">
        <v>51522776320.5</v>
      </c>
      <c r="H10" s="1">
        <v>0</v>
      </c>
      <c r="I10" s="1">
        <v>0</v>
      </c>
      <c r="K10" s="1">
        <v>0</v>
      </c>
      <c r="M10" s="1">
        <v>0</v>
      </c>
      <c r="O10" s="1">
        <v>0</v>
      </c>
      <c r="Q10" s="1">
        <v>855000</v>
      </c>
      <c r="S10" s="1">
        <v>60730</v>
      </c>
      <c r="U10" s="1">
        <v>33960736297</v>
      </c>
      <c r="W10" s="1">
        <v>51522776320.5</v>
      </c>
      <c r="Y10" s="5">
        <v>5.9155751043760106E-3</v>
      </c>
    </row>
    <row r="11" spans="1:25" s="1" customFormat="1" ht="24" x14ac:dyDescent="0.25">
      <c r="A11" s="3" t="s">
        <v>16</v>
      </c>
      <c r="C11" s="1">
        <v>13000000</v>
      </c>
      <c r="E11" s="1">
        <v>53077602511</v>
      </c>
      <c r="G11" s="1">
        <v>37924559400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13000000</v>
      </c>
      <c r="S11" s="1">
        <v>2899</v>
      </c>
      <c r="U11" s="1">
        <v>53077602511</v>
      </c>
      <c r="W11" s="1">
        <v>37395679490</v>
      </c>
      <c r="Y11" s="5">
        <v>4.2935758978937298E-3</v>
      </c>
    </row>
    <row r="12" spans="1:25" s="1" customFormat="1" ht="24" x14ac:dyDescent="0.25">
      <c r="A12" s="3" t="s">
        <v>17</v>
      </c>
      <c r="C12" s="1">
        <v>56420463</v>
      </c>
      <c r="E12" s="1">
        <v>150002435271</v>
      </c>
      <c r="G12" s="1">
        <v>132682868785.79401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56420463</v>
      </c>
      <c r="S12" s="1">
        <v>2228</v>
      </c>
      <c r="U12" s="1">
        <v>150002435271</v>
      </c>
      <c r="W12" s="1">
        <v>124733093525.21001</v>
      </c>
      <c r="Y12" s="5">
        <v>1.4321199971049546E-2</v>
      </c>
    </row>
    <row r="13" spans="1:25" s="1" customFormat="1" ht="24" x14ac:dyDescent="0.25">
      <c r="A13" s="3" t="s">
        <v>18</v>
      </c>
      <c r="C13" s="1">
        <v>30981371</v>
      </c>
      <c r="E13" s="1">
        <v>181088766987</v>
      </c>
      <c r="G13" s="1">
        <v>203695730024.37799</v>
      </c>
      <c r="H13" s="1">
        <v>0</v>
      </c>
      <c r="I13" s="1">
        <v>0</v>
      </c>
      <c r="K13" s="1">
        <v>0</v>
      </c>
      <c r="M13" s="1">
        <v>-1</v>
      </c>
      <c r="O13" s="1">
        <v>1</v>
      </c>
      <c r="Q13" s="1">
        <v>30981370</v>
      </c>
      <c r="S13" s="1">
        <v>6626</v>
      </c>
      <c r="U13" s="1">
        <v>181088761142</v>
      </c>
      <c r="W13" s="1">
        <v>203695723449.59698</v>
      </c>
      <c r="Y13" s="5">
        <v>2.3387275231650462E-2</v>
      </c>
    </row>
    <row r="14" spans="1:25" s="1" customFormat="1" ht="24" x14ac:dyDescent="0.25">
      <c r="A14" s="3" t="s">
        <v>110</v>
      </c>
      <c r="C14" s="1">
        <v>1000000</v>
      </c>
      <c r="E14" s="1">
        <v>2278002161</v>
      </c>
      <c r="G14" s="1">
        <v>2078805650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1000000</v>
      </c>
      <c r="S14" s="1">
        <v>2095</v>
      </c>
      <c r="U14" s="1">
        <v>2278002161</v>
      </c>
      <c r="W14" s="1">
        <v>2078805650</v>
      </c>
      <c r="Y14" s="5">
        <v>2.3867756802312107E-4</v>
      </c>
    </row>
    <row r="15" spans="1:25" s="1" customFormat="1" ht="24" x14ac:dyDescent="0.25">
      <c r="A15" s="3" t="s">
        <v>19</v>
      </c>
      <c r="C15" s="1">
        <v>118600000</v>
      </c>
      <c r="E15" s="1">
        <v>234203060838</v>
      </c>
      <c r="G15" s="1">
        <v>235366444000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118600000</v>
      </c>
      <c r="S15" s="1">
        <v>1000</v>
      </c>
      <c r="U15" s="1">
        <v>234203060838</v>
      </c>
      <c r="W15" s="1">
        <v>117683222000</v>
      </c>
      <c r="Y15" s="5">
        <v>1.3511770676631103E-2</v>
      </c>
    </row>
    <row r="16" spans="1:25" s="1" customFormat="1" ht="24" x14ac:dyDescent="0.25">
      <c r="A16" s="3" t="s">
        <v>22</v>
      </c>
      <c r="C16" s="1">
        <v>10075939</v>
      </c>
      <c r="E16" s="1">
        <v>25707331656</v>
      </c>
      <c r="G16" s="1">
        <v>29364278699.1236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10075939</v>
      </c>
      <c r="S16" s="1">
        <v>2496</v>
      </c>
      <c r="U16" s="1">
        <v>25707331656</v>
      </c>
      <c r="W16" s="1">
        <v>24955137770.858898</v>
      </c>
      <c r="Y16" s="5">
        <v>2.8652181086916578E-3</v>
      </c>
    </row>
    <row r="17" spans="1:25" s="1" customFormat="1" ht="24" x14ac:dyDescent="0.25">
      <c r="A17" s="3" t="s">
        <v>23</v>
      </c>
      <c r="C17" s="1">
        <v>11000000</v>
      </c>
      <c r="E17" s="1">
        <v>37846206750</v>
      </c>
      <c r="G17" s="1">
        <v>43397920720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11000000</v>
      </c>
      <c r="S17" s="1">
        <v>4192</v>
      </c>
      <c r="U17" s="1">
        <v>37846206750</v>
      </c>
      <c r="W17" s="1">
        <v>45755554240</v>
      </c>
      <c r="Y17" s="5">
        <v>5.2534128957910063E-3</v>
      </c>
    </row>
    <row r="18" spans="1:25" s="1" customFormat="1" ht="24" x14ac:dyDescent="0.25">
      <c r="A18" s="3" t="s">
        <v>24</v>
      </c>
      <c r="C18" s="1">
        <v>584422567</v>
      </c>
      <c r="E18" s="1">
        <v>1545625126820</v>
      </c>
      <c r="G18" s="1">
        <v>1513551999254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584422567</v>
      </c>
      <c r="S18" s="1">
        <v>1305</v>
      </c>
      <c r="U18" s="1">
        <v>1545625126820</v>
      </c>
      <c r="W18" s="1">
        <v>756775999627.00195</v>
      </c>
      <c r="Y18" s="5">
        <v>8.6889053399118482E-2</v>
      </c>
    </row>
    <row r="19" spans="1:25" s="1" customFormat="1" ht="24" x14ac:dyDescent="0.25">
      <c r="A19" s="3" t="s">
        <v>25</v>
      </c>
      <c r="C19" s="1">
        <v>56070108</v>
      </c>
      <c r="E19" s="1">
        <v>105974315864</v>
      </c>
      <c r="G19" s="1">
        <v>86014316656.737396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56070108</v>
      </c>
      <c r="S19" s="1">
        <v>1546</v>
      </c>
      <c r="U19" s="1">
        <v>105974315864</v>
      </c>
      <c r="W19" s="1">
        <v>86014316656.737396</v>
      </c>
      <c r="Y19" s="5">
        <v>9.8757129675882474E-3</v>
      </c>
    </row>
    <row r="20" spans="1:25" s="1" customFormat="1" ht="24" x14ac:dyDescent="0.25">
      <c r="A20" s="3" t="s">
        <v>26</v>
      </c>
      <c r="C20" s="1">
        <v>39934556</v>
      </c>
      <c r="E20" s="1">
        <v>155817905247</v>
      </c>
      <c r="G20" s="1">
        <v>168132531965.83499</v>
      </c>
      <c r="H20" s="1">
        <v>0</v>
      </c>
      <c r="I20" s="1">
        <v>0</v>
      </c>
      <c r="K20" s="1">
        <v>0</v>
      </c>
      <c r="M20" s="1">
        <v>-1200000</v>
      </c>
      <c r="O20" s="1">
        <v>4916499427</v>
      </c>
      <c r="Q20" s="1">
        <v>38734556</v>
      </c>
      <c r="S20" s="1">
        <v>4143</v>
      </c>
      <c r="U20" s="1">
        <v>151135707545</v>
      </c>
      <c r="W20" s="1">
        <v>159236776245.62299</v>
      </c>
      <c r="Y20" s="5">
        <v>1.828273195916472E-2</v>
      </c>
    </row>
    <row r="21" spans="1:25" s="1" customFormat="1" ht="24" x14ac:dyDescent="0.25">
      <c r="A21" s="3" t="s">
        <v>76</v>
      </c>
      <c r="C21" s="1">
        <v>66280853</v>
      </c>
      <c r="E21" s="1">
        <v>254184986721</v>
      </c>
      <c r="G21" s="1">
        <v>179219167967.19501</v>
      </c>
      <c r="H21" s="1">
        <v>0</v>
      </c>
      <c r="I21" s="1">
        <v>18694600</v>
      </c>
      <c r="K21" s="1">
        <v>0</v>
      </c>
      <c r="M21" s="1">
        <v>-1</v>
      </c>
      <c r="O21" s="1">
        <v>1</v>
      </c>
      <c r="Q21" s="1">
        <v>84975452</v>
      </c>
      <c r="S21" s="1">
        <v>2193</v>
      </c>
      <c r="U21" s="1">
        <v>254184983730</v>
      </c>
      <c r="W21" s="1">
        <v>184910671720.996</v>
      </c>
      <c r="Y21" s="5">
        <v>2.1230474059895418E-2</v>
      </c>
    </row>
    <row r="22" spans="1:25" s="1" customFormat="1" ht="24" x14ac:dyDescent="0.25">
      <c r="A22" s="3" t="s">
        <v>71</v>
      </c>
      <c r="C22" s="1">
        <v>301100000</v>
      </c>
      <c r="E22" s="1">
        <v>1817539339638</v>
      </c>
      <c r="G22" s="1">
        <v>4093183208900</v>
      </c>
      <c r="H22" s="1">
        <v>0</v>
      </c>
      <c r="I22" s="1">
        <v>945000</v>
      </c>
      <c r="K22" s="1">
        <v>13520115000</v>
      </c>
      <c r="M22" s="1">
        <v>-1500000</v>
      </c>
      <c r="O22" s="1">
        <v>19766018549</v>
      </c>
      <c r="Q22" s="1">
        <v>300545000</v>
      </c>
      <c r="S22" s="1">
        <v>14230</v>
      </c>
      <c r="U22" s="1">
        <v>1822004957761</v>
      </c>
      <c r="W22" s="1">
        <v>4243696031144.5</v>
      </c>
      <c r="Y22" s="5">
        <v>0.48723893363621573</v>
      </c>
    </row>
    <row r="23" spans="1:25" s="1" customFormat="1" ht="24" x14ac:dyDescent="0.25">
      <c r="A23" s="3" t="s">
        <v>28</v>
      </c>
      <c r="C23" s="1">
        <v>2012019</v>
      </c>
      <c r="E23" s="1">
        <v>16982447215</v>
      </c>
      <c r="G23" s="1">
        <v>14214838583.0856</v>
      </c>
      <c r="H23" s="1">
        <v>0</v>
      </c>
      <c r="I23" s="1">
        <v>2012019</v>
      </c>
      <c r="K23" s="1">
        <v>0</v>
      </c>
      <c r="M23" s="1">
        <v>0</v>
      </c>
      <c r="O23" s="1">
        <v>0</v>
      </c>
      <c r="Q23" s="1">
        <v>4024038</v>
      </c>
      <c r="S23" s="1">
        <v>3560</v>
      </c>
      <c r="U23" s="1">
        <v>16982447215</v>
      </c>
      <c r="W23" s="1">
        <v>14214838583.0856</v>
      </c>
      <c r="Y23" s="5">
        <v>1.6320732545883254E-3</v>
      </c>
    </row>
    <row r="24" spans="1:25" s="1" customFormat="1" ht="24" x14ac:dyDescent="0.25">
      <c r="A24" s="3" t="s">
        <v>63</v>
      </c>
      <c r="C24" s="1">
        <v>36941650</v>
      </c>
      <c r="E24" s="1">
        <v>70180619868</v>
      </c>
      <c r="G24" s="1">
        <v>69683229077.495499</v>
      </c>
      <c r="H24" s="1">
        <v>0</v>
      </c>
      <c r="I24" s="1">
        <v>0</v>
      </c>
      <c r="K24" s="1">
        <v>0</v>
      </c>
      <c r="M24" s="1">
        <v>0</v>
      </c>
      <c r="O24" s="1">
        <v>0</v>
      </c>
      <c r="Q24" s="1">
        <v>36941650</v>
      </c>
      <c r="S24" s="1">
        <v>1751</v>
      </c>
      <c r="U24" s="1">
        <v>70180619868</v>
      </c>
      <c r="W24" s="1">
        <v>64184815420.670502</v>
      </c>
      <c r="Y24" s="5">
        <v>7.3693640618200905E-3</v>
      </c>
    </row>
    <row r="25" spans="1:25" s="1" customFormat="1" ht="24" x14ac:dyDescent="0.25">
      <c r="A25" s="3" t="s">
        <v>70</v>
      </c>
      <c r="C25" s="1">
        <v>235000000</v>
      </c>
      <c r="E25" s="1">
        <v>572455441078</v>
      </c>
      <c r="G25" s="1">
        <v>477792889050</v>
      </c>
      <c r="H25" s="1">
        <v>0</v>
      </c>
      <c r="I25" s="1">
        <v>50168539</v>
      </c>
      <c r="K25" s="1">
        <v>0</v>
      </c>
      <c r="M25" s="1">
        <v>-2</v>
      </c>
      <c r="O25" s="1">
        <v>2</v>
      </c>
      <c r="Q25" s="1">
        <v>285168537</v>
      </c>
      <c r="S25" s="1">
        <v>1809</v>
      </c>
      <c r="U25" s="1">
        <v>557341505185</v>
      </c>
      <c r="W25" s="1">
        <v>511882209234.06299</v>
      </c>
      <c r="Y25" s="5">
        <v>5.8771632073584448E-2</v>
      </c>
    </row>
    <row r="26" spans="1:25" s="1" customFormat="1" ht="24" x14ac:dyDescent="0.25">
      <c r="A26" s="3" t="s">
        <v>73</v>
      </c>
      <c r="C26" s="1">
        <v>29962806</v>
      </c>
      <c r="E26" s="1">
        <v>46396444804</v>
      </c>
      <c r="G26" s="1">
        <v>60175935663.470901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29962806</v>
      </c>
      <c r="S26" s="1">
        <v>2146</v>
      </c>
      <c r="U26" s="1">
        <v>46396444804</v>
      </c>
      <c r="W26" s="1">
        <v>63803141271.644501</v>
      </c>
      <c r="Y26" s="5">
        <v>7.3255422366933307E-3</v>
      </c>
    </row>
    <row r="27" spans="1:25" s="1" customFormat="1" ht="24" x14ac:dyDescent="0.25">
      <c r="A27" s="3" t="s">
        <v>78</v>
      </c>
      <c r="C27" s="1">
        <v>8000000</v>
      </c>
      <c r="E27" s="1">
        <v>118009411200</v>
      </c>
      <c r="G27" s="1">
        <v>135663154400</v>
      </c>
      <c r="H27" s="1">
        <v>0</v>
      </c>
      <c r="I27" s="1">
        <v>0</v>
      </c>
      <c r="K27" s="1">
        <v>0</v>
      </c>
      <c r="M27" s="1">
        <v>0</v>
      </c>
      <c r="O27" s="1">
        <v>0</v>
      </c>
      <c r="Q27" s="1">
        <v>8000000</v>
      </c>
      <c r="S27" s="1">
        <v>17410</v>
      </c>
      <c r="U27" s="1">
        <v>118009411200</v>
      </c>
      <c r="W27" s="1">
        <v>138203365600</v>
      </c>
      <c r="Y27" s="5">
        <v>1.5867786002033556E-2</v>
      </c>
    </row>
    <row r="28" spans="1:25" s="1" customFormat="1" ht="24" x14ac:dyDescent="0.25">
      <c r="A28" s="3" t="s">
        <v>74</v>
      </c>
      <c r="C28" s="1">
        <v>85500000</v>
      </c>
      <c r="E28" s="1">
        <v>128372943462</v>
      </c>
      <c r="G28" s="1">
        <v>139051260315</v>
      </c>
      <c r="H28" s="1">
        <v>0</v>
      </c>
      <c r="I28" s="1">
        <v>0</v>
      </c>
      <c r="K28" s="1">
        <v>0</v>
      </c>
      <c r="M28" s="1">
        <v>-11600000</v>
      </c>
      <c r="O28" s="1">
        <v>18232366089</v>
      </c>
      <c r="Q28" s="1">
        <v>73900000</v>
      </c>
      <c r="S28" s="1">
        <v>1600</v>
      </c>
      <c r="U28" s="1">
        <v>110956263414</v>
      </c>
      <c r="W28" s="1">
        <v>117326004800</v>
      </c>
      <c r="Y28" s="5">
        <v>1.3470756870192762E-2</v>
      </c>
    </row>
    <row r="29" spans="1:25" s="1" customFormat="1" ht="24" x14ac:dyDescent="0.25">
      <c r="A29" s="3" t="s">
        <v>89</v>
      </c>
      <c r="C29" s="1">
        <v>125000</v>
      </c>
      <c r="E29" s="1">
        <v>14889757620</v>
      </c>
      <c r="G29" s="1">
        <v>12415778375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125000</v>
      </c>
      <c r="S29" s="1">
        <v>100100</v>
      </c>
      <c r="U29" s="1">
        <v>14889757620</v>
      </c>
      <c r="W29" s="1">
        <v>12415778375</v>
      </c>
      <c r="Y29" s="5">
        <v>1.4255145918326026E-3</v>
      </c>
    </row>
    <row r="30" spans="1:25" s="1" customFormat="1" ht="24" x14ac:dyDescent="0.25">
      <c r="A30" s="3" t="s">
        <v>75</v>
      </c>
      <c r="C30" s="1">
        <v>100000000</v>
      </c>
      <c r="E30" s="1">
        <v>342973423391</v>
      </c>
      <c r="G30" s="1">
        <v>352355077000</v>
      </c>
      <c r="H30" s="1">
        <v>0</v>
      </c>
      <c r="I30" s="1">
        <v>0</v>
      </c>
      <c r="K30" s="1">
        <v>0</v>
      </c>
      <c r="M30" s="1">
        <v>-2000000</v>
      </c>
      <c r="O30" s="1">
        <v>6673611158</v>
      </c>
      <c r="Q30" s="1">
        <v>98000000</v>
      </c>
      <c r="S30" s="1">
        <v>3389</v>
      </c>
      <c r="U30" s="1">
        <v>336113954923</v>
      </c>
      <c r="W30" s="1">
        <v>329554696940</v>
      </c>
      <c r="Y30" s="5">
        <v>3.7837742838651559E-2</v>
      </c>
    </row>
    <row r="31" spans="1:25" s="1" customFormat="1" ht="24" x14ac:dyDescent="0.25">
      <c r="A31" s="3" t="s">
        <v>29</v>
      </c>
      <c r="C31" s="1">
        <v>96677902</v>
      </c>
      <c r="E31" s="1">
        <v>231689407579</v>
      </c>
      <c r="G31" s="1">
        <v>162314544435.27802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96677902</v>
      </c>
      <c r="S31" s="1">
        <v>1692</v>
      </c>
      <c r="U31" s="1">
        <v>231689407579</v>
      </c>
      <c r="W31" s="1">
        <v>162314544435.27802</v>
      </c>
      <c r="Y31" s="5">
        <v>1.8636105169616494E-2</v>
      </c>
    </row>
    <row r="32" spans="1:25" s="1" customFormat="1" ht="24" x14ac:dyDescent="0.25">
      <c r="A32" s="3" t="s">
        <v>96</v>
      </c>
      <c r="C32" s="1">
        <v>5000000</v>
      </c>
      <c r="E32" s="1">
        <v>20443339008</v>
      </c>
      <c r="G32" s="1">
        <v>17086889400</v>
      </c>
      <c r="I32" s="1">
        <v>0</v>
      </c>
      <c r="K32" s="1">
        <v>0</v>
      </c>
      <c r="M32" s="1">
        <v>0</v>
      </c>
      <c r="O32" s="1">
        <v>0</v>
      </c>
      <c r="Q32" s="1">
        <v>5000000</v>
      </c>
      <c r="S32" s="1">
        <v>3639</v>
      </c>
      <c r="U32" s="1">
        <v>20443339008</v>
      </c>
      <c r="W32" s="1">
        <v>18054352650</v>
      </c>
      <c r="Y32" s="5">
        <v>2.0729061337377984E-3</v>
      </c>
    </row>
    <row r="33" spans="1:25" s="1" customFormat="1" ht="24" x14ac:dyDescent="0.25">
      <c r="A33" s="3" t="s">
        <v>104</v>
      </c>
      <c r="C33" s="1">
        <v>15000000</v>
      </c>
      <c r="E33" s="1">
        <v>46198745635</v>
      </c>
      <c r="G33" s="1">
        <v>43372121700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15000000</v>
      </c>
      <c r="S33" s="1">
        <v>2448</v>
      </c>
      <c r="U33" s="1">
        <v>46198745635</v>
      </c>
      <c r="W33" s="1">
        <v>36436154400</v>
      </c>
      <c r="Y33" s="5">
        <v>4.1834082567107425E-3</v>
      </c>
    </row>
    <row r="34" spans="1:25" s="1" customFormat="1" ht="24" x14ac:dyDescent="0.25">
      <c r="A34" s="3" t="s">
        <v>105</v>
      </c>
      <c r="C34" s="1">
        <v>1256499</v>
      </c>
      <c r="E34" s="1">
        <v>8041955219</v>
      </c>
      <c r="G34" s="1">
        <v>7630331927.9076004</v>
      </c>
      <c r="I34" s="1">
        <v>0</v>
      </c>
      <c r="K34" s="1">
        <v>0</v>
      </c>
      <c r="M34" s="1">
        <v>0</v>
      </c>
      <c r="O34" s="1">
        <v>0</v>
      </c>
      <c r="Q34" s="1">
        <v>1256499</v>
      </c>
      <c r="S34" s="1">
        <v>6150</v>
      </c>
      <c r="U34" s="1">
        <v>8041955219</v>
      </c>
      <c r="W34" s="1">
        <v>7667735515.7895002</v>
      </c>
      <c r="Y34" s="5">
        <v>8.8036919908946268E-4</v>
      </c>
    </row>
    <row r="35" spans="1:25" s="1" customFormat="1" ht="24" x14ac:dyDescent="0.25">
      <c r="A35" s="3" t="s">
        <v>79</v>
      </c>
      <c r="C35" s="1">
        <v>28500000</v>
      </c>
      <c r="E35" s="1">
        <v>282599158226</v>
      </c>
      <c r="G35" s="1">
        <v>384038258100</v>
      </c>
      <c r="I35" s="1">
        <v>0</v>
      </c>
      <c r="K35" s="1">
        <v>0</v>
      </c>
      <c r="M35" s="1">
        <v>0</v>
      </c>
      <c r="O35" s="1">
        <v>0</v>
      </c>
      <c r="Q35" s="1">
        <v>28500000</v>
      </c>
      <c r="S35" s="1">
        <v>13580</v>
      </c>
      <c r="U35" s="1">
        <v>282599158226</v>
      </c>
      <c r="W35" s="1">
        <v>384038258100</v>
      </c>
      <c r="Y35" s="5">
        <v>4.4093259738419356E-2</v>
      </c>
    </row>
    <row r="36" spans="1:25" s="1" customFormat="1" ht="24" x14ac:dyDescent="0.25">
      <c r="A36" s="3" t="s">
        <v>80</v>
      </c>
      <c r="C36" s="1">
        <v>6121915</v>
      </c>
      <c r="E36" s="1">
        <v>37395531233</v>
      </c>
      <c r="G36" s="1">
        <v>42157672623.527</v>
      </c>
      <c r="I36" s="1">
        <v>0</v>
      </c>
      <c r="K36" s="1">
        <v>0</v>
      </c>
      <c r="M36" s="1">
        <v>0</v>
      </c>
      <c r="O36" s="1">
        <v>0</v>
      </c>
      <c r="Q36" s="1">
        <v>6121915</v>
      </c>
      <c r="S36" s="1">
        <v>7230</v>
      </c>
      <c r="U36" s="1">
        <v>37395531233</v>
      </c>
      <c r="W36" s="1">
        <v>43919304476.671501</v>
      </c>
      <c r="Y36" s="5">
        <v>5.0425843232429777E-3</v>
      </c>
    </row>
    <row r="37" spans="1:25" s="1" customFormat="1" ht="24" x14ac:dyDescent="0.25">
      <c r="A37" s="3" t="s">
        <v>81</v>
      </c>
      <c r="C37" s="1">
        <v>38097787</v>
      </c>
      <c r="E37" s="1">
        <v>117082215649</v>
      </c>
      <c r="G37" s="1">
        <v>104601706491.658</v>
      </c>
      <c r="I37" s="1">
        <v>0</v>
      </c>
      <c r="K37" s="1">
        <v>0</v>
      </c>
      <c r="M37" s="1">
        <v>0</v>
      </c>
      <c r="O37" s="1">
        <v>0</v>
      </c>
      <c r="Q37" s="1">
        <v>38097787</v>
      </c>
      <c r="S37" s="1">
        <v>2754</v>
      </c>
      <c r="U37" s="1">
        <v>117082215649</v>
      </c>
      <c r="W37" s="1">
        <v>104110263707.27299</v>
      </c>
      <c r="Y37" s="5">
        <v>1.1953394752365487E-2</v>
      </c>
    </row>
    <row r="38" spans="1:25" s="1" customFormat="1" ht="24" x14ac:dyDescent="0.25">
      <c r="A38" s="3" t="s">
        <v>82</v>
      </c>
      <c r="C38" s="1">
        <v>4168735</v>
      </c>
      <c r="E38" s="1">
        <v>3630092537</v>
      </c>
      <c r="G38" s="1">
        <v>3491215012.6118002</v>
      </c>
      <c r="I38" s="1">
        <v>0</v>
      </c>
      <c r="K38" s="1">
        <v>0</v>
      </c>
      <c r="M38" s="1">
        <v>0</v>
      </c>
      <c r="O38" s="1">
        <v>0</v>
      </c>
      <c r="Q38" s="1">
        <v>4168735</v>
      </c>
      <c r="S38" s="1">
        <v>860</v>
      </c>
      <c r="U38" s="1">
        <v>3630092537</v>
      </c>
      <c r="W38" s="1">
        <v>3557399183.467</v>
      </c>
      <c r="Y38" s="5">
        <v>4.0844192702542452E-4</v>
      </c>
    </row>
    <row r="39" spans="1:25" s="1" customFormat="1" ht="24" x14ac:dyDescent="0.25">
      <c r="A39" s="3" t="s">
        <v>83</v>
      </c>
      <c r="C39" s="1">
        <v>475000</v>
      </c>
      <c r="E39" s="1">
        <v>1103022656</v>
      </c>
      <c r="G39" s="1">
        <v>1009113783.25</v>
      </c>
      <c r="I39" s="1">
        <v>0</v>
      </c>
      <c r="K39" s="1">
        <v>0</v>
      </c>
      <c r="M39" s="1">
        <v>0</v>
      </c>
      <c r="O39" s="1">
        <v>0</v>
      </c>
      <c r="Q39" s="1">
        <v>475000</v>
      </c>
      <c r="S39" s="1">
        <v>2245</v>
      </c>
      <c r="U39" s="1">
        <v>1103022656</v>
      </c>
      <c r="W39" s="1">
        <v>1058131921.25</v>
      </c>
      <c r="Y39" s="5">
        <v>1.2148916066857075E-4</v>
      </c>
    </row>
    <row r="40" spans="1:25" s="1" customFormat="1" ht="24" x14ac:dyDescent="0.25">
      <c r="A40" s="3" t="s">
        <v>84</v>
      </c>
      <c r="C40" s="1">
        <v>67647058</v>
      </c>
      <c r="E40" s="1">
        <v>138763631748</v>
      </c>
      <c r="G40" s="1">
        <v>134382540775.80299</v>
      </c>
      <c r="I40" s="1">
        <v>0</v>
      </c>
      <c r="K40" s="1">
        <v>0</v>
      </c>
      <c r="M40" s="1">
        <v>0</v>
      </c>
      <c r="O40" s="1">
        <v>0</v>
      </c>
      <c r="Q40" s="1">
        <v>67647058</v>
      </c>
      <c r="S40" s="1">
        <v>2002</v>
      </c>
      <c r="U40" s="1">
        <v>138763631748</v>
      </c>
      <c r="W40" s="1">
        <v>134382540775.80299</v>
      </c>
      <c r="Y40" s="5">
        <v>1.5429098923767386E-2</v>
      </c>
    </row>
    <row r="41" spans="1:25" s="1" customFormat="1" ht="24" x14ac:dyDescent="0.25">
      <c r="A41" s="3" t="s">
        <v>91</v>
      </c>
      <c r="C41" s="1">
        <v>11764705</v>
      </c>
      <c r="E41" s="1">
        <v>16145154874</v>
      </c>
      <c r="G41" s="1">
        <v>17102064011.4627</v>
      </c>
      <c r="I41" s="1">
        <v>0</v>
      </c>
      <c r="K41" s="1">
        <v>0</v>
      </c>
      <c r="M41" s="1">
        <v>0</v>
      </c>
      <c r="O41" s="1">
        <v>0</v>
      </c>
      <c r="Q41" s="1">
        <v>11764705</v>
      </c>
      <c r="S41" s="1">
        <v>1465</v>
      </c>
      <c r="U41" s="1">
        <v>16145154874</v>
      </c>
      <c r="W41" s="1">
        <v>17102064011.4627</v>
      </c>
      <c r="Y41" s="5">
        <v>1.9635693439796352E-3</v>
      </c>
    </row>
    <row r="42" spans="1:25" s="1" customFormat="1" ht="24" x14ac:dyDescent="0.25">
      <c r="A42" s="3" t="s">
        <v>92</v>
      </c>
      <c r="C42" s="1">
        <v>562499</v>
      </c>
      <c r="E42" s="1">
        <v>5038937253</v>
      </c>
      <c r="G42" s="1">
        <v>4632652326.6590004</v>
      </c>
      <c r="I42" s="1">
        <v>0</v>
      </c>
      <c r="K42" s="1">
        <v>0</v>
      </c>
      <c r="M42" s="1">
        <v>0</v>
      </c>
      <c r="O42" s="1">
        <v>0</v>
      </c>
      <c r="Q42" s="1">
        <v>562499</v>
      </c>
      <c r="S42" s="1">
        <v>8130</v>
      </c>
      <c r="U42" s="1">
        <v>5038937253</v>
      </c>
      <c r="W42" s="1">
        <v>4537766676.5949001</v>
      </c>
      <c r="Y42" s="5">
        <v>5.2100258368358357E-4</v>
      </c>
    </row>
    <row r="43" spans="1:25" s="1" customFormat="1" ht="24" x14ac:dyDescent="0.25">
      <c r="A43" s="3" t="s">
        <v>93</v>
      </c>
      <c r="C43" s="1">
        <v>2850000</v>
      </c>
      <c r="E43" s="1">
        <v>73609646354</v>
      </c>
      <c r="G43" s="1">
        <v>101326147185</v>
      </c>
      <c r="I43" s="1">
        <v>0</v>
      </c>
      <c r="K43" s="1">
        <v>0</v>
      </c>
      <c r="M43" s="1">
        <v>0</v>
      </c>
      <c r="O43" s="1">
        <v>0</v>
      </c>
      <c r="Q43" s="1">
        <v>2850000</v>
      </c>
      <c r="S43" s="1">
        <v>37930</v>
      </c>
      <c r="U43" s="1">
        <v>73609646354</v>
      </c>
      <c r="W43" s="1">
        <v>107264883135</v>
      </c>
      <c r="Y43" s="5">
        <v>1.2315591619132888E-2</v>
      </c>
    </row>
    <row r="44" spans="1:25" s="1" customFormat="1" ht="24" x14ac:dyDescent="0.25">
      <c r="A44" s="3" t="s">
        <v>97</v>
      </c>
      <c r="C44" s="1">
        <v>3200000</v>
      </c>
      <c r="E44" s="1">
        <v>26153487663</v>
      </c>
      <c r="G44" s="1">
        <v>26227680640</v>
      </c>
      <c r="I44" s="1">
        <v>0</v>
      </c>
      <c r="K44" s="1">
        <v>0</v>
      </c>
      <c r="M44" s="1">
        <v>0</v>
      </c>
      <c r="O44" s="1">
        <v>0</v>
      </c>
      <c r="Q44" s="1">
        <v>3200000</v>
      </c>
      <c r="S44" s="1">
        <v>6368</v>
      </c>
      <c r="U44" s="1">
        <v>26153487663</v>
      </c>
      <c r="W44" s="1">
        <v>20220081152</v>
      </c>
      <c r="Y44" s="5">
        <v>2.3215637279942491E-3</v>
      </c>
    </row>
    <row r="45" spans="1:25" s="1" customFormat="1" ht="24" x14ac:dyDescent="0.25">
      <c r="A45" s="3" t="s">
        <v>98</v>
      </c>
      <c r="C45" s="1">
        <v>2395575</v>
      </c>
      <c r="E45" s="1">
        <v>20680435627</v>
      </c>
      <c r="G45" s="1">
        <v>17732846751.165001</v>
      </c>
      <c r="I45" s="1">
        <v>0</v>
      </c>
      <c r="K45" s="1">
        <v>0</v>
      </c>
      <c r="M45" s="1">
        <v>0</v>
      </c>
      <c r="O45" s="1">
        <v>0</v>
      </c>
      <c r="Q45" s="1">
        <v>2395575</v>
      </c>
      <c r="S45" s="1">
        <v>7460</v>
      </c>
      <c r="U45" s="1">
        <v>20680435627</v>
      </c>
      <c r="W45" s="1">
        <v>17732846751.165001</v>
      </c>
      <c r="Y45" s="5">
        <v>2.0359925117072711E-3</v>
      </c>
    </row>
    <row r="46" spans="1:25" s="1" customFormat="1" ht="24" x14ac:dyDescent="0.25">
      <c r="A46" s="3" t="s">
        <v>112</v>
      </c>
      <c r="C46" s="1">
        <v>50000</v>
      </c>
      <c r="E46" s="1">
        <v>488788941</v>
      </c>
      <c r="G46" s="1">
        <v>437094935</v>
      </c>
      <c r="I46" s="1">
        <v>0</v>
      </c>
      <c r="K46" s="1">
        <v>0</v>
      </c>
      <c r="M46" s="1">
        <v>0</v>
      </c>
      <c r="O46" s="1">
        <v>0</v>
      </c>
      <c r="Q46" s="1">
        <v>50000</v>
      </c>
      <c r="S46" s="1">
        <v>9080</v>
      </c>
      <c r="U46" s="1">
        <v>488788941</v>
      </c>
      <c r="W46" s="1">
        <v>450490580</v>
      </c>
      <c r="Y46" s="5">
        <v>5.1722967008351774E-5</v>
      </c>
    </row>
    <row r="47" spans="1:25" s="1" customFormat="1" ht="24" x14ac:dyDescent="0.25">
      <c r="A47" s="3" t="s">
        <v>109</v>
      </c>
      <c r="C47" s="1">
        <v>1000000</v>
      </c>
      <c r="E47" s="1">
        <v>2732061146</v>
      </c>
      <c r="G47" s="1">
        <v>1158122057.5</v>
      </c>
      <c r="I47" s="1">
        <v>0</v>
      </c>
      <c r="K47" s="1">
        <v>0</v>
      </c>
      <c r="M47" s="1">
        <v>-1000000</v>
      </c>
      <c r="O47" s="1">
        <v>0</v>
      </c>
      <c r="Q47" s="1">
        <v>0</v>
      </c>
      <c r="S47" s="1">
        <v>0</v>
      </c>
      <c r="U47" s="1">
        <v>0</v>
      </c>
      <c r="W47" s="1">
        <v>0</v>
      </c>
      <c r="Y47" s="5">
        <v>0</v>
      </c>
    </row>
    <row r="48" spans="1:25" s="1" customFormat="1" ht="24" x14ac:dyDescent="0.25">
      <c r="A48" s="3" t="s">
        <v>118</v>
      </c>
      <c r="E48" s="1">
        <v>0</v>
      </c>
      <c r="G48" s="1">
        <v>0</v>
      </c>
      <c r="I48" s="1">
        <v>15842696</v>
      </c>
      <c r="K48" s="1">
        <v>15113931984</v>
      </c>
      <c r="M48" s="1">
        <v>0</v>
      </c>
      <c r="O48" s="1">
        <v>0</v>
      </c>
      <c r="Q48" s="1">
        <v>15842696</v>
      </c>
      <c r="S48" s="1">
        <v>1049</v>
      </c>
      <c r="U48" s="1">
        <v>15113931984</v>
      </c>
      <c r="W48" s="1">
        <v>16490523325.9561</v>
      </c>
      <c r="Y48" s="5">
        <v>1.8933554480515058E-3</v>
      </c>
    </row>
    <row r="49" spans="1:25" s="1" customFormat="1" ht="24" x14ac:dyDescent="0.25">
      <c r="A49" s="3" t="s">
        <v>119</v>
      </c>
      <c r="E49" s="1">
        <v>0</v>
      </c>
      <c r="G49" s="1">
        <v>0</v>
      </c>
      <c r="I49" s="1">
        <v>100000</v>
      </c>
      <c r="K49" s="1">
        <v>3555446537</v>
      </c>
      <c r="M49" s="1">
        <v>0</v>
      </c>
      <c r="O49" s="1">
        <v>0</v>
      </c>
      <c r="Q49" s="1">
        <v>100000</v>
      </c>
      <c r="S49" s="1">
        <v>35460</v>
      </c>
      <c r="U49" s="1">
        <v>3555446537</v>
      </c>
      <c r="W49" s="1">
        <v>3518589420</v>
      </c>
      <c r="Y49" s="5">
        <v>4.0398599341765504E-4</v>
      </c>
    </row>
    <row r="50" spans="1:25" s="3" customFormat="1" ht="24.75" thickBot="1" x14ac:dyDescent="0.3">
      <c r="A50" s="3" t="s">
        <v>30</v>
      </c>
      <c r="C50" s="3" t="s">
        <v>30</v>
      </c>
      <c r="E50" s="15">
        <f>SUM(E9:E49)</f>
        <v>7114945158444</v>
      </c>
      <c r="G50" s="15">
        <f>SUM(G9:G49)</f>
        <v>9224623135624.4336</v>
      </c>
      <c r="K50" s="15">
        <f>SUM(K9:K49)</f>
        <v>32189493521</v>
      </c>
      <c r="O50" s="15">
        <f>SUM(O9:O49)</f>
        <v>54395448077</v>
      </c>
      <c r="S50" s="3" t="s">
        <v>30</v>
      </c>
      <c r="U50" s="15">
        <f>SUM(U9:U49)</f>
        <v>7083882824399</v>
      </c>
      <c r="W50" s="15">
        <f>SUM(W9:W49)</f>
        <v>8481765142732.1992</v>
      </c>
      <c r="Y50" s="16">
        <f>SUM(Y9:Y49)</f>
        <v>0.97383181386417805</v>
      </c>
    </row>
    <row r="51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zoomScale="70" zoomScaleNormal="70" workbookViewId="0">
      <selection activeCell="W49" sqref="W49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48</v>
      </c>
      <c r="K7" s="28" t="s">
        <v>7</v>
      </c>
      <c r="M7" s="28" t="s">
        <v>46</v>
      </c>
      <c r="O7" s="28" t="s">
        <v>47</v>
      </c>
      <c r="Q7" s="17" t="s">
        <v>48</v>
      </c>
    </row>
    <row r="8" spans="1:17" ht="24" x14ac:dyDescent="0.25">
      <c r="A8" s="3" t="s">
        <v>29</v>
      </c>
      <c r="C8" s="1">
        <v>96677902</v>
      </c>
      <c r="E8" s="1">
        <v>162314544435</v>
      </c>
      <c r="G8" s="1">
        <v>162314544435</v>
      </c>
      <c r="I8" s="1">
        <f>+E8-G8</f>
        <v>0</v>
      </c>
      <c r="K8" s="1">
        <v>96677902</v>
      </c>
      <c r="M8" s="1">
        <v>162314544435</v>
      </c>
      <c r="O8" s="1">
        <v>208427488640</v>
      </c>
      <c r="Q8" s="1">
        <f>+M8-O8</f>
        <v>-46112944205</v>
      </c>
    </row>
    <row r="9" spans="1:17" ht="24" x14ac:dyDescent="0.25">
      <c r="A9" s="3" t="s">
        <v>98</v>
      </c>
      <c r="C9" s="1">
        <v>2395575</v>
      </c>
      <c r="E9" s="1">
        <v>17732846751</v>
      </c>
      <c r="G9" s="1">
        <v>17732846751</v>
      </c>
      <c r="I9" s="1">
        <f t="shared" ref="I9:I47" si="0">+E9-G9</f>
        <v>0</v>
      </c>
      <c r="K9" s="1">
        <v>2395575</v>
      </c>
      <c r="M9" s="1">
        <v>17732846751</v>
      </c>
      <c r="O9" s="1">
        <v>24507459786</v>
      </c>
      <c r="Q9" s="1">
        <f t="shared" ref="Q9:Q47" si="1">+M9-O9</f>
        <v>-6774613035</v>
      </c>
    </row>
    <row r="10" spans="1:17" ht="24" x14ac:dyDescent="0.25">
      <c r="A10" s="3" t="s">
        <v>92</v>
      </c>
      <c r="C10" s="1">
        <v>562499</v>
      </c>
      <c r="E10" s="1">
        <v>4537766677</v>
      </c>
      <c r="G10" s="1">
        <v>4632652326</v>
      </c>
      <c r="I10" s="1">
        <f t="shared" si="0"/>
        <v>-94885649</v>
      </c>
      <c r="K10" s="1">
        <v>562499</v>
      </c>
      <c r="M10" s="1">
        <v>4537766677</v>
      </c>
      <c r="O10" s="1">
        <v>5542438265</v>
      </c>
      <c r="Q10" s="1">
        <f t="shared" si="1"/>
        <v>-1004671588</v>
      </c>
    </row>
    <row r="11" spans="1:17" ht="24" x14ac:dyDescent="0.25">
      <c r="A11" s="3" t="s">
        <v>63</v>
      </c>
      <c r="C11" s="1">
        <v>36941650</v>
      </c>
      <c r="E11" s="1">
        <v>64184815420</v>
      </c>
      <c r="G11" s="1">
        <v>69683229077</v>
      </c>
      <c r="I11" s="1">
        <f t="shared" si="0"/>
        <v>-5498413657</v>
      </c>
      <c r="K11" s="1">
        <v>36941650</v>
      </c>
      <c r="M11" s="1">
        <v>64184815420</v>
      </c>
      <c r="O11" s="1">
        <v>75864305460</v>
      </c>
      <c r="Q11" s="1">
        <f t="shared" si="1"/>
        <v>-11679490040</v>
      </c>
    </row>
    <row r="12" spans="1:17" ht="24" x14ac:dyDescent="0.25">
      <c r="A12" s="3" t="s">
        <v>110</v>
      </c>
      <c r="C12" s="1">
        <v>1000000</v>
      </c>
      <c r="E12" s="1">
        <v>2078805650</v>
      </c>
      <c r="G12" s="1">
        <v>2078805650</v>
      </c>
      <c r="I12" s="1">
        <f t="shared" si="0"/>
        <v>0</v>
      </c>
      <c r="K12" s="1">
        <v>1000000</v>
      </c>
      <c r="M12" s="1">
        <v>2078805650</v>
      </c>
      <c r="O12" s="1">
        <v>2278002161</v>
      </c>
      <c r="Q12" s="1">
        <f t="shared" si="1"/>
        <v>-199196511</v>
      </c>
    </row>
    <row r="13" spans="1:17" ht="24" x14ac:dyDescent="0.25">
      <c r="A13" s="3" t="s">
        <v>22</v>
      </c>
      <c r="C13" s="1">
        <v>10075939</v>
      </c>
      <c r="E13" s="1">
        <v>24955137771</v>
      </c>
      <c r="G13" s="1">
        <v>29364278699</v>
      </c>
      <c r="I13" s="1">
        <f t="shared" si="0"/>
        <v>-4409140928</v>
      </c>
      <c r="K13" s="1">
        <v>10075939</v>
      </c>
      <c r="M13" s="1">
        <v>24955137771</v>
      </c>
      <c r="O13" s="1">
        <v>27774588432</v>
      </c>
      <c r="Q13" s="1">
        <f t="shared" si="1"/>
        <v>-2819450661</v>
      </c>
    </row>
    <row r="14" spans="1:17" ht="24" x14ac:dyDescent="0.25">
      <c r="A14" s="3" t="s">
        <v>18</v>
      </c>
      <c r="C14" s="1">
        <v>30981370</v>
      </c>
      <c r="E14" s="1">
        <v>203695723450</v>
      </c>
      <c r="G14" s="1">
        <v>203695724067</v>
      </c>
      <c r="I14" s="1">
        <f t="shared" si="0"/>
        <v>-617</v>
      </c>
      <c r="K14" s="1">
        <v>30981370</v>
      </c>
      <c r="M14" s="1">
        <v>203695723450</v>
      </c>
      <c r="O14" s="1">
        <v>184566584136</v>
      </c>
      <c r="Q14" s="1">
        <f t="shared" si="1"/>
        <v>19129139314</v>
      </c>
    </row>
    <row r="15" spans="1:17" ht="24" x14ac:dyDescent="0.25">
      <c r="A15" s="3" t="s">
        <v>85</v>
      </c>
      <c r="C15" s="1">
        <v>475000</v>
      </c>
      <c r="E15" s="1">
        <v>1058131921</v>
      </c>
      <c r="G15" s="1">
        <v>1009113783</v>
      </c>
      <c r="I15" s="1">
        <f t="shared" si="0"/>
        <v>49018138</v>
      </c>
      <c r="K15" s="1">
        <v>475000</v>
      </c>
      <c r="M15" s="1">
        <v>1058131921</v>
      </c>
      <c r="O15" s="1">
        <v>1269286978</v>
      </c>
      <c r="Q15" s="1">
        <f t="shared" si="1"/>
        <v>-211155057</v>
      </c>
    </row>
    <row r="16" spans="1:17" ht="24" x14ac:dyDescent="0.25">
      <c r="A16" s="3" t="s">
        <v>17</v>
      </c>
      <c r="C16" s="1">
        <v>56420463</v>
      </c>
      <c r="E16" s="1">
        <v>124733093525</v>
      </c>
      <c r="G16" s="1">
        <v>132682868785</v>
      </c>
      <c r="I16" s="1">
        <f t="shared" si="0"/>
        <v>-7949775260</v>
      </c>
      <c r="K16" s="1">
        <v>56420463</v>
      </c>
      <c r="M16" s="1">
        <v>124733093525</v>
      </c>
      <c r="O16" s="1">
        <v>190122794260</v>
      </c>
      <c r="Q16" s="1">
        <f t="shared" si="1"/>
        <v>-65389700735</v>
      </c>
    </row>
    <row r="17" spans="1:17" ht="24" x14ac:dyDescent="0.25">
      <c r="A17" s="3" t="s">
        <v>76</v>
      </c>
      <c r="C17" s="1">
        <v>84975452</v>
      </c>
      <c r="E17" s="1">
        <v>184910671721</v>
      </c>
      <c r="G17" s="1">
        <v>179219165579</v>
      </c>
      <c r="I17" s="1">
        <f t="shared" si="0"/>
        <v>5691506142</v>
      </c>
      <c r="K17" s="1">
        <v>84975452</v>
      </c>
      <c r="M17" s="1">
        <v>184910671721</v>
      </c>
      <c r="O17" s="1">
        <v>202895826232</v>
      </c>
      <c r="Q17" s="1">
        <f t="shared" si="1"/>
        <v>-17985154511</v>
      </c>
    </row>
    <row r="18" spans="1:17" ht="24" x14ac:dyDescent="0.25">
      <c r="A18" s="3" t="s">
        <v>15</v>
      </c>
      <c r="C18" s="1">
        <v>27300000</v>
      </c>
      <c r="E18" s="1">
        <v>108870574449</v>
      </c>
      <c r="G18" s="1">
        <v>112374577500</v>
      </c>
      <c r="I18" s="1">
        <f t="shared" si="0"/>
        <v>-3504003051</v>
      </c>
      <c r="K18" s="1">
        <v>27300000</v>
      </c>
      <c r="M18" s="1">
        <v>108870574449</v>
      </c>
      <c r="O18" s="1">
        <v>137882862398</v>
      </c>
      <c r="Q18" s="1">
        <f t="shared" si="1"/>
        <v>-29012287949</v>
      </c>
    </row>
    <row r="19" spans="1:17" ht="24" x14ac:dyDescent="0.25">
      <c r="A19" s="3" t="s">
        <v>84</v>
      </c>
      <c r="C19" s="1">
        <v>67647058</v>
      </c>
      <c r="E19" s="1">
        <v>134382540775</v>
      </c>
      <c r="G19" s="1">
        <v>134382540775</v>
      </c>
      <c r="I19" s="1">
        <f t="shared" si="0"/>
        <v>0</v>
      </c>
      <c r="K19" s="1">
        <v>67647058</v>
      </c>
      <c r="M19" s="1">
        <v>134382540775</v>
      </c>
      <c r="O19" s="1">
        <v>138763631748</v>
      </c>
      <c r="Q19" s="1">
        <f t="shared" si="1"/>
        <v>-4381090973</v>
      </c>
    </row>
    <row r="20" spans="1:17" ht="24" x14ac:dyDescent="0.25">
      <c r="A20" s="3" t="s">
        <v>105</v>
      </c>
      <c r="C20" s="1">
        <v>1256499</v>
      </c>
      <c r="E20" s="1">
        <v>7667735516</v>
      </c>
      <c r="G20" s="1">
        <v>7630331927</v>
      </c>
      <c r="I20" s="1">
        <f t="shared" si="0"/>
        <v>37403589</v>
      </c>
      <c r="K20" s="1">
        <v>1256499</v>
      </c>
      <c r="M20" s="1">
        <v>7667735516</v>
      </c>
      <c r="O20" s="1">
        <v>8041955219</v>
      </c>
      <c r="Q20" s="1">
        <f t="shared" si="1"/>
        <v>-374219703</v>
      </c>
    </row>
    <row r="21" spans="1:17" ht="24" x14ac:dyDescent="0.25">
      <c r="A21" s="3" t="s">
        <v>75</v>
      </c>
      <c r="C21" s="1">
        <v>98000000</v>
      </c>
      <c r="E21" s="1">
        <v>329554696940</v>
      </c>
      <c r="G21" s="1">
        <v>344184180400</v>
      </c>
      <c r="I21" s="1">
        <f t="shared" si="0"/>
        <v>-14629483460</v>
      </c>
      <c r="K21" s="1">
        <v>98000000</v>
      </c>
      <c r="M21" s="1">
        <v>329554696940</v>
      </c>
      <c r="O21" s="1">
        <v>400373933471</v>
      </c>
      <c r="Q21" s="1">
        <f t="shared" si="1"/>
        <v>-70819236531</v>
      </c>
    </row>
    <row r="22" spans="1:17" ht="24" x14ac:dyDescent="0.25">
      <c r="A22" s="3" t="s">
        <v>72</v>
      </c>
      <c r="C22" s="1">
        <v>300545000</v>
      </c>
      <c r="E22" s="1">
        <v>4243696031144</v>
      </c>
      <c r="G22" s="1">
        <v>4089342155295</v>
      </c>
      <c r="I22" s="1">
        <f t="shared" si="0"/>
        <v>154353875849</v>
      </c>
      <c r="K22" s="1">
        <v>300545000</v>
      </c>
      <c r="M22" s="1">
        <v>4243696031144</v>
      </c>
      <c r="O22" s="1">
        <v>3481124202974</v>
      </c>
      <c r="Q22" s="1">
        <f t="shared" si="1"/>
        <v>762571828170</v>
      </c>
    </row>
    <row r="23" spans="1:17" ht="24" x14ac:dyDescent="0.25">
      <c r="A23" s="3" t="s">
        <v>79</v>
      </c>
      <c r="C23" s="1">
        <v>28500000</v>
      </c>
      <c r="E23" s="1">
        <v>384038258100</v>
      </c>
      <c r="G23" s="1">
        <v>384038258100</v>
      </c>
      <c r="I23" s="1">
        <f t="shared" si="0"/>
        <v>0</v>
      </c>
      <c r="K23" s="1">
        <v>28500000</v>
      </c>
      <c r="M23" s="1">
        <v>384038258100</v>
      </c>
      <c r="O23" s="1">
        <v>401571668996</v>
      </c>
      <c r="Q23" s="1">
        <f t="shared" si="1"/>
        <v>-17533410896</v>
      </c>
    </row>
    <row r="24" spans="1:17" ht="24" x14ac:dyDescent="0.25">
      <c r="A24" s="3" t="s">
        <v>81</v>
      </c>
      <c r="C24" s="1">
        <v>38097787</v>
      </c>
      <c r="E24" s="1">
        <v>104110263707</v>
      </c>
      <c r="G24" s="1">
        <v>104601706491</v>
      </c>
      <c r="I24" s="1">
        <f t="shared" si="0"/>
        <v>-491442784</v>
      </c>
      <c r="K24" s="1">
        <v>38097787</v>
      </c>
      <c r="M24" s="1">
        <v>104110263707</v>
      </c>
      <c r="O24" s="1">
        <v>149512016332</v>
      </c>
      <c r="Q24" s="1">
        <f t="shared" si="1"/>
        <v>-45401752625</v>
      </c>
    </row>
    <row r="25" spans="1:17" ht="24" x14ac:dyDescent="0.25">
      <c r="A25" s="3" t="s">
        <v>89</v>
      </c>
      <c r="C25" s="1">
        <v>125000</v>
      </c>
      <c r="E25" s="1">
        <v>12415778375</v>
      </c>
      <c r="G25" s="1">
        <v>12415778375</v>
      </c>
      <c r="I25" s="1">
        <f t="shared" si="0"/>
        <v>0</v>
      </c>
      <c r="K25" s="1">
        <v>125000</v>
      </c>
      <c r="M25" s="1">
        <v>12415778375</v>
      </c>
      <c r="O25" s="1">
        <v>17414338500</v>
      </c>
      <c r="Q25" s="1">
        <f t="shared" si="1"/>
        <v>-4998560125</v>
      </c>
    </row>
    <row r="26" spans="1:17" ht="24" x14ac:dyDescent="0.25">
      <c r="A26" s="3" t="s">
        <v>91</v>
      </c>
      <c r="C26" s="1">
        <v>11764705</v>
      </c>
      <c r="E26" s="1">
        <v>17102064012</v>
      </c>
      <c r="G26" s="1">
        <v>17102064011</v>
      </c>
      <c r="I26" s="1">
        <f t="shared" si="0"/>
        <v>1</v>
      </c>
      <c r="K26" s="1">
        <v>11764705</v>
      </c>
      <c r="M26" s="1">
        <v>17102064012</v>
      </c>
      <c r="O26" s="1">
        <v>18495911229</v>
      </c>
      <c r="Q26" s="1">
        <f t="shared" si="1"/>
        <v>-1393847217</v>
      </c>
    </row>
    <row r="27" spans="1:17" ht="24" x14ac:dyDescent="0.25">
      <c r="A27" s="3" t="s">
        <v>61</v>
      </c>
      <c r="C27" s="1">
        <v>118600000</v>
      </c>
      <c r="E27" s="1">
        <v>117683222000</v>
      </c>
      <c r="G27" s="1">
        <v>235366444000</v>
      </c>
      <c r="I27" s="1">
        <f t="shared" si="0"/>
        <v>-117683222000</v>
      </c>
      <c r="K27" s="1">
        <v>118600000</v>
      </c>
      <c r="M27" s="1">
        <v>117683222000</v>
      </c>
      <c r="O27" s="1">
        <v>221597507026</v>
      </c>
      <c r="Q27" s="1">
        <f t="shared" si="1"/>
        <v>-103914285026</v>
      </c>
    </row>
    <row r="28" spans="1:17" ht="24" x14ac:dyDescent="0.25">
      <c r="A28" s="3" t="s">
        <v>118</v>
      </c>
      <c r="C28" s="1">
        <v>15842696</v>
      </c>
      <c r="E28" s="1">
        <v>16490523325</v>
      </c>
      <c r="G28" s="1">
        <v>15113931984</v>
      </c>
      <c r="I28" s="1">
        <f t="shared" si="0"/>
        <v>1376591341</v>
      </c>
      <c r="K28" s="1">
        <v>15842696</v>
      </c>
      <c r="M28" s="1">
        <v>16490523325</v>
      </c>
      <c r="O28" s="1">
        <v>15113931984</v>
      </c>
      <c r="Q28" s="1">
        <f t="shared" si="1"/>
        <v>1376591341</v>
      </c>
    </row>
    <row r="29" spans="1:17" ht="24" x14ac:dyDescent="0.25">
      <c r="A29" s="3" t="s">
        <v>73</v>
      </c>
      <c r="C29" s="1">
        <v>29962806</v>
      </c>
      <c r="E29" s="1">
        <v>63803141272</v>
      </c>
      <c r="G29" s="1">
        <v>60175935663</v>
      </c>
      <c r="I29" s="1">
        <f t="shared" si="0"/>
        <v>3627205609</v>
      </c>
      <c r="K29" s="1">
        <v>29962806</v>
      </c>
      <c r="M29" s="1">
        <v>63803141272</v>
      </c>
      <c r="O29" s="1">
        <v>62357914585</v>
      </c>
      <c r="Q29" s="1">
        <f t="shared" si="1"/>
        <v>1445226687</v>
      </c>
    </row>
    <row r="30" spans="1:17" ht="24" x14ac:dyDescent="0.25">
      <c r="A30" s="3" t="s">
        <v>119</v>
      </c>
      <c r="C30" s="1">
        <v>100000</v>
      </c>
      <c r="E30" s="1">
        <v>3518589420</v>
      </c>
      <c r="G30" s="1">
        <v>3555446537</v>
      </c>
      <c r="I30" s="1">
        <f t="shared" si="0"/>
        <v>-36857117</v>
      </c>
      <c r="K30" s="1">
        <v>100000</v>
      </c>
      <c r="M30" s="1">
        <v>3518589420</v>
      </c>
      <c r="O30" s="1">
        <v>3555446537</v>
      </c>
      <c r="Q30" s="1">
        <f t="shared" si="1"/>
        <v>-36857117</v>
      </c>
    </row>
    <row r="31" spans="1:17" ht="24" x14ac:dyDescent="0.25">
      <c r="A31" s="3" t="s">
        <v>97</v>
      </c>
      <c r="C31" s="1">
        <v>3200000</v>
      </c>
      <c r="E31" s="1">
        <v>20220081152</v>
      </c>
      <c r="G31" s="1">
        <v>26227680640</v>
      </c>
      <c r="I31" s="1">
        <f t="shared" si="0"/>
        <v>-6007599488</v>
      </c>
      <c r="K31" s="1">
        <v>3200000</v>
      </c>
      <c r="M31" s="1">
        <v>20220081152</v>
      </c>
      <c r="O31" s="1">
        <v>26526355486</v>
      </c>
      <c r="Q31" s="1">
        <f t="shared" si="1"/>
        <v>-6306274334</v>
      </c>
    </row>
    <row r="32" spans="1:17" ht="24" x14ac:dyDescent="0.25">
      <c r="A32" s="3" t="s">
        <v>96</v>
      </c>
      <c r="C32" s="1">
        <v>5000000</v>
      </c>
      <c r="E32" s="1">
        <v>18054352650</v>
      </c>
      <c r="G32" s="1">
        <v>17086889400</v>
      </c>
      <c r="I32" s="1">
        <f t="shared" si="0"/>
        <v>967463250</v>
      </c>
      <c r="K32" s="1">
        <v>5000000</v>
      </c>
      <c r="M32" s="1">
        <v>18054352650</v>
      </c>
      <c r="O32" s="1">
        <v>20521347422</v>
      </c>
      <c r="Q32" s="1">
        <f t="shared" si="1"/>
        <v>-2466994772</v>
      </c>
    </row>
    <row r="33" spans="1:17" ht="24" x14ac:dyDescent="0.25">
      <c r="A33" s="3" t="s">
        <v>24</v>
      </c>
      <c r="C33" s="1">
        <v>584422567</v>
      </c>
      <c r="E33" s="1">
        <v>756775999627</v>
      </c>
      <c r="G33" s="1">
        <v>1513551999254</v>
      </c>
      <c r="I33" s="1">
        <f t="shared" si="0"/>
        <v>-756775999627</v>
      </c>
      <c r="K33" s="1">
        <v>584422567</v>
      </c>
      <c r="M33" s="1">
        <v>756775999627</v>
      </c>
      <c r="O33" s="1">
        <v>1741513095351</v>
      </c>
      <c r="Q33" s="1">
        <f t="shared" si="1"/>
        <v>-984737095724</v>
      </c>
    </row>
    <row r="34" spans="1:17" ht="24" x14ac:dyDescent="0.25">
      <c r="A34" s="3" t="s">
        <v>74</v>
      </c>
      <c r="C34" s="1">
        <v>73900000</v>
      </c>
      <c r="E34" s="1">
        <v>117326004800</v>
      </c>
      <c r="G34" s="1">
        <v>119078709362</v>
      </c>
      <c r="I34" s="1">
        <f t="shared" si="0"/>
        <v>-1752704562</v>
      </c>
      <c r="K34" s="1">
        <v>73900000</v>
      </c>
      <c r="M34" s="1">
        <v>117326004800</v>
      </c>
      <c r="O34" s="1">
        <v>127238923837</v>
      </c>
      <c r="Q34" s="1">
        <f t="shared" si="1"/>
        <v>-9912919037</v>
      </c>
    </row>
    <row r="35" spans="1:17" ht="24" x14ac:dyDescent="0.25">
      <c r="A35" s="3" t="s">
        <v>78</v>
      </c>
      <c r="C35" s="1">
        <v>8000000</v>
      </c>
      <c r="E35" s="1">
        <v>138203365600</v>
      </c>
      <c r="G35" s="1">
        <v>135663154400</v>
      </c>
      <c r="I35" s="1">
        <f t="shared" si="0"/>
        <v>2540211200</v>
      </c>
      <c r="K35" s="1">
        <v>8000000</v>
      </c>
      <c r="M35" s="1">
        <v>138203365600</v>
      </c>
      <c r="O35" s="1">
        <v>150348750400</v>
      </c>
      <c r="Q35" s="1">
        <f t="shared" si="1"/>
        <v>-12145384800</v>
      </c>
    </row>
    <row r="36" spans="1:17" ht="24" x14ac:dyDescent="0.25">
      <c r="A36" s="3" t="s">
        <v>23</v>
      </c>
      <c r="C36" s="1">
        <v>11000000</v>
      </c>
      <c r="E36" s="1">
        <v>45755554240</v>
      </c>
      <c r="G36" s="1">
        <v>43397920720</v>
      </c>
      <c r="I36" s="1">
        <f t="shared" si="0"/>
        <v>2357633520</v>
      </c>
      <c r="K36" s="1">
        <v>11000000</v>
      </c>
      <c r="M36" s="1">
        <v>45755554240</v>
      </c>
      <c r="O36" s="1">
        <v>40024356033</v>
      </c>
      <c r="Q36" s="1">
        <f t="shared" si="1"/>
        <v>5731198207</v>
      </c>
    </row>
    <row r="37" spans="1:17" ht="24" x14ac:dyDescent="0.25">
      <c r="A37" s="3" t="s">
        <v>70</v>
      </c>
      <c r="C37" s="1">
        <v>285168537</v>
      </c>
      <c r="E37" s="1">
        <v>511882209234</v>
      </c>
      <c r="G37" s="1">
        <v>462678952780</v>
      </c>
      <c r="I37" s="1">
        <f t="shared" si="0"/>
        <v>49203256454</v>
      </c>
      <c r="K37" s="1">
        <v>285168537</v>
      </c>
      <c r="M37" s="1">
        <v>511882209234</v>
      </c>
      <c r="O37" s="1">
        <v>611147643784</v>
      </c>
      <c r="Q37" s="1">
        <f t="shared" si="1"/>
        <v>-99265434550</v>
      </c>
    </row>
    <row r="38" spans="1:17" ht="24" x14ac:dyDescent="0.25">
      <c r="A38" s="3" t="s">
        <v>104</v>
      </c>
      <c r="C38" s="1">
        <v>15000000</v>
      </c>
      <c r="E38" s="1">
        <v>36436154400</v>
      </c>
      <c r="G38" s="1">
        <v>43372121700</v>
      </c>
      <c r="I38" s="1">
        <f t="shared" si="0"/>
        <v>-6935967300</v>
      </c>
      <c r="K38" s="1">
        <v>15000000</v>
      </c>
      <c r="M38" s="1">
        <v>36436154400</v>
      </c>
      <c r="O38" s="1">
        <v>46198745635</v>
      </c>
      <c r="Q38" s="1">
        <f t="shared" si="1"/>
        <v>-9762591235</v>
      </c>
    </row>
    <row r="39" spans="1:17" ht="24" x14ac:dyDescent="0.25">
      <c r="A39" s="3" t="s">
        <v>80</v>
      </c>
      <c r="C39" s="1">
        <v>6121915</v>
      </c>
      <c r="E39" s="1">
        <v>43919304477</v>
      </c>
      <c r="G39" s="1">
        <v>42157672623</v>
      </c>
      <c r="I39" s="1">
        <f t="shared" si="0"/>
        <v>1761631854</v>
      </c>
      <c r="K39" s="1">
        <v>6121915</v>
      </c>
      <c r="M39" s="1">
        <v>43919304477</v>
      </c>
      <c r="O39" s="1">
        <v>45680936329</v>
      </c>
      <c r="Q39" s="1">
        <f t="shared" si="1"/>
        <v>-1761631852</v>
      </c>
    </row>
    <row r="40" spans="1:17" ht="24" x14ac:dyDescent="0.25">
      <c r="A40" s="3" t="s">
        <v>16</v>
      </c>
      <c r="C40" s="1">
        <v>13000000</v>
      </c>
      <c r="E40" s="1">
        <v>37395679490</v>
      </c>
      <c r="G40" s="1">
        <v>37924559400</v>
      </c>
      <c r="I40" s="1">
        <f t="shared" si="0"/>
        <v>-528879910</v>
      </c>
      <c r="K40" s="1">
        <v>13000000</v>
      </c>
      <c r="M40" s="1">
        <v>37395679490</v>
      </c>
      <c r="O40" s="1">
        <v>42916669769</v>
      </c>
      <c r="Q40" s="1">
        <f t="shared" si="1"/>
        <v>-5520990279</v>
      </c>
    </row>
    <row r="41" spans="1:17" ht="24" x14ac:dyDescent="0.25">
      <c r="A41" s="3" t="s">
        <v>26</v>
      </c>
      <c r="C41" s="1">
        <v>38734556</v>
      </c>
      <c r="E41" s="1">
        <v>159236776245</v>
      </c>
      <c r="G41" s="1">
        <v>162382525768</v>
      </c>
      <c r="I41" s="1">
        <f t="shared" si="0"/>
        <v>-3145749523</v>
      </c>
      <c r="K41" s="1">
        <v>38734556</v>
      </c>
      <c r="M41" s="1">
        <v>159236776245</v>
      </c>
      <c r="O41" s="1">
        <v>185603280828</v>
      </c>
      <c r="Q41" s="1">
        <f t="shared" si="1"/>
        <v>-26366504583</v>
      </c>
    </row>
    <row r="42" spans="1:17" ht="24" x14ac:dyDescent="0.25">
      <c r="A42" s="3" t="s">
        <v>25</v>
      </c>
      <c r="C42" s="1">
        <v>56070108</v>
      </c>
      <c r="E42" s="1">
        <v>86014316657</v>
      </c>
      <c r="G42" s="1">
        <v>86014316656</v>
      </c>
      <c r="I42" s="1">
        <f t="shared" si="0"/>
        <v>1</v>
      </c>
      <c r="K42" s="1">
        <v>56070108</v>
      </c>
      <c r="M42" s="1">
        <v>86014316657</v>
      </c>
      <c r="O42" s="1">
        <v>106729975364</v>
      </c>
      <c r="Q42" s="1">
        <f t="shared" si="1"/>
        <v>-20715658707</v>
      </c>
    </row>
    <row r="43" spans="1:17" ht="24" x14ac:dyDescent="0.25">
      <c r="A43" s="3" t="s">
        <v>112</v>
      </c>
      <c r="C43" s="1">
        <v>50000</v>
      </c>
      <c r="E43" s="1">
        <v>450490580</v>
      </c>
      <c r="G43" s="1">
        <v>437094935</v>
      </c>
      <c r="I43" s="1">
        <f t="shared" si="0"/>
        <v>13395645</v>
      </c>
      <c r="K43" s="1">
        <v>50000</v>
      </c>
      <c r="M43" s="1">
        <v>450490580</v>
      </c>
      <c r="O43" s="1">
        <v>488788941</v>
      </c>
      <c r="Q43" s="1">
        <f t="shared" si="1"/>
        <v>-38298361</v>
      </c>
    </row>
    <row r="44" spans="1:17" ht="24" x14ac:dyDescent="0.25">
      <c r="A44" s="3" t="s">
        <v>90</v>
      </c>
      <c r="C44" s="1">
        <v>855000</v>
      </c>
      <c r="E44" s="1">
        <v>51522776320</v>
      </c>
      <c r="G44" s="1">
        <v>51522776320</v>
      </c>
      <c r="I44" s="1">
        <f t="shared" si="0"/>
        <v>0</v>
      </c>
      <c r="K44" s="1">
        <v>855000</v>
      </c>
      <c r="M44" s="1">
        <v>51522776320</v>
      </c>
      <c r="O44" s="1">
        <v>38194556075</v>
      </c>
      <c r="Q44" s="1">
        <f t="shared" si="1"/>
        <v>13328220245</v>
      </c>
    </row>
    <row r="45" spans="1:17" ht="24" x14ac:dyDescent="0.25">
      <c r="A45" s="3" t="s">
        <v>93</v>
      </c>
      <c r="C45" s="1">
        <v>2850000</v>
      </c>
      <c r="E45" s="1">
        <v>107264883135</v>
      </c>
      <c r="G45" s="1">
        <v>101326147185</v>
      </c>
      <c r="I45" s="1">
        <f t="shared" si="0"/>
        <v>5938735950</v>
      </c>
      <c r="K45" s="1">
        <v>2850000</v>
      </c>
      <c r="M45" s="1">
        <v>107264883135</v>
      </c>
      <c r="O45" s="1">
        <v>82435310928</v>
      </c>
      <c r="Q45" s="1">
        <f t="shared" si="1"/>
        <v>24829572207</v>
      </c>
    </row>
    <row r="46" spans="1:17" ht="24" x14ac:dyDescent="0.25">
      <c r="A46" s="3" t="s">
        <v>28</v>
      </c>
      <c r="C46" s="1">
        <v>4024038</v>
      </c>
      <c r="E46" s="1">
        <v>14214838583</v>
      </c>
      <c r="G46" s="1">
        <v>14214838583</v>
      </c>
      <c r="I46" s="1">
        <f t="shared" si="0"/>
        <v>0</v>
      </c>
      <c r="K46" s="1">
        <v>4024038</v>
      </c>
      <c r="M46" s="1">
        <v>14214838583</v>
      </c>
      <c r="O46" s="1">
        <v>16949997130</v>
      </c>
      <c r="Q46" s="1">
        <f t="shared" si="1"/>
        <v>-2735158547</v>
      </c>
    </row>
    <row r="47" spans="1:17" ht="24.75" thickBot="1" x14ac:dyDescent="0.3">
      <c r="A47" s="3" t="s">
        <v>82</v>
      </c>
      <c r="C47" s="1">
        <v>4168735</v>
      </c>
      <c r="E47" s="1">
        <v>3557399183</v>
      </c>
      <c r="G47" s="1">
        <v>3491215012</v>
      </c>
      <c r="I47" s="1">
        <f t="shared" si="0"/>
        <v>66184171</v>
      </c>
      <c r="K47" s="1">
        <v>4168735</v>
      </c>
      <c r="M47" s="1">
        <v>3557399183</v>
      </c>
      <c r="O47" s="1">
        <v>4359882260</v>
      </c>
      <c r="Q47" s="1">
        <f t="shared" si="1"/>
        <v>-802483077</v>
      </c>
    </row>
    <row r="48" spans="1:17" ht="24.75" thickBot="1" x14ac:dyDescent="0.3">
      <c r="E48" s="2">
        <f>SUM(E8:E47)</f>
        <v>8481765142729</v>
      </c>
      <c r="F48" s="3"/>
      <c r="G48" s="2">
        <f>SUM(G8:G47)</f>
        <v>9183225154948</v>
      </c>
      <c r="H48" s="3"/>
      <c r="I48" s="2">
        <f>SUM(I8:I47)</f>
        <v>-701460012219</v>
      </c>
      <c r="J48" s="3"/>
      <c r="K48" s="3" t="s">
        <v>30</v>
      </c>
      <c r="L48" s="3"/>
      <c r="M48" s="2">
        <f>SUM(M8:M47)</f>
        <v>8481765142729</v>
      </c>
      <c r="N48" s="3"/>
      <c r="O48" s="2">
        <f>SUM(O8:O47)</f>
        <v>9265932710921</v>
      </c>
      <c r="P48" s="3"/>
      <c r="Q48" s="2">
        <f>SUM(Q8:Q47)</f>
        <v>-784167568192</v>
      </c>
    </row>
    <row r="49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W49" sqref="W49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5.140625" style="1" customWidth="1"/>
    <col min="4" max="4" width="1" style="1" customWidth="1"/>
    <col min="5" max="5" width="25.140625" style="1" customWidth="1"/>
    <col min="6" max="6" width="1" style="1" customWidth="1"/>
    <col min="7" max="7" width="25.140625" style="1" customWidth="1"/>
    <col min="8" max="8" width="1" style="1" customWidth="1"/>
    <col min="9" max="9" width="25.140625" style="1" customWidth="1"/>
    <col min="10" max="10" width="1" style="1" customWidth="1"/>
    <col min="11" max="11" width="25.1406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</row>
    <row r="4" spans="1:11" ht="24" x14ac:dyDescent="0.25">
      <c r="A4" s="29" t="str">
        <f>+سهام!A4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4.75" thickBot="1" x14ac:dyDescent="0.3">
      <c r="A6" s="28" t="s">
        <v>32</v>
      </c>
      <c r="C6" s="17" t="str">
        <f>+سهام!C6</f>
        <v>1405/01/31</v>
      </c>
      <c r="E6" s="28" t="s">
        <v>5</v>
      </c>
      <c r="F6" s="28" t="s">
        <v>5</v>
      </c>
      <c r="G6" s="28" t="s">
        <v>5</v>
      </c>
      <c r="I6" s="28" t="str">
        <f>+سهام!Q6</f>
        <v>1405/02/31</v>
      </c>
      <c r="J6" s="28" t="s">
        <v>6</v>
      </c>
      <c r="K6" s="28" t="s">
        <v>6</v>
      </c>
    </row>
    <row r="7" spans="1:11" ht="24.75" thickBot="1" x14ac:dyDescent="0.3">
      <c r="A7" s="28" t="s">
        <v>32</v>
      </c>
      <c r="C7" s="28" t="s">
        <v>33</v>
      </c>
      <c r="E7" s="28" t="s">
        <v>34</v>
      </c>
      <c r="G7" s="28" t="s">
        <v>35</v>
      </c>
      <c r="I7" s="28" t="s">
        <v>33</v>
      </c>
      <c r="K7" s="28" t="s">
        <v>31</v>
      </c>
    </row>
    <row r="8" spans="1:11" ht="24" x14ac:dyDescent="0.25">
      <c r="A8" s="3" t="s">
        <v>36</v>
      </c>
      <c r="C8" s="1">
        <v>5135881295</v>
      </c>
      <c r="E8" s="1">
        <v>254959688119</v>
      </c>
      <c r="G8" s="1">
        <v>238223594602</v>
      </c>
      <c r="I8" s="1">
        <f>+C8+E8-G8</f>
        <v>21871974812</v>
      </c>
      <c r="K8" s="5">
        <v>2.5112254991182656E-3</v>
      </c>
    </row>
    <row r="9" spans="1:11" ht="24" x14ac:dyDescent="0.25">
      <c r="A9" s="3" t="s">
        <v>111</v>
      </c>
      <c r="C9" s="1">
        <v>1081667</v>
      </c>
      <c r="E9" s="1">
        <v>4348469488</v>
      </c>
      <c r="G9" s="1">
        <v>3050375000</v>
      </c>
      <c r="I9" s="1">
        <f>+C9+E9-G9</f>
        <v>1299176155</v>
      </c>
      <c r="K9" s="5">
        <v>1.4916459607901747E-4</v>
      </c>
    </row>
    <row r="10" spans="1:11" ht="24" x14ac:dyDescent="0.25">
      <c r="A10" s="3" t="s">
        <v>111</v>
      </c>
      <c r="C10" s="1">
        <v>159999000000</v>
      </c>
      <c r="E10" s="1">
        <v>0</v>
      </c>
      <c r="G10" s="1">
        <v>0</v>
      </c>
      <c r="I10" s="1">
        <f>+C10+E10-G10</f>
        <v>159999000000</v>
      </c>
      <c r="K10" s="5">
        <v>1.8370246495208124E-2</v>
      </c>
    </row>
    <row r="11" spans="1:11" ht="24.75" thickBot="1" x14ac:dyDescent="0.3">
      <c r="A11" s="3" t="s">
        <v>37</v>
      </c>
      <c r="C11" s="1">
        <v>281038</v>
      </c>
      <c r="E11" s="1">
        <v>0</v>
      </c>
      <c r="G11" s="1">
        <v>0</v>
      </c>
      <c r="I11" s="1">
        <f>+C11+E11-G11</f>
        <v>281038</v>
      </c>
      <c r="K11" s="5">
        <v>3.2267310011439451E-8</v>
      </c>
    </row>
    <row r="12" spans="1:11" ht="24.75" thickBot="1" x14ac:dyDescent="0.3">
      <c r="A12" s="3" t="s">
        <v>30</v>
      </c>
      <c r="C12" s="2">
        <f>SUM(C8:C11)</f>
        <v>165136244000</v>
      </c>
      <c r="D12" s="3"/>
      <c r="E12" s="2">
        <f>SUM(E8:E11)</f>
        <v>259308157607</v>
      </c>
      <c r="F12" s="3"/>
      <c r="G12" s="2">
        <f>SUM(G8:G11)</f>
        <v>241273969602</v>
      </c>
      <c r="H12" s="3"/>
      <c r="I12" s="2">
        <f>SUM(I8:I11)</f>
        <v>183170432005</v>
      </c>
      <c r="J12" s="3"/>
      <c r="K12" s="4">
        <f>SUM(K8:K11)</f>
        <v>2.1030668857715418E-2</v>
      </c>
    </row>
    <row r="13" spans="1:11" ht="23.25" thickTop="1" x14ac:dyDescent="0.25"/>
    <row r="15" spans="1:11" x14ac:dyDescent="0.45">
      <c r="K15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zoomScale="90" zoomScaleNormal="90" workbookViewId="0">
      <selection activeCell="W49" sqref="W49"/>
    </sheetView>
  </sheetViews>
  <sheetFormatPr defaultRowHeight="22.5" x14ac:dyDescent="0.25"/>
  <cols>
    <col min="1" max="1" width="26.85546875" style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</row>
    <row r="4" spans="1:9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9" ht="24" x14ac:dyDescent="0.25">
      <c r="A6" s="28" t="s">
        <v>42</v>
      </c>
      <c r="C6" s="28" t="s">
        <v>33</v>
      </c>
      <c r="E6" s="28" t="s">
        <v>53</v>
      </c>
      <c r="G6" s="28" t="s">
        <v>13</v>
      </c>
    </row>
    <row r="7" spans="1:9" ht="24" x14ac:dyDescent="0.25">
      <c r="A7" s="3" t="s">
        <v>58</v>
      </c>
      <c r="C7" s="1">
        <f>+'سرمایه‌گذاری در سهام'!I59</f>
        <v>-702146912952</v>
      </c>
      <c r="E7" s="5">
        <f>+C7/$C$9</f>
        <v>1.0068997155991397</v>
      </c>
      <c r="G7" s="5">
        <v>-8.0616828022535655E-2</v>
      </c>
    </row>
    <row r="8" spans="1:9" ht="24.75" thickBot="1" x14ac:dyDescent="0.3">
      <c r="A8" s="3" t="s">
        <v>59</v>
      </c>
      <c r="C8" s="1">
        <f>+'درآمد سپرده بانکی'!C12</f>
        <v>4811416602</v>
      </c>
      <c r="E8" s="5">
        <f>+C8/$C$9</f>
        <v>-6.899715599139814E-3</v>
      </c>
      <c r="G8" s="5">
        <v>5.5242163369693985E-4</v>
      </c>
    </row>
    <row r="9" spans="1:9" ht="24.75" thickBot="1" x14ac:dyDescent="0.3">
      <c r="A9" s="3" t="s">
        <v>30</v>
      </c>
      <c r="C9" s="2">
        <f>SUM(C7:C8)</f>
        <v>-697335496350</v>
      </c>
      <c r="D9" s="3"/>
      <c r="E9" s="13">
        <f>SUM(E7:E8)</f>
        <v>0.99999999999999989</v>
      </c>
      <c r="F9" s="3">
        <f>SUM(F7:F8)</f>
        <v>0</v>
      </c>
      <c r="G9" s="4">
        <f>SUM(G7:G8)</f>
        <v>-8.0064406388838716E-2</v>
      </c>
      <c r="H9" s="3"/>
      <c r="I9" s="3"/>
    </row>
    <row r="10" spans="1:9" ht="23.25" thickTop="1" x14ac:dyDescent="0.25"/>
    <row r="11" spans="1:9" x14ac:dyDescent="0.45">
      <c r="C11" s="27"/>
      <c r="G11" s="19"/>
    </row>
    <row r="12" spans="1:9" x14ac:dyDescent="0.45">
      <c r="E12" s="19"/>
    </row>
    <row r="13" spans="1:9" x14ac:dyDescent="0.45">
      <c r="C13" s="20"/>
    </row>
    <row r="14" spans="1:9" x14ac:dyDescent="0.25">
      <c r="C14" s="6"/>
    </row>
    <row r="15" spans="1:9" ht="24.75" x14ac:dyDescent="0.25">
      <c r="C15" s="21"/>
    </row>
    <row r="16" spans="1:9" x14ac:dyDescent="0.25">
      <c r="C16" s="6"/>
    </row>
    <row r="17" spans="3:3" x14ac:dyDescent="0.25">
      <c r="C17" s="6"/>
    </row>
    <row r="18" spans="3:3" ht="24" x14ac:dyDescent="0.25">
      <c r="C18" s="3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W49" sqref="W49"/>
    </sheetView>
  </sheetViews>
  <sheetFormatPr defaultRowHeight="18.75" x14ac:dyDescent="0.25"/>
  <cols>
    <col min="1" max="1" width="24" style="22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6.25" x14ac:dyDescent="0.25">
      <c r="A2" s="30" t="str">
        <f>+سهام!A2</f>
        <v>صندوق سرمایه‌گذاری بخشی صنایع مفید - استیل</v>
      </c>
      <c r="B2" s="30" t="s">
        <v>99</v>
      </c>
      <c r="C2" s="30" t="s">
        <v>99</v>
      </c>
      <c r="D2" s="30" t="s">
        <v>99</v>
      </c>
      <c r="E2" s="30" t="s">
        <v>99</v>
      </c>
    </row>
    <row r="3" spans="1:5" ht="26.25" x14ac:dyDescent="0.25">
      <c r="A3" s="30" t="s">
        <v>38</v>
      </c>
      <c r="B3" s="30" t="s">
        <v>38</v>
      </c>
      <c r="C3" s="30" t="s">
        <v>38</v>
      </c>
      <c r="D3" s="30" t="s">
        <v>38</v>
      </c>
      <c r="E3" s="30" t="s">
        <v>38</v>
      </c>
    </row>
    <row r="4" spans="1:5" ht="26.25" x14ac:dyDescent="0.25">
      <c r="A4" s="30" t="str">
        <f>+سهام!A4</f>
        <v>برای ماه منتهی به 1405/02/31</v>
      </c>
      <c r="B4" s="30" t="s">
        <v>94</v>
      </c>
      <c r="C4" s="30" t="s">
        <v>94</v>
      </c>
      <c r="D4" s="30" t="s">
        <v>94</v>
      </c>
      <c r="E4" s="30" t="s">
        <v>94</v>
      </c>
    </row>
    <row r="5" spans="1:5" ht="26.25" x14ac:dyDescent="0.25">
      <c r="E5" s="23" t="s">
        <v>100</v>
      </c>
    </row>
    <row r="6" spans="1:5" ht="27" thickBot="1" x14ac:dyDescent="0.3">
      <c r="A6" s="31" t="s">
        <v>101</v>
      </c>
      <c r="C6" s="24" t="s">
        <v>40</v>
      </c>
      <c r="E6" s="24" t="s">
        <v>102</v>
      </c>
    </row>
    <row r="7" spans="1:5" ht="27" thickBot="1" x14ac:dyDescent="0.3">
      <c r="A7" s="31" t="s">
        <v>101</v>
      </c>
      <c r="C7" s="24" t="s">
        <v>33</v>
      </c>
      <c r="E7" s="24" t="s">
        <v>33</v>
      </c>
    </row>
    <row r="8" spans="1:5" ht="21.75" thickBot="1" x14ac:dyDescent="0.3">
      <c r="A8" s="25" t="s">
        <v>101</v>
      </c>
      <c r="C8" s="22">
        <v>0</v>
      </c>
      <c r="E8" s="22">
        <v>637514149</v>
      </c>
    </row>
    <row r="9" spans="1:5" ht="21.75" thickBot="1" x14ac:dyDescent="0.3">
      <c r="A9" s="25" t="s">
        <v>30</v>
      </c>
      <c r="C9" s="26">
        <f>SUM(C8:C8)</f>
        <v>0</v>
      </c>
      <c r="D9" s="25"/>
      <c r="E9" s="26">
        <f>SUM(E8:E8)</f>
        <v>637514149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zoomScale="70" zoomScaleNormal="70" workbookViewId="0">
      <selection activeCell="W49" sqref="W49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</row>
    <row r="3" spans="1:21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  <c r="R3" s="29" t="s">
        <v>38</v>
      </c>
      <c r="S3" s="29" t="s">
        <v>38</v>
      </c>
      <c r="T3" s="29" t="s">
        <v>38</v>
      </c>
      <c r="U3" s="29" t="s">
        <v>38</v>
      </c>
    </row>
    <row r="4" spans="1:21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</row>
    <row r="6" spans="1:21" ht="24" x14ac:dyDescent="0.25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J6" s="28" t="s">
        <v>40</v>
      </c>
      <c r="K6" s="28" t="s">
        <v>40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  <c r="R6" s="28" t="s">
        <v>41</v>
      </c>
      <c r="S6" s="28" t="s">
        <v>41</v>
      </c>
      <c r="T6" s="28" t="s">
        <v>41</v>
      </c>
      <c r="U6" s="28" t="s">
        <v>41</v>
      </c>
    </row>
    <row r="7" spans="1:21" ht="24.75" thickBot="1" x14ac:dyDescent="0.3">
      <c r="A7" s="28" t="s">
        <v>3</v>
      </c>
      <c r="C7" s="28" t="s">
        <v>50</v>
      </c>
      <c r="E7" s="28" t="s">
        <v>51</v>
      </c>
      <c r="G7" s="28" t="s">
        <v>52</v>
      </c>
      <c r="I7" s="28" t="s">
        <v>33</v>
      </c>
      <c r="K7" s="28" t="s">
        <v>53</v>
      </c>
      <c r="M7" s="28" t="s">
        <v>50</v>
      </c>
      <c r="O7" s="28" t="s">
        <v>51</v>
      </c>
      <c r="Q7" s="28" t="s">
        <v>52</v>
      </c>
      <c r="S7" s="28" t="s">
        <v>33</v>
      </c>
      <c r="U7" s="28" t="s">
        <v>53</v>
      </c>
    </row>
    <row r="8" spans="1:21" ht="24" x14ac:dyDescent="0.25">
      <c r="A8" s="3" t="s">
        <v>85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49018138</v>
      </c>
      <c r="G8" s="1">
        <f>IFERROR(VLOOKUP(A8,'درآمد ناشی از فروش'!A:Q,9,0),0)</f>
        <v>0</v>
      </c>
      <c r="I8" s="1">
        <f>+G8+E8+C8</f>
        <v>49018138</v>
      </c>
      <c r="K8" s="5">
        <f t="shared" ref="K8:K58" si="0">+I8/$I$59</f>
        <v>-6.9811797354367875E-5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-211155057</v>
      </c>
      <c r="Q8" s="1">
        <f>IFERROR(VLOOKUP(A8,'درآمد ناشی از فروش'!A:Q,17,0),0)</f>
        <v>2133386</v>
      </c>
      <c r="S8" s="1">
        <f>+M8+O8+Q8</f>
        <v>-209021671</v>
      </c>
      <c r="U8" s="5">
        <f>+S8/$S$59</f>
        <v>3.0755131117059215E-4</v>
      </c>
    </row>
    <row r="9" spans="1:21" ht="24" x14ac:dyDescent="0.25">
      <c r="A9" s="3" t="s">
        <v>84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58" si="1">+G9+E9+C9</f>
        <v>0</v>
      </c>
      <c r="K9" s="5">
        <f t="shared" si="0"/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-4381090973</v>
      </c>
      <c r="Q9" s="1">
        <f>IFERROR(VLOOKUP(A9,'درآمد ناشی از فروش'!A:Q,17,0),0)</f>
        <v>4794909</v>
      </c>
      <c r="S9" s="1">
        <f t="shared" ref="S9:S58" si="2">+M9+O9+Q9</f>
        <v>-4376296064</v>
      </c>
      <c r="U9" s="5">
        <f t="shared" ref="U9:U58" si="3">+S9/$S$59</f>
        <v>6.4392155421717093E-3</v>
      </c>
    </row>
    <row r="10" spans="1:21" ht="24" x14ac:dyDescent="0.25">
      <c r="A10" s="3" t="s">
        <v>81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-491442784</v>
      </c>
      <c r="G10" s="1">
        <f>IFERROR(VLOOKUP(A10,'درآمد ناشی از فروش'!A:Q,9,0),0)</f>
        <v>0</v>
      </c>
      <c r="I10" s="1">
        <f t="shared" si="1"/>
        <v>-491442784</v>
      </c>
      <c r="K10" s="5">
        <f t="shared" si="0"/>
        <v>6.9991446937201862E-4</v>
      </c>
      <c r="M10" s="1">
        <f>IFERROR(VLOOKUP(A10,'درآمد سود سهام'!A:S,19,0),0)</f>
        <v>13634997560</v>
      </c>
      <c r="O10" s="1">
        <f>IFERROR(VLOOKUP(A10,'درآمد ناشی از تغییر قیمت اوراق'!A:Q,17,0),0)</f>
        <v>-45401752625</v>
      </c>
      <c r="Q10" s="1">
        <f>IFERROR(VLOOKUP(A10,'درآمد ناشی از فروش'!A:Q,17,0),0)</f>
        <v>-1979281014</v>
      </c>
      <c r="S10" s="1">
        <f t="shared" si="2"/>
        <v>-33746036079</v>
      </c>
      <c r="U10" s="5">
        <f t="shared" si="3"/>
        <v>4.9653404803689273E-2</v>
      </c>
    </row>
    <row r="11" spans="1:21" ht="24" x14ac:dyDescent="0.25">
      <c r="A11" s="3" t="s">
        <v>82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66184171</v>
      </c>
      <c r="G11" s="1">
        <f>IFERROR(VLOOKUP(A11,'درآمد ناشی از فروش'!A:Q,9,0),0)</f>
        <v>0</v>
      </c>
      <c r="I11" s="1">
        <f t="shared" si="1"/>
        <v>66184171</v>
      </c>
      <c r="K11" s="5">
        <f t="shared" si="0"/>
        <v>-9.4259719410778731E-5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-802483077</v>
      </c>
      <c r="Q11" s="1">
        <f>IFERROR(VLOOKUP(A11,'درآمد ناشی از فروش'!A:Q,17,0),0)</f>
        <v>-14804399</v>
      </c>
      <c r="S11" s="1">
        <f t="shared" si="2"/>
        <v>-817287476</v>
      </c>
      <c r="U11" s="5">
        <f t="shared" si="3"/>
        <v>1.2025443756360739E-3</v>
      </c>
    </row>
    <row r="12" spans="1:21" ht="24" x14ac:dyDescent="0.25">
      <c r="A12" s="3" t="s">
        <v>92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-94885649</v>
      </c>
      <c r="G12" s="1">
        <f>IFERROR(VLOOKUP(A12,'درآمد ناشی از فروش'!A:Q,9,0),0)</f>
        <v>0</v>
      </c>
      <c r="I12" s="1">
        <f t="shared" si="1"/>
        <v>-94885649</v>
      </c>
      <c r="K12" s="5">
        <f t="shared" si="0"/>
        <v>1.3513646111620311E-4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-1004671588</v>
      </c>
      <c r="Q12" s="1">
        <f>IFERROR(VLOOKUP(A12,'درآمد ناشی از فروش'!A:Q,17,0),0)</f>
        <v>0</v>
      </c>
      <c r="S12" s="1">
        <f t="shared" si="2"/>
        <v>-1004671588</v>
      </c>
      <c r="U12" s="5">
        <f t="shared" si="3"/>
        <v>1.4782585112203077E-3</v>
      </c>
    </row>
    <row r="13" spans="1:21" ht="24" x14ac:dyDescent="0.25">
      <c r="A13" s="3" t="s">
        <v>89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1"/>
        <v>0</v>
      </c>
      <c r="K13" s="5">
        <f t="shared" si="0"/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-4998560125</v>
      </c>
      <c r="Q13" s="1">
        <f>IFERROR(VLOOKUP(A13,'درآمد ناشی از فروش'!A:Q,17,0),0)</f>
        <v>0</v>
      </c>
      <c r="S13" s="1">
        <f t="shared" si="2"/>
        <v>-4998560125</v>
      </c>
      <c r="U13" s="5">
        <f t="shared" si="3"/>
        <v>7.3548054278486227E-3</v>
      </c>
    </row>
    <row r="14" spans="1:21" ht="24" x14ac:dyDescent="0.25">
      <c r="A14" s="3" t="s">
        <v>91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1</v>
      </c>
      <c r="G14" s="1">
        <f>IFERROR(VLOOKUP(A14,'درآمد ناشی از فروش'!A:Q,9,0),0)</f>
        <v>0</v>
      </c>
      <c r="I14" s="1">
        <f t="shared" si="1"/>
        <v>1</v>
      </c>
      <c r="K14" s="5">
        <f t="shared" si="0"/>
        <v>-1.4242033704823277E-12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-1393847217</v>
      </c>
      <c r="Q14" s="1">
        <f>IFERROR(VLOOKUP(A14,'درآمد ناشی از فروش'!A:Q,17,0),0)</f>
        <v>-1570</v>
      </c>
      <c r="S14" s="1">
        <f t="shared" si="2"/>
        <v>-1393848787</v>
      </c>
      <c r="U14" s="5">
        <f t="shared" si="3"/>
        <v>2.050887929297003E-3</v>
      </c>
    </row>
    <row r="15" spans="1:21" ht="24" x14ac:dyDescent="0.25">
      <c r="A15" s="3" t="s">
        <v>90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1"/>
        <v>0</v>
      </c>
      <c r="K15" s="5">
        <f t="shared" si="0"/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13328220245</v>
      </c>
      <c r="Q15" s="1">
        <f>IFERROR(VLOOKUP(A15,'درآمد ناشی از فروش'!A:Q,17,0),0)</f>
        <v>5598536309</v>
      </c>
      <c r="S15" s="1">
        <f t="shared" si="2"/>
        <v>18926756554</v>
      </c>
      <c r="U15" s="5">
        <f t="shared" si="3"/>
        <v>-2.784854205088284E-2</v>
      </c>
    </row>
    <row r="16" spans="1:21" ht="24" x14ac:dyDescent="0.25">
      <c r="A16" s="3" t="s">
        <v>93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5938735950</v>
      </c>
      <c r="G16" s="1">
        <f>IFERROR(VLOOKUP(A16,'درآمد ناشی از فروش'!A:Q,9,0),0)</f>
        <v>0</v>
      </c>
      <c r="I16" s="1">
        <f t="shared" si="1"/>
        <v>5938735950</v>
      </c>
      <c r="K16" s="5">
        <f t="shared" si="0"/>
        <v>-8.4579677563945688E-3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24829572207</v>
      </c>
      <c r="Q16" s="1">
        <f>IFERROR(VLOOKUP(A16,'درآمد ناشی از فروش'!A:Q,17,0),0)</f>
        <v>1620873064</v>
      </c>
      <c r="S16" s="1">
        <f t="shared" si="2"/>
        <v>26450445271</v>
      </c>
      <c r="U16" s="5">
        <f t="shared" si="3"/>
        <v>-3.8918783326261128E-2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-4409140928</v>
      </c>
      <c r="G17" s="1">
        <f>IFERROR(VLOOKUP(A17,'درآمد ناشی از فروش'!A:Q,9,0),0)</f>
        <v>0</v>
      </c>
      <c r="I17" s="1">
        <f t="shared" si="1"/>
        <v>-4409140928</v>
      </c>
      <c r="K17" s="5">
        <f t="shared" si="0"/>
        <v>6.2795133705891787E-3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-2819450661</v>
      </c>
      <c r="Q17" s="1">
        <f>IFERROR(VLOOKUP(A17,'درآمد ناشی از فروش'!A:Q,17,0),0)</f>
        <v>8945654</v>
      </c>
      <c r="S17" s="1">
        <f t="shared" si="2"/>
        <v>-2810505007</v>
      </c>
      <c r="U17" s="5">
        <f t="shared" si="3"/>
        <v>4.1353343690107821E-3</v>
      </c>
    </row>
    <row r="18" spans="1:21" ht="24" x14ac:dyDescent="0.25">
      <c r="A18" s="3" t="s">
        <v>18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-617</v>
      </c>
      <c r="G18" s="1">
        <f>IFERROR(VLOOKUP(A18,'درآمد ناشی از فروش'!A:Q,9,0),0)</f>
        <v>-5956</v>
      </c>
      <c r="I18" s="1">
        <f t="shared" si="1"/>
        <v>-6573</v>
      </c>
      <c r="K18" s="5">
        <f t="shared" si="0"/>
        <v>9.3612887541803397E-9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19129139314</v>
      </c>
      <c r="Q18" s="1">
        <f>IFERROR(VLOOKUP(A18,'درآمد ناشی از فروش'!A:Q,17,0),0)</f>
        <v>2987556148</v>
      </c>
      <c r="S18" s="1">
        <f t="shared" si="2"/>
        <v>22116695462</v>
      </c>
      <c r="U18" s="5">
        <f t="shared" si="3"/>
        <v>-3.2542169697317103E-2</v>
      </c>
    </row>
    <row r="19" spans="1:21" ht="24" x14ac:dyDescent="0.25">
      <c r="A19" s="3" t="s">
        <v>16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-528879910</v>
      </c>
      <c r="G19" s="1">
        <f>IFERROR(VLOOKUP(A19,'درآمد ناشی از فروش'!A:Q,9,0),0)</f>
        <v>0</v>
      </c>
      <c r="I19" s="1">
        <f t="shared" si="1"/>
        <v>-528879910</v>
      </c>
      <c r="K19" s="5">
        <f t="shared" si="0"/>
        <v>7.5323255040239017E-4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-5520990279</v>
      </c>
      <c r="Q19" s="1">
        <f>IFERROR(VLOOKUP(A19,'درآمد ناشی از فروش'!A:Q,17,0),0)</f>
        <v>29921170</v>
      </c>
      <c r="S19" s="1">
        <f t="shared" si="2"/>
        <v>-5491069109</v>
      </c>
      <c r="U19" s="5">
        <f t="shared" si="3"/>
        <v>8.0794756645175096E-3</v>
      </c>
    </row>
    <row r="20" spans="1:21" ht="24" x14ac:dyDescent="0.25">
      <c r="A20" s="3" t="s">
        <v>26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-3145749523</v>
      </c>
      <c r="G20" s="1">
        <f>IFERROR(VLOOKUP(A20,'درآمد ناشی از فروش'!A:Q,9,0),0)</f>
        <v>-833506770</v>
      </c>
      <c r="I20" s="1">
        <f t="shared" si="1"/>
        <v>-3979256293</v>
      </c>
      <c r="K20" s="5">
        <f t="shared" si="0"/>
        <v>5.667270224503613E-3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-26366504583</v>
      </c>
      <c r="Q20" s="1">
        <f>IFERROR(VLOOKUP(A20,'درآمد ناشی از فروش'!A:Q,17,0),0)</f>
        <v>-1019122609</v>
      </c>
      <c r="S20" s="1">
        <f t="shared" si="2"/>
        <v>-27385627192</v>
      </c>
      <c r="U20" s="5">
        <f t="shared" si="3"/>
        <v>4.0294795797171774E-2</v>
      </c>
    </row>
    <row r="21" spans="1:21" ht="24" x14ac:dyDescent="0.25">
      <c r="A21" s="3" t="s">
        <v>15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-3504003051</v>
      </c>
      <c r="G21" s="1">
        <f>IFERROR(VLOOKUP(A21,'درآمد ناشی از فروش'!A:Q,9,0),0)</f>
        <v>-1253832310</v>
      </c>
      <c r="I21" s="1">
        <f t="shared" si="1"/>
        <v>-4757835361</v>
      </c>
      <c r="K21" s="5">
        <f t="shared" si="0"/>
        <v>6.7761251573362023E-3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-29012287949</v>
      </c>
      <c r="Q21" s="1">
        <f>IFERROR(VLOOKUP(A21,'درآمد ناشی از فروش'!A:Q,17,0),0)</f>
        <v>-2477300790</v>
      </c>
      <c r="S21" s="1">
        <f t="shared" si="2"/>
        <v>-31489588739</v>
      </c>
      <c r="U21" s="5">
        <f t="shared" si="3"/>
        <v>4.6333302468441959E-2</v>
      </c>
    </row>
    <row r="22" spans="1:21" ht="24" x14ac:dyDescent="0.25">
      <c r="A22" s="3" t="s">
        <v>23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2357633520</v>
      </c>
      <c r="G22" s="1">
        <f>IFERROR(VLOOKUP(A22,'درآمد ناشی از فروش'!A:Q,9,0),0)</f>
        <v>0</v>
      </c>
      <c r="I22" s="1">
        <f t="shared" si="1"/>
        <v>2357633520</v>
      </c>
      <c r="K22" s="5">
        <f t="shared" si="0"/>
        <v>-3.3577496055461147E-3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5731198207</v>
      </c>
      <c r="Q22" s="1">
        <f>IFERROR(VLOOKUP(A22,'درآمد ناشی از فروش'!A:Q,17,0),0)</f>
        <v>15674461518</v>
      </c>
      <c r="S22" s="1">
        <f t="shared" si="2"/>
        <v>21405659725</v>
      </c>
      <c r="U22" s="5">
        <f t="shared" si="3"/>
        <v>-3.1495962516227743E-2</v>
      </c>
    </row>
    <row r="23" spans="1:21" ht="24" x14ac:dyDescent="0.25">
      <c r="A23" s="3" t="s">
        <v>27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154353875849</v>
      </c>
      <c r="G23" s="1">
        <f>IFERROR(VLOOKUP(A23,'درآمد ناشی از فروش'!A:Q,9,0),0)</f>
        <v>2404849944</v>
      </c>
      <c r="I23" s="1">
        <f t="shared" si="1"/>
        <v>156758725793</v>
      </c>
      <c r="K23" s="5">
        <f t="shared" si="0"/>
        <v>-0.2232563056269056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762571828170</v>
      </c>
      <c r="Q23" s="1">
        <f>IFERROR(VLOOKUP(A23,'درآمد ناشی از فروش'!A:Q,17,0),0)</f>
        <v>41416104218</v>
      </c>
      <c r="S23" s="1">
        <f t="shared" si="2"/>
        <v>803987932388</v>
      </c>
      <c r="U23" s="5">
        <f t="shared" si="3"/>
        <v>-1.1829756292172346</v>
      </c>
    </row>
    <row r="24" spans="1:21" ht="24" x14ac:dyDescent="0.25">
      <c r="A24" s="3" t="s">
        <v>24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-756775999627</v>
      </c>
      <c r="G24" s="1">
        <f>IFERROR(VLOOKUP(A24,'درآمد ناشی از فروش'!A:Q,9,0),0)</f>
        <v>0</v>
      </c>
      <c r="I24" s="1">
        <f t="shared" si="1"/>
        <v>-756775999627</v>
      </c>
      <c r="K24" s="5">
        <f t="shared" si="0"/>
        <v>1.0778029293689062</v>
      </c>
      <c r="M24" s="1">
        <f>IFERROR(VLOOKUP(A24,'درآمد سود سهام'!A:S,19,0),0)</f>
        <v>0</v>
      </c>
      <c r="O24" s="1">
        <f>IFERROR(VLOOKUP(A24,'درآمد ناشی از تغییر قیمت اوراق'!A:Q,17,0),0)</f>
        <v>-984737095724</v>
      </c>
      <c r="Q24" s="1">
        <f>IFERROR(VLOOKUP(A24,'درآمد ناشی از فروش'!A:Q,17,0),0)</f>
        <v>-12637828066</v>
      </c>
      <c r="S24" s="1">
        <f t="shared" si="2"/>
        <v>-997374923790</v>
      </c>
      <c r="U24" s="5">
        <f t="shared" si="3"/>
        <v>1.4675223103554842</v>
      </c>
    </row>
    <row r="25" spans="1:21" ht="24" x14ac:dyDescent="0.25">
      <c r="A25" s="3" t="s">
        <v>28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1"/>
        <v>0</v>
      </c>
      <c r="K25" s="5">
        <f t="shared" si="0"/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-2735158547</v>
      </c>
      <c r="Q25" s="1">
        <f>IFERROR(VLOOKUP(A25,'درآمد ناشی از فروش'!A:Q,17,0),0)</f>
        <v>0</v>
      </c>
      <c r="S25" s="1">
        <f t="shared" si="2"/>
        <v>-2735158547</v>
      </c>
      <c r="U25" s="5">
        <f t="shared" si="3"/>
        <v>4.0244707324596099E-3</v>
      </c>
    </row>
    <row r="26" spans="1:21" ht="24" x14ac:dyDescent="0.25">
      <c r="A26" s="3" t="s">
        <v>29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1"/>
        <v>0</v>
      </c>
      <c r="K26" s="5">
        <f t="shared" si="0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-46112944205</v>
      </c>
      <c r="Q26" s="1">
        <f>IFERROR(VLOOKUP(A26,'درآمد ناشی از فروش'!A:Q,17,0),0)</f>
        <v>-381827649</v>
      </c>
      <c r="S26" s="1">
        <f t="shared" si="2"/>
        <v>-46494771854</v>
      </c>
      <c r="U26" s="5">
        <f t="shared" si="3"/>
        <v>6.8411700939254499E-2</v>
      </c>
    </row>
    <row r="27" spans="1:21" ht="24" x14ac:dyDescent="0.25">
      <c r="A27" s="3" t="s">
        <v>21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0</v>
      </c>
      <c r="G27" s="1">
        <f>IFERROR(VLOOKUP(A27,'درآمد ناشی از فروش'!A:Q,9,0),0)</f>
        <v>0</v>
      </c>
      <c r="I27" s="1">
        <f t="shared" si="1"/>
        <v>0</v>
      </c>
      <c r="K27" s="5">
        <f t="shared" si="0"/>
        <v>0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0</v>
      </c>
      <c r="Q27" s="1">
        <f>IFERROR(VLOOKUP(A27,'درآمد ناشی از فروش'!A:Q,17,0),0)</f>
        <v>-8101346048</v>
      </c>
      <c r="S27" s="1">
        <f t="shared" si="2"/>
        <v>-8101346048</v>
      </c>
      <c r="U27" s="5">
        <f t="shared" si="3"/>
        <v>1.192019749621605E-2</v>
      </c>
    </row>
    <row r="28" spans="1:21" ht="24" x14ac:dyDescent="0.25">
      <c r="A28" s="3" t="s">
        <v>63</v>
      </c>
      <c r="C28" s="1">
        <f>IFERROR(VLOOKUP(A28,'درآمد سود سهام'!A:S,13,0),0)</f>
        <v>4747782482</v>
      </c>
      <c r="E28" s="1">
        <f>IFERROR(VLOOKUP(A28,'درآمد ناشی از تغییر قیمت اوراق'!A:Q,9,0),0)</f>
        <v>-5498413657</v>
      </c>
      <c r="G28" s="1">
        <f>IFERROR(VLOOKUP(A28,'درآمد ناشی از فروش'!A:Q,9,0),0)</f>
        <v>0</v>
      </c>
      <c r="I28" s="1">
        <f t="shared" si="1"/>
        <v>-750631175</v>
      </c>
      <c r="K28" s="5">
        <f t="shared" si="0"/>
        <v>1.06905144942411E-3</v>
      </c>
      <c r="M28" s="1">
        <f>IFERROR(VLOOKUP(A28,'درآمد سود سهام'!A:S,19,0),0)</f>
        <v>4747782482</v>
      </c>
      <c r="O28" s="1">
        <f>IFERROR(VLOOKUP(A28,'درآمد ناشی از تغییر قیمت اوراق'!A:Q,17,0),0)</f>
        <v>-11679490040</v>
      </c>
      <c r="Q28" s="1">
        <f>IFERROR(VLOOKUP(A28,'درآمد ناشی از فروش'!A:Q,17,0),0)</f>
        <v>-356132720</v>
      </c>
      <c r="S28" s="1">
        <f t="shared" si="2"/>
        <v>-7287840278</v>
      </c>
      <c r="U28" s="5">
        <f t="shared" si="3"/>
        <v>1.0723217465335222E-2</v>
      </c>
    </row>
    <row r="29" spans="1:21" ht="24" x14ac:dyDescent="0.25">
      <c r="A29" s="3" t="s">
        <v>17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-7949775260</v>
      </c>
      <c r="G29" s="1">
        <f>IFERROR(VLOOKUP(A29,'درآمد ناشی از فروش'!A:Q,9,0),0)</f>
        <v>0</v>
      </c>
      <c r="I29" s="1">
        <f t="shared" si="1"/>
        <v>-7949775260</v>
      </c>
      <c r="K29" s="5">
        <f t="shared" si="0"/>
        <v>1.1322096719869024E-2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-65389700735</v>
      </c>
      <c r="Q29" s="1">
        <f>IFERROR(VLOOKUP(A29,'درآمد ناشی از فروش'!A:Q,17,0),0)</f>
        <v>0</v>
      </c>
      <c r="S29" s="1">
        <f t="shared" si="2"/>
        <v>-65389700735</v>
      </c>
      <c r="U29" s="5">
        <f t="shared" si="3"/>
        <v>9.621341223562356E-2</v>
      </c>
    </row>
    <row r="30" spans="1:21" ht="24" x14ac:dyDescent="0.25">
      <c r="A30" s="3" t="s">
        <v>76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5691506142</v>
      </c>
      <c r="G30" s="1">
        <f>IFERROR(VLOOKUP(A30,'درآمد ناشی از فروش'!A:Q,9,0),0)</f>
        <v>-2387</v>
      </c>
      <c r="I30" s="1">
        <f t="shared" si="1"/>
        <v>5691503755</v>
      </c>
      <c r="K30" s="5">
        <f t="shared" si="0"/>
        <v>-8.1058588309838239E-3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-17985154511</v>
      </c>
      <c r="Q30" s="1">
        <f>IFERROR(VLOOKUP(A30,'درآمد ناشی از فروش'!A:Q,17,0),0)</f>
        <v>-86176088</v>
      </c>
      <c r="S30" s="1">
        <f t="shared" si="2"/>
        <v>-18071330599</v>
      </c>
      <c r="U30" s="5">
        <f t="shared" si="3"/>
        <v>2.6589881296660827E-2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1"/>
        <v>0</v>
      </c>
      <c r="K31" s="5">
        <f t="shared" si="0"/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-2005816957</v>
      </c>
      <c r="S31" s="1">
        <f t="shared" si="2"/>
        <v>-2005816957</v>
      </c>
      <c r="U31" s="5">
        <f t="shared" si="3"/>
        <v>2.9513285973757106E-3</v>
      </c>
    </row>
    <row r="32" spans="1:21" ht="24" x14ac:dyDescent="0.25">
      <c r="A32" s="3" t="s">
        <v>75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-14629483460</v>
      </c>
      <c r="G32" s="1">
        <f>IFERROR(VLOOKUP(A32,'درآمد ناشی از فروش'!A:Q,9,0),0)</f>
        <v>-1497285442</v>
      </c>
      <c r="I32" s="1">
        <f t="shared" si="1"/>
        <v>-16126768902</v>
      </c>
      <c r="K32" s="5">
        <f t="shared" si="0"/>
        <v>2.296779862521799E-2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-70819236531</v>
      </c>
      <c r="Q32" s="1">
        <f>IFERROR(VLOOKUP(A32,'درآمد ناشی از فروش'!A:Q,17,0),0)</f>
        <v>-1497285442</v>
      </c>
      <c r="S32" s="1">
        <f t="shared" si="2"/>
        <v>-72316521973</v>
      </c>
      <c r="U32" s="5">
        <f t="shared" si="3"/>
        <v>0.10640543177024495</v>
      </c>
    </row>
    <row r="33" spans="1:21" ht="24" x14ac:dyDescent="0.25">
      <c r="A33" s="3" t="s">
        <v>73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3627205609</v>
      </c>
      <c r="G33" s="1">
        <f>IFERROR(VLOOKUP(A33,'درآمد ناشی از فروش'!A:Q,9,0),0)</f>
        <v>0</v>
      </c>
      <c r="I33" s="1">
        <f t="shared" si="1"/>
        <v>3627205609</v>
      </c>
      <c r="K33" s="5">
        <f t="shared" si="0"/>
        <v>-5.1658784537702042E-3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1445226687</v>
      </c>
      <c r="Q33" s="1">
        <f>IFERROR(VLOOKUP(A33,'درآمد ناشی از فروش'!A:Q,17,0),0)</f>
        <v>-85388447</v>
      </c>
      <c r="S33" s="1">
        <f t="shared" si="2"/>
        <v>1359838240</v>
      </c>
      <c r="U33" s="5">
        <f t="shared" si="3"/>
        <v>-2.0008453271427077E-3</v>
      </c>
    </row>
    <row r="34" spans="1:21" ht="24" x14ac:dyDescent="0.25">
      <c r="A34" s="3" t="s">
        <v>77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1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734279895</v>
      </c>
      <c r="S34" s="1">
        <f t="shared" si="2"/>
        <v>734279895</v>
      </c>
      <c r="U34" s="5">
        <f t="shared" si="3"/>
        <v>-1.0804082820362426E-3</v>
      </c>
    </row>
    <row r="35" spans="1:21" ht="24" x14ac:dyDescent="0.25">
      <c r="A35" s="3" t="s">
        <v>74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-1752704562</v>
      </c>
      <c r="G35" s="1">
        <f>IFERROR(VLOOKUP(A35,'درآمد ناشی از فروش'!A:Q,9,0),0)</f>
        <v>-1740184864</v>
      </c>
      <c r="I35" s="1">
        <f t="shared" si="1"/>
        <v>-3492889426</v>
      </c>
      <c r="K35" s="5">
        <f t="shared" si="0"/>
        <v>4.974584893231283E-3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-9912919037</v>
      </c>
      <c r="Q35" s="1">
        <f>IFERROR(VLOOKUP(A35,'درآمد ناشی از فروش'!A:Q,17,0),0)</f>
        <v>-2040178487</v>
      </c>
      <c r="S35" s="1">
        <f t="shared" si="2"/>
        <v>-11953097524</v>
      </c>
      <c r="U35" s="5">
        <f t="shared" si="3"/>
        <v>1.7587606100690673E-2</v>
      </c>
    </row>
    <row r="36" spans="1:21" ht="24" x14ac:dyDescent="0.25">
      <c r="A36" s="3" t="s">
        <v>25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1</v>
      </c>
      <c r="G36" s="1">
        <f>IFERROR(VLOOKUP(A36,'درآمد ناشی از فروش'!A:Q,9,0),0)</f>
        <v>0</v>
      </c>
      <c r="I36" s="1">
        <f t="shared" si="1"/>
        <v>1</v>
      </c>
      <c r="K36" s="5">
        <f t="shared" si="0"/>
        <v>-1.4242033704823277E-12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-20715658707</v>
      </c>
      <c r="Q36" s="1">
        <f>IFERROR(VLOOKUP(A36,'درآمد ناشی از فروش'!A:Q,17,0),0)</f>
        <v>-1903</v>
      </c>
      <c r="S36" s="1">
        <f t="shared" si="2"/>
        <v>-20715660610</v>
      </c>
      <c r="U36" s="5">
        <f t="shared" si="3"/>
        <v>3.0480708301152605E-2</v>
      </c>
    </row>
    <row r="37" spans="1:21" ht="24" x14ac:dyDescent="0.25">
      <c r="A37" s="3" t="s">
        <v>61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-117683222000</v>
      </c>
      <c r="G37" s="1">
        <f>IFERROR(VLOOKUP(A37,'درآمد ناشی از فروش'!A:Q,9,0),0)</f>
        <v>0</v>
      </c>
      <c r="I37" s="1">
        <f t="shared" si="1"/>
        <v>-117683222000</v>
      </c>
      <c r="K37" s="5">
        <f t="shared" si="0"/>
        <v>0.16760484142162002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-103914285026</v>
      </c>
      <c r="Q37" s="1">
        <f>IFERROR(VLOOKUP(A37,'درآمد ناشی از فروش'!A:Q,17,0),0)</f>
        <v>33340279</v>
      </c>
      <c r="S37" s="1">
        <f t="shared" si="2"/>
        <v>-103880944747</v>
      </c>
      <c r="U37" s="5">
        <f t="shared" si="3"/>
        <v>0.15284884390087805</v>
      </c>
    </row>
    <row r="38" spans="1:21" ht="24" x14ac:dyDescent="0.25">
      <c r="A38" s="3" t="s">
        <v>70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49203256454</v>
      </c>
      <c r="G38" s="1">
        <f>IFERROR(VLOOKUP(A38,'درآمد ناشی از فروش'!A:Q,9,0),0)</f>
        <v>-4284</v>
      </c>
      <c r="I38" s="1">
        <f t="shared" si="1"/>
        <v>49203252170</v>
      </c>
      <c r="K38" s="5">
        <f t="shared" si="0"/>
        <v>-7.007543757920591E-2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-99265434550</v>
      </c>
      <c r="Q38" s="1">
        <f>IFERROR(VLOOKUP(A38,'درآمد ناشی از فروش'!A:Q,17,0),0)</f>
        <v>-4284</v>
      </c>
      <c r="S38" s="1">
        <f t="shared" si="2"/>
        <v>-99265438834</v>
      </c>
      <c r="U38" s="5">
        <f t="shared" si="3"/>
        <v>0.14605765862105713</v>
      </c>
    </row>
    <row r="39" spans="1:21" ht="24" x14ac:dyDescent="0.25">
      <c r="A39" s="3" t="s">
        <v>79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0</v>
      </c>
      <c r="G39" s="1">
        <f>IFERROR(VLOOKUP(A39,'درآمد ناشی از فروش'!A:Q,9,0),0)</f>
        <v>0</v>
      </c>
      <c r="I39" s="1">
        <f t="shared" si="1"/>
        <v>0</v>
      </c>
      <c r="K39" s="5">
        <f t="shared" si="0"/>
        <v>0</v>
      </c>
      <c r="M39" s="1">
        <f>IFERROR(VLOOKUP(A39,'درآمد سود سهام'!A:S,19,0),0)</f>
        <v>42750000000</v>
      </c>
      <c r="O39" s="1">
        <f>IFERROR(VLOOKUP(A39,'درآمد ناشی از تغییر قیمت اوراق'!A:Q,17,0),0)</f>
        <v>-17533410896</v>
      </c>
      <c r="Q39" s="1">
        <f>IFERROR(VLOOKUP(A39,'درآمد ناشی از فروش'!A:Q,17,0),0)</f>
        <v>416753499</v>
      </c>
      <c r="S39" s="1">
        <f t="shared" si="2"/>
        <v>25633342603</v>
      </c>
      <c r="U39" s="5">
        <f t="shared" si="3"/>
        <v>-3.7716510874308579E-2</v>
      </c>
    </row>
    <row r="40" spans="1:21" ht="24" x14ac:dyDescent="0.25">
      <c r="A40" s="3" t="s">
        <v>78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2540211200</v>
      </c>
      <c r="G40" s="1">
        <f>IFERROR(VLOOKUP(A40,'درآمد ناشی از فروش'!A:Q,9,0),0)</f>
        <v>0</v>
      </c>
      <c r="I40" s="1">
        <f t="shared" si="1"/>
        <v>2540211200</v>
      </c>
      <c r="K40" s="5">
        <f t="shared" si="0"/>
        <v>-3.6177773527769582E-3</v>
      </c>
      <c r="M40" s="1">
        <f>IFERROR(VLOOKUP(A40,'درآمد سود سهام'!A:S,19,0),0)</f>
        <v>0</v>
      </c>
      <c r="O40" s="1">
        <f>IFERROR(VLOOKUP(A40,'درآمد ناشی از تغییر قیمت اوراق'!A:Q,17,0),0)</f>
        <v>-12145384800</v>
      </c>
      <c r="Q40" s="1">
        <f>IFERROR(VLOOKUP(A40,'درآمد ناشی از فروش'!A:Q,17,0),0)</f>
        <v>0</v>
      </c>
      <c r="S40" s="1">
        <f t="shared" si="2"/>
        <v>-12145384800</v>
      </c>
      <c r="U40" s="5">
        <f t="shared" si="3"/>
        <v>1.7870534677293725E-2</v>
      </c>
    </row>
    <row r="41" spans="1:21" ht="24" x14ac:dyDescent="0.25">
      <c r="A41" s="3" t="s">
        <v>80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1761631854</v>
      </c>
      <c r="G41" s="1">
        <f>IFERROR(VLOOKUP(A41,'درآمد ناشی از فروش'!A:Q,9,0),0)</f>
        <v>0</v>
      </c>
      <c r="I41" s="1">
        <f t="shared" si="1"/>
        <v>1761631854</v>
      </c>
      <c r="K41" s="5">
        <f t="shared" si="0"/>
        <v>-2.5089220240158321E-3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-1761631852</v>
      </c>
      <c r="Q41" s="1">
        <f>IFERROR(VLOOKUP(A41,'درآمد ناشی از فروش'!A:Q,17,0),0)</f>
        <v>0</v>
      </c>
      <c r="S41" s="1">
        <f t="shared" si="2"/>
        <v>-1761631852</v>
      </c>
      <c r="U41" s="5">
        <f t="shared" si="3"/>
        <v>2.5920383436341321E-3</v>
      </c>
    </row>
    <row r="42" spans="1:21" ht="24" x14ac:dyDescent="0.25">
      <c r="A42" s="3" t="s">
        <v>105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37403589</v>
      </c>
      <c r="G42" s="1">
        <f>IFERROR(VLOOKUP(A42,'درآمد ناشی از فروش'!A:Q,9,0),0)</f>
        <v>0</v>
      </c>
      <c r="I42" s="1">
        <f t="shared" si="1"/>
        <v>37403589</v>
      </c>
      <c r="K42" s="5">
        <f t="shared" si="0"/>
        <v>-5.3270317521935722E-5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-374219703</v>
      </c>
      <c r="Q42" s="1">
        <f>IFERROR(VLOOKUP(A42,'درآمد ناشی از فروش'!A:Q,17,0),0)</f>
        <v>1724023387</v>
      </c>
      <c r="S42" s="1">
        <f t="shared" si="2"/>
        <v>1349803684</v>
      </c>
      <c r="U42" s="5">
        <f t="shared" si="3"/>
        <v>-1.9860806338931987E-3</v>
      </c>
    </row>
    <row r="43" spans="1:21" ht="24" x14ac:dyDescent="0.25">
      <c r="A43" s="3" t="s">
        <v>103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1"/>
        <v>0</v>
      </c>
      <c r="K43" s="5">
        <f t="shared" si="0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1636347822</v>
      </c>
      <c r="S43" s="1">
        <f t="shared" si="2"/>
        <v>1636347822</v>
      </c>
      <c r="U43" s="5">
        <f t="shared" si="3"/>
        <v>-2.4076973252560147E-3</v>
      </c>
    </row>
    <row r="44" spans="1:21" ht="24" x14ac:dyDescent="0.25">
      <c r="A44" s="3" t="s">
        <v>108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1"/>
        <v>0</v>
      </c>
      <c r="K44" s="5">
        <f t="shared" si="0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80830791</v>
      </c>
      <c r="S44" s="1">
        <f t="shared" si="2"/>
        <v>80830791</v>
      </c>
      <c r="U44" s="5">
        <f t="shared" si="3"/>
        <v>-1.1893319786447454E-4</v>
      </c>
    </row>
    <row r="45" spans="1:21" ht="24" x14ac:dyDescent="0.25">
      <c r="A45" s="3" t="s">
        <v>98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1"/>
        <v>0</v>
      </c>
      <c r="K45" s="5">
        <f t="shared" si="0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-6774613035</v>
      </c>
      <c r="Q45" s="1">
        <f>IFERROR(VLOOKUP(A45,'درآمد ناشی از فروش'!A:Q,17,0),0)</f>
        <v>-107272322</v>
      </c>
      <c r="S45" s="1">
        <f t="shared" si="2"/>
        <v>-6881885357</v>
      </c>
      <c r="U45" s="5">
        <f t="shared" si="3"/>
        <v>1.0125901562001428E-2</v>
      </c>
    </row>
    <row r="46" spans="1:21" ht="24" x14ac:dyDescent="0.25">
      <c r="A46" s="3" t="s">
        <v>97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-6007599488</v>
      </c>
      <c r="G46" s="1">
        <f>IFERROR(VLOOKUP(A46,'درآمد ناشی از فروش'!A:Q,9,0),0)</f>
        <v>0</v>
      </c>
      <c r="I46" s="1">
        <f t="shared" si="1"/>
        <v>-6007599488</v>
      </c>
      <c r="K46" s="5">
        <f t="shared" si="0"/>
        <v>8.556043439317507E-3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-6306274334</v>
      </c>
      <c r="Q46" s="1">
        <f>IFERROR(VLOOKUP(A46,'درآمد ناشی از فروش'!A:Q,17,0),0)</f>
        <v>0</v>
      </c>
      <c r="S46" s="1">
        <f t="shared" si="2"/>
        <v>-6306274334</v>
      </c>
      <c r="U46" s="5">
        <f t="shared" si="3"/>
        <v>9.2789562476665536E-3</v>
      </c>
    </row>
    <row r="47" spans="1:21" ht="24" x14ac:dyDescent="0.25">
      <c r="A47" s="3" t="s">
        <v>96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967463250</v>
      </c>
      <c r="G47" s="1">
        <f>IFERROR(VLOOKUP(A47,'درآمد ناشی از فروش'!A:Q,9,0),0)</f>
        <v>0</v>
      </c>
      <c r="I47" s="1">
        <f t="shared" si="1"/>
        <v>967463250</v>
      </c>
      <c r="K47" s="5">
        <f t="shared" si="0"/>
        <v>-1.3778644214677868E-3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-2466994772</v>
      </c>
      <c r="Q47" s="1">
        <f>IFERROR(VLOOKUP(A47,'درآمد ناشی از فروش'!A:Q,17,0),0)</f>
        <v>-32149548</v>
      </c>
      <c r="S47" s="1">
        <f t="shared" si="2"/>
        <v>-2499144320</v>
      </c>
      <c r="U47" s="5">
        <f t="shared" si="3"/>
        <v>3.6772029844720643E-3</v>
      </c>
    </row>
    <row r="48" spans="1:21" ht="24" x14ac:dyDescent="0.25">
      <c r="A48" s="3" t="s">
        <v>119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-36857117</v>
      </c>
      <c r="G48" s="1">
        <f>IFERROR(VLOOKUP(A48,'درآمد ناشی از فروش'!A:Q,9,0),0)</f>
        <v>0</v>
      </c>
      <c r="I48" s="1">
        <f t="shared" si="1"/>
        <v>-36857117</v>
      </c>
      <c r="K48" s="5">
        <f t="shared" si="0"/>
        <v>5.24920302576615E-5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-36857117</v>
      </c>
      <c r="Q48" s="1">
        <f>IFERROR(VLOOKUP(A48,'درآمد ناشی از فروش'!A:Q,17,0),0)</f>
        <v>0</v>
      </c>
      <c r="S48" s="1">
        <f t="shared" si="2"/>
        <v>-36857117</v>
      </c>
      <c r="U48" s="5">
        <f t="shared" si="3"/>
        <v>5.4231002006093049E-5</v>
      </c>
    </row>
    <row r="49" spans="1:21" ht="24" x14ac:dyDescent="0.25">
      <c r="A49" s="3" t="s">
        <v>110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1"/>
        <v>0</v>
      </c>
      <c r="K49" s="5">
        <f t="shared" si="0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-199196511</v>
      </c>
      <c r="Q49" s="1">
        <f>IFERROR(VLOOKUP(A49,'درآمد ناشی از فروش'!A:Q,17,0),0)</f>
        <v>0</v>
      </c>
      <c r="S49" s="1">
        <f t="shared" si="2"/>
        <v>-199196511</v>
      </c>
      <c r="U49" s="5">
        <f t="shared" si="3"/>
        <v>2.9309472001425767E-4</v>
      </c>
    </row>
    <row r="50" spans="1:21" ht="24" x14ac:dyDescent="0.25">
      <c r="A50" s="3" t="s">
        <v>118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1376591341</v>
      </c>
      <c r="G50" s="1">
        <f>IFERROR(VLOOKUP(A50,'درآمد ناشی از فروش'!A:Q,9,0),0)</f>
        <v>0</v>
      </c>
      <c r="I50" s="1">
        <f t="shared" si="1"/>
        <v>1376591341</v>
      </c>
      <c r="K50" s="5">
        <f t="shared" si="0"/>
        <v>-1.9605460276289873E-3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1376591341</v>
      </c>
      <c r="Q50" s="1">
        <f>IFERROR(VLOOKUP(A50,'درآمد ناشی از فروش'!A:Q,17,0),0)</f>
        <v>0</v>
      </c>
      <c r="S50" s="1">
        <f t="shared" si="2"/>
        <v>1376591341</v>
      </c>
      <c r="U50" s="5">
        <f t="shared" si="3"/>
        <v>-2.0254955854344583E-3</v>
      </c>
    </row>
    <row r="51" spans="1:21" ht="24" x14ac:dyDescent="0.25">
      <c r="A51" s="3" t="s">
        <v>112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13395645</v>
      </c>
      <c r="G51" s="1">
        <f>IFERROR(VLOOKUP(A51,'درآمد ناشی از فروش'!A:Q,9,0),0)</f>
        <v>0</v>
      </c>
      <c r="I51" s="1">
        <f t="shared" si="1"/>
        <v>13395645</v>
      </c>
      <c r="K51" s="5">
        <f t="shared" si="0"/>
        <v>-1.9078122758784741E-5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-38298361</v>
      </c>
      <c r="Q51" s="1">
        <f>IFERROR(VLOOKUP(A51,'درآمد ناشی از فروش'!A:Q,17,0),0)</f>
        <v>0</v>
      </c>
      <c r="S51" s="1">
        <f t="shared" si="2"/>
        <v>-38298361</v>
      </c>
      <c r="U51" s="5">
        <f t="shared" si="3"/>
        <v>5.6351626531751681E-5</v>
      </c>
    </row>
    <row r="52" spans="1:21" ht="24" x14ac:dyDescent="0.25">
      <c r="A52" s="3" t="s">
        <v>114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0</v>
      </c>
      <c r="I52" s="1">
        <f t="shared" si="1"/>
        <v>0</v>
      </c>
      <c r="K52" s="5">
        <f t="shared" si="0"/>
        <v>0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-17025287</v>
      </c>
      <c r="S52" s="1">
        <f t="shared" si="2"/>
        <v>-17025287</v>
      </c>
      <c r="U52" s="5">
        <f t="shared" si="3"/>
        <v>2.5050748636994857E-5</v>
      </c>
    </row>
    <row r="53" spans="1:21" ht="24" x14ac:dyDescent="0.25">
      <c r="A53" s="3" t="s">
        <v>95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0</v>
      </c>
      <c r="I53" s="1">
        <f t="shared" si="1"/>
        <v>0</v>
      </c>
      <c r="K53" s="5">
        <f t="shared" si="0"/>
        <v>0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-3241660181</v>
      </c>
      <c r="S53" s="1">
        <f t="shared" si="2"/>
        <v>-3241660181</v>
      </c>
      <c r="U53" s="5">
        <f t="shared" si="3"/>
        <v>4.7697295417566971E-3</v>
      </c>
    </row>
    <row r="54" spans="1:21" s="3" customFormat="1" ht="24" x14ac:dyDescent="0.25">
      <c r="A54" s="3" t="s">
        <v>86</v>
      </c>
      <c r="C54" s="1">
        <f>IFERROR(VLOOKUP(A54,'درآمد سود سهام'!A:S,13,0),0)</f>
        <v>0</v>
      </c>
      <c r="D54" s="1"/>
      <c r="E54" s="1">
        <f>IFERROR(VLOOKUP(A54,'درآمد ناشی از تغییر قیمت اوراق'!A:Q,9,0),0)</f>
        <v>0</v>
      </c>
      <c r="F54" s="1"/>
      <c r="G54" s="1">
        <f>IFERROR(VLOOKUP(A54,'درآمد ناشی از فروش'!A:Q,9,0),0)</f>
        <v>0</v>
      </c>
      <c r="H54" s="1"/>
      <c r="I54" s="1">
        <f t="shared" si="1"/>
        <v>0</v>
      </c>
      <c r="J54" s="1"/>
      <c r="K54" s="5">
        <f t="shared" si="0"/>
        <v>0</v>
      </c>
      <c r="L54" s="1"/>
      <c r="M54" s="1">
        <f>IFERROR(VLOOKUP(A54,'درآمد سود سهام'!A:S,19,0),0)</f>
        <v>0</v>
      </c>
      <c r="N54" s="1"/>
      <c r="O54" s="1">
        <f>IFERROR(VLOOKUP(A54,'درآمد ناشی از تغییر قیمت اوراق'!A:Q,17,0),0)</f>
        <v>0</v>
      </c>
      <c r="P54" s="1"/>
      <c r="Q54" s="1">
        <f>IFERROR(VLOOKUP(A54,'درآمد ناشی از فروش'!A:Q,17,0),0)</f>
        <v>4137011912</v>
      </c>
      <c r="R54" s="1"/>
      <c r="S54" s="1">
        <f t="shared" si="2"/>
        <v>4137011912</v>
      </c>
      <c r="T54" s="1"/>
      <c r="U54" s="5">
        <f t="shared" si="3"/>
        <v>-6.0871364762171403E-3</v>
      </c>
    </row>
    <row r="55" spans="1:21" s="3" customFormat="1" ht="24" x14ac:dyDescent="0.25">
      <c r="A55" s="3" t="s">
        <v>87</v>
      </c>
      <c r="C55" s="1">
        <f>IFERROR(VLOOKUP(A55,'درآمد سود سهام'!A:S,13,0),0)</f>
        <v>0</v>
      </c>
      <c r="D55" s="1"/>
      <c r="E55" s="1">
        <f>IFERROR(VLOOKUP(A55,'درآمد ناشی از تغییر قیمت اوراق'!A:Q,9,0),0)</f>
        <v>0</v>
      </c>
      <c r="F55" s="1"/>
      <c r="G55" s="1">
        <f>IFERROR(VLOOKUP(A55,'درآمد ناشی از فروش'!A:Q,9,0),0)</f>
        <v>0</v>
      </c>
      <c r="H55" s="1"/>
      <c r="I55" s="1">
        <f t="shared" si="1"/>
        <v>0</v>
      </c>
      <c r="J55" s="1"/>
      <c r="K55" s="5">
        <f t="shared" si="0"/>
        <v>0</v>
      </c>
      <c r="L55" s="1"/>
      <c r="M55" s="1">
        <f>IFERROR(VLOOKUP(A55,'درآمد سود سهام'!A:S,19,0),0)</f>
        <v>0</v>
      </c>
      <c r="N55" s="1"/>
      <c r="O55" s="1">
        <f>IFERROR(VLOOKUP(A55,'درآمد ناشی از تغییر قیمت اوراق'!A:Q,17,0),0)</f>
        <v>0</v>
      </c>
      <c r="P55" s="1"/>
      <c r="Q55" s="1">
        <f>IFERROR(VLOOKUP(A55,'درآمد ناشی از فروش'!A:Q,17,0),0)</f>
        <v>3492223618</v>
      </c>
      <c r="R55" s="1"/>
      <c r="S55" s="1">
        <f t="shared" si="2"/>
        <v>3492223618</v>
      </c>
      <c r="T55" s="1"/>
      <c r="U55" s="5">
        <f t="shared" si="3"/>
        <v>-5.1384047763009663E-3</v>
      </c>
    </row>
    <row r="56" spans="1:21" s="3" customFormat="1" ht="24" x14ac:dyDescent="0.25">
      <c r="A56" s="3" t="s">
        <v>109</v>
      </c>
      <c r="C56" s="1">
        <f>IFERROR(VLOOKUP(A56,'درآمد سود سهام'!A:S,13,0),0)</f>
        <v>0</v>
      </c>
      <c r="D56" s="1"/>
      <c r="E56" s="1">
        <f>IFERROR(VLOOKUP(A56,'درآمد ناشی از تغییر قیمت اوراق'!A:Q,9,0),0)</f>
        <v>0</v>
      </c>
      <c r="F56" s="1"/>
      <c r="G56" s="1">
        <f>IFERROR(VLOOKUP(A56,'درآمد ناشی از فروش'!A:Q,9,0),0)</f>
        <v>-2514711146</v>
      </c>
      <c r="H56" s="1"/>
      <c r="I56" s="1">
        <f t="shared" si="1"/>
        <v>-2514711146</v>
      </c>
      <c r="J56" s="1"/>
      <c r="K56" s="5">
        <f t="shared" si="0"/>
        <v>3.5814600899226772E-3</v>
      </c>
      <c r="L56" s="1"/>
      <c r="M56" s="1">
        <f>IFERROR(VLOOKUP(A56,'درآمد سود سهام'!A:S,19,0),0)</f>
        <v>0</v>
      </c>
      <c r="N56" s="1"/>
      <c r="O56" s="1">
        <f>IFERROR(VLOOKUP(A56,'درآمد ناشی از تغییر قیمت اوراق'!A:Q,17,0),0)</f>
        <v>0</v>
      </c>
      <c r="P56" s="1"/>
      <c r="Q56" s="1">
        <f>IFERROR(VLOOKUP(A56,'درآمد ناشی از فروش'!A:Q,17,0),0)</f>
        <v>-2514711146</v>
      </c>
      <c r="R56" s="1"/>
      <c r="S56" s="1">
        <f t="shared" si="2"/>
        <v>-2514711146</v>
      </c>
      <c r="T56" s="1"/>
      <c r="U56" s="5">
        <f t="shared" si="3"/>
        <v>3.700107775751168E-3</v>
      </c>
    </row>
    <row r="57" spans="1:21" s="3" customFormat="1" ht="24" x14ac:dyDescent="0.25">
      <c r="A57" s="3" t="s">
        <v>88</v>
      </c>
      <c r="C57" s="1">
        <f>IFERROR(VLOOKUP(A57,'درآمد سود سهام'!A:S,13,0),0)</f>
        <v>0</v>
      </c>
      <c r="D57" s="1"/>
      <c r="E57" s="1">
        <f>IFERROR(VLOOKUP(A57,'درآمد ناشی از تغییر قیمت اوراق'!A:Q,9,0),0)</f>
        <v>0</v>
      </c>
      <c r="F57" s="1"/>
      <c r="G57" s="1">
        <f>IFERROR(VLOOKUP(A57,'درآمد ناشی از فروش'!A:Q,9,0),0)</f>
        <v>0</v>
      </c>
      <c r="H57" s="1"/>
      <c r="I57" s="1">
        <f t="shared" si="1"/>
        <v>0</v>
      </c>
      <c r="J57" s="1"/>
      <c r="K57" s="5">
        <f t="shared" si="0"/>
        <v>0</v>
      </c>
      <c r="L57" s="1"/>
      <c r="M57" s="1">
        <f>IFERROR(VLOOKUP(A57,'درآمد سود سهام'!A:S,19,0),0)</f>
        <v>0</v>
      </c>
      <c r="N57" s="1"/>
      <c r="O57" s="1">
        <f>IFERROR(VLOOKUP(A57,'درآمد ناشی از تغییر قیمت اوراق'!A:Q,17,0),0)</f>
        <v>0</v>
      </c>
      <c r="P57" s="1"/>
      <c r="Q57" s="1">
        <f>IFERROR(VLOOKUP(A57,'درآمد ناشی از فروش'!A:Q,17,0),0)</f>
        <v>101159</v>
      </c>
      <c r="R57" s="1"/>
      <c r="S57" s="1">
        <f t="shared" si="2"/>
        <v>101159</v>
      </c>
      <c r="T57" s="1"/>
      <c r="U57" s="5">
        <f t="shared" si="3"/>
        <v>-1.4884381575298923E-7</v>
      </c>
    </row>
    <row r="58" spans="1:21" ht="24.75" thickBot="1" x14ac:dyDescent="0.3">
      <c r="A58" s="3" t="s">
        <v>104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-6935967300</v>
      </c>
      <c r="G58" s="1">
        <f>IFERROR(VLOOKUP(A58,'درآمد ناشی از فروش'!A:Q,9,0),0)</f>
        <v>0</v>
      </c>
      <c r="I58" s="1">
        <f t="shared" si="1"/>
        <v>-6935967300</v>
      </c>
      <c r="K58" s="5">
        <f t="shared" si="0"/>
        <v>9.87822800621521E-3</v>
      </c>
      <c r="M58" s="1">
        <f>IFERROR(VLOOKUP(A58,'درآمد سود سهام'!A:S,19,0),0)</f>
        <v>2400000000</v>
      </c>
      <c r="O58" s="1">
        <f>IFERROR(VLOOKUP(A58,'درآمد ناشی از تغییر قیمت اوراق'!A:Q,17,0),0)</f>
        <v>-9762591235</v>
      </c>
      <c r="Q58" s="1">
        <f>IFERROR(VLOOKUP(A58,'درآمد ناشی از فروش'!A:Q,17,0),0)</f>
        <v>0</v>
      </c>
      <c r="S58" s="1">
        <f t="shared" si="2"/>
        <v>-7362591235</v>
      </c>
      <c r="U58" s="5">
        <f t="shared" si="3"/>
        <v>1.0833204887819308E-2</v>
      </c>
    </row>
    <row r="59" spans="1:21" s="3" customFormat="1" ht="24.75" thickBot="1" x14ac:dyDescent="0.3">
      <c r="C59" s="2">
        <f>SUM(C8:C58)</f>
        <v>4747782482</v>
      </c>
      <c r="E59" s="2">
        <f>SUM(E8:E58)</f>
        <v>-701460012219</v>
      </c>
      <c r="G59" s="2">
        <f>SUM(G8:G58)</f>
        <v>-5434683215</v>
      </c>
      <c r="I59" s="2">
        <f>SUM(I8:I58)</f>
        <v>-702146912952</v>
      </c>
      <c r="K59" s="13">
        <f>SUM(K8:K58)</f>
        <v>1.0000000000000002</v>
      </c>
      <c r="M59" s="2">
        <f>SUM(M8:M58)</f>
        <v>63532780042</v>
      </c>
      <c r="O59" s="2">
        <f>SUM(O8:O58)</f>
        <v>-784167568192</v>
      </c>
      <c r="Q59" s="2">
        <f>SUM(Q8:Q58)</f>
        <v>41002923781</v>
      </c>
      <c r="S59" s="2">
        <f>SUM(S8:S58)</f>
        <v>-679631864369</v>
      </c>
      <c r="U59" s="13">
        <f>SUM(U8:U58)</f>
        <v>0.99999999999999956</v>
      </c>
    </row>
    <row r="60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2"/>
  <sheetViews>
    <sheetView rightToLeft="1" zoomScaleNormal="100" workbookViewId="0">
      <selection activeCell="W49" sqref="W49"/>
    </sheetView>
  </sheetViews>
  <sheetFormatPr defaultRowHeight="18.75" x14ac:dyDescent="0.25"/>
  <cols>
    <col min="1" max="1" width="28" style="7" bestFit="1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32" t="s">
        <v>60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 t="s">
        <v>0</v>
      </c>
      <c r="N2" s="32" t="s">
        <v>0</v>
      </c>
      <c r="O2" s="32" t="s">
        <v>0</v>
      </c>
      <c r="P2" s="32" t="s">
        <v>0</v>
      </c>
      <c r="Q2" s="32" t="s">
        <v>0</v>
      </c>
      <c r="R2" s="32" t="s">
        <v>0</v>
      </c>
      <c r="S2" s="32" t="s">
        <v>0</v>
      </c>
    </row>
    <row r="3" spans="1:19" ht="26.25" x14ac:dyDescent="0.25">
      <c r="A3" s="32" t="s">
        <v>38</v>
      </c>
      <c r="B3" s="32" t="s">
        <v>38</v>
      </c>
      <c r="C3" s="32" t="s">
        <v>38</v>
      </c>
      <c r="D3" s="32" t="s">
        <v>38</v>
      </c>
      <c r="E3" s="32" t="s">
        <v>38</v>
      </c>
      <c r="F3" s="32" t="s">
        <v>38</v>
      </c>
      <c r="G3" s="32" t="s">
        <v>38</v>
      </c>
      <c r="H3" s="32" t="s">
        <v>38</v>
      </c>
      <c r="I3" s="32" t="s">
        <v>38</v>
      </c>
      <c r="J3" s="32" t="s">
        <v>38</v>
      </c>
      <c r="K3" s="32" t="s">
        <v>38</v>
      </c>
      <c r="L3" s="32" t="s">
        <v>38</v>
      </c>
      <c r="M3" s="32" t="s">
        <v>38</v>
      </c>
      <c r="N3" s="32" t="s">
        <v>38</v>
      </c>
      <c r="O3" s="32" t="s">
        <v>38</v>
      </c>
      <c r="P3" s="32" t="s">
        <v>38</v>
      </c>
      <c r="Q3" s="32" t="s">
        <v>38</v>
      </c>
      <c r="R3" s="32" t="s">
        <v>38</v>
      </c>
      <c r="S3" s="32" t="s">
        <v>38</v>
      </c>
    </row>
    <row r="4" spans="1:19" ht="26.25" x14ac:dyDescent="0.25">
      <c r="A4" s="32" t="str">
        <f>+سپرده!A4</f>
        <v>برای ماه منتهی به 1405/02/31</v>
      </c>
      <c r="B4" s="32" t="s">
        <v>62</v>
      </c>
      <c r="C4" s="32" t="s">
        <v>62</v>
      </c>
      <c r="D4" s="32" t="s">
        <v>62</v>
      </c>
      <c r="E4" s="32" t="s">
        <v>62</v>
      </c>
      <c r="F4" s="32" t="s">
        <v>62</v>
      </c>
      <c r="G4" s="32" t="s">
        <v>62</v>
      </c>
      <c r="H4" s="32" t="s">
        <v>62</v>
      </c>
      <c r="I4" s="32" t="s">
        <v>62</v>
      </c>
      <c r="J4" s="32" t="s">
        <v>62</v>
      </c>
      <c r="K4" s="32" t="s">
        <v>62</v>
      </c>
      <c r="L4" s="32" t="s">
        <v>62</v>
      </c>
      <c r="M4" s="32" t="s">
        <v>62</v>
      </c>
      <c r="N4" s="32" t="s">
        <v>62</v>
      </c>
      <c r="O4" s="32" t="s">
        <v>62</v>
      </c>
      <c r="P4" s="32" t="s">
        <v>62</v>
      </c>
      <c r="Q4" s="32" t="s">
        <v>62</v>
      </c>
      <c r="R4" s="32" t="s">
        <v>62</v>
      </c>
      <c r="S4" s="32" t="s">
        <v>62</v>
      </c>
    </row>
    <row r="6" spans="1:19" ht="27" thickBot="1" x14ac:dyDescent="0.3">
      <c r="A6" s="33" t="s">
        <v>3</v>
      </c>
      <c r="C6" s="33" t="s">
        <v>64</v>
      </c>
      <c r="D6" s="33" t="s">
        <v>64</v>
      </c>
      <c r="E6" s="33" t="s">
        <v>64</v>
      </c>
      <c r="F6" s="33" t="s">
        <v>64</v>
      </c>
      <c r="G6" s="33" t="s">
        <v>64</v>
      </c>
      <c r="I6" s="33" t="s">
        <v>40</v>
      </c>
      <c r="J6" s="33" t="s">
        <v>40</v>
      </c>
      <c r="K6" s="33" t="s">
        <v>40</v>
      </c>
      <c r="L6" s="33" t="s">
        <v>40</v>
      </c>
      <c r="M6" s="33" t="s">
        <v>40</v>
      </c>
      <c r="O6" s="33" t="s">
        <v>41</v>
      </c>
      <c r="P6" s="33" t="s">
        <v>41</v>
      </c>
      <c r="Q6" s="33" t="s">
        <v>41</v>
      </c>
      <c r="R6" s="33" t="s">
        <v>41</v>
      </c>
      <c r="S6" s="33" t="s">
        <v>41</v>
      </c>
    </row>
    <row r="7" spans="1:19" ht="27" thickBot="1" x14ac:dyDescent="0.3">
      <c r="A7" s="33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44</v>
      </c>
      <c r="M7" s="18" t="s">
        <v>69</v>
      </c>
      <c r="O7" s="18" t="s">
        <v>68</v>
      </c>
      <c r="Q7" s="18" t="s">
        <v>44</v>
      </c>
      <c r="S7" s="18" t="s">
        <v>69</v>
      </c>
    </row>
    <row r="8" spans="1:19" ht="21" x14ac:dyDescent="0.25">
      <c r="A8" s="9" t="s">
        <v>81</v>
      </c>
      <c r="C8" s="7" t="s">
        <v>106</v>
      </c>
      <c r="E8" s="7">
        <v>40102934</v>
      </c>
      <c r="G8" s="7">
        <v>340</v>
      </c>
      <c r="I8" s="7">
        <v>0</v>
      </c>
      <c r="K8" s="7">
        <v>0</v>
      </c>
      <c r="M8" s="7">
        <f>+K8+I8</f>
        <v>0</v>
      </c>
      <c r="O8" s="7">
        <v>13634997560</v>
      </c>
      <c r="Q8" s="7">
        <v>0</v>
      </c>
      <c r="S8" s="7">
        <f>+Q8+O8</f>
        <v>13634997560</v>
      </c>
    </row>
    <row r="9" spans="1:19" ht="21" x14ac:dyDescent="0.25">
      <c r="A9" s="9" t="s">
        <v>63</v>
      </c>
      <c r="C9" s="7" t="s">
        <v>117</v>
      </c>
      <c r="E9" s="7">
        <v>36941650</v>
      </c>
      <c r="G9" s="7">
        <v>150</v>
      </c>
      <c r="I9" s="7">
        <v>5541247500</v>
      </c>
      <c r="K9" s="7">
        <v>-793465018</v>
      </c>
      <c r="M9" s="7">
        <f>+K9+I9</f>
        <v>4747782482</v>
      </c>
      <c r="O9" s="7">
        <v>5541247500</v>
      </c>
      <c r="Q9" s="7">
        <v>-793465018</v>
      </c>
      <c r="S9" s="7">
        <f t="shared" ref="S9:S11" si="0">+Q9+O9</f>
        <v>4747782482</v>
      </c>
    </row>
    <row r="10" spans="1:19" ht="21" x14ac:dyDescent="0.25">
      <c r="A10" s="9" t="s">
        <v>79</v>
      </c>
      <c r="C10" s="7" t="s">
        <v>113</v>
      </c>
      <c r="E10" s="7">
        <v>28500000</v>
      </c>
      <c r="G10" s="7">
        <v>1500</v>
      </c>
      <c r="I10" s="7">
        <v>0</v>
      </c>
      <c r="K10" s="7">
        <v>0</v>
      </c>
      <c r="M10" s="7">
        <f>+K10+I10</f>
        <v>0</v>
      </c>
      <c r="O10" s="7">
        <v>42750000000</v>
      </c>
      <c r="Q10" s="7">
        <v>0</v>
      </c>
      <c r="S10" s="7">
        <f t="shared" si="0"/>
        <v>42750000000</v>
      </c>
    </row>
    <row r="11" spans="1:19" ht="21.75" thickBot="1" x14ac:dyDescent="0.3">
      <c r="A11" s="9" t="s">
        <v>104</v>
      </c>
      <c r="C11" s="7" t="s">
        <v>107</v>
      </c>
      <c r="E11" s="7">
        <v>4000000</v>
      </c>
      <c r="G11" s="7">
        <v>600</v>
      </c>
      <c r="I11" s="7">
        <v>0</v>
      </c>
      <c r="K11" s="7">
        <v>0</v>
      </c>
      <c r="M11" s="7">
        <f>+K11+I11</f>
        <v>0</v>
      </c>
      <c r="O11" s="7">
        <v>2400000000</v>
      </c>
      <c r="Q11" s="7">
        <v>0</v>
      </c>
      <c r="S11" s="7">
        <f t="shared" si="0"/>
        <v>2400000000</v>
      </c>
    </row>
    <row r="12" spans="1:19" ht="21.75" thickBot="1" x14ac:dyDescent="0.3">
      <c r="A12" s="9" t="s">
        <v>30</v>
      </c>
      <c r="C12" s="7" t="s">
        <v>30</v>
      </c>
      <c r="E12" s="7" t="s">
        <v>30</v>
      </c>
      <c r="G12" s="7" t="s">
        <v>30</v>
      </c>
      <c r="I12" s="10">
        <f>SUM(I8:I11)</f>
        <v>5541247500</v>
      </c>
      <c r="K12" s="10">
        <f>SUM(K8:K11)</f>
        <v>-793465018</v>
      </c>
      <c r="M12" s="10">
        <f>SUM(M8:M11)</f>
        <v>4747782482</v>
      </c>
      <c r="O12" s="10">
        <f>SUM(O8:O11)</f>
        <v>64326245060</v>
      </c>
      <c r="P12" s="9"/>
      <c r="Q12" s="10">
        <f>SUM(Q8:Q11)</f>
        <v>-793465018</v>
      </c>
      <c r="R12" s="9"/>
      <c r="S12" s="10">
        <f>SUM(S8:S11)</f>
        <v>63532780042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zoomScale="85" zoomScaleNormal="85" workbookViewId="0">
      <selection activeCell="W49" sqref="W49"/>
    </sheetView>
  </sheetViews>
  <sheetFormatPr defaultRowHeight="22.5" x14ac:dyDescent="0.25"/>
  <cols>
    <col min="1" max="1" width="39.710937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</row>
    <row r="4" spans="1:9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</row>
    <row r="6" spans="1:9" ht="24.75" thickBot="1" x14ac:dyDescent="0.3">
      <c r="A6" s="17" t="s">
        <v>54</v>
      </c>
      <c r="C6" s="28" t="s">
        <v>40</v>
      </c>
      <c r="D6" s="28" t="s">
        <v>40</v>
      </c>
      <c r="E6" s="28" t="s">
        <v>40</v>
      </c>
      <c r="G6" s="28" t="s">
        <v>41</v>
      </c>
      <c r="H6" s="28" t="s">
        <v>41</v>
      </c>
      <c r="I6" s="28" t="s">
        <v>41</v>
      </c>
    </row>
    <row r="7" spans="1:9" ht="24.75" thickBot="1" x14ac:dyDescent="0.3">
      <c r="A7" s="28" t="s">
        <v>55</v>
      </c>
      <c r="C7" s="28" t="s">
        <v>56</v>
      </c>
      <c r="E7" s="28" t="s">
        <v>57</v>
      </c>
      <c r="G7" s="28" t="s">
        <v>56</v>
      </c>
      <c r="I7" s="28" t="s">
        <v>57</v>
      </c>
    </row>
    <row r="8" spans="1:9" ht="24" x14ac:dyDescent="0.25">
      <c r="A8" s="3" t="s">
        <v>36</v>
      </c>
      <c r="C8" s="1">
        <f>+'سود سپرده بانکی'!G8</f>
        <v>193753979</v>
      </c>
      <c r="E8" s="12">
        <f>+C8/$C$12</f>
        <v>4.0269632631574813E-2</v>
      </c>
      <c r="G8" s="1">
        <f>+'سود سپرده بانکی'!M8</f>
        <v>8715154332</v>
      </c>
      <c r="I8" s="12">
        <f>+G8/$G$12</f>
        <v>0.6536608448696074</v>
      </c>
    </row>
    <row r="9" spans="1:9" ht="24" x14ac:dyDescent="0.25">
      <c r="A9" s="3" t="s">
        <v>111</v>
      </c>
      <c r="C9" s="1">
        <f>+'سود سپرده بانکی'!G9</f>
        <v>4617659106</v>
      </c>
      <c r="E9" s="12">
        <f>+C9/$C$12</f>
        <v>0.95972963639867326</v>
      </c>
      <c r="G9" s="1">
        <f>+'سود سپرده بانکی'!M9</f>
        <v>4617659106</v>
      </c>
      <c r="I9" s="12">
        <f>+G9/$G$12</f>
        <v>0.34633729221122372</v>
      </c>
    </row>
    <row r="10" spans="1:9" ht="24" x14ac:dyDescent="0.25">
      <c r="A10" s="3" t="s">
        <v>120</v>
      </c>
      <c r="C10" s="1">
        <v>3517</v>
      </c>
      <c r="E10" s="12">
        <f>+C10/$C$12</f>
        <v>7.3096975193086807E-7</v>
      </c>
      <c r="G10" s="1">
        <v>10184</v>
      </c>
      <c r="I10" s="12">
        <f>+G10/$G$12</f>
        <v>7.6382836041234227E-7</v>
      </c>
    </row>
    <row r="11" spans="1:9" ht="24.75" thickBot="1" x14ac:dyDescent="0.3">
      <c r="A11" s="3" t="s">
        <v>37</v>
      </c>
      <c r="C11" s="1">
        <f>+'سود سپرده بانکی'!G11</f>
        <v>0</v>
      </c>
      <c r="E11" s="12">
        <f>+C11/$C$12</f>
        <v>0</v>
      </c>
      <c r="G11" s="1">
        <f>+'سود سپرده بانکی'!M11</f>
        <v>14654</v>
      </c>
      <c r="I11" s="12">
        <f>+G11/$G$12</f>
        <v>1.099090808472355E-6</v>
      </c>
    </row>
    <row r="12" spans="1:9" ht="24.75" thickBot="1" x14ac:dyDescent="0.3">
      <c r="A12" s="3" t="s">
        <v>30</v>
      </c>
      <c r="C12" s="2">
        <f>SUM(C8:C11)</f>
        <v>4811416602</v>
      </c>
      <c r="D12" s="3"/>
      <c r="E12" s="13">
        <f>SUM(E8:E11)</f>
        <v>1</v>
      </c>
      <c r="F12" s="3"/>
      <c r="G12" s="2">
        <f>SUM(G8:G11)</f>
        <v>13332838276</v>
      </c>
      <c r="H12" s="3"/>
      <c r="I12" s="13">
        <f>SUM(I8:I11)</f>
        <v>1</v>
      </c>
    </row>
    <row r="13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4"/>
  <sheetViews>
    <sheetView rightToLeft="1" workbookViewId="0">
      <selection activeCell="W49" sqref="W49"/>
    </sheetView>
  </sheetViews>
  <sheetFormatPr defaultRowHeight="22.5" x14ac:dyDescent="0.25"/>
  <cols>
    <col min="1" max="1" width="37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</row>
    <row r="4" spans="1:13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4.75" thickBot="1" x14ac:dyDescent="0.3">
      <c r="A6" s="17" t="s">
        <v>39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I6" s="28" t="s">
        <v>41</v>
      </c>
      <c r="J6" s="28" t="s">
        <v>41</v>
      </c>
      <c r="K6" s="28" t="s">
        <v>41</v>
      </c>
      <c r="L6" s="28" t="s">
        <v>41</v>
      </c>
      <c r="M6" s="28" t="s">
        <v>41</v>
      </c>
    </row>
    <row r="7" spans="1:13" ht="24.75" thickBot="1" x14ac:dyDescent="0.3">
      <c r="A7" s="28" t="s">
        <v>42</v>
      </c>
      <c r="C7" s="28" t="s">
        <v>43</v>
      </c>
      <c r="E7" s="28" t="s">
        <v>44</v>
      </c>
      <c r="G7" s="28" t="s">
        <v>45</v>
      </c>
      <c r="I7" s="28" t="s">
        <v>43</v>
      </c>
      <c r="K7" s="28" t="s">
        <v>44</v>
      </c>
      <c r="M7" s="28" t="s">
        <v>45</v>
      </c>
    </row>
    <row r="8" spans="1:13" ht="24" x14ac:dyDescent="0.25">
      <c r="A8" s="3" t="s">
        <v>36</v>
      </c>
      <c r="C8" s="1">
        <v>193753979</v>
      </c>
      <c r="E8" s="1">
        <v>0</v>
      </c>
      <c r="G8" s="1">
        <f>+E8+C8</f>
        <v>193753979</v>
      </c>
      <c r="I8" s="1">
        <v>8715154332</v>
      </c>
      <c r="K8" s="1">
        <v>0</v>
      </c>
      <c r="M8" s="1">
        <f>+K8+I8</f>
        <v>8715154332</v>
      </c>
    </row>
    <row r="9" spans="1:13" ht="24" x14ac:dyDescent="0.25">
      <c r="A9" s="3" t="s">
        <v>111</v>
      </c>
      <c r="C9" s="1">
        <v>4624628627</v>
      </c>
      <c r="E9" s="1">
        <v>-6969521</v>
      </c>
      <c r="G9" s="1">
        <f t="shared" ref="G9:G11" si="0">+E9+C9</f>
        <v>4617659106</v>
      </c>
      <c r="I9" s="1">
        <v>4624628627</v>
      </c>
      <c r="K9" s="1">
        <v>-6969521</v>
      </c>
      <c r="M9" s="1">
        <f t="shared" ref="M9:M11" si="1">+K9+I9</f>
        <v>4617659106</v>
      </c>
    </row>
    <row r="10" spans="1:13" ht="24" x14ac:dyDescent="0.25">
      <c r="A10" s="3" t="s">
        <v>120</v>
      </c>
      <c r="C10" s="1">
        <v>3517</v>
      </c>
      <c r="G10" s="1">
        <f t="shared" si="0"/>
        <v>3517</v>
      </c>
      <c r="I10" s="1">
        <v>10184</v>
      </c>
      <c r="M10" s="1">
        <f t="shared" si="1"/>
        <v>10184</v>
      </c>
    </row>
    <row r="11" spans="1:13" ht="24.75" thickBot="1" x14ac:dyDescent="0.3">
      <c r="A11" s="3" t="s">
        <v>37</v>
      </c>
      <c r="C11" s="1">
        <v>0</v>
      </c>
      <c r="E11" s="1">
        <v>0</v>
      </c>
      <c r="G11" s="1">
        <f t="shared" si="0"/>
        <v>0</v>
      </c>
      <c r="I11" s="1">
        <v>14654</v>
      </c>
      <c r="K11" s="1">
        <v>0</v>
      </c>
      <c r="M11" s="1">
        <f t="shared" si="1"/>
        <v>14654</v>
      </c>
    </row>
    <row r="12" spans="1:13" ht="24.75" thickBot="1" x14ac:dyDescent="0.3">
      <c r="A12" s="3" t="s">
        <v>30</v>
      </c>
      <c r="C12" s="2">
        <f>SUM(C8:C11)</f>
        <v>4818386123</v>
      </c>
      <c r="D12" s="3"/>
      <c r="E12" s="2">
        <f>SUM(E8:E11)</f>
        <v>-6969521</v>
      </c>
      <c r="F12" s="3"/>
      <c r="G12" s="2">
        <f>SUM(G8:G11)</f>
        <v>4811416602</v>
      </c>
      <c r="H12" s="3"/>
      <c r="I12" s="2">
        <f>SUM(I8:I11)</f>
        <v>13339807797</v>
      </c>
      <c r="J12" s="3"/>
      <c r="K12" s="2">
        <f>SUM(K8:K11)</f>
        <v>-6969521</v>
      </c>
      <c r="L12" s="3"/>
      <c r="M12" s="2">
        <f>SUM(M8:M11)</f>
        <v>13332838276</v>
      </c>
    </row>
    <row r="14" spans="1:13" x14ac:dyDescent="0.45">
      <c r="G14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zoomScale="70" zoomScaleNormal="70" workbookViewId="0">
      <selection activeCell="W49" sqref="W49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.28515625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28.28515625" style="1" customWidth="1"/>
    <col min="18" max="54" width="13.28515625" style="1" customWidth="1"/>
    <col min="55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1405/02/31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49</v>
      </c>
      <c r="K7" s="28" t="s">
        <v>7</v>
      </c>
      <c r="M7" s="28" t="s">
        <v>46</v>
      </c>
      <c r="O7" s="28" t="s">
        <v>47</v>
      </c>
      <c r="Q7" s="17" t="s">
        <v>49</v>
      </c>
    </row>
    <row r="8" spans="1:17" ht="24" x14ac:dyDescent="0.25">
      <c r="A8" s="3" t="s">
        <v>75</v>
      </c>
      <c r="C8" s="1">
        <v>2000000</v>
      </c>
      <c r="E8" s="1">
        <v>6673611158</v>
      </c>
      <c r="G8" s="1">
        <v>8170896600</v>
      </c>
      <c r="I8" s="1">
        <f>+E8-G8</f>
        <v>-1497285442</v>
      </c>
      <c r="K8" s="1">
        <v>2000000</v>
      </c>
      <c r="M8" s="1">
        <v>6673611158</v>
      </c>
      <c r="O8" s="1">
        <v>8170896600</v>
      </c>
      <c r="Q8" s="1">
        <f>+M8-O8</f>
        <v>-1497285442</v>
      </c>
    </row>
    <row r="9" spans="1:17" ht="24" x14ac:dyDescent="0.25">
      <c r="A9" s="3" t="s">
        <v>72</v>
      </c>
      <c r="C9" s="1">
        <v>1500000</v>
      </c>
      <c r="E9" s="1">
        <v>19766018549</v>
      </c>
      <c r="G9" s="1">
        <v>17361168605</v>
      </c>
      <c r="I9" s="1">
        <f>+E9-G9</f>
        <v>2404849944</v>
      </c>
      <c r="K9" s="1">
        <v>20400000</v>
      </c>
      <c r="M9" s="1">
        <v>277527998004</v>
      </c>
      <c r="O9" s="1">
        <v>236111893786</v>
      </c>
      <c r="Q9" s="1">
        <f t="shared" ref="Q9:Q42" si="0">+M9-O9</f>
        <v>41416104218</v>
      </c>
    </row>
    <row r="10" spans="1:17" ht="24" x14ac:dyDescent="0.25">
      <c r="A10" s="3" t="s">
        <v>79</v>
      </c>
      <c r="C10" s="1">
        <v>0</v>
      </c>
      <c r="E10" s="1">
        <v>0</v>
      </c>
      <c r="G10" s="1">
        <v>0</v>
      </c>
      <c r="I10" s="1">
        <f t="shared" ref="I10:I45" si="1">+E10-G10</f>
        <v>0</v>
      </c>
      <c r="K10" s="1">
        <v>1500000</v>
      </c>
      <c r="M10" s="1">
        <v>21552104503</v>
      </c>
      <c r="O10" s="1">
        <v>21135351004</v>
      </c>
      <c r="Q10" s="1">
        <f t="shared" si="0"/>
        <v>416753499</v>
      </c>
    </row>
    <row r="11" spans="1:17" ht="24" x14ac:dyDescent="0.25">
      <c r="A11" s="3" t="s">
        <v>29</v>
      </c>
      <c r="C11" s="1">
        <v>0</v>
      </c>
      <c r="E11" s="1">
        <v>0</v>
      </c>
      <c r="G11" s="1">
        <v>0</v>
      </c>
      <c r="I11" s="1">
        <f t="shared" si="1"/>
        <v>0</v>
      </c>
      <c r="K11" s="1">
        <v>800001</v>
      </c>
      <c r="M11" s="1">
        <v>1765446789</v>
      </c>
      <c r="O11" s="1">
        <v>2147274438</v>
      </c>
      <c r="Q11" s="1">
        <f t="shared" si="0"/>
        <v>-381827649</v>
      </c>
    </row>
    <row r="12" spans="1:17" ht="24" x14ac:dyDescent="0.25">
      <c r="A12" s="3" t="s">
        <v>21</v>
      </c>
      <c r="C12" s="1">
        <v>0</v>
      </c>
      <c r="E12" s="1">
        <v>0</v>
      </c>
      <c r="G12" s="1">
        <v>0</v>
      </c>
      <c r="I12" s="1">
        <f t="shared" si="1"/>
        <v>0</v>
      </c>
      <c r="K12" s="1">
        <v>5930042</v>
      </c>
      <c r="M12" s="1">
        <v>67334133531</v>
      </c>
      <c r="O12" s="1">
        <v>75435479579</v>
      </c>
      <c r="Q12" s="1">
        <f t="shared" si="0"/>
        <v>-8101346048</v>
      </c>
    </row>
    <row r="13" spans="1:17" ht="24" x14ac:dyDescent="0.25">
      <c r="A13" s="3" t="s">
        <v>98</v>
      </c>
      <c r="C13" s="1">
        <v>0</v>
      </c>
      <c r="E13" s="1">
        <v>0</v>
      </c>
      <c r="G13" s="1">
        <v>0</v>
      </c>
      <c r="I13" s="1">
        <f t="shared" si="1"/>
        <v>0</v>
      </c>
      <c r="K13" s="1">
        <v>61425</v>
      </c>
      <c r="M13" s="1">
        <v>521124082</v>
      </c>
      <c r="O13" s="1">
        <v>628396404</v>
      </c>
      <c r="Q13" s="1">
        <f t="shared" si="0"/>
        <v>-107272322</v>
      </c>
    </row>
    <row r="14" spans="1:17" ht="24" x14ac:dyDescent="0.25">
      <c r="A14" s="3" t="s">
        <v>63</v>
      </c>
      <c r="C14" s="1">
        <v>0</v>
      </c>
      <c r="E14" s="1">
        <v>0</v>
      </c>
      <c r="G14" s="1">
        <v>0</v>
      </c>
      <c r="I14" s="1">
        <f t="shared" si="1"/>
        <v>0</v>
      </c>
      <c r="K14" s="1">
        <v>1616699</v>
      </c>
      <c r="M14" s="1">
        <v>3636725825</v>
      </c>
      <c r="O14" s="1">
        <v>3992858545</v>
      </c>
      <c r="Q14" s="1">
        <f t="shared" si="0"/>
        <v>-356132720</v>
      </c>
    </row>
    <row r="15" spans="1:17" ht="24" x14ac:dyDescent="0.25">
      <c r="A15" s="3" t="s">
        <v>15</v>
      </c>
      <c r="C15" s="1">
        <v>1200000</v>
      </c>
      <c r="E15" s="1">
        <v>4806952850</v>
      </c>
      <c r="G15" s="1">
        <v>6060785160</v>
      </c>
      <c r="I15" s="1">
        <f t="shared" si="1"/>
        <v>-1253832310</v>
      </c>
      <c r="K15" s="1">
        <v>2700000</v>
      </c>
      <c r="M15" s="1">
        <v>11159465812</v>
      </c>
      <c r="O15" s="1">
        <v>13636766602</v>
      </c>
      <c r="Q15" s="1">
        <f t="shared" si="0"/>
        <v>-2477300790</v>
      </c>
    </row>
    <row r="16" spans="1:17" ht="24" x14ac:dyDescent="0.25">
      <c r="A16" s="3" t="s">
        <v>96</v>
      </c>
      <c r="C16" s="1">
        <v>0</v>
      </c>
      <c r="E16" s="1">
        <v>0</v>
      </c>
      <c r="G16" s="1">
        <v>0</v>
      </c>
      <c r="I16" s="1">
        <f t="shared" si="1"/>
        <v>0</v>
      </c>
      <c r="K16" s="1">
        <v>150000</v>
      </c>
      <c r="M16" s="1">
        <v>579733748</v>
      </c>
      <c r="O16" s="1">
        <v>611883296</v>
      </c>
      <c r="Q16" s="1">
        <f t="shared" si="0"/>
        <v>-32149548</v>
      </c>
    </row>
    <row r="17" spans="1:17" ht="24" x14ac:dyDescent="0.25">
      <c r="A17" s="3" t="s">
        <v>23</v>
      </c>
      <c r="C17" s="1">
        <v>0</v>
      </c>
      <c r="E17" s="1">
        <v>0</v>
      </c>
      <c r="G17" s="1">
        <v>0</v>
      </c>
      <c r="I17" s="1">
        <f t="shared" si="1"/>
        <v>0</v>
      </c>
      <c r="K17" s="1">
        <v>26500000</v>
      </c>
      <c r="M17" s="1">
        <v>112096773796</v>
      </c>
      <c r="O17" s="1">
        <v>96422312278</v>
      </c>
      <c r="Q17" s="1">
        <f t="shared" si="0"/>
        <v>15674461518</v>
      </c>
    </row>
    <row r="18" spans="1:17" ht="24" x14ac:dyDescent="0.25">
      <c r="A18" s="3" t="s">
        <v>70</v>
      </c>
      <c r="C18" s="1">
        <v>2</v>
      </c>
      <c r="E18" s="1">
        <v>2</v>
      </c>
      <c r="G18" s="1">
        <v>4286</v>
      </c>
      <c r="I18" s="1">
        <f t="shared" si="1"/>
        <v>-4284</v>
      </c>
      <c r="K18" s="1">
        <v>2</v>
      </c>
      <c r="M18" s="1">
        <v>2</v>
      </c>
      <c r="O18" s="1">
        <v>4286</v>
      </c>
      <c r="Q18" s="1">
        <f t="shared" si="0"/>
        <v>-4284</v>
      </c>
    </row>
    <row r="19" spans="1:17" ht="24" x14ac:dyDescent="0.25">
      <c r="A19" s="3" t="s">
        <v>16</v>
      </c>
      <c r="C19" s="1">
        <v>0</v>
      </c>
      <c r="E19" s="1">
        <v>0</v>
      </c>
      <c r="G19" s="1">
        <v>0</v>
      </c>
      <c r="I19" s="1">
        <f t="shared" si="1"/>
        <v>0</v>
      </c>
      <c r="K19" s="1">
        <v>128316</v>
      </c>
      <c r="M19" s="1">
        <v>453528509</v>
      </c>
      <c r="O19" s="1">
        <v>423607339</v>
      </c>
      <c r="Q19" s="1">
        <f t="shared" si="0"/>
        <v>29921170</v>
      </c>
    </row>
    <row r="20" spans="1:17" ht="24" x14ac:dyDescent="0.25">
      <c r="A20" s="3" t="s">
        <v>26</v>
      </c>
      <c r="C20" s="1">
        <v>1200000</v>
      </c>
      <c r="E20" s="1">
        <v>4916499427</v>
      </c>
      <c r="G20" s="1">
        <v>5750006197</v>
      </c>
      <c r="I20" s="1">
        <f t="shared" si="1"/>
        <v>-833506770</v>
      </c>
      <c r="K20" s="1">
        <v>3301819</v>
      </c>
      <c r="M20" s="1">
        <v>14802110485</v>
      </c>
      <c r="O20" s="1">
        <v>15821233094</v>
      </c>
      <c r="Q20" s="1">
        <f t="shared" si="0"/>
        <v>-1019122609</v>
      </c>
    </row>
    <row r="21" spans="1:17" ht="24" x14ac:dyDescent="0.25">
      <c r="A21" s="3" t="s">
        <v>18</v>
      </c>
      <c r="C21" s="1">
        <v>1</v>
      </c>
      <c r="E21" s="1">
        <v>1</v>
      </c>
      <c r="G21" s="1">
        <v>5957</v>
      </c>
      <c r="I21" s="1">
        <f t="shared" si="1"/>
        <v>-5956</v>
      </c>
      <c r="K21" s="1">
        <v>2611476</v>
      </c>
      <c r="M21" s="1">
        <v>44474087762</v>
      </c>
      <c r="O21" s="1">
        <v>41486531614</v>
      </c>
      <c r="Q21" s="1">
        <f t="shared" si="0"/>
        <v>2987556148</v>
      </c>
    </row>
    <row r="22" spans="1:17" ht="24" x14ac:dyDescent="0.25">
      <c r="A22" s="3" t="s">
        <v>85</v>
      </c>
      <c r="C22" s="1">
        <v>0</v>
      </c>
      <c r="E22" s="1">
        <v>0</v>
      </c>
      <c r="G22" s="1">
        <v>0</v>
      </c>
      <c r="I22" s="1">
        <f t="shared" si="1"/>
        <v>0</v>
      </c>
      <c r="K22" s="1">
        <v>25000</v>
      </c>
      <c r="M22" s="1">
        <v>68937963</v>
      </c>
      <c r="O22" s="1">
        <v>66804577</v>
      </c>
      <c r="Q22" s="1">
        <f t="shared" si="0"/>
        <v>2133386</v>
      </c>
    </row>
    <row r="23" spans="1:17" ht="24" x14ac:dyDescent="0.25">
      <c r="A23" s="3" t="s">
        <v>76</v>
      </c>
      <c r="C23" s="1">
        <v>1</v>
      </c>
      <c r="E23" s="1">
        <v>1</v>
      </c>
      <c r="G23" s="1">
        <v>2388</v>
      </c>
      <c r="I23" s="1">
        <f t="shared" si="1"/>
        <v>-2387</v>
      </c>
      <c r="K23" s="1">
        <v>12143864</v>
      </c>
      <c r="M23" s="1">
        <v>37088048416</v>
      </c>
      <c r="O23" s="1">
        <v>37174224504</v>
      </c>
      <c r="Q23" s="1">
        <f t="shared" si="0"/>
        <v>-86176088</v>
      </c>
    </row>
    <row r="24" spans="1:17" ht="24" x14ac:dyDescent="0.25">
      <c r="A24" s="3" t="s">
        <v>82</v>
      </c>
      <c r="C24" s="1">
        <v>0</v>
      </c>
      <c r="E24" s="1">
        <v>0</v>
      </c>
      <c r="G24" s="1">
        <v>0</v>
      </c>
      <c r="I24" s="1">
        <f t="shared" si="1"/>
        <v>0</v>
      </c>
      <c r="K24" s="1">
        <v>219408</v>
      </c>
      <c r="M24" s="1">
        <v>214664018</v>
      </c>
      <c r="O24" s="1">
        <v>229468417</v>
      </c>
      <c r="Q24" s="1">
        <f t="shared" si="0"/>
        <v>-14804399</v>
      </c>
    </row>
    <row r="25" spans="1:17" ht="24" x14ac:dyDescent="0.25">
      <c r="A25" s="3" t="s">
        <v>77</v>
      </c>
      <c r="C25" s="1">
        <v>0</v>
      </c>
      <c r="E25" s="1">
        <v>0</v>
      </c>
      <c r="G25" s="1">
        <v>0</v>
      </c>
      <c r="I25" s="1">
        <f t="shared" si="1"/>
        <v>0</v>
      </c>
      <c r="K25" s="1">
        <v>5000000</v>
      </c>
      <c r="M25" s="1">
        <v>10260071895</v>
      </c>
      <c r="O25" s="1">
        <v>9525792000</v>
      </c>
      <c r="Q25" s="1">
        <f t="shared" si="0"/>
        <v>734279895</v>
      </c>
    </row>
    <row r="26" spans="1:17" ht="24" x14ac:dyDescent="0.25">
      <c r="A26" s="3" t="s">
        <v>22</v>
      </c>
      <c r="C26" s="1">
        <v>0</v>
      </c>
      <c r="E26" s="1">
        <v>0</v>
      </c>
      <c r="G26" s="1">
        <v>0</v>
      </c>
      <c r="I26" s="1">
        <f t="shared" si="1"/>
        <v>0</v>
      </c>
      <c r="K26" s="1">
        <v>530313</v>
      </c>
      <c r="M26" s="1">
        <v>1470767258</v>
      </c>
      <c r="O26" s="1">
        <v>1461821604</v>
      </c>
      <c r="Q26" s="1">
        <f t="shared" si="0"/>
        <v>8945654</v>
      </c>
    </row>
    <row r="27" spans="1:17" ht="24" x14ac:dyDescent="0.25">
      <c r="A27" s="3" t="s">
        <v>114</v>
      </c>
      <c r="C27" s="1">
        <v>0</v>
      </c>
      <c r="E27" s="1">
        <v>0</v>
      </c>
      <c r="G27" s="1">
        <v>0</v>
      </c>
      <c r="I27" s="1">
        <f t="shared" si="1"/>
        <v>0</v>
      </c>
      <c r="K27" s="1">
        <v>400000</v>
      </c>
      <c r="M27" s="1">
        <v>1625338287</v>
      </c>
      <c r="O27" s="1">
        <v>1642363574</v>
      </c>
      <c r="Q27" s="1">
        <f t="shared" si="0"/>
        <v>-17025287</v>
      </c>
    </row>
    <row r="28" spans="1:17" ht="24" x14ac:dyDescent="0.25">
      <c r="A28" s="3" t="s">
        <v>74</v>
      </c>
      <c r="C28" s="1">
        <v>11600000</v>
      </c>
      <c r="E28" s="1">
        <v>18232366089</v>
      </c>
      <c r="G28" s="1">
        <v>19972550953</v>
      </c>
      <c r="I28" s="1">
        <f t="shared" si="1"/>
        <v>-1740184864</v>
      </c>
      <c r="K28" s="1">
        <v>16100000</v>
      </c>
      <c r="M28" s="1">
        <v>25680344798</v>
      </c>
      <c r="O28" s="1">
        <v>27720523285</v>
      </c>
      <c r="Q28" s="1">
        <f t="shared" si="0"/>
        <v>-2040178487</v>
      </c>
    </row>
    <row r="29" spans="1:17" ht="24" x14ac:dyDescent="0.25">
      <c r="A29" s="3" t="s">
        <v>95</v>
      </c>
      <c r="C29" s="1">
        <v>0</v>
      </c>
      <c r="E29" s="1">
        <v>0</v>
      </c>
      <c r="G29" s="1">
        <v>0</v>
      </c>
      <c r="I29" s="1">
        <f t="shared" si="1"/>
        <v>0</v>
      </c>
      <c r="K29" s="1">
        <v>67647058</v>
      </c>
      <c r="M29" s="1">
        <v>71116573748</v>
      </c>
      <c r="O29" s="1">
        <v>74358233929</v>
      </c>
      <c r="Q29" s="1">
        <f t="shared" si="0"/>
        <v>-3241660181</v>
      </c>
    </row>
    <row r="30" spans="1:17" ht="24" x14ac:dyDescent="0.25">
      <c r="A30" s="3" t="s">
        <v>93</v>
      </c>
      <c r="C30" s="1">
        <v>0</v>
      </c>
      <c r="E30" s="1">
        <v>0</v>
      </c>
      <c r="G30" s="1">
        <v>0</v>
      </c>
      <c r="I30" s="1">
        <f t="shared" si="1"/>
        <v>0</v>
      </c>
      <c r="K30" s="1">
        <v>150000</v>
      </c>
      <c r="M30" s="1">
        <v>5959573636</v>
      </c>
      <c r="O30" s="1">
        <v>4338700572</v>
      </c>
      <c r="Q30" s="1">
        <f t="shared" si="0"/>
        <v>1620873064</v>
      </c>
    </row>
    <row r="31" spans="1:17" ht="24" x14ac:dyDescent="0.25">
      <c r="A31" s="3" t="s">
        <v>91</v>
      </c>
      <c r="C31" s="1">
        <v>0</v>
      </c>
      <c r="E31" s="1">
        <v>0</v>
      </c>
      <c r="G31" s="1">
        <v>0</v>
      </c>
      <c r="I31" s="1">
        <f t="shared" si="1"/>
        <v>0</v>
      </c>
      <c r="K31" s="1">
        <v>1</v>
      </c>
      <c r="M31" s="1">
        <v>1</v>
      </c>
      <c r="O31" s="1">
        <v>1571</v>
      </c>
      <c r="Q31" s="1">
        <f t="shared" si="0"/>
        <v>-1570</v>
      </c>
    </row>
    <row r="32" spans="1:17" ht="24" x14ac:dyDescent="0.25">
      <c r="A32" s="3" t="s">
        <v>61</v>
      </c>
      <c r="C32" s="1">
        <v>0</v>
      </c>
      <c r="E32" s="1">
        <v>0</v>
      </c>
      <c r="G32" s="1">
        <v>0</v>
      </c>
      <c r="I32" s="1">
        <f t="shared" si="1"/>
        <v>0</v>
      </c>
      <c r="K32" s="1">
        <v>400000</v>
      </c>
      <c r="M32" s="1">
        <v>780718043</v>
      </c>
      <c r="O32" s="1">
        <v>747377764</v>
      </c>
      <c r="Q32" s="1">
        <f t="shared" si="0"/>
        <v>33340279</v>
      </c>
    </row>
    <row r="33" spans="1:17" ht="24" x14ac:dyDescent="0.25">
      <c r="A33" s="3" t="s">
        <v>73</v>
      </c>
      <c r="C33" s="1">
        <v>0</v>
      </c>
      <c r="E33" s="1">
        <v>0</v>
      </c>
      <c r="G33" s="1">
        <v>0</v>
      </c>
      <c r="I33" s="1">
        <f t="shared" si="1"/>
        <v>0</v>
      </c>
      <c r="K33" s="1">
        <v>650000</v>
      </c>
      <c r="M33" s="1">
        <v>1267376858</v>
      </c>
      <c r="O33" s="1">
        <v>1352765305</v>
      </c>
      <c r="Q33" s="1">
        <f t="shared" si="0"/>
        <v>-85388447</v>
      </c>
    </row>
    <row r="34" spans="1:17" ht="24" x14ac:dyDescent="0.25">
      <c r="A34" s="3" t="s">
        <v>103</v>
      </c>
      <c r="C34" s="1">
        <v>0</v>
      </c>
      <c r="E34" s="1">
        <v>0</v>
      </c>
      <c r="G34" s="1">
        <v>0</v>
      </c>
      <c r="I34" s="1">
        <f t="shared" si="1"/>
        <v>0</v>
      </c>
      <c r="K34" s="1">
        <v>100000</v>
      </c>
      <c r="M34" s="1">
        <v>5743258767</v>
      </c>
      <c r="O34" s="1">
        <v>4106910945</v>
      </c>
      <c r="Q34" s="1">
        <f t="shared" si="0"/>
        <v>1636347822</v>
      </c>
    </row>
    <row r="35" spans="1:17" ht="24" x14ac:dyDescent="0.25">
      <c r="A35" s="3" t="s">
        <v>84</v>
      </c>
      <c r="C35" s="1">
        <v>0</v>
      </c>
      <c r="E35" s="1">
        <v>0</v>
      </c>
      <c r="G35" s="1">
        <v>0</v>
      </c>
      <c r="I35" s="1">
        <f t="shared" si="1"/>
        <v>0</v>
      </c>
      <c r="K35" s="1">
        <v>36500000</v>
      </c>
      <c r="M35" s="1">
        <v>86710339779</v>
      </c>
      <c r="O35" s="1">
        <v>86705544870</v>
      </c>
      <c r="Q35" s="1">
        <f t="shared" si="0"/>
        <v>4794909</v>
      </c>
    </row>
    <row r="36" spans="1:17" ht="24" x14ac:dyDescent="0.25">
      <c r="A36" s="3" t="s">
        <v>108</v>
      </c>
      <c r="C36" s="1">
        <v>0</v>
      </c>
      <c r="E36" s="1">
        <v>0</v>
      </c>
      <c r="G36" s="1">
        <v>0</v>
      </c>
      <c r="I36" s="1">
        <f t="shared" si="1"/>
        <v>0</v>
      </c>
      <c r="K36" s="1">
        <v>15000</v>
      </c>
      <c r="M36" s="1">
        <v>540291023</v>
      </c>
      <c r="O36" s="1">
        <v>459460232</v>
      </c>
      <c r="Q36" s="1">
        <f t="shared" si="0"/>
        <v>80830791</v>
      </c>
    </row>
    <row r="37" spans="1:17" ht="24" x14ac:dyDescent="0.25">
      <c r="A37" s="3" t="s">
        <v>105</v>
      </c>
      <c r="C37" s="1">
        <v>0</v>
      </c>
      <c r="E37" s="1">
        <v>0</v>
      </c>
      <c r="G37" s="1">
        <v>0</v>
      </c>
      <c r="I37" s="1">
        <f t="shared" si="1"/>
        <v>0</v>
      </c>
      <c r="K37" s="1">
        <v>1306501</v>
      </c>
      <c r="M37" s="1">
        <v>10086005800</v>
      </c>
      <c r="O37" s="1">
        <v>8361982413</v>
      </c>
      <c r="Q37" s="1">
        <f t="shared" si="0"/>
        <v>1724023387</v>
      </c>
    </row>
    <row r="38" spans="1:17" ht="24" x14ac:dyDescent="0.25">
      <c r="A38" s="3" t="s">
        <v>25</v>
      </c>
      <c r="C38" s="1">
        <v>0</v>
      </c>
      <c r="E38" s="1">
        <v>0</v>
      </c>
      <c r="G38" s="1">
        <v>0</v>
      </c>
      <c r="I38" s="1">
        <f t="shared" si="1"/>
        <v>0</v>
      </c>
      <c r="K38" s="1">
        <v>1</v>
      </c>
      <c r="M38" s="1">
        <v>1</v>
      </c>
      <c r="O38" s="1">
        <v>1904</v>
      </c>
      <c r="Q38" s="1">
        <f t="shared" si="0"/>
        <v>-1903</v>
      </c>
    </row>
    <row r="39" spans="1:17" ht="24" x14ac:dyDescent="0.25">
      <c r="A39" s="3" t="s">
        <v>90</v>
      </c>
      <c r="C39" s="1">
        <v>0</v>
      </c>
      <c r="E39" s="1">
        <v>0</v>
      </c>
      <c r="G39" s="1">
        <v>0</v>
      </c>
      <c r="I39" s="1">
        <f t="shared" si="1"/>
        <v>0</v>
      </c>
      <c r="K39" s="1">
        <v>645000</v>
      </c>
      <c r="M39" s="1">
        <v>34411973334</v>
      </c>
      <c r="O39" s="1">
        <v>28813437025</v>
      </c>
      <c r="Q39" s="1">
        <f t="shared" si="0"/>
        <v>5598536309</v>
      </c>
    </row>
    <row r="40" spans="1:17" ht="24" x14ac:dyDescent="0.25">
      <c r="A40" s="3" t="s">
        <v>20</v>
      </c>
      <c r="C40" s="1">
        <v>0</v>
      </c>
      <c r="E40" s="1">
        <v>0</v>
      </c>
      <c r="G40" s="1">
        <v>0</v>
      </c>
      <c r="I40" s="1">
        <f t="shared" si="1"/>
        <v>0</v>
      </c>
      <c r="K40" s="1">
        <v>2532968</v>
      </c>
      <c r="M40" s="1">
        <v>8339288698</v>
      </c>
      <c r="O40" s="1">
        <v>10345105655</v>
      </c>
      <c r="Q40" s="1">
        <f t="shared" si="0"/>
        <v>-2005816957</v>
      </c>
    </row>
    <row r="41" spans="1:17" ht="24" x14ac:dyDescent="0.25">
      <c r="A41" s="3" t="s">
        <v>81</v>
      </c>
      <c r="C41" s="1">
        <v>0</v>
      </c>
      <c r="E41" s="1">
        <v>0</v>
      </c>
      <c r="G41" s="1">
        <v>0</v>
      </c>
      <c r="I41" s="1">
        <f t="shared" si="1"/>
        <v>0</v>
      </c>
      <c r="K41" s="1">
        <v>2005147</v>
      </c>
      <c r="M41" s="1">
        <v>5889773710</v>
      </c>
      <c r="O41" s="1">
        <v>7869054724</v>
      </c>
      <c r="Q41" s="1">
        <f t="shared" si="0"/>
        <v>-1979281014</v>
      </c>
    </row>
    <row r="42" spans="1:17" ht="24" x14ac:dyDescent="0.25">
      <c r="A42" s="3" t="s">
        <v>24</v>
      </c>
      <c r="C42" s="1">
        <v>0</v>
      </c>
      <c r="E42" s="1">
        <v>0</v>
      </c>
      <c r="G42" s="1">
        <v>0</v>
      </c>
      <c r="I42" s="1">
        <f t="shared" si="1"/>
        <v>0</v>
      </c>
      <c r="K42" s="1">
        <v>25444251</v>
      </c>
      <c r="M42" s="1">
        <v>85171245203</v>
      </c>
      <c r="O42" s="1">
        <v>97809073269</v>
      </c>
      <c r="Q42" s="1">
        <f t="shared" si="0"/>
        <v>-12637828066</v>
      </c>
    </row>
    <row r="43" spans="1:17" ht="24" x14ac:dyDescent="0.25">
      <c r="A43" s="3" t="s">
        <v>86</v>
      </c>
      <c r="C43" s="1">
        <v>0</v>
      </c>
      <c r="E43" s="1">
        <v>0</v>
      </c>
      <c r="G43" s="1">
        <v>0</v>
      </c>
      <c r="I43" s="1">
        <f t="shared" si="1"/>
        <v>0</v>
      </c>
      <c r="K43" s="1">
        <v>0</v>
      </c>
      <c r="M43" s="1">
        <v>0</v>
      </c>
      <c r="O43" s="1">
        <v>0</v>
      </c>
      <c r="Q43" s="1">
        <v>4137011912</v>
      </c>
    </row>
    <row r="44" spans="1:17" ht="24" x14ac:dyDescent="0.25">
      <c r="A44" s="3" t="s">
        <v>87</v>
      </c>
      <c r="C44" s="1">
        <v>0</v>
      </c>
      <c r="E44" s="1">
        <v>0</v>
      </c>
      <c r="G44" s="1">
        <v>0</v>
      </c>
      <c r="I44" s="1">
        <f t="shared" si="1"/>
        <v>0</v>
      </c>
      <c r="K44" s="1">
        <v>0</v>
      </c>
      <c r="M44" s="1">
        <v>0</v>
      </c>
      <c r="O44" s="1">
        <v>0</v>
      </c>
      <c r="Q44" s="1">
        <v>3492223618</v>
      </c>
    </row>
    <row r="45" spans="1:17" ht="24" x14ac:dyDescent="0.25">
      <c r="A45" s="3" t="s">
        <v>88</v>
      </c>
      <c r="C45" s="1">
        <v>0</v>
      </c>
      <c r="E45" s="1">
        <v>0</v>
      </c>
      <c r="G45" s="1">
        <v>0</v>
      </c>
      <c r="I45" s="1">
        <f t="shared" si="1"/>
        <v>0</v>
      </c>
      <c r="K45" s="1">
        <v>0</v>
      </c>
      <c r="M45" s="1">
        <v>0</v>
      </c>
      <c r="O45" s="1">
        <v>0</v>
      </c>
      <c r="Q45" s="1">
        <v>101159</v>
      </c>
    </row>
    <row r="46" spans="1:17" ht="24.75" thickBot="1" x14ac:dyDescent="0.3">
      <c r="A46" s="3" t="s">
        <v>109</v>
      </c>
      <c r="C46" s="1">
        <v>0</v>
      </c>
      <c r="E46" s="1">
        <v>0</v>
      </c>
      <c r="G46" s="1">
        <v>0</v>
      </c>
      <c r="I46" s="1">
        <v>-2514711146</v>
      </c>
      <c r="K46" s="1">
        <v>0</v>
      </c>
      <c r="M46" s="1">
        <v>0</v>
      </c>
      <c r="O46" s="1">
        <v>0</v>
      </c>
      <c r="Q46" s="1">
        <v>-2514711146</v>
      </c>
    </row>
    <row r="47" spans="1:17" ht="24" customHeight="1" thickBot="1" x14ac:dyDescent="0.3">
      <c r="E47" s="2">
        <f>SUM(E8:E46)</f>
        <v>54395448077</v>
      </c>
      <c r="F47" s="3"/>
      <c r="G47" s="2">
        <f>SUM(G8:G46)</f>
        <v>57315420146</v>
      </c>
      <c r="H47" s="3"/>
      <c r="I47" s="2">
        <f>SUM(I8:I46)</f>
        <v>-5434683215</v>
      </c>
      <c r="J47" s="3"/>
      <c r="K47" s="3" t="s">
        <v>30</v>
      </c>
      <c r="L47" s="3"/>
      <c r="M47" s="2">
        <f>SUM(M8:M46)</f>
        <v>955001435242</v>
      </c>
      <c r="N47" s="3"/>
      <c r="O47" s="2">
        <f>SUM(O8:O46)</f>
        <v>919113137004</v>
      </c>
      <c r="P47" s="3"/>
      <c r="Q47" s="2">
        <f>SUM(Q8:Q46)</f>
        <v>41002923781</v>
      </c>
    </row>
    <row r="48" spans="1:17" ht="23.25" thickTop="1" x14ac:dyDescent="0.25">
      <c r="Q48" s="14"/>
    </row>
    <row r="56" spans="17:17" x14ac:dyDescent="0.25">
      <c r="Q56" s="6"/>
    </row>
    <row r="57" spans="17:17" x14ac:dyDescent="0.25">
      <c r="Q57" s="6"/>
    </row>
    <row r="58" spans="17:17" x14ac:dyDescent="0.25">
      <c r="Q58" s="6"/>
    </row>
    <row r="59" spans="17:17" x14ac:dyDescent="0.25">
      <c r="Q59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2026-05-28T11:18:16Z</dcterms:modified>
</cp:coreProperties>
</file>