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2\بخشی\"/>
    </mc:Choice>
  </mc:AlternateContent>
  <xr:revisionPtr revIDLastSave="0" documentId="13_ncr:1_{396D7188-00F4-4FA9-9B91-076C7FEE6C41}" xr6:coauthVersionLast="47" xr6:coauthVersionMax="47" xr10:uidLastSave="{00000000-0000-0000-0000-000000000000}"/>
  <bookViews>
    <workbookView xWindow="-120" yWindow="-120" windowWidth="29040" windowHeight="15720" tabRatio="798" activeTab="2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9" state="hidden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فروش'!$K$6:$Q$37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6" l="1"/>
  <c r="I20" i="6"/>
  <c r="C31" i="7"/>
  <c r="E31" i="7"/>
  <c r="M31" i="7"/>
  <c r="O31" i="7"/>
  <c r="C32" i="7"/>
  <c r="E32" i="7"/>
  <c r="M32" i="7"/>
  <c r="O32" i="7"/>
  <c r="C33" i="7"/>
  <c r="E33" i="7"/>
  <c r="M33" i="7"/>
  <c r="O33" i="7"/>
  <c r="C34" i="7"/>
  <c r="E34" i="7"/>
  <c r="M34" i="7"/>
  <c r="O34" i="7"/>
  <c r="I9" i="5"/>
  <c r="I10" i="5"/>
  <c r="I11" i="5"/>
  <c r="I12" i="5"/>
  <c r="I33" i="5" s="1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8" i="5"/>
  <c r="Q8" i="5"/>
  <c r="I14" i="6"/>
  <c r="I22" i="6"/>
  <c r="I24" i="6"/>
  <c r="I25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8" i="6"/>
  <c r="M9" i="4"/>
  <c r="M10" i="4"/>
  <c r="G33" i="5"/>
  <c r="M33" i="5"/>
  <c r="O33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M8" i="4"/>
  <c r="R11" i="4"/>
  <c r="Q11" i="4"/>
  <c r="P11" i="4"/>
  <c r="O11" i="4"/>
  <c r="N11" i="4"/>
  <c r="L11" i="4"/>
  <c r="K11" i="4"/>
  <c r="J11" i="4"/>
  <c r="I11" i="4"/>
  <c r="S9" i="4"/>
  <c r="S10" i="4"/>
  <c r="M37" i="6"/>
  <c r="O37" i="6"/>
  <c r="M9" i="3"/>
  <c r="G9" i="8" s="1"/>
  <c r="G9" i="3"/>
  <c r="C9" i="8" s="1"/>
  <c r="L10" i="3"/>
  <c r="K10" i="3"/>
  <c r="J10" i="3"/>
  <c r="I10" i="3"/>
  <c r="H10" i="3"/>
  <c r="F10" i="3"/>
  <c r="E10" i="3"/>
  <c r="C10" i="3"/>
  <c r="I9" i="2"/>
  <c r="I10" i="2"/>
  <c r="E10" i="9"/>
  <c r="C10" i="9"/>
  <c r="M8" i="3"/>
  <c r="G8" i="3"/>
  <c r="C8" i="8" s="1"/>
  <c r="S8" i="4"/>
  <c r="F9" i="10"/>
  <c r="I8" i="6" l="1"/>
  <c r="I18" i="6"/>
  <c r="I10" i="6"/>
  <c r="I30" i="6"/>
  <c r="I17" i="6"/>
  <c r="I9" i="6"/>
  <c r="I16" i="6"/>
  <c r="I26" i="6"/>
  <c r="I19" i="6"/>
  <c r="I31" i="6"/>
  <c r="I21" i="6"/>
  <c r="I28" i="6"/>
  <c r="I23" i="6"/>
  <c r="I11" i="6"/>
  <c r="I27" i="6"/>
  <c r="I13" i="6"/>
  <c r="I15" i="6"/>
  <c r="I29" i="6"/>
  <c r="E33" i="5"/>
  <c r="Q33" i="5"/>
  <c r="E37" i="6"/>
  <c r="G37" i="6"/>
  <c r="G9" i="10"/>
  <c r="Q37" i="6"/>
  <c r="C10" i="8"/>
  <c r="M11" i="4"/>
  <c r="S11" i="4"/>
  <c r="G10" i="3"/>
  <c r="M10" i="3"/>
  <c r="Y37" i="1"/>
  <c r="I37" i="6" l="1"/>
  <c r="W37" i="1"/>
  <c r="I6" i="2"/>
  <c r="C6" i="2"/>
  <c r="G37" i="1"/>
  <c r="E37" i="1"/>
  <c r="A4" i="7"/>
  <c r="A4" i="2"/>
  <c r="O37" i="1" l="1"/>
  <c r="K37" i="1"/>
  <c r="U37" i="1"/>
  <c r="G8" i="8"/>
  <c r="G10" i="8" s="1"/>
  <c r="I8" i="8" l="1"/>
  <c r="I9" i="8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E11" i="2"/>
  <c r="G32" i="7" l="1"/>
  <c r="I32" i="7" s="1"/>
  <c r="Q33" i="7"/>
  <c r="S33" i="7" s="1"/>
  <c r="G31" i="7"/>
  <c r="I31" i="7" s="1"/>
  <c r="Q32" i="7"/>
  <c r="S32" i="7" s="1"/>
  <c r="G34" i="7"/>
  <c r="I34" i="7" s="1"/>
  <c r="Q31" i="7"/>
  <c r="S31" i="7" s="1"/>
  <c r="G33" i="7"/>
  <c r="I33" i="7" s="1"/>
  <c r="Q34" i="7"/>
  <c r="S34" i="7" s="1"/>
  <c r="I10" i="8"/>
  <c r="G35" i="7"/>
  <c r="G30" i="7"/>
  <c r="Q35" i="7"/>
  <c r="Q30" i="7"/>
  <c r="G42" i="7"/>
  <c r="Q42" i="7"/>
  <c r="O42" i="7"/>
  <c r="E30" i="7"/>
  <c r="O35" i="7"/>
  <c r="O30" i="7"/>
  <c r="E42" i="7"/>
  <c r="E35" i="7"/>
  <c r="C30" i="7"/>
  <c r="M30" i="7"/>
  <c r="C42" i="7"/>
  <c r="C35" i="7"/>
  <c r="M35" i="7"/>
  <c r="M42" i="7"/>
  <c r="M40" i="7"/>
  <c r="C38" i="7"/>
  <c r="M39" i="7"/>
  <c r="C37" i="7"/>
  <c r="C41" i="7"/>
  <c r="M38" i="7"/>
  <c r="C40" i="7"/>
  <c r="M41" i="7"/>
  <c r="M37" i="7"/>
  <c r="C39" i="7"/>
  <c r="Q37" i="7"/>
  <c r="G39" i="7"/>
  <c r="G38" i="7"/>
  <c r="Q38" i="7"/>
  <c r="Q40" i="7"/>
  <c r="Q39" i="7"/>
  <c r="G37" i="7"/>
  <c r="G41" i="7"/>
  <c r="G40" i="7"/>
  <c r="Q41" i="7"/>
  <c r="E39" i="7"/>
  <c r="O40" i="7"/>
  <c r="E38" i="7"/>
  <c r="O39" i="7"/>
  <c r="E37" i="7"/>
  <c r="E41" i="7"/>
  <c r="E40" i="7"/>
  <c r="I40" i="7" s="1"/>
  <c r="O38" i="7"/>
  <c r="O37" i="7"/>
  <c r="O41" i="7"/>
  <c r="C28" i="7"/>
  <c r="M29" i="7"/>
  <c r="M43" i="7"/>
  <c r="M28" i="7"/>
  <c r="M36" i="7"/>
  <c r="C36" i="7"/>
  <c r="C43" i="7"/>
  <c r="C29" i="7"/>
  <c r="G29" i="7"/>
  <c r="Q36" i="7"/>
  <c r="Q43" i="7"/>
  <c r="G28" i="7"/>
  <c r="Q29" i="7"/>
  <c r="Q28" i="7"/>
  <c r="G36" i="7"/>
  <c r="G43" i="7"/>
  <c r="O36" i="7"/>
  <c r="O43" i="7"/>
  <c r="E28" i="7"/>
  <c r="O29" i="7"/>
  <c r="O28" i="7"/>
  <c r="E29" i="7"/>
  <c r="E36" i="7"/>
  <c r="E43" i="7"/>
  <c r="I43" i="7" s="1"/>
  <c r="E26" i="7"/>
  <c r="O26" i="7"/>
  <c r="C26" i="7"/>
  <c r="M26" i="7"/>
  <c r="G26" i="7"/>
  <c r="Q26" i="7"/>
  <c r="C24" i="7"/>
  <c r="M23" i="7"/>
  <c r="M24" i="7"/>
  <c r="C23" i="7"/>
  <c r="E23" i="7"/>
  <c r="O24" i="7"/>
  <c r="E24" i="7"/>
  <c r="O23" i="7"/>
  <c r="G23" i="7"/>
  <c r="G24" i="7"/>
  <c r="Q23" i="7"/>
  <c r="Q24" i="7"/>
  <c r="M27" i="7"/>
  <c r="C27" i="7"/>
  <c r="E27" i="7"/>
  <c r="O27" i="7"/>
  <c r="G27" i="7"/>
  <c r="Q27" i="7"/>
  <c r="Q20" i="7"/>
  <c r="Q17" i="7"/>
  <c r="Q9" i="7"/>
  <c r="Q13" i="7"/>
  <c r="Q12" i="7"/>
  <c r="Q14" i="7"/>
  <c r="Q21" i="7"/>
  <c r="Q8" i="7"/>
  <c r="Q22" i="7"/>
  <c r="Q10" i="7"/>
  <c r="Q25" i="7"/>
  <c r="Q19" i="7"/>
  <c r="Q15" i="7"/>
  <c r="Q16" i="7"/>
  <c r="Q11" i="7"/>
  <c r="Q18" i="7"/>
  <c r="O12" i="7"/>
  <c r="O16" i="7"/>
  <c r="O19" i="7"/>
  <c r="O22" i="7"/>
  <c r="E10" i="7"/>
  <c r="E25" i="7"/>
  <c r="E21" i="7"/>
  <c r="O20" i="7"/>
  <c r="E15" i="7"/>
  <c r="O18" i="7"/>
  <c r="O17" i="7"/>
  <c r="E11" i="7"/>
  <c r="E18" i="7"/>
  <c r="O9" i="7"/>
  <c r="O13" i="7"/>
  <c r="E12" i="7"/>
  <c r="E16" i="7"/>
  <c r="E19" i="7"/>
  <c r="E22" i="7"/>
  <c r="E8" i="7"/>
  <c r="O14" i="7"/>
  <c r="O21" i="7"/>
  <c r="O8" i="7"/>
  <c r="E20" i="7"/>
  <c r="O10" i="7"/>
  <c r="O25" i="7"/>
  <c r="E17" i="7"/>
  <c r="E14" i="7"/>
  <c r="O15" i="7"/>
  <c r="E9" i="7"/>
  <c r="I9" i="7" s="1"/>
  <c r="E13" i="7"/>
  <c r="O11" i="7"/>
  <c r="M15" i="7"/>
  <c r="C10" i="7"/>
  <c r="C25" i="7"/>
  <c r="M11" i="7"/>
  <c r="M18" i="7"/>
  <c r="C15" i="7"/>
  <c r="M12" i="7"/>
  <c r="M16" i="7"/>
  <c r="M19" i="7"/>
  <c r="M22" i="7"/>
  <c r="C11" i="7"/>
  <c r="C18" i="7"/>
  <c r="M20" i="7"/>
  <c r="C12" i="7"/>
  <c r="C16" i="7"/>
  <c r="C19" i="7"/>
  <c r="C22" i="7"/>
  <c r="M17" i="7"/>
  <c r="M8" i="7"/>
  <c r="C20" i="7"/>
  <c r="C21" i="7"/>
  <c r="M9" i="7"/>
  <c r="M13" i="7"/>
  <c r="C17" i="7"/>
  <c r="C8" i="7"/>
  <c r="M10" i="7"/>
  <c r="M25" i="7"/>
  <c r="M14" i="7"/>
  <c r="M21" i="7"/>
  <c r="C9" i="7"/>
  <c r="C13" i="7"/>
  <c r="C14" i="7"/>
  <c r="G17" i="7"/>
  <c r="G8" i="7"/>
  <c r="G9" i="7"/>
  <c r="G13" i="7"/>
  <c r="G14" i="7"/>
  <c r="G21" i="7"/>
  <c r="G10" i="7"/>
  <c r="G25" i="7"/>
  <c r="G20" i="7"/>
  <c r="G15" i="7"/>
  <c r="G11" i="7"/>
  <c r="G18" i="7"/>
  <c r="G12" i="7"/>
  <c r="G16" i="7"/>
  <c r="G19" i="7"/>
  <c r="G22" i="7"/>
  <c r="I11" i="2"/>
  <c r="R13" i="4"/>
  <c r="G11" i="2"/>
  <c r="C11" i="2"/>
  <c r="I41" i="7" l="1"/>
  <c r="I42" i="7"/>
  <c r="I24" i="7"/>
  <c r="I13" i="7"/>
  <c r="I28" i="7"/>
  <c r="I18" i="7"/>
  <c r="I21" i="7"/>
  <c r="I39" i="7"/>
  <c r="I25" i="7"/>
  <c r="I17" i="7"/>
  <c r="I22" i="7"/>
  <c r="I29" i="7"/>
  <c r="I10" i="7"/>
  <c r="I14" i="7"/>
  <c r="I8" i="7"/>
  <c r="I11" i="7"/>
  <c r="I35" i="7"/>
  <c r="I19" i="7"/>
  <c r="I27" i="7"/>
  <c r="I23" i="7"/>
  <c r="I16" i="7"/>
  <c r="I15" i="7"/>
  <c r="I26" i="7"/>
  <c r="I38" i="7"/>
  <c r="I36" i="7"/>
  <c r="I37" i="7"/>
  <c r="I20" i="7"/>
  <c r="I12" i="7"/>
  <c r="I30" i="7"/>
  <c r="S26" i="7"/>
  <c r="S16" i="7"/>
  <c r="S41" i="7"/>
  <c r="S25" i="7"/>
  <c r="S9" i="7"/>
  <c r="S37" i="7"/>
  <c r="S10" i="7"/>
  <c r="S17" i="7"/>
  <c r="S24" i="7"/>
  <c r="S29" i="7"/>
  <c r="S42" i="7"/>
  <c r="S22" i="7"/>
  <c r="S20" i="7"/>
  <c r="S23" i="7"/>
  <c r="S39" i="7"/>
  <c r="S18" i="7"/>
  <c r="S27" i="7"/>
  <c r="S43" i="7"/>
  <c r="S40" i="7"/>
  <c r="S30" i="7"/>
  <c r="S11" i="7"/>
  <c r="S21" i="7"/>
  <c r="S36" i="7"/>
  <c r="S38" i="7"/>
  <c r="S35" i="7"/>
  <c r="S14" i="7"/>
  <c r="S15" i="7"/>
  <c r="S12" i="7"/>
  <c r="S19" i="7"/>
  <c r="S13" i="7"/>
  <c r="S28" i="7"/>
  <c r="S8" i="7"/>
  <c r="C44" i="7"/>
  <c r="M44" i="7"/>
  <c r="O44" i="7"/>
  <c r="Q44" i="7"/>
  <c r="E44" i="7"/>
  <c r="G44" i="7"/>
  <c r="K11" i="2"/>
  <c r="I44" i="7" l="1"/>
  <c r="E8" i="8"/>
  <c r="E9" i="8"/>
  <c r="S44" i="7"/>
  <c r="C8" i="10"/>
  <c r="U31" i="7" l="1"/>
  <c r="U32" i="7"/>
  <c r="U33" i="7"/>
  <c r="U34" i="7"/>
  <c r="K34" i="7"/>
  <c r="K31" i="7"/>
  <c r="K32" i="7"/>
  <c r="K33" i="7"/>
  <c r="E10" i="8"/>
  <c r="U42" i="7"/>
  <c r="U30" i="7"/>
  <c r="U35" i="7"/>
  <c r="K42" i="7"/>
  <c r="K35" i="7"/>
  <c r="K30" i="7"/>
  <c r="U39" i="7"/>
  <c r="U37" i="7"/>
  <c r="U38" i="7"/>
  <c r="K39" i="7"/>
  <c r="K38" i="7"/>
  <c r="K37" i="7"/>
  <c r="U41" i="7"/>
  <c r="U40" i="7"/>
  <c r="K41" i="7"/>
  <c r="K40" i="7"/>
  <c r="U28" i="7"/>
  <c r="U36" i="7"/>
  <c r="U29" i="7"/>
  <c r="K29" i="7"/>
  <c r="K28" i="7"/>
  <c r="K36" i="7"/>
  <c r="U26" i="7"/>
  <c r="U43" i="7"/>
  <c r="K26" i="7"/>
  <c r="K43" i="7"/>
  <c r="U10" i="7"/>
  <c r="U23" i="7"/>
  <c r="U24" i="7"/>
  <c r="K14" i="7"/>
  <c r="K23" i="7"/>
  <c r="K24" i="7"/>
  <c r="K22" i="7"/>
  <c r="K16" i="7"/>
  <c r="K27" i="7"/>
  <c r="K11" i="7"/>
  <c r="K17" i="7"/>
  <c r="K18" i="7"/>
  <c r="K9" i="7"/>
  <c r="U11" i="7"/>
  <c r="K21" i="7"/>
  <c r="K25" i="7"/>
  <c r="K15" i="7"/>
  <c r="U18" i="7"/>
  <c r="K19" i="7"/>
  <c r="U13" i="7"/>
  <c r="U14" i="7"/>
  <c r="U9" i="7"/>
  <c r="U27" i="7"/>
  <c r="U21" i="7"/>
  <c r="U19" i="7"/>
  <c r="U12" i="7"/>
  <c r="U20" i="7"/>
  <c r="U16" i="7"/>
  <c r="K20" i="7"/>
  <c r="U17" i="7"/>
  <c r="U15" i="7"/>
  <c r="K10" i="7"/>
  <c r="K13" i="7"/>
  <c r="U22" i="7"/>
  <c r="K12" i="7"/>
  <c r="U25" i="7"/>
  <c r="K8" i="7"/>
  <c r="C7" i="10"/>
  <c r="C9" i="10" s="1"/>
  <c r="U8" i="7"/>
  <c r="K44" i="7" l="1"/>
  <c r="U44" i="7"/>
  <c r="E8" i="10" l="1"/>
  <c r="E7" i="10"/>
  <c r="E9" i="10" l="1"/>
</calcChain>
</file>

<file path=xl/sharedStrings.xml><?xml version="1.0" encoding="utf-8"?>
<sst xmlns="http://schemas.openxmlformats.org/spreadsheetml/2006/main" count="779" uniqueCount="103">
  <si>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</si>
  <si>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</si>
  <si>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</si>
  <si>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</si>
  <si>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</si>
  <si>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</si>
  <si>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</si>
  <si>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</si>
  <si>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</si>
  <si>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</si>
  <si>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</si>
  <si>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</si>
  <si>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</si>
  <si>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</si>
  <si>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</si>
  <si>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</si>
  <si>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</si>
  <si>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</si>
  <si>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</si>
  <si>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</si>
  <si>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</si>
  <si>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</si>
  <si>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</si>
  <si>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</si>
  <si>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</si>
  <si>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</si>
  <si>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</si>
  <si>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</si>
  <si>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</si>
  <si>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</si>
  <si>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</si>
  <si>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</si>
  <si>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</si>
  <si>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</si>
  <si>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</si>
  <si>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</si>
  <si>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</si>
  <si>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</si>
  <si>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</si>
  <si>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</si>
  <si>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</si>
  <si>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</si>
  <si>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</si>
  <si>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</si>
  <si>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</si>
  <si>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</si>
  <si>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</si>
  <si>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</si>
  <si>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</si>
  <si>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</si>
  <si>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</si>
  <si>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</si>
  <si>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</si>
  <si>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</si>
  <si>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سایپا</t>
  </si>
  <si>
    <t>ایرکا پارت صنعت</t>
  </si>
  <si>
    <t>قطعات‌ اتومبیل‌ ایران‌</t>
  </si>
  <si>
    <t>الکتریک‌ خودرو شرق‌</t>
  </si>
  <si>
    <t>بهمن  دیزل</t>
  </si>
  <si>
    <t>گروه‌بهمن‌</t>
  </si>
  <si>
    <t>بهمن دیزل</t>
  </si>
  <si>
    <t>صندوق سرمایه‌گذاری بخشی صنایع مفید - خودران</t>
  </si>
  <si>
    <t>فنرسازی زر</t>
  </si>
  <si>
    <t>لنت  ترمزایران</t>
  </si>
  <si>
    <t>آهنگری‌ تراکتورسازی‌ ایران‌</t>
  </si>
  <si>
    <t>ایمن خودرو شرق</t>
  </si>
  <si>
    <t>سرمایه‌گذاری‌ رنا(هلدینگ‌</t>
  </si>
  <si>
    <t>لنت ترمزایران</t>
  </si>
  <si>
    <t>ایران‌ خودرو</t>
  </si>
  <si>
    <t>تولیدی برنا باطری</t>
  </si>
  <si>
    <t>سرمایه گذاری مهر</t>
  </si>
  <si>
    <t>سازه پویش</t>
  </si>
  <si>
    <t>گسترش‌سرمایه‌گذاری‌ایران‌خودرو</t>
  </si>
  <si>
    <t>مجتمع صنایع لاستیک یزد</t>
  </si>
  <si>
    <t>سرمایه‌گذاری‌صندوق‌بازنشستگی‌</t>
  </si>
  <si>
    <t>سرمایه‌گذاری‌غدیر(هلدینگ‌</t>
  </si>
  <si>
    <t>کشت وصنعت و دامپروری پگاه فارس</t>
  </si>
  <si>
    <t>تولیدی کوچین</t>
  </si>
  <si>
    <t>سرمایه‌گذاری‌بهمن‌</t>
  </si>
  <si>
    <t>نیان باتری خاوران</t>
  </si>
  <si>
    <t>کیمیا کالای رازی</t>
  </si>
  <si>
    <t>از ابتدای سال مالی</t>
  </si>
  <si>
    <t xml:space="preserve"> تا پایان ماه</t>
  </si>
  <si>
    <t>اختیارخ خساپا-600-1404/10/24</t>
  </si>
  <si>
    <t>اختیارخ خودرو-700-1404/11/01</t>
  </si>
  <si>
    <t>پتروشیمی پارس</t>
  </si>
  <si>
    <t>پتروشیمی جم</t>
  </si>
  <si>
    <t>سازه  پویش</t>
  </si>
  <si>
    <t>مجتمع کاشی و سنگ پرسپولیس یزد</t>
  </si>
  <si>
    <t>اختیارخ خودرو-750-1404/11/01</t>
  </si>
  <si>
    <t>اختیارخ خودرو-450-1405/01/11</t>
  </si>
  <si>
    <t>ح . سرمایه‌گذاری‌ایران‌خودرو</t>
  </si>
  <si>
    <t>سرمایه‌گذاری‌ سایپا</t>
  </si>
  <si>
    <t>تنزیل سود سهام</t>
  </si>
  <si>
    <t>بانک ملت مستقل مرکزی</t>
  </si>
  <si>
    <t>اختیارخ خودرو-600-1405/01/11</t>
  </si>
  <si>
    <t>1405/01/31</t>
  </si>
  <si>
    <t>-</t>
  </si>
  <si>
    <t>1405/01/29</t>
  </si>
  <si>
    <t>برای ماه منتهی به 1405/02/31</t>
  </si>
  <si>
    <t>1405/02/31</t>
  </si>
  <si>
    <t>ایران خودرو دیزل</t>
  </si>
  <si>
    <t>1404/10/28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</si>
</sst>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3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3" fillId="0" borderId="0" xfId="0" applyNumberFormat="1" applyFont="1" applyFill="1"/>
    <xf numFmtId="164" fontId="2" fillId="0" borderId="0" xfId="4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right" vertical="center"/>
    </xf>
    <xf numFmtId="164" fontId="2" fillId="0" borderId="0" xfId="4" applyNumberFormat="1" applyFont="1" applyFill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3" fontId="15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Y38"/>
  <sheetViews>
    <sheetView rightToLeft="1" topLeftCell="A7" zoomScale="70" zoomScaleNormal="70" workbookViewId="0">
      <selection activeCell="A39" sqref="A39"/>
    </sheetView>
  </sheetViews>
  <sheetFormatPr defaultRowHeight="18.75" x14ac:dyDescent="0.2"/>
  <cols>
    <col min="1" max="1" width="31.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30.125" style="4" bestFit="1" customWidth="1"/>
    <col min="26" max="26" width="0.875" style="4" customWidth="1"/>
    <col min="27" max="27" width="13.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59" t="s">
        <v>61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  <c r="T2" s="59" t="s">
        <v>0</v>
      </c>
      <c r="U2" s="59" t="s">
        <v>0</v>
      </c>
      <c r="V2" s="59" t="s">
        <v>0</v>
      </c>
      <c r="W2" s="59" t="s">
        <v>0</v>
      </c>
      <c r="X2" s="59" t="s">
        <v>0</v>
      </c>
      <c r="Y2" s="59" t="s">
        <v>0</v>
      </c>
    </row>
    <row r="3" spans="1:25" ht="26.25" x14ac:dyDescent="0.2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 t="s">
        <v>1</v>
      </c>
      <c r="H3" s="59" t="s">
        <v>1</v>
      </c>
      <c r="I3" s="59" t="s">
        <v>1</v>
      </c>
      <c r="J3" s="59" t="s">
        <v>1</v>
      </c>
      <c r="K3" s="59" t="s">
        <v>1</v>
      </c>
      <c r="L3" s="59" t="s">
        <v>1</v>
      </c>
      <c r="M3" s="59" t="s">
        <v>1</v>
      </c>
      <c r="N3" s="59" t="s">
        <v>1</v>
      </c>
      <c r="O3" s="59" t="s">
        <v>1</v>
      </c>
      <c r="P3" s="59" t="s">
        <v>1</v>
      </c>
      <c r="Q3" s="59" t="s">
        <v>1</v>
      </c>
      <c r="R3" s="59" t="s">
        <v>1</v>
      </c>
      <c r="S3" s="59" t="s">
        <v>1</v>
      </c>
      <c r="T3" s="59" t="s">
        <v>1</v>
      </c>
      <c r="U3" s="59" t="s">
        <v>1</v>
      </c>
      <c r="V3" s="59" t="s">
        <v>1</v>
      </c>
      <c r="W3" s="59" t="s">
        <v>1</v>
      </c>
      <c r="X3" s="59" t="s">
        <v>1</v>
      </c>
      <c r="Y3" s="59" t="s">
        <v>1</v>
      </c>
    </row>
    <row r="4" spans="1:25" ht="26.25" x14ac:dyDescent="0.2">
      <c r="A4" s="59" t="s">
        <v>99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  <c r="T4" s="59" t="s">
        <v>2</v>
      </c>
      <c r="U4" s="59" t="s">
        <v>2</v>
      </c>
      <c r="V4" s="59" t="s">
        <v>2</v>
      </c>
      <c r="W4" s="59" t="s">
        <v>2</v>
      </c>
      <c r="X4" s="59" t="s">
        <v>2</v>
      </c>
      <c r="Y4" s="59" t="s">
        <v>2</v>
      </c>
    </row>
    <row r="6" spans="1:25" ht="27" thickBot="1" x14ac:dyDescent="0.25">
      <c r="A6" s="58" t="s">
        <v>3</v>
      </c>
      <c r="C6" s="58" t="s">
        <v>96</v>
      </c>
      <c r="D6" s="58" t="s">
        <v>4</v>
      </c>
      <c r="E6" s="58" t="s">
        <v>4</v>
      </c>
      <c r="F6" s="58" t="s">
        <v>4</v>
      </c>
      <c r="G6" s="58" t="s">
        <v>4</v>
      </c>
      <c r="I6" s="58" t="s">
        <v>5</v>
      </c>
      <c r="J6" s="58" t="s">
        <v>5</v>
      </c>
      <c r="K6" s="58" t="s">
        <v>5</v>
      </c>
      <c r="L6" s="58" t="s">
        <v>5</v>
      </c>
      <c r="M6" s="58" t="s">
        <v>5</v>
      </c>
      <c r="N6" s="58" t="s">
        <v>5</v>
      </c>
      <c r="O6" s="58" t="s">
        <v>5</v>
      </c>
      <c r="Q6" s="58" t="s">
        <v>100</v>
      </c>
      <c r="R6" s="58" t="s">
        <v>6</v>
      </c>
      <c r="S6" s="58" t="s">
        <v>6</v>
      </c>
      <c r="T6" s="58" t="s">
        <v>6</v>
      </c>
      <c r="U6" s="58" t="s">
        <v>6</v>
      </c>
      <c r="V6" s="58" t="s">
        <v>6</v>
      </c>
      <c r="W6" s="58" t="s">
        <v>6</v>
      </c>
      <c r="X6" s="58" t="s">
        <v>6</v>
      </c>
      <c r="Y6" s="58" t="s">
        <v>6</v>
      </c>
    </row>
    <row r="7" spans="1:25" ht="27" thickBot="1" x14ac:dyDescent="0.25">
      <c r="A7" s="58" t="s">
        <v>3</v>
      </c>
      <c r="C7" s="58" t="s">
        <v>7</v>
      </c>
      <c r="E7" s="58" t="s">
        <v>8</v>
      </c>
      <c r="G7" s="58" t="s">
        <v>9</v>
      </c>
      <c r="I7" s="58" t="s">
        <v>10</v>
      </c>
      <c r="J7" s="58" t="s">
        <v>10</v>
      </c>
      <c r="K7" s="58" t="s">
        <v>10</v>
      </c>
      <c r="M7" s="58" t="s">
        <v>11</v>
      </c>
      <c r="N7" s="58" t="s">
        <v>11</v>
      </c>
      <c r="O7" s="58" t="s">
        <v>11</v>
      </c>
      <c r="Q7" s="58" t="s">
        <v>7</v>
      </c>
      <c r="S7" s="58" t="s">
        <v>12</v>
      </c>
      <c r="U7" s="58" t="s">
        <v>8</v>
      </c>
      <c r="W7" s="58" t="s">
        <v>9</v>
      </c>
      <c r="Y7" s="58" t="s">
        <v>13</v>
      </c>
    </row>
    <row r="8" spans="1:25" ht="27" thickBot="1" x14ac:dyDescent="0.25">
      <c r="A8" s="58" t="s">
        <v>3</v>
      </c>
      <c r="C8" s="58" t="s">
        <v>7</v>
      </c>
      <c r="E8" s="58" t="s">
        <v>8</v>
      </c>
      <c r="G8" s="58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58" t="s">
        <v>7</v>
      </c>
      <c r="S8" s="58" t="s">
        <v>12</v>
      </c>
      <c r="U8" s="58" t="s">
        <v>8</v>
      </c>
      <c r="W8" s="58" t="s">
        <v>9</v>
      </c>
      <c r="Y8" s="58" t="s">
        <v>13</v>
      </c>
    </row>
    <row r="9" spans="1:25" s="54" customFormat="1" ht="24" x14ac:dyDescent="0.2">
      <c r="A9" s="53" t="s">
        <v>57</v>
      </c>
      <c r="C9" s="54">
        <v>13854511</v>
      </c>
      <c r="E9" s="54">
        <v>36239888442</v>
      </c>
      <c r="G9" s="54">
        <v>20607376029.325001</v>
      </c>
      <c r="I9" s="54">
        <v>0</v>
      </c>
      <c r="K9" s="54">
        <v>0</v>
      </c>
      <c r="M9" s="54">
        <v>0</v>
      </c>
      <c r="O9" s="54">
        <v>0</v>
      </c>
      <c r="Q9" s="54">
        <v>13854511</v>
      </c>
      <c r="S9" s="54">
        <v>1499</v>
      </c>
      <c r="U9" s="54">
        <v>36239888442</v>
      </c>
      <c r="W9" s="54">
        <v>20607376029.325001</v>
      </c>
      <c r="Y9" s="36">
        <v>4.0510938235170414E-3</v>
      </c>
    </row>
    <row r="10" spans="1:25" s="54" customFormat="1" ht="24" x14ac:dyDescent="0.2">
      <c r="A10" s="53" t="s">
        <v>68</v>
      </c>
      <c r="C10" s="54">
        <v>4632670635</v>
      </c>
      <c r="E10" s="54">
        <v>2102164121349</v>
      </c>
      <c r="G10" s="54">
        <v>2183508543220.9399</v>
      </c>
      <c r="I10" s="54">
        <v>0</v>
      </c>
      <c r="K10" s="54">
        <v>0</v>
      </c>
      <c r="M10" s="54">
        <v>-132000000</v>
      </c>
      <c r="O10" s="54">
        <v>60017865610</v>
      </c>
      <c r="Q10" s="54">
        <v>4500670635</v>
      </c>
      <c r="S10" s="54">
        <v>461</v>
      </c>
      <c r="U10" s="54">
        <v>2042266562062</v>
      </c>
      <c r="W10" s="54">
        <v>2058770887907.0601</v>
      </c>
      <c r="Y10" s="36">
        <v>0.40472275636492933</v>
      </c>
    </row>
    <row r="11" spans="1:25" s="54" customFormat="1" ht="24" x14ac:dyDescent="0.2">
      <c r="A11" s="53" t="s">
        <v>55</v>
      </c>
      <c r="C11" s="54">
        <v>174830792</v>
      </c>
      <c r="E11" s="54">
        <v>215553433032</v>
      </c>
      <c r="G11" s="54">
        <v>198286897024.67099</v>
      </c>
      <c r="I11" s="54">
        <v>0</v>
      </c>
      <c r="K11" s="54">
        <v>0</v>
      </c>
      <c r="M11" s="54">
        <v>-1</v>
      </c>
      <c r="O11" s="54">
        <v>1</v>
      </c>
      <c r="Q11" s="54">
        <v>174830791</v>
      </c>
      <c r="S11" s="54">
        <v>1179</v>
      </c>
      <c r="U11" s="54">
        <v>215553431799</v>
      </c>
      <c r="W11" s="54">
        <v>204532152453.987</v>
      </c>
      <c r="Y11" s="36">
        <v>4.0207881796202313E-2</v>
      </c>
    </row>
    <row r="12" spans="1:25" s="54" customFormat="1" ht="24" x14ac:dyDescent="0.2">
      <c r="A12" s="53" t="s">
        <v>58</v>
      </c>
      <c r="C12" s="54">
        <v>184981680</v>
      </c>
      <c r="E12" s="54">
        <v>292655732377</v>
      </c>
      <c r="G12" s="54">
        <v>280834210568.80798</v>
      </c>
      <c r="I12" s="54">
        <v>0</v>
      </c>
      <c r="K12" s="54">
        <v>0</v>
      </c>
      <c r="M12" s="54">
        <v>0</v>
      </c>
      <c r="O12" s="54">
        <v>0</v>
      </c>
      <c r="Q12" s="54">
        <v>184981680</v>
      </c>
      <c r="S12" s="54">
        <v>1519</v>
      </c>
      <c r="U12" s="54">
        <v>292655732377</v>
      </c>
      <c r="W12" s="54">
        <v>278815141081.05798</v>
      </c>
      <c r="Y12" s="36">
        <v>5.4810777186245371E-2</v>
      </c>
    </row>
    <row r="13" spans="1:25" s="54" customFormat="1" ht="24" x14ac:dyDescent="0.2">
      <c r="A13" s="53" t="s">
        <v>92</v>
      </c>
      <c r="C13" s="54">
        <v>20291024</v>
      </c>
      <c r="E13" s="54">
        <v>128228101772</v>
      </c>
      <c r="G13" s="54">
        <v>127046640366.069</v>
      </c>
      <c r="I13" s="54">
        <v>0</v>
      </c>
      <c r="K13" s="54">
        <v>0</v>
      </c>
      <c r="M13" s="54">
        <v>-400000</v>
      </c>
      <c r="O13" s="54">
        <v>2369540775</v>
      </c>
      <c r="Q13" s="54">
        <v>19891024</v>
      </c>
      <c r="S13" s="54">
        <v>5970</v>
      </c>
      <c r="U13" s="54">
        <v>125700321966</v>
      </c>
      <c r="W13" s="54">
        <v>117831480315.34599</v>
      </c>
      <c r="Y13" s="36">
        <v>2.3163860427552144E-2</v>
      </c>
    </row>
    <row r="14" spans="1:25" s="54" customFormat="1" ht="24" x14ac:dyDescent="0.2">
      <c r="A14" s="53" t="s">
        <v>53</v>
      </c>
      <c r="C14" s="54">
        <v>63098019</v>
      </c>
      <c r="E14" s="54">
        <v>43127057695</v>
      </c>
      <c r="G14" s="54">
        <v>30553812400.8074</v>
      </c>
      <c r="I14" s="54">
        <v>0</v>
      </c>
      <c r="K14" s="54">
        <v>0</v>
      </c>
      <c r="M14" s="54">
        <v>0</v>
      </c>
      <c r="O14" s="54">
        <v>0</v>
      </c>
      <c r="Q14" s="54">
        <v>63098019</v>
      </c>
      <c r="S14" s="54">
        <v>501</v>
      </c>
      <c r="U14" s="54">
        <v>43127057695</v>
      </c>
      <c r="W14" s="54">
        <v>31367745927.878101</v>
      </c>
      <c r="Y14" s="36">
        <v>6.1664173840108808E-3</v>
      </c>
    </row>
    <row r="15" spans="1:25" s="54" customFormat="1" ht="24" x14ac:dyDescent="0.2">
      <c r="A15" s="53" t="s">
        <v>78</v>
      </c>
      <c r="C15" s="54">
        <v>98125481</v>
      </c>
      <c r="E15" s="54">
        <v>199736447774</v>
      </c>
      <c r="G15" s="54">
        <v>149068832649.793</v>
      </c>
      <c r="I15" s="54">
        <v>0</v>
      </c>
      <c r="K15" s="54">
        <v>0</v>
      </c>
      <c r="M15" s="54">
        <v>0</v>
      </c>
      <c r="O15" s="54">
        <v>0</v>
      </c>
      <c r="Q15" s="54">
        <v>98125481</v>
      </c>
      <c r="S15" s="54">
        <v>1531</v>
      </c>
      <c r="U15" s="54">
        <v>199736447774</v>
      </c>
      <c r="W15" s="54">
        <v>149068832649.793</v>
      </c>
      <c r="Y15" s="36">
        <v>2.9304644432513544E-2</v>
      </c>
    </row>
    <row r="16" spans="1:25" s="54" customFormat="1" ht="24" x14ac:dyDescent="0.2">
      <c r="A16" s="53" t="s">
        <v>88</v>
      </c>
      <c r="C16" s="54">
        <v>1256499</v>
      </c>
      <c r="E16" s="54">
        <v>8127106446</v>
      </c>
      <c r="G16" s="54">
        <v>7630331927.9076004</v>
      </c>
      <c r="I16" s="54">
        <v>0</v>
      </c>
      <c r="K16" s="54">
        <v>0</v>
      </c>
      <c r="M16" s="54">
        <v>-1256499</v>
      </c>
      <c r="O16" s="54">
        <v>7478819547</v>
      </c>
      <c r="Q16" s="54">
        <v>0</v>
      </c>
      <c r="S16" s="54">
        <v>0</v>
      </c>
      <c r="U16" s="54">
        <v>0</v>
      </c>
      <c r="W16" s="54">
        <v>0</v>
      </c>
      <c r="Y16" s="36">
        <v>0</v>
      </c>
    </row>
    <row r="17" spans="1:25" s="54" customFormat="1" ht="24" x14ac:dyDescent="0.2">
      <c r="A17" s="53" t="s">
        <v>101</v>
      </c>
      <c r="C17" s="54">
        <v>0</v>
      </c>
      <c r="E17" s="54">
        <v>0</v>
      </c>
      <c r="G17" s="54">
        <v>0</v>
      </c>
      <c r="I17" s="54">
        <v>98554020</v>
      </c>
      <c r="J17" s="54">
        <v>100127476304</v>
      </c>
      <c r="K17" s="54">
        <v>100127476304</v>
      </c>
      <c r="M17" s="54">
        <v>0</v>
      </c>
      <c r="O17" s="54">
        <v>0</v>
      </c>
      <c r="Q17" s="54">
        <v>98554020</v>
      </c>
      <c r="S17" s="54">
        <v>1030</v>
      </c>
      <c r="U17" s="54">
        <v>100127476304</v>
      </c>
      <c r="W17" s="54">
        <v>100725963348.162</v>
      </c>
      <c r="Y17" s="36">
        <v>1.9801178345407656E-2</v>
      </c>
    </row>
    <row r="18" spans="1:25" s="54" customFormat="1" ht="24" x14ac:dyDescent="0.2">
      <c r="A18" s="53" t="s">
        <v>54</v>
      </c>
      <c r="C18" s="54">
        <v>2233701449</v>
      </c>
      <c r="E18" s="54">
        <v>922433005045</v>
      </c>
      <c r="G18" s="54">
        <v>1117083208146.8101</v>
      </c>
      <c r="I18" s="54">
        <v>0</v>
      </c>
      <c r="K18" s="54">
        <v>0</v>
      </c>
      <c r="M18" s="54">
        <v>-287568995</v>
      </c>
      <c r="O18" s="54">
        <v>140104932643</v>
      </c>
      <c r="Q18" s="54">
        <v>1946132454</v>
      </c>
      <c r="S18" s="54">
        <v>492</v>
      </c>
      <c r="U18" s="54">
        <v>803678042437</v>
      </c>
      <c r="W18" s="54">
        <v>950095714264.245</v>
      </c>
      <c r="Y18" s="36">
        <v>0.18677423434835858</v>
      </c>
    </row>
    <row r="19" spans="1:25" s="54" customFormat="1" ht="24" x14ac:dyDescent="0.2">
      <c r="A19" s="53" t="s">
        <v>66</v>
      </c>
      <c r="C19" s="54">
        <v>22055224</v>
      </c>
      <c r="E19" s="54">
        <v>71713587746</v>
      </c>
      <c r="G19" s="54">
        <v>108942221375.793</v>
      </c>
      <c r="I19" s="54">
        <v>0</v>
      </c>
      <c r="K19" s="54">
        <v>0</v>
      </c>
      <c r="M19" s="54">
        <v>-1</v>
      </c>
      <c r="O19" s="54">
        <v>1</v>
      </c>
      <c r="Q19" s="54">
        <v>22055223</v>
      </c>
      <c r="S19" s="54">
        <v>4978</v>
      </c>
      <c r="U19" s="54">
        <v>71713584494</v>
      </c>
      <c r="W19" s="54">
        <v>108942216436.27299</v>
      </c>
      <c r="Y19" s="36">
        <v>2.1416367590769793E-2</v>
      </c>
    </row>
    <row r="20" spans="1:25" s="54" customFormat="1" ht="24" x14ac:dyDescent="0.2">
      <c r="A20" s="53" t="s">
        <v>56</v>
      </c>
      <c r="C20" s="54">
        <v>3045217</v>
      </c>
      <c r="E20" s="54">
        <v>12991736649</v>
      </c>
      <c r="G20" s="54">
        <v>10545654379.3391</v>
      </c>
      <c r="I20" s="54">
        <v>0</v>
      </c>
      <c r="K20" s="54">
        <v>0</v>
      </c>
      <c r="M20" s="54">
        <v>-1474491</v>
      </c>
      <c r="O20" s="54">
        <v>4961349020</v>
      </c>
      <c r="Q20" s="54">
        <v>1570726</v>
      </c>
      <c r="S20" s="54">
        <v>3490</v>
      </c>
      <c r="U20" s="54">
        <v>6701150868</v>
      </c>
      <c r="W20" s="54">
        <v>5439459165.1898003</v>
      </c>
      <c r="Y20" s="36">
        <v>1.0693141812919765E-3</v>
      </c>
    </row>
    <row r="21" spans="1:25" s="54" customFormat="1" ht="24" x14ac:dyDescent="0.2">
      <c r="A21" s="53" t="s">
        <v>59</v>
      </c>
      <c r="C21" s="54">
        <v>339894756</v>
      </c>
      <c r="E21" s="54">
        <v>630173637830</v>
      </c>
      <c r="G21" s="54">
        <v>482966873175.724</v>
      </c>
      <c r="I21" s="54">
        <v>0</v>
      </c>
      <c r="K21" s="54">
        <v>0</v>
      </c>
      <c r="M21" s="54">
        <v>-72463768</v>
      </c>
      <c r="O21" s="54">
        <v>99231850335</v>
      </c>
      <c r="Q21" s="54">
        <v>267430988</v>
      </c>
      <c r="S21" s="54">
        <v>1422</v>
      </c>
      <c r="U21" s="54">
        <v>495823944318</v>
      </c>
      <c r="W21" s="54">
        <v>377347247470.04498</v>
      </c>
      <c r="Y21" s="36">
        <v>7.418067692712102E-2</v>
      </c>
    </row>
    <row r="22" spans="1:25" s="54" customFormat="1" ht="24" x14ac:dyDescent="0.2">
      <c r="A22" s="53" t="s">
        <v>72</v>
      </c>
      <c r="C22" s="54">
        <v>6626142</v>
      </c>
      <c r="E22" s="54">
        <v>21482577675</v>
      </c>
      <c r="G22" s="54">
        <v>15464216361.3437</v>
      </c>
      <c r="I22" s="54">
        <v>0</v>
      </c>
      <c r="K22" s="54">
        <v>0</v>
      </c>
      <c r="M22" s="54">
        <v>-2197035</v>
      </c>
      <c r="O22" s="54">
        <v>5005399348</v>
      </c>
      <c r="Q22" s="54">
        <v>4429107</v>
      </c>
      <c r="S22" s="54">
        <v>2367</v>
      </c>
      <c r="U22" s="54">
        <v>14359582867</v>
      </c>
      <c r="W22" s="54">
        <v>10402657296.840599</v>
      </c>
      <c r="Y22" s="36">
        <v>2.0450027535492982E-3</v>
      </c>
    </row>
    <row r="23" spans="1:25" s="54" customFormat="1" ht="24" x14ac:dyDescent="0.2">
      <c r="A23" s="53" t="s">
        <v>63</v>
      </c>
      <c r="C23" s="54">
        <v>4027745</v>
      </c>
      <c r="E23" s="54">
        <v>16492208260</v>
      </c>
      <c r="G23" s="54">
        <v>10902753528.9772</v>
      </c>
      <c r="I23" s="54">
        <v>0</v>
      </c>
      <c r="K23" s="54">
        <v>0</v>
      </c>
      <c r="M23" s="54">
        <v>0</v>
      </c>
      <c r="O23" s="54">
        <v>0</v>
      </c>
      <c r="Q23" s="54">
        <v>4027745</v>
      </c>
      <c r="S23" s="54">
        <v>2728</v>
      </c>
      <c r="U23" s="54">
        <v>16492208260</v>
      </c>
      <c r="W23" s="54">
        <v>10902753528.9772</v>
      </c>
      <c r="Y23" s="36">
        <v>2.1433139967803505E-3</v>
      </c>
    </row>
    <row r="24" spans="1:25" s="54" customFormat="1" ht="24" x14ac:dyDescent="0.2">
      <c r="A24" s="53" t="s">
        <v>85</v>
      </c>
      <c r="C24" s="54">
        <v>28147575</v>
      </c>
      <c r="E24" s="54">
        <v>109494121120</v>
      </c>
      <c r="G24" s="54">
        <v>76528184231.985001</v>
      </c>
      <c r="I24" s="54">
        <v>0</v>
      </c>
      <c r="K24" s="54">
        <v>0</v>
      </c>
      <c r="M24" s="54">
        <v>0</v>
      </c>
      <c r="O24" s="54">
        <v>0</v>
      </c>
      <c r="Q24" s="54">
        <v>28147575</v>
      </c>
      <c r="S24" s="54">
        <v>2055</v>
      </c>
      <c r="U24" s="54">
        <v>109494121120</v>
      </c>
      <c r="W24" s="54">
        <v>57396138173.988701</v>
      </c>
      <c r="Y24" s="36">
        <v>1.1283199788245551E-2</v>
      </c>
    </row>
    <row r="25" spans="1:25" s="54" customFormat="1" ht="24" x14ac:dyDescent="0.2">
      <c r="A25" s="53" t="s">
        <v>86</v>
      </c>
      <c r="C25" s="54">
        <v>687460</v>
      </c>
      <c r="E25" s="54">
        <v>42552143054</v>
      </c>
      <c r="G25" s="54">
        <v>29877991917.959999</v>
      </c>
      <c r="I25" s="54">
        <v>0</v>
      </c>
      <c r="K25" s="54">
        <v>0</v>
      </c>
      <c r="M25" s="54">
        <v>0</v>
      </c>
      <c r="O25" s="54">
        <v>0</v>
      </c>
      <c r="Q25" s="54">
        <v>687460</v>
      </c>
      <c r="S25" s="54">
        <v>30660</v>
      </c>
      <c r="U25" s="54">
        <v>42552143054</v>
      </c>
      <c r="W25" s="54">
        <v>20914594342.571999</v>
      </c>
      <c r="Y25" s="36">
        <v>4.1114882283891209E-3</v>
      </c>
    </row>
    <row r="26" spans="1:25" s="54" customFormat="1" ht="24" x14ac:dyDescent="0.2">
      <c r="A26" s="53" t="s">
        <v>87</v>
      </c>
      <c r="C26" s="54">
        <v>2702203</v>
      </c>
      <c r="E26" s="54">
        <v>9441363398</v>
      </c>
      <c r="G26" s="54">
        <v>6569221678.4844999</v>
      </c>
      <c r="I26" s="54">
        <v>0</v>
      </c>
      <c r="K26" s="54">
        <v>0</v>
      </c>
      <c r="M26" s="54">
        <v>0</v>
      </c>
      <c r="O26" s="54">
        <v>0</v>
      </c>
      <c r="Q26" s="54">
        <v>2702203</v>
      </c>
      <c r="S26" s="54">
        <v>2457</v>
      </c>
      <c r="U26" s="54">
        <v>9441363398</v>
      </c>
      <c r="W26" s="54">
        <v>6587990883.2801704</v>
      </c>
      <c r="Y26" s="36">
        <v>1.2950978881864498E-3</v>
      </c>
    </row>
    <row r="27" spans="1:25" s="54" customFormat="1" ht="24" x14ac:dyDescent="0.2">
      <c r="A27" s="53" t="s">
        <v>62</v>
      </c>
      <c r="C27" s="54">
        <v>19607650</v>
      </c>
      <c r="E27" s="54">
        <v>41324465388</v>
      </c>
      <c r="G27" s="54">
        <v>20039765351.465</v>
      </c>
      <c r="I27" s="54">
        <v>0</v>
      </c>
      <c r="K27" s="54">
        <v>0</v>
      </c>
      <c r="M27" s="54">
        <v>0</v>
      </c>
      <c r="O27" s="54">
        <v>0</v>
      </c>
      <c r="Q27" s="54">
        <v>19607650</v>
      </c>
      <c r="S27" s="54">
        <v>1082</v>
      </c>
      <c r="U27" s="54">
        <v>41324465388</v>
      </c>
      <c r="W27" s="54">
        <v>21051481660.471001</v>
      </c>
      <c r="Y27" s="36">
        <v>4.1383981739964281E-3</v>
      </c>
    </row>
    <row r="28" spans="1:25" s="54" customFormat="1" ht="24" x14ac:dyDescent="0.2">
      <c r="A28" s="53" t="s">
        <v>79</v>
      </c>
      <c r="C28" s="54">
        <v>515000</v>
      </c>
      <c r="E28" s="54">
        <v>8468847581</v>
      </c>
      <c r="G28" s="54">
        <v>7910574894</v>
      </c>
      <c r="I28" s="54">
        <v>0</v>
      </c>
      <c r="K28" s="54">
        <v>0</v>
      </c>
      <c r="M28" s="54">
        <v>-515000</v>
      </c>
      <c r="O28" s="54">
        <v>7716139664</v>
      </c>
      <c r="Q28" s="54">
        <v>0</v>
      </c>
      <c r="S28" s="54">
        <v>0</v>
      </c>
      <c r="U28" s="54">
        <v>0</v>
      </c>
      <c r="W28" s="54">
        <v>0</v>
      </c>
      <c r="Y28" s="36">
        <v>0</v>
      </c>
    </row>
    <row r="29" spans="1:25" s="54" customFormat="1" ht="24" x14ac:dyDescent="0.2">
      <c r="A29" s="53" t="s">
        <v>74</v>
      </c>
      <c r="C29" s="54">
        <v>4604525</v>
      </c>
      <c r="E29" s="54">
        <v>114183335418</v>
      </c>
      <c r="G29" s="54">
        <v>77626155049.532501</v>
      </c>
      <c r="I29" s="54">
        <v>0</v>
      </c>
      <c r="K29" s="54">
        <v>0</v>
      </c>
      <c r="M29" s="54">
        <v>-2000000</v>
      </c>
      <c r="O29" s="54">
        <v>32119779997</v>
      </c>
      <c r="Q29" s="54">
        <v>2604525</v>
      </c>
      <c r="S29" s="54">
        <v>15940</v>
      </c>
      <c r="U29" s="54">
        <v>64587194481</v>
      </c>
      <c r="W29" s="54">
        <v>41195208826.695</v>
      </c>
      <c r="Y29" s="36">
        <v>8.0983457476019663E-3</v>
      </c>
    </row>
    <row r="30" spans="1:25" s="54" customFormat="1" ht="24" x14ac:dyDescent="0.2">
      <c r="A30" s="53" t="s">
        <v>80</v>
      </c>
      <c r="C30" s="54">
        <v>401250</v>
      </c>
      <c r="E30" s="54">
        <v>3687984064</v>
      </c>
      <c r="G30" s="54">
        <v>5023437574.2375002</v>
      </c>
      <c r="I30" s="54">
        <v>0</v>
      </c>
      <c r="K30" s="54">
        <v>0</v>
      </c>
      <c r="M30" s="54">
        <v>0</v>
      </c>
      <c r="O30" s="54">
        <v>0</v>
      </c>
      <c r="Q30" s="54">
        <v>401250</v>
      </c>
      <c r="S30" s="54">
        <v>12617</v>
      </c>
      <c r="U30" s="54">
        <v>3687984064</v>
      </c>
      <c r="W30" s="54">
        <v>5023437574.2375002</v>
      </c>
      <c r="Y30" s="36">
        <v>9.8753072205105732E-4</v>
      </c>
    </row>
    <row r="31" spans="1:25" s="54" customFormat="1" ht="24" x14ac:dyDescent="0.2">
      <c r="A31" s="53" t="s">
        <v>69</v>
      </c>
      <c r="C31" s="54">
        <v>27956927</v>
      </c>
      <c r="E31" s="54">
        <v>169631304761</v>
      </c>
      <c r="G31" s="54">
        <v>148690794954.99399</v>
      </c>
      <c r="I31" s="54">
        <v>0</v>
      </c>
      <c r="K31" s="54">
        <v>0</v>
      </c>
      <c r="M31" s="54">
        <v>0</v>
      </c>
      <c r="O31" s="54">
        <v>0</v>
      </c>
      <c r="Q31" s="54">
        <v>27956927</v>
      </c>
      <c r="S31" s="54">
        <v>5520</v>
      </c>
      <c r="U31" s="54">
        <v>169631304761</v>
      </c>
      <c r="W31" s="54">
        <v>153129326147.681</v>
      </c>
      <c r="Y31" s="36">
        <v>3.010287512944056E-2</v>
      </c>
    </row>
    <row r="32" spans="1:25" s="54" customFormat="1" ht="24" x14ac:dyDescent="0.2">
      <c r="A32" s="53" t="s">
        <v>76</v>
      </c>
      <c r="C32" s="54">
        <v>360000</v>
      </c>
      <c r="E32" s="54">
        <v>3639661813</v>
      </c>
      <c r="G32" s="54">
        <v>3507872904</v>
      </c>
      <c r="I32" s="54">
        <v>0</v>
      </c>
      <c r="K32" s="54">
        <v>0</v>
      </c>
      <c r="M32" s="54">
        <v>0</v>
      </c>
      <c r="O32" s="54">
        <v>0</v>
      </c>
      <c r="Q32" s="54">
        <v>360000</v>
      </c>
      <c r="S32" s="54">
        <v>9820</v>
      </c>
      <c r="U32" s="54">
        <v>3639661813</v>
      </c>
      <c r="W32" s="54">
        <v>3507872904</v>
      </c>
      <c r="Y32" s="36">
        <v>6.8959397037521145E-4</v>
      </c>
    </row>
    <row r="33" spans="1:25" s="54" customFormat="1" ht="24" x14ac:dyDescent="0.2">
      <c r="A33" s="53" t="s">
        <v>91</v>
      </c>
      <c r="C33" s="54">
        <v>1245061</v>
      </c>
      <c r="E33" s="54">
        <v>2791426762</v>
      </c>
      <c r="G33" s="54">
        <v>1492407507.5917599</v>
      </c>
      <c r="I33" s="54">
        <v>0</v>
      </c>
      <c r="K33" s="54">
        <v>0</v>
      </c>
      <c r="M33" s="54">
        <v>0</v>
      </c>
      <c r="O33" s="54">
        <v>0</v>
      </c>
      <c r="Q33" s="54">
        <v>1245061</v>
      </c>
      <c r="S33" s="54">
        <v>1178</v>
      </c>
      <c r="U33" s="54">
        <v>2791426762</v>
      </c>
      <c r="W33" s="54">
        <v>1455344407.2376599</v>
      </c>
      <c r="Y33" s="36">
        <v>2.8609837229449876E-4</v>
      </c>
    </row>
    <row r="34" spans="1:25" s="54" customFormat="1" ht="24" x14ac:dyDescent="0.2">
      <c r="A34" s="53" t="s">
        <v>64</v>
      </c>
      <c r="C34" s="54">
        <v>34025224</v>
      </c>
      <c r="E34" s="54">
        <v>48898473490</v>
      </c>
      <c r="G34" s="54">
        <v>26165711989.321999</v>
      </c>
      <c r="I34" s="54">
        <v>0</v>
      </c>
      <c r="K34" s="54">
        <v>0</v>
      </c>
      <c r="M34" s="54">
        <v>0</v>
      </c>
      <c r="O34" s="54">
        <v>0</v>
      </c>
      <c r="Q34" s="54">
        <v>34025224</v>
      </c>
      <c r="S34" s="54">
        <v>775</v>
      </c>
      <c r="U34" s="54">
        <v>48898473490</v>
      </c>
      <c r="W34" s="54">
        <v>26165711989.321999</v>
      </c>
      <c r="Y34" s="36">
        <v>5.1437773580210733E-3</v>
      </c>
    </row>
    <row r="35" spans="1:25" s="54" customFormat="1" ht="24" x14ac:dyDescent="0.2">
      <c r="A35" s="53" t="s">
        <v>65</v>
      </c>
      <c r="C35" s="54">
        <v>9124808</v>
      </c>
      <c r="E35" s="54">
        <v>31507059070</v>
      </c>
      <c r="G35" s="54">
        <v>23749358693.201698</v>
      </c>
      <c r="I35" s="54">
        <v>0</v>
      </c>
      <c r="K35" s="54">
        <v>0</v>
      </c>
      <c r="M35" s="54">
        <v>-3897427</v>
      </c>
      <c r="O35" s="54">
        <v>10018368756</v>
      </c>
      <c r="Q35" s="54">
        <v>5227381</v>
      </c>
      <c r="S35" s="54">
        <v>2653</v>
      </c>
      <c r="U35" s="54">
        <v>18049629317</v>
      </c>
      <c r="W35" s="54">
        <v>13761040283.9401</v>
      </c>
      <c r="Y35" s="36">
        <v>2.7052093007915549E-3</v>
      </c>
    </row>
    <row r="36" spans="1:25" s="54" customFormat="1" ht="24.75" thickBot="1" x14ac:dyDescent="0.25">
      <c r="A36" s="53" t="s">
        <v>90</v>
      </c>
      <c r="C36" s="54">
        <v>49655000</v>
      </c>
      <c r="E36" s="54">
        <v>2994548953</v>
      </c>
      <c r="G36" s="54">
        <v>2580104089.5500002</v>
      </c>
      <c r="I36" s="54">
        <v>0</v>
      </c>
      <c r="K36" s="54">
        <v>0</v>
      </c>
      <c r="M36" s="54">
        <v>-49655000</v>
      </c>
      <c r="O36" s="54">
        <v>0</v>
      </c>
      <c r="Q36" s="54">
        <v>0</v>
      </c>
      <c r="S36" s="54">
        <v>0</v>
      </c>
      <c r="U36" s="54">
        <v>0</v>
      </c>
      <c r="W36" s="54">
        <v>0</v>
      </c>
      <c r="Y36" s="36">
        <v>0</v>
      </c>
    </row>
    <row r="37" spans="1:25" s="53" customFormat="1" ht="24.75" thickBot="1" x14ac:dyDescent="0.25">
      <c r="A37" s="53" t="s">
        <v>15</v>
      </c>
      <c r="E37" s="55">
        <f>SUM(E9:E36)</f>
        <v>5289733376964</v>
      </c>
      <c r="G37" s="55">
        <f>SUM(G9:G36)</f>
        <v>5173203151992.6328</v>
      </c>
      <c r="K37" s="55">
        <f>SUM(K9:K36)</f>
        <v>100127476304</v>
      </c>
      <c r="M37" s="53" t="s">
        <v>15</v>
      </c>
      <c r="O37" s="55">
        <f>SUM(O9:O36)</f>
        <v>369024045697</v>
      </c>
      <c r="U37" s="55">
        <f>SUM(U9:U36)</f>
        <v>4978273199311</v>
      </c>
      <c r="W37" s="55">
        <f>SUM(W9:W36)</f>
        <v>4775037775067.6055</v>
      </c>
      <c r="Y37" s="37">
        <f>SUM(Y9:Y36)</f>
        <v>0.93869913423764284</v>
      </c>
    </row>
    <row r="38" spans="1:25" ht="19.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7"/>
  <sheetViews>
    <sheetView rightToLeft="1" topLeftCell="A21" zoomScaleNormal="100" workbookViewId="0">
      <selection activeCell="G26" sqref="G26"/>
    </sheetView>
  </sheetViews>
  <sheetFormatPr defaultRowHeight="18.75" x14ac:dyDescent="0.2"/>
  <cols>
    <col min="1" max="1" width="27.125" style="3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6.25" x14ac:dyDescent="0.2">
      <c r="A2" s="71" t="str">
        <f>+سهام!A2</f>
        <v>صندوق سرمایه‌گذاری بخشی صنایع مفید - خودران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</row>
    <row r="3" spans="1:17" ht="26.25" x14ac:dyDescent="0.2">
      <c r="A3" s="71" t="s">
        <v>24</v>
      </c>
      <c r="B3" s="71" t="s">
        <v>24</v>
      </c>
      <c r="C3" s="71" t="s">
        <v>24</v>
      </c>
      <c r="D3" s="71" t="s">
        <v>24</v>
      </c>
      <c r="E3" s="71" t="s">
        <v>24</v>
      </c>
      <c r="F3" s="71" t="s">
        <v>24</v>
      </c>
      <c r="G3" s="71" t="s">
        <v>24</v>
      </c>
      <c r="H3" s="71" t="s">
        <v>24</v>
      </c>
      <c r="I3" s="71" t="s">
        <v>24</v>
      </c>
      <c r="J3" s="71" t="s">
        <v>24</v>
      </c>
      <c r="K3" s="71" t="s">
        <v>24</v>
      </c>
      <c r="L3" s="71" t="s">
        <v>24</v>
      </c>
      <c r="M3" s="71" t="s">
        <v>24</v>
      </c>
      <c r="N3" s="71" t="s">
        <v>24</v>
      </c>
      <c r="O3" s="71" t="s">
        <v>24</v>
      </c>
      <c r="P3" s="71" t="s">
        <v>24</v>
      </c>
      <c r="Q3" s="71" t="s">
        <v>24</v>
      </c>
    </row>
    <row r="4" spans="1:17" ht="26.25" x14ac:dyDescent="0.2">
      <c r="A4" s="71" t="str">
        <f>+سهام!A4</f>
        <v>برای ماه منتهی به 1405/02/31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</row>
    <row r="6" spans="1:17" ht="27" thickBot="1" x14ac:dyDescent="0.25">
      <c r="A6" s="72" t="s">
        <v>3</v>
      </c>
      <c r="C6" s="72" t="s">
        <v>26</v>
      </c>
      <c r="D6" s="72" t="s">
        <v>26</v>
      </c>
      <c r="E6" s="72" t="s">
        <v>26</v>
      </c>
      <c r="F6" s="72" t="s">
        <v>26</v>
      </c>
      <c r="G6" s="72" t="s">
        <v>26</v>
      </c>
      <c r="H6" s="72" t="s">
        <v>26</v>
      </c>
      <c r="I6" s="72" t="s">
        <v>26</v>
      </c>
      <c r="K6" s="72" t="s">
        <v>27</v>
      </c>
      <c r="L6" s="72" t="s">
        <v>27</v>
      </c>
      <c r="M6" s="72" t="s">
        <v>27</v>
      </c>
      <c r="N6" s="72" t="s">
        <v>27</v>
      </c>
      <c r="O6" s="72" t="s">
        <v>27</v>
      </c>
      <c r="P6" s="72" t="s">
        <v>27</v>
      </c>
      <c r="Q6" s="72" t="s">
        <v>27</v>
      </c>
    </row>
    <row r="7" spans="1:17" ht="27" thickBot="1" x14ac:dyDescent="0.25">
      <c r="A7" s="72" t="s">
        <v>3</v>
      </c>
      <c r="C7" s="26" t="s">
        <v>7</v>
      </c>
      <c r="E7" s="26" t="s">
        <v>38</v>
      </c>
      <c r="G7" s="26" t="s">
        <v>39</v>
      </c>
      <c r="I7" s="26" t="s">
        <v>40</v>
      </c>
      <c r="K7" s="26" t="s">
        <v>7</v>
      </c>
      <c r="M7" s="26" t="s">
        <v>38</v>
      </c>
      <c r="O7" s="26" t="s">
        <v>39</v>
      </c>
      <c r="Q7" s="26" t="s">
        <v>40</v>
      </c>
    </row>
    <row r="8" spans="1:17" ht="21" x14ac:dyDescent="0.2">
      <c r="A8" s="47" t="s">
        <v>66</v>
      </c>
      <c r="C8" s="3">
        <v>22055223</v>
      </c>
      <c r="E8" s="44">
        <v>108942216437</v>
      </c>
      <c r="G8" s="44">
        <v>108942216727</v>
      </c>
      <c r="I8" s="56">
        <f t="shared" ref="I8:I32" si="0">+E8-G8</f>
        <v>-290</v>
      </c>
      <c r="K8" s="3">
        <v>22055223</v>
      </c>
      <c r="M8" s="3">
        <v>108942216437</v>
      </c>
      <c r="O8" s="3">
        <v>102507236530</v>
      </c>
      <c r="Q8" s="43">
        <f>+M8-O8</f>
        <v>6434979907</v>
      </c>
    </row>
    <row r="9" spans="1:17" ht="21" x14ac:dyDescent="0.2">
      <c r="A9" s="47" t="s">
        <v>74</v>
      </c>
      <c r="C9" s="44">
        <v>2604525</v>
      </c>
      <c r="D9" s="44"/>
      <c r="E9" s="56">
        <v>41195208826</v>
      </c>
      <c r="F9" s="44"/>
      <c r="G9" s="44">
        <v>28030014112</v>
      </c>
      <c r="H9" s="41"/>
      <c r="I9" s="56">
        <f t="shared" si="0"/>
        <v>13165194714</v>
      </c>
      <c r="K9" s="3">
        <v>2604525</v>
      </c>
      <c r="M9" s="3">
        <v>41195208826</v>
      </c>
      <c r="O9" s="3">
        <v>64587194481</v>
      </c>
      <c r="Q9" s="48">
        <f t="shared" ref="Q9:Q32" si="1">+M9-O9</f>
        <v>-23391985655</v>
      </c>
    </row>
    <row r="10" spans="1:17" ht="21" x14ac:dyDescent="0.2">
      <c r="A10" s="47" t="s">
        <v>76</v>
      </c>
      <c r="C10" s="44">
        <v>360000</v>
      </c>
      <c r="D10" s="44"/>
      <c r="E10" s="56">
        <v>3507872904</v>
      </c>
      <c r="F10" s="44"/>
      <c r="G10" s="44">
        <v>3507872904</v>
      </c>
      <c r="H10" s="41"/>
      <c r="I10" s="56">
        <f t="shared" si="0"/>
        <v>0</v>
      </c>
      <c r="K10" s="3">
        <v>360000</v>
      </c>
      <c r="M10" s="3">
        <v>3507872904</v>
      </c>
      <c r="O10" s="3">
        <v>4515225408</v>
      </c>
      <c r="Q10" s="48">
        <f t="shared" si="1"/>
        <v>-1007352504</v>
      </c>
    </row>
    <row r="11" spans="1:17" ht="21" x14ac:dyDescent="0.2">
      <c r="A11" s="47" t="s">
        <v>65</v>
      </c>
      <c r="C11" s="44">
        <v>5227381</v>
      </c>
      <c r="D11" s="44"/>
      <c r="E11" s="56">
        <v>13761040284</v>
      </c>
      <c r="F11" s="44"/>
      <c r="G11" s="44">
        <v>9208311103</v>
      </c>
      <c r="H11" s="41"/>
      <c r="I11" s="56">
        <f t="shared" si="0"/>
        <v>4552729181</v>
      </c>
      <c r="K11" s="3">
        <v>5227381</v>
      </c>
      <c r="M11" s="3">
        <v>13761040284</v>
      </c>
      <c r="O11" s="3">
        <v>19503019773</v>
      </c>
      <c r="Q11" s="48">
        <f t="shared" si="1"/>
        <v>-5741979489</v>
      </c>
    </row>
    <row r="12" spans="1:17" ht="21" x14ac:dyDescent="0.2">
      <c r="A12" s="47" t="s">
        <v>57</v>
      </c>
      <c r="C12" s="44">
        <v>13854511</v>
      </c>
      <c r="D12" s="44"/>
      <c r="E12" s="56">
        <v>20607376029</v>
      </c>
      <c r="F12" s="44"/>
      <c r="G12" s="44">
        <v>20607376029</v>
      </c>
      <c r="H12" s="41"/>
      <c r="I12" s="56">
        <f t="shared" si="0"/>
        <v>0</v>
      </c>
      <c r="K12" s="3">
        <v>13854511</v>
      </c>
      <c r="M12" s="3">
        <v>20607376029</v>
      </c>
      <c r="O12" s="3">
        <v>31211021747</v>
      </c>
      <c r="Q12" s="48">
        <f t="shared" si="1"/>
        <v>-10603645718</v>
      </c>
    </row>
    <row r="13" spans="1:17" s="38" customFormat="1" ht="21" x14ac:dyDescent="0.2">
      <c r="A13" s="47" t="s">
        <v>55</v>
      </c>
      <c r="C13" s="44">
        <v>174830791</v>
      </c>
      <c r="D13" s="44"/>
      <c r="E13" s="56">
        <v>204532152454</v>
      </c>
      <c r="F13" s="44"/>
      <c r="G13" s="44">
        <v>198286895729</v>
      </c>
      <c r="H13" s="41"/>
      <c r="I13" s="56">
        <f t="shared" si="0"/>
        <v>6245256725</v>
      </c>
      <c r="K13" s="38">
        <v>174830791</v>
      </c>
      <c r="M13" s="38">
        <v>204532152454</v>
      </c>
      <c r="O13" s="38">
        <v>226375064747</v>
      </c>
      <c r="Q13" s="48">
        <f t="shared" si="1"/>
        <v>-21842912293</v>
      </c>
    </row>
    <row r="14" spans="1:17" s="43" customFormat="1" ht="21" x14ac:dyDescent="0.2">
      <c r="A14" s="47" t="s">
        <v>62</v>
      </c>
      <c r="C14" s="44">
        <v>19607650</v>
      </c>
      <c r="D14" s="44"/>
      <c r="E14" s="56">
        <v>21051481660</v>
      </c>
      <c r="F14" s="44"/>
      <c r="G14" s="44">
        <v>20039765351</v>
      </c>
      <c r="I14" s="56">
        <f t="shared" si="0"/>
        <v>1011716309</v>
      </c>
      <c r="K14" s="43">
        <v>19607650</v>
      </c>
      <c r="M14" s="43">
        <v>21051481660</v>
      </c>
      <c r="O14" s="43">
        <v>29841091682</v>
      </c>
      <c r="Q14" s="48">
        <f t="shared" si="1"/>
        <v>-8789610022</v>
      </c>
    </row>
    <row r="15" spans="1:17" s="43" customFormat="1" ht="21" x14ac:dyDescent="0.2">
      <c r="A15" s="47" t="s">
        <v>80</v>
      </c>
      <c r="C15" s="44">
        <v>401250</v>
      </c>
      <c r="D15" s="44"/>
      <c r="E15" s="56">
        <v>5023437574</v>
      </c>
      <c r="F15" s="44"/>
      <c r="G15" s="44">
        <v>5023437574</v>
      </c>
      <c r="I15" s="56">
        <f t="shared" si="0"/>
        <v>0</v>
      </c>
      <c r="K15" s="43">
        <v>401250</v>
      </c>
      <c r="M15" s="43">
        <v>5023437574</v>
      </c>
      <c r="O15" s="43">
        <v>3941668544</v>
      </c>
      <c r="Q15" s="48">
        <f t="shared" si="1"/>
        <v>1081769030</v>
      </c>
    </row>
    <row r="16" spans="1:17" s="46" customFormat="1" ht="21" x14ac:dyDescent="0.2">
      <c r="A16" s="47" t="s">
        <v>78</v>
      </c>
      <c r="C16" s="46">
        <v>98125481</v>
      </c>
      <c r="E16" s="56">
        <v>149068832650</v>
      </c>
      <c r="G16" s="46">
        <v>149068832649</v>
      </c>
      <c r="I16" s="56">
        <f t="shared" si="0"/>
        <v>1</v>
      </c>
      <c r="K16" s="46">
        <v>98125481</v>
      </c>
      <c r="M16" s="46">
        <v>149068832650</v>
      </c>
      <c r="O16" s="46">
        <v>203656320906</v>
      </c>
      <c r="Q16" s="48">
        <f t="shared" si="1"/>
        <v>-54587488256</v>
      </c>
    </row>
    <row r="17" spans="1:17" s="43" customFormat="1" ht="21" x14ac:dyDescent="0.2">
      <c r="A17" s="47" t="s">
        <v>69</v>
      </c>
      <c r="C17" s="46">
        <v>27956927</v>
      </c>
      <c r="D17" s="46"/>
      <c r="E17" s="56">
        <v>153129326148</v>
      </c>
      <c r="F17" s="46"/>
      <c r="G17" s="46">
        <v>148690794954</v>
      </c>
      <c r="I17" s="56">
        <f t="shared" si="0"/>
        <v>4438531194</v>
      </c>
      <c r="K17" s="43">
        <v>27956927</v>
      </c>
      <c r="M17" s="43">
        <v>153129326148</v>
      </c>
      <c r="O17" s="43">
        <v>169631304761</v>
      </c>
      <c r="Q17" s="48">
        <f t="shared" si="1"/>
        <v>-16501978613</v>
      </c>
    </row>
    <row r="18" spans="1:17" s="43" customFormat="1" ht="21" x14ac:dyDescent="0.2">
      <c r="A18" s="47" t="s">
        <v>56</v>
      </c>
      <c r="C18" s="44">
        <v>1570726</v>
      </c>
      <c r="D18" s="44"/>
      <c r="E18" s="56">
        <v>5439459165</v>
      </c>
      <c r="F18" s="44"/>
      <c r="G18" s="44">
        <v>4342139276</v>
      </c>
      <c r="I18" s="56">
        <f t="shared" si="0"/>
        <v>1097319889</v>
      </c>
      <c r="K18" s="43">
        <v>1570726</v>
      </c>
      <c r="M18" s="43">
        <v>5439459165</v>
      </c>
      <c r="O18" s="43">
        <v>6608397386</v>
      </c>
      <c r="Q18" s="48">
        <f t="shared" si="1"/>
        <v>-1168938221</v>
      </c>
    </row>
    <row r="19" spans="1:17" s="43" customFormat="1" ht="21" x14ac:dyDescent="0.2">
      <c r="A19" s="47" t="s">
        <v>92</v>
      </c>
      <c r="C19" s="44">
        <v>19891024</v>
      </c>
      <c r="D19" s="44"/>
      <c r="E19" s="56">
        <v>117831480316</v>
      </c>
      <c r="F19" s="44"/>
      <c r="G19" s="44">
        <v>124518860560</v>
      </c>
      <c r="I19" s="56">
        <f t="shared" si="0"/>
        <v>-6687380244</v>
      </c>
      <c r="K19" s="43">
        <v>19891024</v>
      </c>
      <c r="M19" s="43">
        <v>117831480316</v>
      </c>
      <c r="O19" s="43">
        <v>125700321966</v>
      </c>
      <c r="Q19" s="48">
        <f t="shared" si="1"/>
        <v>-7868841650</v>
      </c>
    </row>
    <row r="20" spans="1:17" s="43" customFormat="1" ht="21" x14ac:dyDescent="0.2">
      <c r="A20" s="47" t="s">
        <v>86</v>
      </c>
      <c r="C20" s="44">
        <v>687460</v>
      </c>
      <c r="D20" s="44"/>
      <c r="E20" s="56">
        <v>20914594343</v>
      </c>
      <c r="F20" s="44"/>
      <c r="G20" s="44">
        <v>29877991917</v>
      </c>
      <c r="I20" s="56">
        <f t="shared" si="0"/>
        <v>-8963397574</v>
      </c>
      <c r="K20" s="43">
        <v>687460</v>
      </c>
      <c r="M20" s="43">
        <v>20914594343</v>
      </c>
      <c r="O20" s="43">
        <v>42552143054</v>
      </c>
      <c r="Q20" s="48">
        <f t="shared" si="1"/>
        <v>-21637548711</v>
      </c>
    </row>
    <row r="21" spans="1:17" s="43" customFormat="1" ht="21" x14ac:dyDescent="0.2">
      <c r="A21" s="47" t="s">
        <v>101</v>
      </c>
      <c r="C21" s="44">
        <v>98554020</v>
      </c>
      <c r="D21" s="44"/>
      <c r="E21" s="56">
        <v>100725963348</v>
      </c>
      <c r="F21" s="44"/>
      <c r="G21" s="44">
        <v>100127476304</v>
      </c>
      <c r="I21" s="56">
        <f t="shared" si="0"/>
        <v>598487044</v>
      </c>
      <c r="K21" s="43">
        <v>98554020</v>
      </c>
      <c r="M21" s="43">
        <v>100725963348</v>
      </c>
      <c r="O21" s="43">
        <v>100127476304</v>
      </c>
      <c r="Q21" s="48">
        <f t="shared" si="1"/>
        <v>598487044</v>
      </c>
    </row>
    <row r="22" spans="1:17" s="38" customFormat="1" ht="21" x14ac:dyDescent="0.2">
      <c r="A22" s="47" t="s">
        <v>67</v>
      </c>
      <c r="C22" s="44">
        <v>4027745</v>
      </c>
      <c r="D22" s="44"/>
      <c r="E22" s="56">
        <v>10902753529</v>
      </c>
      <c r="F22" s="44"/>
      <c r="G22" s="44">
        <v>10902753528</v>
      </c>
      <c r="H22" s="41"/>
      <c r="I22" s="56">
        <f t="shared" si="0"/>
        <v>1</v>
      </c>
      <c r="K22" s="38">
        <v>4027745</v>
      </c>
      <c r="M22" s="38">
        <v>10902753529</v>
      </c>
      <c r="O22" s="38">
        <v>15372226508</v>
      </c>
      <c r="Q22" s="48">
        <f t="shared" si="1"/>
        <v>-4469472979</v>
      </c>
    </row>
    <row r="23" spans="1:17" s="38" customFormat="1" ht="21" x14ac:dyDescent="0.2">
      <c r="A23" s="47" t="s">
        <v>71</v>
      </c>
      <c r="C23" s="44">
        <v>2702203</v>
      </c>
      <c r="D23" s="44"/>
      <c r="E23" s="56">
        <v>6587990883</v>
      </c>
      <c r="F23" s="44"/>
      <c r="G23" s="44">
        <v>6569221678</v>
      </c>
      <c r="H23" s="41"/>
      <c r="I23" s="56">
        <f t="shared" si="0"/>
        <v>18769205</v>
      </c>
      <c r="K23" s="38">
        <v>2702203</v>
      </c>
      <c r="M23" s="38">
        <v>6587990883</v>
      </c>
      <c r="O23" s="38">
        <v>9441363398</v>
      </c>
      <c r="Q23" s="48">
        <f t="shared" si="1"/>
        <v>-2853372515</v>
      </c>
    </row>
    <row r="24" spans="1:17" s="38" customFormat="1" ht="21" x14ac:dyDescent="0.2">
      <c r="A24" s="47" t="s">
        <v>68</v>
      </c>
      <c r="C24" s="44">
        <v>4500670635</v>
      </c>
      <c r="D24" s="44"/>
      <c r="E24" s="56">
        <v>2058770887907</v>
      </c>
      <c r="F24" s="44"/>
      <c r="G24" s="44">
        <v>2102253475359</v>
      </c>
      <c r="H24" s="41"/>
      <c r="I24" s="56">
        <f t="shared" si="0"/>
        <v>-43482587452</v>
      </c>
      <c r="K24" s="38">
        <v>4500670635</v>
      </c>
      <c r="M24" s="38">
        <v>2058770887907</v>
      </c>
      <c r="O24" s="38">
        <v>2770471953180</v>
      </c>
      <c r="Q24" s="48">
        <f t="shared" si="1"/>
        <v>-711701065273</v>
      </c>
    </row>
    <row r="25" spans="1:17" s="38" customFormat="1" ht="21" x14ac:dyDescent="0.2">
      <c r="A25" s="47" t="s">
        <v>53</v>
      </c>
      <c r="C25" s="44">
        <v>63098019</v>
      </c>
      <c r="D25" s="44"/>
      <c r="E25" s="56">
        <v>31367745927</v>
      </c>
      <c r="F25" s="44"/>
      <c r="G25" s="44">
        <v>30553812400</v>
      </c>
      <c r="H25" s="41"/>
      <c r="I25" s="56">
        <f t="shared" si="0"/>
        <v>813933527</v>
      </c>
      <c r="K25" s="38">
        <v>63098019</v>
      </c>
      <c r="M25" s="38">
        <v>31367745927</v>
      </c>
      <c r="O25" s="38">
        <v>43631210297</v>
      </c>
      <c r="Q25" s="48">
        <f t="shared" si="1"/>
        <v>-12263464370</v>
      </c>
    </row>
    <row r="26" spans="1:17" s="38" customFormat="1" ht="21" x14ac:dyDescent="0.2">
      <c r="A26" s="47" t="s">
        <v>91</v>
      </c>
      <c r="C26" s="44">
        <v>1245061</v>
      </c>
      <c r="D26" s="44"/>
      <c r="E26" s="56">
        <v>1455344408</v>
      </c>
      <c r="F26" s="44"/>
      <c r="G26" s="44">
        <v>1492407507</v>
      </c>
      <c r="H26" s="41"/>
      <c r="I26" s="56">
        <f t="shared" si="0"/>
        <v>-37063099</v>
      </c>
      <c r="K26" s="38">
        <v>1245061</v>
      </c>
      <c r="M26" s="38">
        <v>1455344408</v>
      </c>
      <c r="O26" s="38">
        <v>2791426762</v>
      </c>
      <c r="Q26" s="48">
        <f t="shared" si="1"/>
        <v>-1336082354</v>
      </c>
    </row>
    <row r="27" spans="1:17" s="38" customFormat="1" ht="21" x14ac:dyDescent="0.2">
      <c r="A27" s="47" t="s">
        <v>85</v>
      </c>
      <c r="C27" s="44">
        <v>28147575</v>
      </c>
      <c r="D27" s="44"/>
      <c r="E27" s="56">
        <v>57396138174</v>
      </c>
      <c r="F27" s="44"/>
      <c r="G27" s="44">
        <v>76528184231</v>
      </c>
      <c r="H27" s="41"/>
      <c r="I27" s="56">
        <f t="shared" si="0"/>
        <v>-19132046057</v>
      </c>
      <c r="K27" s="38">
        <v>28147575</v>
      </c>
      <c r="M27" s="38">
        <v>57396138174</v>
      </c>
      <c r="O27" s="38">
        <v>109494121120</v>
      </c>
      <c r="Q27" s="48">
        <f t="shared" si="1"/>
        <v>-52097982946</v>
      </c>
    </row>
    <row r="28" spans="1:17" s="38" customFormat="1" ht="21" x14ac:dyDescent="0.2">
      <c r="A28" s="47" t="s">
        <v>59</v>
      </c>
      <c r="C28" s="44">
        <v>267430988</v>
      </c>
      <c r="D28" s="44"/>
      <c r="E28" s="56">
        <v>377347247470</v>
      </c>
      <c r="F28" s="44"/>
      <c r="G28" s="44">
        <v>347296842761</v>
      </c>
      <c r="H28" s="41"/>
      <c r="I28" s="56">
        <f t="shared" si="0"/>
        <v>30050404709</v>
      </c>
      <c r="K28" s="38">
        <v>267430988</v>
      </c>
      <c r="M28" s="38">
        <v>377347247470</v>
      </c>
      <c r="O28" s="38">
        <v>500696710429</v>
      </c>
      <c r="Q28" s="48">
        <f t="shared" si="1"/>
        <v>-123349462959</v>
      </c>
    </row>
    <row r="29" spans="1:17" s="44" customFormat="1" ht="21" x14ac:dyDescent="0.2">
      <c r="A29" s="47" t="s">
        <v>60</v>
      </c>
      <c r="C29" s="44">
        <v>184981680</v>
      </c>
      <c r="E29" s="56">
        <v>278815141081</v>
      </c>
      <c r="G29" s="44">
        <v>280834210568</v>
      </c>
      <c r="I29" s="56">
        <f t="shared" si="0"/>
        <v>-2019069487</v>
      </c>
      <c r="K29" s="44">
        <v>184981680</v>
      </c>
      <c r="M29" s="44">
        <v>278815141081</v>
      </c>
      <c r="O29" s="44">
        <v>275085990525</v>
      </c>
      <c r="Q29" s="48">
        <f t="shared" si="1"/>
        <v>3729150556</v>
      </c>
    </row>
    <row r="30" spans="1:17" s="44" customFormat="1" ht="21" x14ac:dyDescent="0.2">
      <c r="A30" s="47" t="s">
        <v>64</v>
      </c>
      <c r="C30" s="44">
        <v>34025224</v>
      </c>
      <c r="E30" s="56">
        <v>26165711989</v>
      </c>
      <c r="G30" s="44">
        <v>26165711989</v>
      </c>
      <c r="I30" s="56">
        <f t="shared" si="0"/>
        <v>0</v>
      </c>
      <c r="K30" s="44">
        <v>34025224</v>
      </c>
      <c r="M30" s="44">
        <v>26165711989</v>
      </c>
      <c r="O30" s="44">
        <v>26165711989</v>
      </c>
      <c r="Q30" s="48">
        <f t="shared" si="1"/>
        <v>0</v>
      </c>
    </row>
    <row r="31" spans="1:17" ht="21" x14ac:dyDescent="0.2">
      <c r="A31" s="47" t="s">
        <v>72</v>
      </c>
      <c r="C31" s="44">
        <v>4429107</v>
      </c>
      <c r="D31" s="44"/>
      <c r="E31" s="56">
        <v>10402657297</v>
      </c>
      <c r="F31" s="44"/>
      <c r="G31" s="44">
        <v>8437942102</v>
      </c>
      <c r="H31" s="41"/>
      <c r="I31" s="56">
        <f t="shared" si="0"/>
        <v>1964715195</v>
      </c>
      <c r="K31" s="3">
        <v>4429107</v>
      </c>
      <c r="M31" s="3">
        <v>10402657297</v>
      </c>
      <c r="O31" s="3">
        <v>14164599327</v>
      </c>
      <c r="Q31" s="48">
        <f t="shared" si="1"/>
        <v>-3761942030</v>
      </c>
    </row>
    <row r="32" spans="1:17" ht="21.75" thickBot="1" x14ac:dyDescent="0.25">
      <c r="A32" s="47" t="s">
        <v>54</v>
      </c>
      <c r="C32" s="44">
        <v>1946132454</v>
      </c>
      <c r="D32" s="44"/>
      <c r="E32" s="56">
        <v>950095714264</v>
      </c>
      <c r="F32" s="44"/>
      <c r="G32" s="44">
        <v>958953309810</v>
      </c>
      <c r="H32" s="41"/>
      <c r="I32" s="56">
        <f t="shared" si="0"/>
        <v>-8857595546</v>
      </c>
      <c r="K32" s="3">
        <v>1946132454</v>
      </c>
      <c r="M32" s="3">
        <v>950095714264</v>
      </c>
      <c r="O32" s="3">
        <v>1070149201173</v>
      </c>
      <c r="Q32" s="48">
        <f t="shared" si="1"/>
        <v>-120053486909</v>
      </c>
    </row>
    <row r="33" spans="5:17" s="27" customFormat="1" ht="21.75" thickBot="1" x14ac:dyDescent="0.25">
      <c r="E33" s="9">
        <f>SUM(E8:E32)</f>
        <v>4775037775067</v>
      </c>
      <c r="G33" s="9">
        <f>SUM(G8:G32)</f>
        <v>4800259857122</v>
      </c>
      <c r="I33" s="9">
        <f>SUM(I8:I32)</f>
        <v>-25222082055</v>
      </c>
      <c r="K33" s="27" t="s">
        <v>15</v>
      </c>
      <c r="M33" s="9">
        <f>SUM(M8:M32)</f>
        <v>4775037775067</v>
      </c>
      <c r="O33" s="9">
        <f>SUM(O8:O32)</f>
        <v>5968222001997</v>
      </c>
      <c r="Q33" s="9">
        <f>SUM(Q8:Q32)</f>
        <v>-1193184226930</v>
      </c>
    </row>
    <row r="34" spans="5:17" ht="19.5" thickTop="1" x14ac:dyDescent="0.2">
      <c r="I34" s="39"/>
    </row>
    <row r="35" spans="5:17" x14ac:dyDescent="0.45">
      <c r="I35" s="40"/>
    </row>
    <row r="36" spans="5:17" x14ac:dyDescent="0.2">
      <c r="I36" s="44"/>
    </row>
    <row r="37" spans="5:17" x14ac:dyDescent="0.2">
      <c r="I37" s="39"/>
    </row>
    <row r="38" spans="5:17" x14ac:dyDescent="0.2">
      <c r="I38" s="39"/>
    </row>
    <row r="39" spans="5:17" x14ac:dyDescent="0.2">
      <c r="I39" s="39"/>
    </row>
    <row r="42" spans="5:17" x14ac:dyDescent="0.2">
      <c r="I42" s="39"/>
    </row>
    <row r="44" spans="5:17" s="39" customFormat="1" x14ac:dyDescent="0.2"/>
    <row r="45" spans="5:17" s="39" customFormat="1" x14ac:dyDescent="0.2"/>
    <row r="46" spans="5:17" s="39" customFormat="1" x14ac:dyDescent="0.2"/>
    <row r="47" spans="5:17" s="39" customFormat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3"/>
  <sheetViews>
    <sheetView rightToLeft="1" workbookViewId="0">
      <selection activeCell="K8" sqref="K8"/>
    </sheetView>
  </sheetViews>
  <sheetFormatPr defaultRowHeight="22.5" x14ac:dyDescent="0.2"/>
  <cols>
    <col min="1" max="1" width="24.75" style="32" bestFit="1" customWidth="1"/>
    <col min="2" max="2" width="0.875" style="32" customWidth="1"/>
    <col min="3" max="3" width="19" style="32" bestFit="1" customWidth="1"/>
    <col min="4" max="4" width="0.875" style="32" customWidth="1"/>
    <col min="5" max="5" width="22.5" style="32" customWidth="1"/>
    <col min="6" max="6" width="0.875" style="32" customWidth="1"/>
    <col min="7" max="7" width="22.5" style="32" customWidth="1"/>
    <col min="8" max="8" width="0.875" style="32" customWidth="1"/>
    <col min="9" max="9" width="18.875" style="32" bestFit="1" customWidth="1"/>
    <col min="10" max="10" width="0.875" style="32" customWidth="1"/>
    <col min="11" max="11" width="18.25" style="32" bestFit="1" customWidth="1"/>
    <col min="12" max="12" width="0.875" style="32" customWidth="1"/>
    <col min="13" max="13" width="16.125" style="32" bestFit="1" customWidth="1"/>
    <col min="14" max="16384" width="9" style="32"/>
  </cols>
  <sheetData>
    <row r="2" spans="1:20" ht="24" x14ac:dyDescent="0.2">
      <c r="A2" s="60" t="str">
        <f>+سهام!A2</f>
        <v>صندوق سرمایه‌گذاری بخشی صنایع مفید - خودران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</row>
    <row r="3" spans="1:20" ht="24" x14ac:dyDescent="0.2">
      <c r="A3" s="60" t="s">
        <v>1</v>
      </c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  <c r="G3" s="60" t="s">
        <v>1</v>
      </c>
      <c r="H3" s="60" t="s">
        <v>1</v>
      </c>
      <c r="I3" s="60" t="s">
        <v>1</v>
      </c>
      <c r="J3" s="60" t="s">
        <v>1</v>
      </c>
      <c r="K3" s="60" t="s">
        <v>1</v>
      </c>
    </row>
    <row r="4" spans="1:20" ht="24" x14ac:dyDescent="0.2">
      <c r="A4" s="60" t="str">
        <f>+سهام!A4</f>
        <v>برای ماه منتهی به 1405/02/31</v>
      </c>
      <c r="B4" s="60" t="s">
        <v>16</v>
      </c>
      <c r="C4" s="60" t="s">
        <v>16</v>
      </c>
      <c r="D4" s="60" t="s">
        <v>16</v>
      </c>
      <c r="E4" s="60" t="s">
        <v>16</v>
      </c>
      <c r="F4" s="60" t="s">
        <v>16</v>
      </c>
      <c r="G4" s="60" t="s">
        <v>16</v>
      </c>
      <c r="H4" s="60" t="s">
        <v>16</v>
      </c>
      <c r="I4" s="60" t="s">
        <v>16</v>
      </c>
      <c r="J4" s="60" t="s">
        <v>16</v>
      </c>
      <c r="K4" s="60" t="s">
        <v>16</v>
      </c>
    </row>
    <row r="5" spans="1:20" ht="25.5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4.75" thickBot="1" x14ac:dyDescent="0.25">
      <c r="A6" s="62" t="s">
        <v>17</v>
      </c>
      <c r="C6" s="33" t="str">
        <f>+سهام!C6</f>
        <v>1405/01/31</v>
      </c>
      <c r="E6" s="62" t="s">
        <v>5</v>
      </c>
      <c r="F6" s="62" t="s">
        <v>5</v>
      </c>
      <c r="G6" s="62" t="s">
        <v>5</v>
      </c>
      <c r="I6" s="62" t="str">
        <f>+سهام!Q6</f>
        <v>1405/02/31</v>
      </c>
      <c r="J6" s="62" t="s">
        <v>4</v>
      </c>
      <c r="K6" s="62" t="s">
        <v>4</v>
      </c>
    </row>
    <row r="7" spans="1:20" ht="24.75" thickBot="1" x14ac:dyDescent="0.25">
      <c r="A7" s="62" t="s">
        <v>17</v>
      </c>
      <c r="C7" s="33" t="s">
        <v>18</v>
      </c>
      <c r="E7" s="33" t="s">
        <v>19</v>
      </c>
      <c r="G7" s="33" t="s">
        <v>20</v>
      </c>
      <c r="I7" s="33" t="s">
        <v>18</v>
      </c>
      <c r="K7" s="33" t="s">
        <v>21</v>
      </c>
    </row>
    <row r="8" spans="1:20" ht="24" x14ac:dyDescent="0.2">
      <c r="A8" s="34" t="s">
        <v>22</v>
      </c>
      <c r="C8" s="32">
        <v>37007439423</v>
      </c>
      <c r="E8" s="32">
        <v>21850121414</v>
      </c>
      <c r="G8" s="32">
        <v>25247110458</v>
      </c>
      <c r="I8" s="32">
        <f>+C8+E8-G8</f>
        <v>33610450379</v>
      </c>
      <c r="K8" s="36">
        <v>6.6072986556965753E-3</v>
      </c>
    </row>
    <row r="9" spans="1:20" ht="24" x14ac:dyDescent="0.2">
      <c r="A9" s="34" t="s">
        <v>94</v>
      </c>
      <c r="C9" s="32">
        <v>831667</v>
      </c>
      <c r="E9" s="32">
        <v>3517</v>
      </c>
      <c r="G9" s="32">
        <v>0</v>
      </c>
      <c r="I9" s="32">
        <f t="shared" ref="I9:I10" si="0">+C9+E9-G9</f>
        <v>835184</v>
      </c>
      <c r="K9" s="36">
        <v>1.64184355110789E-7</v>
      </c>
    </row>
    <row r="10" spans="1:20" ht="24.75" thickBot="1" x14ac:dyDescent="0.25">
      <c r="A10" s="34" t="s">
        <v>23</v>
      </c>
      <c r="C10" s="32">
        <v>27951</v>
      </c>
      <c r="E10" s="32">
        <v>0</v>
      </c>
      <c r="G10" s="32">
        <v>0</v>
      </c>
      <c r="I10" s="32">
        <f t="shared" si="0"/>
        <v>27951</v>
      </c>
      <c r="K10" s="36">
        <v>5.4947375784278233E-9</v>
      </c>
    </row>
    <row r="11" spans="1:20" ht="24.75" thickBot="1" x14ac:dyDescent="0.25">
      <c r="A11" s="32" t="s">
        <v>15</v>
      </c>
      <c r="C11" s="35">
        <f>SUM(C8:C10)</f>
        <v>37008299041</v>
      </c>
      <c r="D11" s="34"/>
      <c r="E11" s="35">
        <f>SUM(E8:E10)</f>
        <v>21850124931</v>
      </c>
      <c r="F11" s="34"/>
      <c r="G11" s="35">
        <f>SUM(G8:G10)</f>
        <v>25247110458</v>
      </c>
      <c r="H11" s="34"/>
      <c r="I11" s="35">
        <f>SUM(I8:I10)</f>
        <v>33611313514</v>
      </c>
      <c r="J11" s="34"/>
      <c r="K11" s="37">
        <f>SUM(K8:K10)</f>
        <v>6.607468334789264E-3</v>
      </c>
      <c r="L11" s="34"/>
      <c r="M11" s="34"/>
    </row>
    <row r="12" spans="1:20" ht="23.25" thickTop="1" x14ac:dyDescent="0.2"/>
    <row r="13" spans="1:20" x14ac:dyDescent="0.45">
      <c r="I13" s="30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5"/>
  <sheetViews>
    <sheetView rightToLeft="1" tabSelected="1" zoomScaleNormal="100" workbookViewId="0">
      <selection activeCell="I6" sqref="I6"/>
    </sheetView>
  </sheetViews>
  <sheetFormatPr defaultRowHeight="18.75" x14ac:dyDescent="0.45"/>
  <cols>
    <col min="1" max="1" width="20.875" style="21" bestFit="1" customWidth="1"/>
    <col min="2" max="2" width="0.875" style="21" customWidth="1"/>
    <col min="3" max="3" width="20.125" style="21" customWidth="1"/>
    <col min="4" max="4" width="0.875" style="21" customWidth="1"/>
    <col min="5" max="5" width="20.125" style="21" customWidth="1"/>
    <col min="6" max="6" width="0.875" style="21" customWidth="1"/>
    <col min="7" max="7" width="28" style="21" customWidth="1"/>
    <col min="8" max="8" width="0.875" style="21" customWidth="1"/>
    <col min="9" max="9" width="8" style="21" customWidth="1"/>
    <col min="10" max="16384" width="9" style="21"/>
  </cols>
  <sheetData>
    <row r="2" spans="1:7" ht="26.25" x14ac:dyDescent="0.45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</row>
    <row r="3" spans="1:7" ht="26.25" x14ac:dyDescent="0.45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  <c r="F3" s="63" t="s">
        <v>24</v>
      </c>
      <c r="G3" s="63" t="s">
        <v>24</v>
      </c>
    </row>
    <row r="4" spans="1:7" ht="26.25" x14ac:dyDescent="0.45">
      <c r="A4" s="63" t="str">
        <f>+سهام!A4</f>
        <v>برای ماه منتهی به 1405/02/31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</row>
    <row r="6" spans="1:7" ht="27" thickBot="1" x14ac:dyDescent="0.5">
      <c r="A6" s="28" t="s">
        <v>28</v>
      </c>
      <c r="C6" s="28" t="s">
        <v>18</v>
      </c>
      <c r="E6" s="28" t="s">
        <v>45</v>
      </c>
      <c r="G6" s="28" t="s">
        <v>13</v>
      </c>
    </row>
    <row r="7" spans="1:7" ht="21" x14ac:dyDescent="0.45">
      <c r="A7" s="5" t="s">
        <v>51</v>
      </c>
      <c r="C7" s="7">
        <f>+'درآمد سرمایه‌گذاری در سهام'!I44</f>
        <v>-132437978629</v>
      </c>
      <c r="D7" s="7"/>
      <c r="E7" s="1">
        <f>+C7/$C$9</f>
        <v>1.0073952206920518</v>
      </c>
      <c r="F7" s="7"/>
      <c r="G7" s="1">
        <v>-5.5106435724044346E-3</v>
      </c>
    </row>
    <row r="8" spans="1:7" ht="21.75" thickBot="1" x14ac:dyDescent="0.5">
      <c r="A8" s="5" t="s">
        <v>52</v>
      </c>
      <c r="C8" s="7">
        <f>+'درآمد سپرده بانکی'!C10</f>
        <v>972218311</v>
      </c>
      <c r="D8" s="7"/>
      <c r="E8" s="1">
        <f>+C8/$C$9</f>
        <v>-7.39522069205183E-3</v>
      </c>
      <c r="F8" s="7"/>
      <c r="G8" s="1">
        <v>1.9112319730554643E-4</v>
      </c>
    </row>
    <row r="9" spans="1:7" ht="21.75" thickBot="1" x14ac:dyDescent="0.5">
      <c r="A9" s="21" t="s">
        <v>15</v>
      </c>
      <c r="C9" s="16">
        <f>SUM(C7:C8)</f>
        <v>-131465760318</v>
      </c>
      <c r="D9" s="5"/>
      <c r="E9" s="8">
        <f>SUM(E7:E8)</f>
        <v>1</v>
      </c>
      <c r="F9" s="5">
        <f>SUM(F7:F8)</f>
        <v>0</v>
      </c>
      <c r="G9" s="6">
        <f>SUM(G7:G8)</f>
        <v>-5.319520375098888E-3</v>
      </c>
    </row>
    <row r="10" spans="1:7" ht="19.5" thickTop="1" x14ac:dyDescent="0.45"/>
    <row r="11" spans="1:7" x14ac:dyDescent="0.45">
      <c r="C11" s="22"/>
      <c r="E11" s="30"/>
      <c r="G11" s="22"/>
    </row>
    <row r="12" spans="1:7" x14ac:dyDescent="0.45">
      <c r="C12" s="57"/>
      <c r="G12" s="22"/>
    </row>
    <row r="13" spans="1:7" x14ac:dyDescent="0.45">
      <c r="C13" s="23"/>
      <c r="G13" s="22"/>
    </row>
    <row r="14" spans="1:7" x14ac:dyDescent="0.45">
      <c r="C14" s="23"/>
      <c r="G14" s="31"/>
    </row>
    <row r="15" spans="1:7" x14ac:dyDescent="0.45">
      <c r="C15" s="23"/>
      <c r="E15" s="31"/>
      <c r="G15" s="2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1"/>
  <sheetViews>
    <sheetView rightToLeft="1" workbookViewId="0">
      <selection activeCell="C11" sqref="C11"/>
    </sheetView>
  </sheetViews>
  <sheetFormatPr defaultRowHeight="18.75" x14ac:dyDescent="0.2"/>
  <cols>
    <col min="1" max="1" width="15" style="2" customWidth="1"/>
    <col min="2" max="2" width="0.875" style="2" customWidth="1"/>
    <col min="3" max="3" width="20.125" style="2" customWidth="1"/>
    <col min="4" max="4" width="0.875" style="2" customWidth="1"/>
    <col min="5" max="5" width="20.1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64" t="str">
        <f>+سهام!A2</f>
        <v>صندوق سرمایه‌گذاری بخشی صنایع مفید - خودران</v>
      </c>
      <c r="B2" s="64" t="s">
        <v>0</v>
      </c>
      <c r="C2" s="64" t="s">
        <v>0</v>
      </c>
      <c r="D2" s="64" t="s">
        <v>0</v>
      </c>
      <c r="E2" s="64" t="s">
        <v>0</v>
      </c>
    </row>
    <row r="3" spans="1:5" ht="26.25" x14ac:dyDescent="0.2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</row>
    <row r="4" spans="1:5" ht="26.25" x14ac:dyDescent="0.2">
      <c r="A4" s="64" t="str">
        <f>+سهام!A4</f>
        <v>برای ماه منتهی به 1405/02/31</v>
      </c>
      <c r="B4" s="64" t="s">
        <v>2</v>
      </c>
      <c r="C4" s="64" t="s">
        <v>2</v>
      </c>
      <c r="D4" s="64" t="s">
        <v>2</v>
      </c>
      <c r="E4" s="64" t="s">
        <v>2</v>
      </c>
    </row>
    <row r="5" spans="1:5" ht="26.25" x14ac:dyDescent="0.2">
      <c r="E5" s="42" t="s">
        <v>81</v>
      </c>
    </row>
    <row r="6" spans="1:5" ht="27" thickBot="1" x14ac:dyDescent="0.25">
      <c r="A6" s="65" t="s">
        <v>50</v>
      </c>
      <c r="C6" s="17" t="s">
        <v>26</v>
      </c>
      <c r="E6" s="17" t="s">
        <v>82</v>
      </c>
    </row>
    <row r="7" spans="1:5" ht="27" thickBot="1" x14ac:dyDescent="0.25">
      <c r="A7" s="65" t="s">
        <v>50</v>
      </c>
      <c r="C7" s="17" t="s">
        <v>18</v>
      </c>
      <c r="E7" s="17" t="s">
        <v>18</v>
      </c>
    </row>
    <row r="8" spans="1:5" ht="24" x14ac:dyDescent="0.2">
      <c r="A8" s="12" t="s">
        <v>93</v>
      </c>
      <c r="B8" s="13"/>
      <c r="C8" s="14">
        <v>0</v>
      </c>
      <c r="D8" s="13"/>
      <c r="E8" s="14">
        <v>653919506</v>
      </c>
    </row>
    <row r="9" spans="1:5" ht="24.75" thickBot="1" x14ac:dyDescent="0.25">
      <c r="A9" s="12" t="s">
        <v>50</v>
      </c>
      <c r="B9" s="13"/>
      <c r="C9" s="14">
        <v>0</v>
      </c>
      <c r="D9" s="13"/>
      <c r="E9" s="14">
        <v>6713032</v>
      </c>
    </row>
    <row r="10" spans="1:5" ht="24.75" thickBot="1" x14ac:dyDescent="0.25">
      <c r="A10" s="13" t="s">
        <v>15</v>
      </c>
      <c r="B10" s="13"/>
      <c r="C10" s="15">
        <f>SUM(C8:C9)</f>
        <v>0</v>
      </c>
      <c r="D10" s="13"/>
      <c r="E10" s="15">
        <f>SUM(E8:E9)</f>
        <v>660632538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5"/>
  <sheetViews>
    <sheetView rightToLeft="1" topLeftCell="A33" zoomScale="93" zoomScaleNormal="93" workbookViewId="0">
      <selection activeCell="K48" sqref="K48"/>
    </sheetView>
  </sheetViews>
  <sheetFormatPr defaultRowHeight="18.75" x14ac:dyDescent="0.45"/>
  <cols>
    <col min="1" max="1" width="37.375" style="20" bestFit="1" customWidth="1"/>
    <col min="2" max="2" width="0.875" style="20" customWidth="1"/>
    <col min="3" max="3" width="19.25" style="20" customWidth="1"/>
    <col min="4" max="4" width="0.875" style="20" customWidth="1"/>
    <col min="5" max="5" width="19.25" style="20" customWidth="1"/>
    <col min="6" max="6" width="0.875" style="20" customWidth="1"/>
    <col min="7" max="7" width="19.25" style="20" customWidth="1"/>
    <col min="8" max="8" width="0.875" style="20" customWidth="1"/>
    <col min="9" max="9" width="19.25" style="20" customWidth="1"/>
    <col min="10" max="10" width="0.875" style="20" customWidth="1"/>
    <col min="11" max="11" width="20.125" style="20" customWidth="1"/>
    <col min="12" max="12" width="0.875" style="20" customWidth="1"/>
    <col min="13" max="13" width="19.25" style="20" customWidth="1"/>
    <col min="14" max="14" width="0.875" style="20" customWidth="1"/>
    <col min="15" max="15" width="20.125" style="20" customWidth="1"/>
    <col min="16" max="16" width="0.875" style="20" customWidth="1"/>
    <col min="17" max="17" width="19.25" style="20" customWidth="1"/>
    <col min="18" max="18" width="0.875" style="20" customWidth="1"/>
    <col min="19" max="19" width="20.125" style="20" customWidth="1"/>
    <col min="20" max="20" width="0.875" style="20" customWidth="1"/>
    <col min="21" max="21" width="20.125" style="20" customWidth="1"/>
    <col min="22" max="22" width="0.875" style="20" customWidth="1"/>
    <col min="23" max="23" width="8" style="20" customWidth="1"/>
    <col min="24" max="16384" width="9" style="20"/>
  </cols>
  <sheetData>
    <row r="2" spans="1:21" ht="26.25" x14ac:dyDescent="0.45">
      <c r="A2" s="63" t="s">
        <v>61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  <c r="R2" s="63" t="s">
        <v>0</v>
      </c>
      <c r="S2" s="63" t="s">
        <v>0</v>
      </c>
      <c r="T2" s="63" t="s">
        <v>0</v>
      </c>
      <c r="U2" s="63" t="s">
        <v>0</v>
      </c>
    </row>
    <row r="3" spans="1:21" ht="26.25" x14ac:dyDescent="0.45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  <c r="F3" s="63" t="s">
        <v>24</v>
      </c>
      <c r="G3" s="63" t="s">
        <v>24</v>
      </c>
      <c r="H3" s="63" t="s">
        <v>24</v>
      </c>
      <c r="I3" s="63" t="s">
        <v>24</v>
      </c>
      <c r="J3" s="63" t="s">
        <v>24</v>
      </c>
      <c r="K3" s="63" t="s">
        <v>24</v>
      </c>
      <c r="L3" s="63" t="s">
        <v>24</v>
      </c>
      <c r="M3" s="63" t="s">
        <v>24</v>
      </c>
      <c r="N3" s="63" t="s">
        <v>24</v>
      </c>
      <c r="O3" s="63" t="s">
        <v>24</v>
      </c>
      <c r="P3" s="63" t="s">
        <v>24</v>
      </c>
      <c r="Q3" s="63" t="s">
        <v>24</v>
      </c>
      <c r="R3" s="63" t="s">
        <v>24</v>
      </c>
      <c r="S3" s="63" t="s">
        <v>24</v>
      </c>
      <c r="T3" s="63" t="s">
        <v>24</v>
      </c>
      <c r="U3" s="63" t="s">
        <v>24</v>
      </c>
    </row>
    <row r="4" spans="1:21" ht="26.25" x14ac:dyDescent="0.45">
      <c r="A4" s="63" t="str">
        <f>+سهام!A4</f>
        <v>برای ماه منتهی به 1405/02/31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  <c r="R4" s="63" t="s">
        <v>2</v>
      </c>
      <c r="S4" s="63" t="s">
        <v>2</v>
      </c>
      <c r="T4" s="63" t="s">
        <v>2</v>
      </c>
      <c r="U4" s="63" t="s">
        <v>2</v>
      </c>
    </row>
    <row r="6" spans="1:21" ht="27" thickBot="1" x14ac:dyDescent="0.5">
      <c r="A6" s="66" t="s">
        <v>3</v>
      </c>
      <c r="C6" s="66" t="s">
        <v>26</v>
      </c>
      <c r="D6" s="66" t="s">
        <v>26</v>
      </c>
      <c r="E6" s="66" t="s">
        <v>26</v>
      </c>
      <c r="F6" s="66" t="s">
        <v>26</v>
      </c>
      <c r="G6" s="66" t="s">
        <v>26</v>
      </c>
      <c r="H6" s="66" t="s">
        <v>26</v>
      </c>
      <c r="I6" s="66" t="s">
        <v>26</v>
      </c>
      <c r="J6" s="66" t="s">
        <v>26</v>
      </c>
      <c r="K6" s="66" t="s">
        <v>26</v>
      </c>
      <c r="M6" s="66" t="s">
        <v>27</v>
      </c>
      <c r="N6" s="66" t="s">
        <v>27</v>
      </c>
      <c r="O6" s="66" t="s">
        <v>27</v>
      </c>
      <c r="P6" s="66" t="s">
        <v>27</v>
      </c>
      <c r="Q6" s="66" t="s">
        <v>27</v>
      </c>
      <c r="R6" s="66" t="s">
        <v>27</v>
      </c>
      <c r="S6" s="66" t="s">
        <v>27</v>
      </c>
      <c r="T6" s="66" t="s">
        <v>27</v>
      </c>
      <c r="U6" s="66" t="s">
        <v>27</v>
      </c>
    </row>
    <row r="7" spans="1:21" ht="27" thickBot="1" x14ac:dyDescent="0.5">
      <c r="A7" s="66" t="s">
        <v>3</v>
      </c>
      <c r="C7" s="28" t="s">
        <v>42</v>
      </c>
      <c r="E7" s="28" t="s">
        <v>43</v>
      </c>
      <c r="G7" s="28" t="s">
        <v>44</v>
      </c>
      <c r="I7" s="28" t="s">
        <v>18</v>
      </c>
      <c r="K7" s="28" t="s">
        <v>45</v>
      </c>
      <c r="M7" s="28" t="s">
        <v>42</v>
      </c>
      <c r="O7" s="28" t="s">
        <v>43</v>
      </c>
      <c r="Q7" s="28" t="s">
        <v>44</v>
      </c>
      <c r="S7" s="28" t="s">
        <v>18</v>
      </c>
      <c r="U7" s="28" t="s">
        <v>45</v>
      </c>
    </row>
    <row r="8" spans="1:21" ht="21" x14ac:dyDescent="0.55000000000000004">
      <c r="A8" s="29" t="s">
        <v>66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-290</v>
      </c>
      <c r="F8" s="7"/>
      <c r="G8" s="7">
        <f>IFERROR(VLOOKUP(A8,'درآمد ناشی از فروش'!A:Q,9,0),0)</f>
        <v>-4647</v>
      </c>
      <c r="H8" s="7"/>
      <c r="I8" s="7">
        <f>+G8+E8+C8</f>
        <v>-4937</v>
      </c>
      <c r="J8" s="7"/>
      <c r="K8" s="1">
        <f t="shared" ref="K8:K36" si="0">+I8/$I$44</f>
        <v>3.7277826580471105E-8</v>
      </c>
      <c r="L8" s="7"/>
      <c r="M8" s="7">
        <f>IFERROR(VLOOKUP(A8,'درآمد سود سهام'!A:S,19,0),0)</f>
        <v>607902080</v>
      </c>
      <c r="N8" s="7"/>
      <c r="O8" s="7">
        <f>IFERROR(VLOOKUP(A8,'درآمد ناشی از تغییر قیمت اوراق'!A:Q,17,0),0)</f>
        <v>6434979907</v>
      </c>
      <c r="P8" s="7"/>
      <c r="Q8" s="7">
        <f>IFERROR(VLOOKUP(A8,'درآمد ناشی از فروش'!A:Q,17,0),0)</f>
        <v>9288070855</v>
      </c>
      <c r="R8" s="7"/>
      <c r="S8" s="7">
        <f>+Q8+O8+M8</f>
        <v>16330952842</v>
      </c>
      <c r="T8" s="7"/>
      <c r="U8" s="1">
        <f t="shared" ref="U8:U36" si="1">+S8/$S$44</f>
        <v>-1.2092690275050388E-2</v>
      </c>
    </row>
    <row r="9" spans="1:21" ht="21" x14ac:dyDescent="0.55000000000000004">
      <c r="A9" s="29" t="s">
        <v>65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4552729181</v>
      </c>
      <c r="F9" s="7"/>
      <c r="G9" s="7">
        <f>IFERROR(VLOOKUP(A9,'درآمد ناشی از فروش'!A:Q,9,0),0)</f>
        <v>-4522678834</v>
      </c>
      <c r="H9" s="7"/>
      <c r="I9" s="7">
        <f t="shared" ref="I9:I42" si="2">+G9+E9+C9</f>
        <v>30050347</v>
      </c>
      <c r="J9" s="7"/>
      <c r="K9" s="1">
        <f t="shared" si="0"/>
        <v>-2.2690128097001825E-4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-5741979489</v>
      </c>
      <c r="P9" s="7"/>
      <c r="Q9" s="7">
        <f>IFERROR(VLOOKUP(A9,'درآمد ناشی از فروش'!A:Q,17,0),0)</f>
        <v>-6298991926</v>
      </c>
      <c r="R9" s="7"/>
      <c r="S9" s="7">
        <f t="shared" ref="S9:S43" si="3">+Q9+O9+M9</f>
        <v>-12040971415</v>
      </c>
      <c r="T9" s="7"/>
      <c r="U9" s="1">
        <f t="shared" si="1"/>
        <v>8.9160589306127771E-3</v>
      </c>
    </row>
    <row r="10" spans="1:21" ht="21" x14ac:dyDescent="0.55000000000000004">
      <c r="A10" s="29" t="s">
        <v>57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0</v>
      </c>
      <c r="F10" s="7"/>
      <c r="G10" s="7">
        <f>IFERROR(VLOOKUP(A10,'درآمد ناشی از فروش'!A:Q,9,0),0)</f>
        <v>0</v>
      </c>
      <c r="H10" s="7"/>
      <c r="I10" s="7">
        <f t="shared" si="2"/>
        <v>0</v>
      </c>
      <c r="J10" s="7"/>
      <c r="K10" s="1">
        <f t="shared" si="0"/>
        <v>0</v>
      </c>
      <c r="L10" s="7"/>
      <c r="M10" s="7">
        <f>IFERROR(VLOOKUP(A10,'درآمد سود سهام'!A:S,19,0),0)</f>
        <v>0</v>
      </c>
      <c r="N10" s="7"/>
      <c r="O10" s="7">
        <f>IFERROR(VLOOKUP(A10,'درآمد ناشی از تغییر قیمت اوراق'!A:Q,17,0),0)</f>
        <v>-10603645718</v>
      </c>
      <c r="P10" s="7"/>
      <c r="Q10" s="7">
        <f>IFERROR(VLOOKUP(A10,'درآمد ناشی از فروش'!A:Q,17,0),0)</f>
        <v>-317425715</v>
      </c>
      <c r="R10" s="7"/>
      <c r="S10" s="7">
        <f t="shared" si="3"/>
        <v>-10921071433</v>
      </c>
      <c r="T10" s="7"/>
      <c r="U10" s="1">
        <f t="shared" si="1"/>
        <v>8.0867990734333744E-3</v>
      </c>
    </row>
    <row r="11" spans="1:21" ht="21" x14ac:dyDescent="0.55000000000000004">
      <c r="A11" s="29" t="s">
        <v>55</v>
      </c>
      <c r="C11" s="7">
        <f>IFERROR(VLOOKUP(A11,'درآمد سود سهام'!A:S,13,0),0)</f>
        <v>0</v>
      </c>
      <c r="D11" s="7"/>
      <c r="E11" s="7">
        <f>IFERROR(VLOOKUP(A11,'درآمد ناشی از تغییر قیمت اوراق'!A:Q,9,0),0)</f>
        <v>6245256725</v>
      </c>
      <c r="F11" s="7"/>
      <c r="G11" s="7">
        <f>IFERROR(VLOOKUP(A11,'درآمد ناشی از فروش'!A:Q,9,0),0)</f>
        <v>-1294</v>
      </c>
      <c r="H11" s="7"/>
      <c r="I11" s="7">
        <f t="shared" si="2"/>
        <v>6245255431</v>
      </c>
      <c r="J11" s="7"/>
      <c r="K11" s="1">
        <f t="shared" si="0"/>
        <v>-4.7156076343440004E-2</v>
      </c>
      <c r="L11" s="7"/>
      <c r="M11" s="7">
        <f>IFERROR(VLOOKUP(A11,'درآمد سود سهام'!A:S,19,0),0)</f>
        <v>0</v>
      </c>
      <c r="N11" s="7"/>
      <c r="O11" s="7">
        <f>IFERROR(VLOOKUP(A11,'درآمد ناشی از تغییر قیمت اوراق'!A:Q,17,0),0)</f>
        <v>-21842912293</v>
      </c>
      <c r="P11" s="7"/>
      <c r="Q11" s="7">
        <f>IFERROR(VLOOKUP(A11,'درآمد ناشی از فروش'!A:Q,17,0),0)</f>
        <v>-1294</v>
      </c>
      <c r="R11" s="7"/>
      <c r="S11" s="7">
        <f t="shared" si="3"/>
        <v>-21842913587</v>
      </c>
      <c r="T11" s="7"/>
      <c r="U11" s="1">
        <f t="shared" si="1"/>
        <v>1.6174168847819206E-2</v>
      </c>
    </row>
    <row r="12" spans="1:21" ht="21" x14ac:dyDescent="0.55000000000000004">
      <c r="A12" s="29" t="s">
        <v>62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1011716309</v>
      </c>
      <c r="F12" s="7"/>
      <c r="G12" s="7">
        <f>IFERROR(VLOOKUP(A12,'درآمد ناشی از فروش'!A:Q,9,0),0)</f>
        <v>0</v>
      </c>
      <c r="H12" s="7"/>
      <c r="I12" s="7">
        <f t="shared" si="2"/>
        <v>1011716309</v>
      </c>
      <c r="J12" s="7"/>
      <c r="K12" s="1">
        <f t="shared" si="0"/>
        <v>-7.6391705723184754E-3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-8789610022</v>
      </c>
      <c r="P12" s="7"/>
      <c r="Q12" s="7">
        <f>IFERROR(VLOOKUP(A12,'درآمد ناشی از فروش'!A:Q,17,0),0)</f>
        <v>-46721216</v>
      </c>
      <c r="R12" s="7"/>
      <c r="S12" s="7">
        <f t="shared" si="3"/>
        <v>-8836331238</v>
      </c>
      <c r="T12" s="7"/>
      <c r="U12" s="1">
        <f t="shared" si="1"/>
        <v>6.5430975070895113E-3</v>
      </c>
    </row>
    <row r="13" spans="1:21" ht="21" x14ac:dyDescent="0.55000000000000004">
      <c r="A13" s="29" t="s">
        <v>56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1097319889</v>
      </c>
      <c r="F13" s="7"/>
      <c r="G13" s="7">
        <f>IFERROR(VLOOKUP(A13,'درآمد ناشی از فروش'!A:Q,9,0),0)</f>
        <v>-1242166083</v>
      </c>
      <c r="H13" s="7"/>
      <c r="I13" s="7">
        <f t="shared" si="2"/>
        <v>-144846194</v>
      </c>
      <c r="J13" s="7"/>
      <c r="K13" s="1">
        <f t="shared" si="0"/>
        <v>1.0936907637782609E-3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-1168938221</v>
      </c>
      <c r="P13" s="7"/>
      <c r="Q13" s="7">
        <f>IFERROR(VLOOKUP(A13,'درآمد ناشی از فروش'!A:Q,17,0),0)</f>
        <v>-6911187595</v>
      </c>
      <c r="R13" s="7"/>
      <c r="S13" s="7">
        <f t="shared" si="3"/>
        <v>-8080125816</v>
      </c>
      <c r="T13" s="7"/>
      <c r="U13" s="1">
        <f t="shared" si="1"/>
        <v>5.9831450021112483E-3</v>
      </c>
    </row>
    <row r="14" spans="1:21" ht="21" x14ac:dyDescent="0.55000000000000004">
      <c r="A14" s="29" t="s">
        <v>69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4438531194</v>
      </c>
      <c r="F14" s="7"/>
      <c r="G14" s="7">
        <f>IFERROR(VLOOKUP(A14,'درآمد ناشی از فروش'!A:Q,9,0),0)</f>
        <v>0</v>
      </c>
      <c r="H14" s="7"/>
      <c r="I14" s="7">
        <f t="shared" si="2"/>
        <v>4438531194</v>
      </c>
      <c r="J14" s="7"/>
      <c r="K14" s="1">
        <f t="shared" si="0"/>
        <v>-3.3514036078983865E-2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-16501978613</v>
      </c>
      <c r="P14" s="7"/>
      <c r="Q14" s="7">
        <f>IFERROR(VLOOKUP(A14,'درآمد ناشی از فروش'!A:Q,17,0),0)</f>
        <v>0</v>
      </c>
      <c r="R14" s="7"/>
      <c r="S14" s="7">
        <f t="shared" si="3"/>
        <v>-16501978613</v>
      </c>
      <c r="T14" s="7"/>
      <c r="U14" s="1">
        <f t="shared" si="1"/>
        <v>1.2219330875740619E-2</v>
      </c>
    </row>
    <row r="15" spans="1:21" ht="21" x14ac:dyDescent="0.55000000000000004">
      <c r="A15" s="29" t="s">
        <v>70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0</v>
      </c>
      <c r="F15" s="7"/>
      <c r="G15" s="7">
        <f>IFERROR(VLOOKUP(A15,'درآمد ناشی از فروش'!A:Q,9,0),0)</f>
        <v>0</v>
      </c>
      <c r="H15" s="7"/>
      <c r="I15" s="7">
        <f t="shared" si="2"/>
        <v>0</v>
      </c>
      <c r="J15" s="7"/>
      <c r="K15" s="1">
        <f t="shared" si="0"/>
        <v>0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0</v>
      </c>
      <c r="P15" s="7"/>
      <c r="Q15" s="7">
        <f>IFERROR(VLOOKUP(A15,'درآمد ناشی از فروش'!A:Q,17,0),0)</f>
        <v>58249491</v>
      </c>
      <c r="R15" s="7"/>
      <c r="S15" s="7">
        <f t="shared" si="3"/>
        <v>58249491</v>
      </c>
      <c r="T15" s="7"/>
      <c r="U15" s="1">
        <f t="shared" si="1"/>
        <v>-4.3132391609800916E-5</v>
      </c>
    </row>
    <row r="16" spans="1:21" ht="21" x14ac:dyDescent="0.55000000000000004">
      <c r="A16" s="29" t="s">
        <v>67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1</v>
      </c>
      <c r="F16" s="7"/>
      <c r="G16" s="7">
        <f>IFERROR(VLOOKUP(A16,'درآمد ناشی از فروش'!A:Q,9,0),0)</f>
        <v>0</v>
      </c>
      <c r="H16" s="7"/>
      <c r="I16" s="7">
        <f t="shared" si="2"/>
        <v>1</v>
      </c>
      <c r="J16" s="7"/>
      <c r="K16" s="1">
        <f t="shared" si="0"/>
        <v>-7.5507041888740331E-12</v>
      </c>
      <c r="L16" s="7"/>
      <c r="M16" s="7">
        <f>IFERROR(VLOOKUP(A16,'درآمد سود سهام'!A:S,19,0),0)</f>
        <v>0</v>
      </c>
      <c r="N16" s="7"/>
      <c r="O16" s="7">
        <f>IFERROR(VLOOKUP(A16,'درآمد ناشی از تغییر قیمت اوراق'!A:Q,17,0),0)</f>
        <v>-4469472979</v>
      </c>
      <c r="P16" s="7"/>
      <c r="Q16" s="7">
        <f>IFERROR(VLOOKUP(A16,'درآمد ناشی از فروش'!A:Q,17,0),0)</f>
        <v>0</v>
      </c>
      <c r="R16" s="7"/>
      <c r="S16" s="7">
        <f t="shared" si="3"/>
        <v>-4469472979</v>
      </c>
      <c r="T16" s="7"/>
      <c r="U16" s="1">
        <f t="shared" si="1"/>
        <v>3.3095406588128208E-3</v>
      </c>
    </row>
    <row r="17" spans="1:21" ht="21" x14ac:dyDescent="0.55000000000000004">
      <c r="A17" s="29" t="s">
        <v>68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-43482587452</v>
      </c>
      <c r="F17" s="7"/>
      <c r="G17" s="7">
        <f>IFERROR(VLOOKUP(A17,'درآمد ناشی از فروش'!A:Q,9,0),0)</f>
        <v>-21237202251</v>
      </c>
      <c r="H17" s="7"/>
      <c r="I17" s="7">
        <f t="shared" si="2"/>
        <v>-64719789703</v>
      </c>
      <c r="J17" s="7"/>
      <c r="K17" s="1">
        <f t="shared" si="0"/>
        <v>0.48867998721348865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-711701065273</v>
      </c>
      <c r="P17" s="7"/>
      <c r="Q17" s="7">
        <f>IFERROR(VLOOKUP(A17,'درآمد ناشی از فروش'!A:Q,17,0),0)</f>
        <v>-35940807792</v>
      </c>
      <c r="R17" s="7"/>
      <c r="S17" s="7">
        <f t="shared" si="3"/>
        <v>-747641873065</v>
      </c>
      <c r="T17" s="7"/>
      <c r="U17" s="1">
        <f t="shared" si="1"/>
        <v>0.55361139641417034</v>
      </c>
    </row>
    <row r="18" spans="1:21" ht="21" x14ac:dyDescent="0.55000000000000004">
      <c r="A18" s="29" t="s">
        <v>53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813933527</v>
      </c>
      <c r="F18" s="7"/>
      <c r="G18" s="7">
        <f>IFERROR(VLOOKUP(A18,'درآمد ناشی از فروش'!A:Q,9,0),0)</f>
        <v>0</v>
      </c>
      <c r="H18" s="7"/>
      <c r="I18" s="7">
        <f t="shared" si="2"/>
        <v>813933527</v>
      </c>
      <c r="J18" s="7"/>
      <c r="K18" s="1">
        <f t="shared" si="0"/>
        <v>-6.145771291783916E-3</v>
      </c>
      <c r="L18" s="7"/>
      <c r="M18" s="7">
        <f>IFERROR(VLOOKUP(A18,'درآمد سود سهام'!A:S,19,0),0)</f>
        <v>0</v>
      </c>
      <c r="N18" s="7"/>
      <c r="O18" s="7">
        <f>IFERROR(VLOOKUP(A18,'درآمد ناشی از تغییر قیمت اوراق'!A:Q,17,0),0)</f>
        <v>-12263464370</v>
      </c>
      <c r="P18" s="7"/>
      <c r="Q18" s="7">
        <f>IFERROR(VLOOKUP(A18,'درآمد ناشی از فروش'!A:Q,17,0),0)</f>
        <v>-3991375124</v>
      </c>
      <c r="R18" s="7"/>
      <c r="S18" s="7">
        <f t="shared" si="3"/>
        <v>-16254839494</v>
      </c>
      <c r="T18" s="7"/>
      <c r="U18" s="1">
        <f t="shared" si="1"/>
        <v>1.2036330113333799E-2</v>
      </c>
    </row>
    <row r="19" spans="1:21" ht="21" x14ac:dyDescent="0.55000000000000004">
      <c r="A19" s="29" t="s">
        <v>59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30050404709</v>
      </c>
      <c r="F19" s="7"/>
      <c r="G19" s="7">
        <f>IFERROR(VLOOKUP(A19,'درآمد ناشی از فروش'!A:Q,9,0),0)</f>
        <v>-36438180079</v>
      </c>
      <c r="H19" s="7"/>
      <c r="I19" s="7">
        <f t="shared" si="2"/>
        <v>-6387775370</v>
      </c>
      <c r="J19" s="7"/>
      <c r="K19" s="1">
        <f t="shared" si="0"/>
        <v>4.8232202243845376E-2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-123349462959</v>
      </c>
      <c r="P19" s="7"/>
      <c r="Q19" s="7">
        <f>IFERROR(VLOOKUP(A19,'درآمد ناشی از فروش'!A:Q,17,0),0)</f>
        <v>-37770310995</v>
      </c>
      <c r="R19" s="7"/>
      <c r="S19" s="7">
        <f t="shared" si="3"/>
        <v>-161119773954</v>
      </c>
      <c r="T19" s="7"/>
      <c r="U19" s="1">
        <f t="shared" si="1"/>
        <v>0.11930544056198755</v>
      </c>
    </row>
    <row r="20" spans="1:21" ht="21" x14ac:dyDescent="0.55000000000000004">
      <c r="A20" s="29" t="s">
        <v>60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-2019069487</v>
      </c>
      <c r="F20" s="7"/>
      <c r="G20" s="7">
        <f>IFERROR(VLOOKUP(A20,'درآمد ناشی از فروش'!A:Q,9,0),0)</f>
        <v>0</v>
      </c>
      <c r="H20" s="7"/>
      <c r="I20" s="7">
        <f t="shared" si="2"/>
        <v>-2019069487</v>
      </c>
      <c r="J20" s="7"/>
      <c r="K20" s="1">
        <f t="shared" si="0"/>
        <v>1.5245396433118645E-2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3729150556</v>
      </c>
      <c r="P20" s="7"/>
      <c r="Q20" s="7">
        <f>IFERROR(VLOOKUP(A20,'درآمد ناشی از فروش'!A:Q,17,0),0)</f>
        <v>647060185</v>
      </c>
      <c r="R20" s="7"/>
      <c r="S20" s="7">
        <f t="shared" si="3"/>
        <v>4376210741</v>
      </c>
      <c r="T20" s="7"/>
      <c r="U20" s="1">
        <f t="shared" si="1"/>
        <v>-3.2404821434032622E-3</v>
      </c>
    </row>
    <row r="21" spans="1:21" ht="21" x14ac:dyDescent="0.55000000000000004">
      <c r="A21" s="29" t="s">
        <v>72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1964715195</v>
      </c>
      <c r="F21" s="7"/>
      <c r="G21" s="7">
        <f>IFERROR(VLOOKUP(A21,'درآمد ناشی از فروش'!A:Q,9,0),0)</f>
        <v>-2020874911</v>
      </c>
      <c r="H21" s="7"/>
      <c r="I21" s="7">
        <f t="shared" si="2"/>
        <v>-56159716</v>
      </c>
      <c r="J21" s="7"/>
      <c r="K21" s="1">
        <f t="shared" si="0"/>
        <v>4.2404540284717609E-4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-3761942030</v>
      </c>
      <c r="P21" s="7"/>
      <c r="Q21" s="7">
        <f>IFERROR(VLOOKUP(A21,'درآمد ناشی از فروش'!A:Q,17,0),0)</f>
        <v>-25673096653</v>
      </c>
      <c r="R21" s="7"/>
      <c r="S21" s="7">
        <f t="shared" si="3"/>
        <v>-29435038683</v>
      </c>
      <c r="T21" s="7"/>
      <c r="U21" s="1">
        <f t="shared" si="1"/>
        <v>2.1795960681009117E-2</v>
      </c>
    </row>
    <row r="22" spans="1:21" ht="21" x14ac:dyDescent="0.55000000000000004">
      <c r="A22" s="29" t="s">
        <v>54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-8857595546</v>
      </c>
      <c r="F22" s="7"/>
      <c r="G22" s="7">
        <f>IFERROR(VLOOKUP(A22,'درآمد ناشی از فروش'!A:Q,9,0),0)</f>
        <v>-18024965693</v>
      </c>
      <c r="H22" s="7"/>
      <c r="I22" s="7">
        <f t="shared" si="2"/>
        <v>-26882561239</v>
      </c>
      <c r="J22" s="7"/>
      <c r="K22" s="1">
        <f t="shared" si="0"/>
        <v>0.20298226775498002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-120053486909</v>
      </c>
      <c r="P22" s="7"/>
      <c r="Q22" s="7">
        <f>IFERROR(VLOOKUP(A22,'درآمد ناشی از فروش'!A:Q,17,0),0)</f>
        <v>-26482365940</v>
      </c>
      <c r="R22" s="7"/>
      <c r="S22" s="7">
        <f t="shared" si="3"/>
        <v>-146535852849</v>
      </c>
      <c r="T22" s="7"/>
      <c r="U22" s="1">
        <f t="shared" si="1"/>
        <v>0.1085063866044637</v>
      </c>
    </row>
    <row r="23" spans="1:21" ht="21" x14ac:dyDescent="0.55000000000000004">
      <c r="A23" s="29" t="s">
        <v>74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13165194714</v>
      </c>
      <c r="F23" s="7"/>
      <c r="G23" s="7">
        <f>IFERROR(VLOOKUP(A23,'درآمد ناشی از فروش'!A:Q,9,0),0)</f>
        <v>-17476360940</v>
      </c>
      <c r="H23" s="7"/>
      <c r="I23" s="7">
        <f t="shared" si="2"/>
        <v>-4311166226</v>
      </c>
      <c r="J23" s="7"/>
      <c r="K23" s="1">
        <f t="shared" si="0"/>
        <v>3.2552340881590459E-2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-23391985655</v>
      </c>
      <c r="P23" s="7"/>
      <c r="Q23" s="7">
        <f>IFERROR(VLOOKUP(A23,'درآمد ناشی از فروش'!A:Q,17,0),0)</f>
        <v>-25692550631</v>
      </c>
      <c r="R23" s="7"/>
      <c r="S23" s="7">
        <f t="shared" si="3"/>
        <v>-49084536286</v>
      </c>
      <c r="T23" s="7"/>
      <c r="U23" s="1">
        <f t="shared" si="1"/>
        <v>3.6345956071500006E-2</v>
      </c>
    </row>
    <row r="24" spans="1:21" ht="21" x14ac:dyDescent="0.55000000000000004">
      <c r="A24" s="29" t="s">
        <v>75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0</v>
      </c>
      <c r="F24" s="7"/>
      <c r="G24" s="7">
        <f>IFERROR(VLOOKUP(A24,'درآمد ناشی از فروش'!A:Q,9,0),0)</f>
        <v>0</v>
      </c>
      <c r="H24" s="7"/>
      <c r="I24" s="7">
        <f t="shared" si="2"/>
        <v>0</v>
      </c>
      <c r="J24" s="7"/>
      <c r="K24" s="1">
        <f t="shared" si="0"/>
        <v>0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0</v>
      </c>
      <c r="P24" s="7"/>
      <c r="Q24" s="7">
        <f>IFERROR(VLOOKUP(A24,'درآمد ناشی از فروش'!A:Q,17,0),0)</f>
        <v>-618866582</v>
      </c>
      <c r="R24" s="7"/>
      <c r="S24" s="7">
        <f t="shared" si="3"/>
        <v>-618866582</v>
      </c>
      <c r="T24" s="7"/>
      <c r="U24" s="1">
        <f t="shared" si="1"/>
        <v>4.5825629221451857E-4</v>
      </c>
    </row>
    <row r="25" spans="1:21" ht="21" x14ac:dyDescent="0.55000000000000004">
      <c r="A25" s="29" t="s">
        <v>71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18769205</v>
      </c>
      <c r="F25" s="7"/>
      <c r="G25" s="7">
        <f>IFERROR(VLOOKUP(A25,'درآمد ناشی از فروش'!A:Q,9,0),0)</f>
        <v>0</v>
      </c>
      <c r="H25" s="7"/>
      <c r="I25" s="7">
        <f t="shared" si="2"/>
        <v>18769205</v>
      </c>
      <c r="J25" s="7"/>
      <c r="K25" s="1">
        <f t="shared" si="0"/>
        <v>-1.4172071481533544E-4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-2853372515</v>
      </c>
      <c r="P25" s="7"/>
      <c r="Q25" s="7">
        <f>IFERROR(VLOOKUP(A25,'درآمد ناشی از فروش'!A:Q,17,0),0)</f>
        <v>0</v>
      </c>
      <c r="R25" s="7"/>
      <c r="S25" s="7">
        <f t="shared" si="3"/>
        <v>-2853372515</v>
      </c>
      <c r="T25" s="7"/>
      <c r="U25" s="1">
        <f t="shared" si="1"/>
        <v>2.1128558999017268E-3</v>
      </c>
    </row>
    <row r="26" spans="1:21" ht="21" x14ac:dyDescent="0.55000000000000004">
      <c r="A26" s="29" t="s">
        <v>76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0</v>
      </c>
      <c r="F26" s="7"/>
      <c r="G26" s="7">
        <f>IFERROR(VLOOKUP(A26,'درآمد ناشی از فروش'!A:Q,9,0),0)</f>
        <v>0</v>
      </c>
      <c r="H26" s="7"/>
      <c r="I26" s="7">
        <f t="shared" si="2"/>
        <v>0</v>
      </c>
      <c r="J26" s="7"/>
      <c r="K26" s="1">
        <f t="shared" si="0"/>
        <v>0</v>
      </c>
      <c r="L26" s="7"/>
      <c r="M26" s="7">
        <f>IFERROR(VLOOKUP(A26,'درآمد سود سهام'!A:S,19,0),0)</f>
        <v>339315688</v>
      </c>
      <c r="N26" s="7"/>
      <c r="O26" s="7">
        <f>IFERROR(VLOOKUP(A26,'درآمد ناشی از تغییر قیمت اوراق'!A:Q,17,0),0)</f>
        <v>-1007352504</v>
      </c>
      <c r="P26" s="7"/>
      <c r="Q26" s="7">
        <f>IFERROR(VLOOKUP(A26,'درآمد ناشی از فروش'!A:Q,17,0),0)</f>
        <v>0</v>
      </c>
      <c r="R26" s="7"/>
      <c r="S26" s="7">
        <f t="shared" si="3"/>
        <v>-668036816</v>
      </c>
      <c r="T26" s="7"/>
      <c r="U26" s="1">
        <f t="shared" si="1"/>
        <v>4.9466570544756379E-4</v>
      </c>
    </row>
    <row r="27" spans="1:21" ht="21" x14ac:dyDescent="0.55000000000000004">
      <c r="A27" s="29" t="s">
        <v>64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0</v>
      </c>
      <c r="F27" s="7"/>
      <c r="G27" s="7">
        <f>IFERROR(VLOOKUP(A27,'درآمد ناشی از فروش'!A:Q,9,0),0)</f>
        <v>0</v>
      </c>
      <c r="H27" s="7"/>
      <c r="I27" s="7">
        <f t="shared" si="2"/>
        <v>0</v>
      </c>
      <c r="J27" s="7"/>
      <c r="K27" s="1">
        <f t="shared" si="0"/>
        <v>0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0</v>
      </c>
      <c r="P27" s="7"/>
      <c r="Q27" s="7">
        <f>IFERROR(VLOOKUP(A27,'درآمد ناشی از فروش'!A:Q,17,0),0)</f>
        <v>0</v>
      </c>
      <c r="R27" s="7"/>
      <c r="S27" s="7">
        <f t="shared" si="3"/>
        <v>0</v>
      </c>
      <c r="T27" s="7"/>
      <c r="U27" s="1">
        <f t="shared" si="1"/>
        <v>0</v>
      </c>
    </row>
    <row r="28" spans="1:21" ht="21" x14ac:dyDescent="0.55000000000000004">
      <c r="A28" s="29" t="s">
        <v>80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0</v>
      </c>
      <c r="F28" s="7"/>
      <c r="G28" s="7">
        <f>IFERROR(VLOOKUP(A28,'درآمد ناشی از فروش'!A:Q,9,0),0)</f>
        <v>0</v>
      </c>
      <c r="H28" s="7"/>
      <c r="I28" s="7">
        <f t="shared" si="2"/>
        <v>0</v>
      </c>
      <c r="J28" s="7"/>
      <c r="K28" s="1">
        <f t="shared" si="0"/>
        <v>0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1081769030</v>
      </c>
      <c r="P28" s="7"/>
      <c r="Q28" s="7">
        <f>IFERROR(VLOOKUP(A28,'درآمد ناشی از فروش'!A:Q,17,0),0)</f>
        <v>1606074575</v>
      </c>
      <c r="R28" s="7"/>
      <c r="S28" s="7">
        <f t="shared" si="3"/>
        <v>2687843605</v>
      </c>
      <c r="T28" s="7"/>
      <c r="U28" s="1">
        <f t="shared" si="1"/>
        <v>-1.990285596774726E-3</v>
      </c>
    </row>
    <row r="29" spans="1:21" ht="21" x14ac:dyDescent="0.55000000000000004">
      <c r="A29" s="29" t="s">
        <v>78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1</v>
      </c>
      <c r="F29" s="7"/>
      <c r="G29" s="7">
        <f>IFERROR(VLOOKUP(A29,'درآمد ناشی از فروش'!A:Q,9,0),0)</f>
        <v>0</v>
      </c>
      <c r="H29" s="7"/>
      <c r="I29" s="7">
        <f t="shared" si="2"/>
        <v>1</v>
      </c>
      <c r="J29" s="7"/>
      <c r="K29" s="1">
        <f t="shared" si="0"/>
        <v>-7.5507041888740331E-12</v>
      </c>
      <c r="L29" s="7"/>
      <c r="M29" s="7">
        <f>IFERROR(VLOOKUP(A29,'درآمد سود سهام'!A:S,19,0),0)</f>
        <v>4355349616</v>
      </c>
      <c r="N29" s="7"/>
      <c r="O29" s="7">
        <f>IFERROR(VLOOKUP(A29,'درآمد ناشی از تغییر قیمت اوراق'!A:Q,17,0),0)</f>
        <v>-54587488256</v>
      </c>
      <c r="P29" s="7"/>
      <c r="Q29" s="7">
        <f>IFERROR(VLOOKUP(A29,'درآمد ناشی از فروش'!A:Q,17,0),0)</f>
        <v>-355927071</v>
      </c>
      <c r="R29" s="7"/>
      <c r="S29" s="7">
        <f t="shared" si="3"/>
        <v>-50588065711</v>
      </c>
      <c r="T29" s="7"/>
      <c r="U29" s="1">
        <f t="shared" si="1"/>
        <v>3.7459284597511654E-2</v>
      </c>
    </row>
    <row r="30" spans="1:21" ht="21" x14ac:dyDescent="0.55000000000000004">
      <c r="A30" s="29" t="s">
        <v>92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-6687380244</v>
      </c>
      <c r="F30" s="7"/>
      <c r="G30" s="7">
        <f>IFERROR(VLOOKUP(A30,'درآمد ناشی از فروش'!A:Q,9,0),0)</f>
        <v>-158239031</v>
      </c>
      <c r="H30" s="7"/>
      <c r="I30" s="7">
        <f t="shared" si="2"/>
        <v>-6845619275</v>
      </c>
      <c r="J30" s="7"/>
      <c r="K30" s="1">
        <f t="shared" si="0"/>
        <v>5.168924613517932E-2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-7868841650</v>
      </c>
      <c r="P30" s="7"/>
      <c r="Q30" s="7">
        <f>IFERROR(VLOOKUP(A30,'درآمد ناشی از فروش'!A:Q,17,0),0)</f>
        <v>-158239031</v>
      </c>
      <c r="R30" s="7"/>
      <c r="S30" s="7">
        <f t="shared" si="3"/>
        <v>-8027080681</v>
      </c>
      <c r="T30" s="7"/>
      <c r="U30" s="1">
        <f t="shared" si="1"/>
        <v>5.9438663149238404E-3</v>
      </c>
    </row>
    <row r="31" spans="1:21" ht="21" x14ac:dyDescent="0.55000000000000004">
      <c r="A31" s="29" t="s">
        <v>79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0</v>
      </c>
      <c r="F31" s="7"/>
      <c r="G31" s="7">
        <f>IFERROR(VLOOKUP(A31,'درآمد ناشی از فروش'!A:Q,9,0),0)</f>
        <v>-2637106289</v>
      </c>
      <c r="H31" s="7"/>
      <c r="I31" s="7">
        <f t="shared" si="2"/>
        <v>-2637106289</v>
      </c>
      <c r="J31" s="7"/>
      <c r="K31" s="1">
        <f t="shared" ref="K31:K34" si="4">+I31/$I$44</f>
        <v>1.9912009502858357E-2</v>
      </c>
      <c r="L31" s="7"/>
      <c r="M31" s="7">
        <f>IFERROR(VLOOKUP(A31,'درآمد سود سهام'!A:S,19,0),0)</f>
        <v>0</v>
      </c>
      <c r="N31" s="7"/>
      <c r="O31" s="7">
        <f>IFERROR(VLOOKUP(A31,'درآمد ناشی از تغییر قیمت اوراق'!A:Q,17,0),0)</f>
        <v>0</v>
      </c>
      <c r="P31" s="7"/>
      <c r="Q31" s="7">
        <f>IFERROR(VLOOKUP(A31,'درآمد ناشی از فروش'!A:Q,17,0),0)</f>
        <v>-2637106289</v>
      </c>
      <c r="R31" s="7"/>
      <c r="S31" s="7">
        <f t="shared" ref="S31:S34" si="5">+Q31+O31+M31</f>
        <v>-2637106289</v>
      </c>
      <c r="T31" s="7"/>
      <c r="U31" s="1">
        <f t="shared" ref="U31:U34" si="6">+S31/$S$44</f>
        <v>1.9527157958138521E-3</v>
      </c>
    </row>
    <row r="32" spans="1:21" ht="21" x14ac:dyDescent="0.55000000000000004">
      <c r="A32" s="29" t="s">
        <v>77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0</v>
      </c>
      <c r="F32" s="7"/>
      <c r="G32" s="7">
        <f>IFERROR(VLOOKUP(A32,'درآمد ناشی از فروش'!A:Q,9,0),0)</f>
        <v>0</v>
      </c>
      <c r="H32" s="7"/>
      <c r="I32" s="7">
        <f t="shared" si="2"/>
        <v>0</v>
      </c>
      <c r="J32" s="7"/>
      <c r="K32" s="1">
        <f t="shared" si="4"/>
        <v>0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0</v>
      </c>
      <c r="P32" s="7"/>
      <c r="Q32" s="7">
        <f>IFERROR(VLOOKUP(A32,'درآمد ناشی از فروش'!A:Q,17,0),0)</f>
        <v>-4985079</v>
      </c>
      <c r="R32" s="7"/>
      <c r="S32" s="7">
        <f t="shared" si="5"/>
        <v>-4985079</v>
      </c>
      <c r="T32" s="7"/>
      <c r="U32" s="1">
        <f t="shared" si="6"/>
        <v>3.6913349102706274E-6</v>
      </c>
    </row>
    <row r="33" spans="1:21" ht="21" x14ac:dyDescent="0.55000000000000004">
      <c r="A33" s="29" t="s">
        <v>88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0</v>
      </c>
      <c r="F33" s="7"/>
      <c r="G33" s="7">
        <f>IFERROR(VLOOKUP(A33,'درآمد ناشی از فروش'!A:Q,9,0),0)</f>
        <v>-648286899</v>
      </c>
      <c r="H33" s="7"/>
      <c r="I33" s="7">
        <f t="shared" si="2"/>
        <v>-648286899</v>
      </c>
      <c r="J33" s="7"/>
      <c r="K33" s="1">
        <f t="shared" si="4"/>
        <v>4.8950226038714569E-3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0</v>
      </c>
      <c r="P33" s="7"/>
      <c r="Q33" s="7">
        <f>IFERROR(VLOOKUP(A33,'درآمد ناشی از فروش'!A:Q,17,0),0)</f>
        <v>924606545</v>
      </c>
      <c r="R33" s="7"/>
      <c r="S33" s="7">
        <f t="shared" si="5"/>
        <v>924606545</v>
      </c>
      <c r="T33" s="7"/>
      <c r="U33" s="1">
        <f t="shared" si="6"/>
        <v>-6.8464961494556253E-4</v>
      </c>
    </row>
    <row r="34" spans="1:21" ht="21" x14ac:dyDescent="0.55000000000000004">
      <c r="A34" s="29" t="s">
        <v>73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0</v>
      </c>
      <c r="F34" s="7"/>
      <c r="G34" s="7">
        <f>IFERROR(VLOOKUP(A34,'درآمد ناشی از فروش'!A:Q,9,0),0)</f>
        <v>0</v>
      </c>
      <c r="H34" s="7"/>
      <c r="I34" s="7">
        <f t="shared" si="2"/>
        <v>0</v>
      </c>
      <c r="J34" s="7"/>
      <c r="K34" s="1">
        <f t="shared" si="4"/>
        <v>0</v>
      </c>
      <c r="L34" s="7"/>
      <c r="M34" s="7">
        <f>IFERROR(VLOOKUP(A34,'درآمد سود سهام'!A:S,19,0),0)</f>
        <v>0</v>
      </c>
      <c r="N34" s="7"/>
      <c r="O34" s="7">
        <f>IFERROR(VLOOKUP(A34,'درآمد ناشی از تغییر قیمت اوراق'!A:Q,17,0),0)</f>
        <v>0</v>
      </c>
      <c r="P34" s="7"/>
      <c r="Q34" s="7">
        <f>IFERROR(VLOOKUP(A34,'درآمد ناشی از فروش'!A:Q,17,0),0)</f>
        <v>1113568933</v>
      </c>
      <c r="R34" s="7"/>
      <c r="S34" s="7">
        <f t="shared" si="5"/>
        <v>1113568933</v>
      </c>
      <c r="T34" s="7"/>
      <c r="U34" s="1">
        <f t="shared" si="6"/>
        <v>-8.245718628281946E-4</v>
      </c>
    </row>
    <row r="35" spans="1:21" ht="21" x14ac:dyDescent="0.55000000000000004">
      <c r="A35" s="29" t="s">
        <v>91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-37063099</v>
      </c>
      <c r="F35" s="7"/>
      <c r="G35" s="7">
        <f>IFERROR(VLOOKUP(A35,'درآمد ناشی از فروش'!A:Q,9,0),0)</f>
        <v>0</v>
      </c>
      <c r="H35" s="7"/>
      <c r="I35" s="7">
        <f t="shared" si="2"/>
        <v>-37063099</v>
      </c>
      <c r="J35" s="7"/>
      <c r="K35" s="1">
        <f t="shared" si="0"/>
        <v>2.7985249687195301E-4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-1336082354</v>
      </c>
      <c r="P35" s="7"/>
      <c r="Q35" s="7">
        <f>IFERROR(VLOOKUP(A35,'درآمد ناشی از فروش'!A:Q,17,0),0)</f>
        <v>0</v>
      </c>
      <c r="R35" s="7"/>
      <c r="S35" s="7">
        <f t="shared" si="3"/>
        <v>-1336082354</v>
      </c>
      <c r="T35" s="7"/>
      <c r="U35" s="1">
        <f t="shared" si="1"/>
        <v>9.8933786933301537E-4</v>
      </c>
    </row>
    <row r="36" spans="1:21" ht="21" x14ac:dyDescent="0.55000000000000004">
      <c r="A36" s="29" t="s">
        <v>101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598487044</v>
      </c>
      <c r="F36" s="7"/>
      <c r="G36" s="7">
        <f>IFERROR(VLOOKUP(A36,'درآمد ناشی از فروش'!A:Q,9,0),0)</f>
        <v>0</v>
      </c>
      <c r="H36" s="7"/>
      <c r="I36" s="7">
        <f t="shared" si="2"/>
        <v>598487044</v>
      </c>
      <c r="J36" s="7"/>
      <c r="K36" s="1">
        <f t="shared" si="0"/>
        <v>-4.5189986301176375E-3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598487044</v>
      </c>
      <c r="P36" s="7"/>
      <c r="Q36" s="7">
        <f>IFERROR(VLOOKUP(A36,'درآمد ناشی از فروش'!A:Q,17,0),0)</f>
        <v>0</v>
      </c>
      <c r="R36" s="7"/>
      <c r="S36" s="7">
        <f t="shared" si="3"/>
        <v>598487044</v>
      </c>
      <c r="T36" s="7"/>
      <c r="U36" s="1">
        <f t="shared" si="1"/>
        <v>-4.4316571891074807E-4</v>
      </c>
    </row>
    <row r="37" spans="1:21" ht="21" x14ac:dyDescent="0.55000000000000004">
      <c r="A37" s="29" t="s">
        <v>86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-8963397574</v>
      </c>
      <c r="F37" s="7"/>
      <c r="G37" s="7">
        <f>IFERROR(VLOOKUP(A37,'درآمد ناشی از فروش'!A:Q,9,0),0)</f>
        <v>0</v>
      </c>
      <c r="H37" s="7"/>
      <c r="I37" s="7">
        <f t="shared" si="2"/>
        <v>-8963397574</v>
      </c>
      <c r="J37" s="7"/>
      <c r="K37" s="1">
        <f>+I37/$I$44</f>
        <v>6.7679963608545154E-2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-21637548711</v>
      </c>
      <c r="P37" s="7"/>
      <c r="Q37" s="7">
        <f>IFERROR(VLOOKUP(A37,'درآمد ناشی از فروش'!A:Q,17,0),0)</f>
        <v>-1068055466</v>
      </c>
      <c r="R37" s="7"/>
      <c r="S37" s="7">
        <f t="shared" si="3"/>
        <v>-22705604177</v>
      </c>
      <c r="T37" s="7"/>
      <c r="U37" s="1">
        <f>+S37/$S$44</f>
        <v>1.6812971139945159E-2</v>
      </c>
    </row>
    <row r="38" spans="1:21" ht="21" x14ac:dyDescent="0.55000000000000004">
      <c r="A38" s="29" t="s">
        <v>85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-19132046057</v>
      </c>
      <c r="F38" s="7"/>
      <c r="G38" s="7">
        <f>IFERROR(VLOOKUP(A38,'درآمد ناشی از فروش'!A:Q,9,0),0)</f>
        <v>0</v>
      </c>
      <c r="H38" s="7"/>
      <c r="I38" s="7">
        <f t="shared" si="2"/>
        <v>-19132046057</v>
      </c>
      <c r="J38" s="7"/>
      <c r="K38" s="1">
        <f>+I38/$I$44</f>
        <v>0.14446042030432082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-52097982946</v>
      </c>
      <c r="P38" s="7"/>
      <c r="Q38" s="7">
        <f>IFERROR(VLOOKUP(A38,'درآمد ناشی از فروش'!A:Q,17,0),0)</f>
        <v>-1818324075</v>
      </c>
      <c r="R38" s="7"/>
      <c r="S38" s="7">
        <f t="shared" si="3"/>
        <v>-53916307021</v>
      </c>
      <c r="T38" s="7"/>
      <c r="U38" s="1">
        <f>+S38/$S$44</f>
        <v>3.9923769781679816E-2</v>
      </c>
    </row>
    <row r="39" spans="1:21" ht="21" x14ac:dyDescent="0.55000000000000004">
      <c r="A39" s="29" t="s">
        <v>95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0</v>
      </c>
      <c r="F39" s="7"/>
      <c r="G39" s="7">
        <f>IFERROR(VLOOKUP(A39,'درآمد ناشی از فروش'!A:Q,9,0),0)</f>
        <v>184719330</v>
      </c>
      <c r="H39" s="7"/>
      <c r="I39" s="7">
        <f t="shared" si="2"/>
        <v>184719330</v>
      </c>
      <c r="J39" s="7"/>
      <c r="K39" s="1">
        <f>+I39/$I$44</f>
        <v>-1.394761018797005E-3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0</v>
      </c>
      <c r="P39" s="7"/>
      <c r="Q39" s="7">
        <f>IFERROR(VLOOKUP(A39,'درآمد ناشی از فروش'!A:Q,17,0),0)</f>
        <v>188132416</v>
      </c>
      <c r="R39" s="7"/>
      <c r="S39" s="7">
        <f t="shared" si="3"/>
        <v>188132416</v>
      </c>
      <c r="T39" s="7"/>
      <c r="U39" s="1">
        <f>+S39/$S$44</f>
        <v>-1.3930767294447217E-4</v>
      </c>
    </row>
    <row r="40" spans="1:21" ht="21" x14ac:dyDescent="0.55000000000000004">
      <c r="A40" s="29" t="s">
        <v>83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0</v>
      </c>
      <c r="F40" s="7"/>
      <c r="G40" s="7">
        <f>IFERROR(VLOOKUP(A40,'درآمد ناشی از فروش'!A:Q,9,0),0)</f>
        <v>0</v>
      </c>
      <c r="H40" s="7"/>
      <c r="I40" s="7">
        <f t="shared" si="2"/>
        <v>0</v>
      </c>
      <c r="J40" s="7"/>
      <c r="K40" s="1">
        <f t="shared" ref="K40:K41" si="7">+I40/$I$44</f>
        <v>0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0</v>
      </c>
      <c r="P40" s="7"/>
      <c r="Q40" s="7">
        <f>IFERROR(VLOOKUP(A40,'درآمد ناشی از فروش'!A:Q,17,0),0)</f>
        <v>933023260</v>
      </c>
      <c r="R40" s="7"/>
      <c r="S40" s="7">
        <f t="shared" si="3"/>
        <v>933023260</v>
      </c>
      <c r="T40" s="7"/>
      <c r="U40" s="1">
        <f t="shared" ref="U40:U41" si="8">+S40/$S$44</f>
        <v>-6.9088199640015906E-4</v>
      </c>
    </row>
    <row r="41" spans="1:21" ht="21" x14ac:dyDescent="0.55000000000000004">
      <c r="A41" s="29" t="s">
        <v>84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0</v>
      </c>
      <c r="F41" s="7"/>
      <c r="G41" s="7">
        <f>IFERROR(VLOOKUP(A41,'درآمد ناشی از فروش'!A:Q,9,0),0)</f>
        <v>0</v>
      </c>
      <c r="H41" s="7"/>
      <c r="I41" s="7">
        <f t="shared" si="2"/>
        <v>0</v>
      </c>
      <c r="J41" s="7"/>
      <c r="K41" s="1">
        <f t="shared" si="7"/>
        <v>0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0</v>
      </c>
      <c r="P41" s="7"/>
      <c r="Q41" s="7">
        <f>IFERROR(VLOOKUP(A41,'درآمد ناشی از فروش'!A:Q,17,0),0)</f>
        <v>581515560</v>
      </c>
      <c r="R41" s="7"/>
      <c r="S41" s="7">
        <f t="shared" si="3"/>
        <v>581515560</v>
      </c>
      <c r="T41" s="7"/>
      <c r="U41" s="1">
        <f t="shared" si="8"/>
        <v>-4.3059873022946552E-4</v>
      </c>
    </row>
    <row r="42" spans="1:21" ht="21" x14ac:dyDescent="0.55000000000000004">
      <c r="A42" s="29" t="s">
        <v>90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0</v>
      </c>
      <c r="F42" s="7"/>
      <c r="G42" s="7">
        <f>IFERROR(VLOOKUP(A42,'درآمد ناشی از فروش'!A:Q,9,0),0)</f>
        <v>-2994548953</v>
      </c>
      <c r="H42" s="7"/>
      <c r="I42" s="7">
        <f t="shared" si="2"/>
        <v>-2994548953</v>
      </c>
      <c r="J42" s="7"/>
      <c r="K42" s="1">
        <f t="shared" ref="K42" si="9">+I42/$I$44</f>
        <v>2.2610953323205452E-2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0</v>
      </c>
      <c r="P42" s="7"/>
      <c r="Q42" s="7">
        <f>IFERROR(VLOOKUP(A42,'درآمد ناشی از فروش'!A:Q,17,0),0)</f>
        <v>-2994548953</v>
      </c>
      <c r="R42" s="7"/>
      <c r="S42" s="7">
        <f t="shared" si="3"/>
        <v>-2994548953</v>
      </c>
      <c r="T42" s="7"/>
      <c r="U42" s="1">
        <f t="shared" ref="U42" si="10">+S42/$S$44</f>
        <v>2.2173937646170214E-3</v>
      </c>
    </row>
    <row r="43" spans="1:21" ht="21.75" thickBot="1" x14ac:dyDescent="0.6">
      <c r="A43" s="29" t="s">
        <v>89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0</v>
      </c>
      <c r="F43" s="7"/>
      <c r="G43" s="7">
        <f>IFERROR(VLOOKUP(A43,'درآمد ناشی از فروش'!A:Q,9,0),0)</f>
        <v>0</v>
      </c>
      <c r="H43" s="7"/>
      <c r="I43" s="7">
        <f>+G43+E43+C43</f>
        <v>0</v>
      </c>
      <c r="J43" s="7"/>
      <c r="K43" s="1">
        <f>+I43/$I$44</f>
        <v>0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0</v>
      </c>
      <c r="P43" s="7"/>
      <c r="Q43" s="7">
        <f>IFERROR(VLOOKUP(A43,'درآمد ناشی از فروش'!A:Q,17,0),0)</f>
        <v>840882400</v>
      </c>
      <c r="R43" s="7"/>
      <c r="S43" s="7">
        <f t="shared" si="3"/>
        <v>840882400</v>
      </c>
      <c r="T43" s="7"/>
      <c r="U43" s="1">
        <f>+S43/$S$44</f>
        <v>-6.226538352856895E-4</v>
      </c>
    </row>
    <row r="44" spans="1:21" ht="21.75" thickBot="1" x14ac:dyDescent="0.5">
      <c r="C44" s="16">
        <f>SUM(C8:C43)</f>
        <v>0</v>
      </c>
      <c r="D44" s="5"/>
      <c r="E44" s="16">
        <f>SUM(E8:E43)</f>
        <v>-25222082055</v>
      </c>
      <c r="F44" s="5"/>
      <c r="G44" s="16">
        <f>SUM(G8:G43)</f>
        <v>-107215896574</v>
      </c>
      <c r="H44" s="5"/>
      <c r="I44" s="16">
        <f>SUM(I8:I43)</f>
        <v>-132437978629</v>
      </c>
      <c r="J44" s="5"/>
      <c r="K44" s="8">
        <f>SUM(K8:K43)</f>
        <v>0.99999999999999978</v>
      </c>
      <c r="L44" s="5"/>
      <c r="M44" s="16">
        <f>SUM(M8:M43)</f>
        <v>5302567384</v>
      </c>
      <c r="N44" s="5"/>
      <c r="O44" s="16">
        <f>SUM(O8:O43)</f>
        <v>-1193184226930</v>
      </c>
      <c r="P44" s="5"/>
      <c r="Q44" s="16">
        <f>SUM(Q8:Q43)</f>
        <v>-162599703207</v>
      </c>
      <c r="R44" s="5"/>
      <c r="S44" s="16">
        <f>SUM(S8:S43)</f>
        <v>-1350481362753</v>
      </c>
      <c r="T44" s="5"/>
      <c r="U44" s="8">
        <f>SUM(U8:U43)</f>
        <v>0.99999999999999989</v>
      </c>
    </row>
    <row r="45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3"/>
  <sheetViews>
    <sheetView rightToLeft="1" zoomScaleNormal="100" workbookViewId="0">
      <selection activeCell="A32" sqref="A6:A32"/>
    </sheetView>
  </sheetViews>
  <sheetFormatPr defaultRowHeight="18.75" x14ac:dyDescent="0.2"/>
  <cols>
    <col min="1" max="1" width="39.125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0.875" style="7" customWidth="1"/>
    <col min="17" max="17" width="17.5" style="7" customWidth="1"/>
    <col min="18" max="18" width="0.875" style="7" customWidth="1"/>
    <col min="19" max="19" width="21" style="7" customWidth="1"/>
    <col min="20" max="20" width="0.875" style="7" customWidth="1"/>
    <col min="21" max="21" width="9" style="7"/>
    <col min="22" max="22" width="13.75" style="7" bestFit="1" customWidth="1"/>
    <col min="23" max="16384" width="9" style="7"/>
  </cols>
  <sheetData>
    <row r="2" spans="1:19" ht="26.25" x14ac:dyDescent="0.2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  <c r="R2" s="63" t="s">
        <v>0</v>
      </c>
      <c r="S2" s="63" t="s">
        <v>0</v>
      </c>
    </row>
    <row r="3" spans="1:19" ht="26.25" x14ac:dyDescent="0.2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  <c r="F3" s="63" t="s">
        <v>24</v>
      </c>
      <c r="G3" s="63" t="s">
        <v>24</v>
      </c>
      <c r="H3" s="63" t="s">
        <v>24</v>
      </c>
      <c r="I3" s="63" t="s">
        <v>24</v>
      </c>
      <c r="J3" s="63" t="s">
        <v>24</v>
      </c>
      <c r="K3" s="63" t="s">
        <v>24</v>
      </c>
      <c r="L3" s="63" t="s">
        <v>24</v>
      </c>
      <c r="M3" s="63" t="s">
        <v>24</v>
      </c>
      <c r="N3" s="63" t="s">
        <v>24</v>
      </c>
      <c r="O3" s="63" t="s">
        <v>24</v>
      </c>
      <c r="P3" s="63" t="s">
        <v>24</v>
      </c>
      <c r="Q3" s="63" t="s">
        <v>24</v>
      </c>
      <c r="R3" s="63" t="s">
        <v>24</v>
      </c>
      <c r="S3" s="63" t="s">
        <v>24</v>
      </c>
    </row>
    <row r="4" spans="1:19" ht="26.25" x14ac:dyDescent="0.2">
      <c r="A4" s="63" t="str">
        <f>+سهام!A4</f>
        <v>برای ماه منتهی به 1405/02/31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  <c r="R4" s="63" t="s">
        <v>2</v>
      </c>
      <c r="S4" s="63" t="s">
        <v>2</v>
      </c>
    </row>
    <row r="6" spans="1:19" ht="27" thickBot="1" x14ac:dyDescent="0.25">
      <c r="A6" s="66" t="s">
        <v>3</v>
      </c>
      <c r="C6" s="66" t="s">
        <v>32</v>
      </c>
      <c r="D6" s="66" t="s">
        <v>32</v>
      </c>
      <c r="E6" s="66" t="s">
        <v>32</v>
      </c>
      <c r="F6" s="66" t="s">
        <v>32</v>
      </c>
      <c r="G6" s="66" t="s">
        <v>32</v>
      </c>
      <c r="I6" s="66" t="s">
        <v>26</v>
      </c>
      <c r="J6" s="66" t="s">
        <v>26</v>
      </c>
      <c r="K6" s="66" t="s">
        <v>26</v>
      </c>
      <c r="L6" s="66" t="s">
        <v>26</v>
      </c>
      <c r="M6" s="66" t="s">
        <v>26</v>
      </c>
      <c r="O6" s="66" t="s">
        <v>27</v>
      </c>
      <c r="P6" s="66" t="s">
        <v>27</v>
      </c>
      <c r="Q6" s="66" t="s">
        <v>27</v>
      </c>
      <c r="R6" s="66" t="s">
        <v>27</v>
      </c>
      <c r="S6" s="66" t="s">
        <v>27</v>
      </c>
    </row>
    <row r="7" spans="1:19" ht="27" thickBot="1" x14ac:dyDescent="0.25">
      <c r="A7" s="66" t="s">
        <v>3</v>
      </c>
      <c r="C7" s="28" t="s">
        <v>33</v>
      </c>
      <c r="E7" s="28" t="s">
        <v>34</v>
      </c>
      <c r="G7" s="28" t="s">
        <v>35</v>
      </c>
      <c r="I7" s="28" t="s">
        <v>36</v>
      </c>
      <c r="K7" s="28" t="s">
        <v>30</v>
      </c>
      <c r="M7" s="28" t="s">
        <v>37</v>
      </c>
      <c r="O7" s="28" t="s">
        <v>36</v>
      </c>
      <c r="Q7" s="28" t="s">
        <v>30</v>
      </c>
      <c r="S7" s="28" t="s">
        <v>37</v>
      </c>
    </row>
    <row r="8" spans="1:19" ht="21" x14ac:dyDescent="0.2">
      <c r="A8" s="5" t="s">
        <v>66</v>
      </c>
      <c r="C8" s="7" t="s">
        <v>102</v>
      </c>
      <c r="E8" s="7">
        <v>15197552</v>
      </c>
      <c r="G8" s="7">
        <v>40</v>
      </c>
      <c r="I8" s="7">
        <v>0</v>
      </c>
      <c r="K8" s="7">
        <v>0</v>
      </c>
      <c r="M8" s="7">
        <f>+K8+I8</f>
        <v>0</v>
      </c>
      <c r="O8" s="7">
        <v>607902080</v>
      </c>
      <c r="Q8" s="7">
        <v>0</v>
      </c>
      <c r="S8" s="7">
        <f>+Q8+O8</f>
        <v>607902080</v>
      </c>
    </row>
    <row r="9" spans="1:19" ht="21" x14ac:dyDescent="0.2">
      <c r="A9" s="5" t="s">
        <v>76</v>
      </c>
      <c r="C9" s="7" t="s">
        <v>96</v>
      </c>
      <c r="E9" s="7">
        <v>360000</v>
      </c>
      <c r="G9" s="7">
        <v>1000</v>
      </c>
      <c r="I9" s="7">
        <v>0</v>
      </c>
      <c r="K9" s="7">
        <v>0</v>
      </c>
      <c r="M9" s="7">
        <f t="shared" ref="M9:M10" si="0">+K9+I9</f>
        <v>0</v>
      </c>
      <c r="O9" s="7">
        <v>360000000</v>
      </c>
      <c r="Q9" s="7">
        <v>-20684312</v>
      </c>
      <c r="S9" s="7">
        <f t="shared" ref="S9:S10" si="1">+Q9+O9</f>
        <v>339315688</v>
      </c>
    </row>
    <row r="10" spans="1:19" ht="21.75" thickBot="1" x14ac:dyDescent="0.25">
      <c r="A10" s="5" t="s">
        <v>78</v>
      </c>
      <c r="C10" s="7" t="s">
        <v>98</v>
      </c>
      <c r="E10" s="7">
        <v>98125481</v>
      </c>
      <c r="G10" s="7">
        <v>47</v>
      </c>
      <c r="I10" s="7">
        <v>0</v>
      </c>
      <c r="K10" s="7">
        <v>0</v>
      </c>
      <c r="M10" s="7">
        <f t="shared" si="0"/>
        <v>0</v>
      </c>
      <c r="O10" s="7">
        <v>4611897607</v>
      </c>
      <c r="Q10" s="7">
        <v>-256547991</v>
      </c>
      <c r="S10" s="7">
        <f t="shared" si="1"/>
        <v>4355349616</v>
      </c>
    </row>
    <row r="11" spans="1:19" ht="21.75" thickBot="1" x14ac:dyDescent="0.25">
      <c r="I11" s="16">
        <f t="shared" ref="I11:L11" si="2">SUM(I8:I10)</f>
        <v>0</v>
      </c>
      <c r="J11" s="5">
        <f t="shared" si="2"/>
        <v>0</v>
      </c>
      <c r="K11" s="16">
        <f t="shared" si="2"/>
        <v>0</v>
      </c>
      <c r="L11" s="5">
        <f t="shared" si="2"/>
        <v>0</v>
      </c>
      <c r="M11" s="16">
        <f>SUM(M8:M10)</f>
        <v>0</v>
      </c>
      <c r="N11" s="5">
        <f t="shared" ref="N11:S11" si="3">SUM(N8:N10)</f>
        <v>0</v>
      </c>
      <c r="O11" s="16">
        <f t="shared" si="3"/>
        <v>5579799687</v>
      </c>
      <c r="P11" s="5">
        <f t="shared" si="3"/>
        <v>0</v>
      </c>
      <c r="Q11" s="16">
        <f t="shared" si="3"/>
        <v>-277232303</v>
      </c>
      <c r="R11" s="5">
        <f t="shared" si="3"/>
        <v>0</v>
      </c>
      <c r="S11" s="16">
        <f t="shared" si="3"/>
        <v>5302567384</v>
      </c>
    </row>
    <row r="12" spans="1:19" ht="19.5" thickTop="1" x14ac:dyDescent="0.2"/>
    <row r="13" spans="1:19" x14ac:dyDescent="0.2">
      <c r="R13" s="7">
        <f>+S12-S11</f>
        <v>-5302567384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G27" sqref="G27"/>
    </sheetView>
  </sheetViews>
  <sheetFormatPr defaultRowHeight="18.75" x14ac:dyDescent="0.45"/>
  <cols>
    <col min="1" max="1" width="17.125" style="20" bestFit="1" customWidth="1"/>
    <col min="2" max="2" width="0.875" style="20" customWidth="1"/>
    <col min="3" max="3" width="32.125" style="20" bestFit="1" customWidth="1"/>
    <col min="4" max="4" width="0.875" style="20" customWidth="1"/>
    <col min="5" max="5" width="27.875" style="20" bestFit="1" customWidth="1"/>
    <col min="6" max="6" width="0.875" style="20" customWidth="1"/>
    <col min="7" max="7" width="32.125" style="20" bestFit="1" customWidth="1"/>
    <col min="8" max="8" width="0.875" style="20" customWidth="1"/>
    <col min="9" max="9" width="27.875" style="20" bestFit="1" customWidth="1"/>
    <col min="10" max="10" width="0.875" style="20" customWidth="1"/>
    <col min="11" max="11" width="8" style="20" customWidth="1"/>
    <col min="12" max="16384" width="9" style="20"/>
  </cols>
  <sheetData>
    <row r="2" spans="1:9" ht="26.25" x14ac:dyDescent="0.45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</row>
    <row r="3" spans="1:9" ht="26.25" x14ac:dyDescent="0.45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  <c r="F3" s="63" t="s">
        <v>24</v>
      </c>
      <c r="G3" s="63" t="s">
        <v>24</v>
      </c>
      <c r="H3" s="63" t="s">
        <v>24</v>
      </c>
      <c r="I3" s="63" t="s">
        <v>24</v>
      </c>
    </row>
    <row r="4" spans="1:9" ht="26.25" x14ac:dyDescent="0.45">
      <c r="A4" s="63" t="str">
        <f>+سهام!A4</f>
        <v>برای ماه منتهی به 1405/02/31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</row>
    <row r="6" spans="1:9" ht="27" thickBot="1" x14ac:dyDescent="0.5">
      <c r="A6" s="66" t="s">
        <v>46</v>
      </c>
      <c r="B6" s="66" t="s">
        <v>46</v>
      </c>
      <c r="C6" s="66" t="s">
        <v>26</v>
      </c>
      <c r="D6" s="66" t="s">
        <v>26</v>
      </c>
      <c r="E6" s="66" t="s">
        <v>26</v>
      </c>
      <c r="G6" s="66" t="s">
        <v>27</v>
      </c>
      <c r="H6" s="66" t="s">
        <v>27</v>
      </c>
      <c r="I6" s="66" t="s">
        <v>27</v>
      </c>
    </row>
    <row r="7" spans="1:9" ht="27" thickBot="1" x14ac:dyDescent="0.5">
      <c r="A7" s="28" t="s">
        <v>47</v>
      </c>
      <c r="C7" s="45" t="s">
        <v>48</v>
      </c>
      <c r="E7" s="45" t="s">
        <v>49</v>
      </c>
      <c r="G7" s="45" t="s">
        <v>48</v>
      </c>
      <c r="I7" s="45" t="s">
        <v>49</v>
      </c>
    </row>
    <row r="8" spans="1:9" ht="21" x14ac:dyDescent="0.55000000000000004">
      <c r="A8" s="29" t="s">
        <v>22</v>
      </c>
      <c r="C8" s="50">
        <f>+'سود سپرده بانکی'!G8</f>
        <v>972214794</v>
      </c>
      <c r="D8" s="50"/>
      <c r="E8" s="49">
        <f>+C8/$C$10</f>
        <v>0.99999638249973266</v>
      </c>
      <c r="F8" s="50"/>
      <c r="G8" s="50">
        <f>+'سود سپرده بانکی'!M8</f>
        <v>6501531447</v>
      </c>
      <c r="H8" s="50"/>
      <c r="I8" s="49">
        <f>+G8/$G$10</f>
        <v>0.99999843360227803</v>
      </c>
    </row>
    <row r="9" spans="1:9" ht="21" x14ac:dyDescent="0.55000000000000004">
      <c r="A9" s="29" t="s">
        <v>94</v>
      </c>
      <c r="C9" s="50">
        <f>+'سود سپرده بانکی'!G9</f>
        <v>3517</v>
      </c>
      <c r="D9" s="50"/>
      <c r="E9" s="49">
        <f>+C9/$C$10</f>
        <v>3.6175002673859327E-6</v>
      </c>
      <c r="F9" s="50"/>
      <c r="G9" s="50">
        <f>+'سود سپرده بانکی'!M9</f>
        <v>10184</v>
      </c>
      <c r="H9" s="50"/>
      <c r="I9" s="49">
        <f>+G9/$G$10</f>
        <v>1.5663977219559235E-6</v>
      </c>
    </row>
    <row r="10" spans="1:9" ht="21.75" thickBot="1" x14ac:dyDescent="0.5">
      <c r="A10" s="20" t="s">
        <v>15</v>
      </c>
      <c r="C10" s="52">
        <f>SUM(C8:C9)</f>
        <v>972218311</v>
      </c>
      <c r="D10" s="5"/>
      <c r="E10" s="51">
        <f>SUM(E8:E9)</f>
        <v>1</v>
      </c>
      <c r="F10" s="5"/>
      <c r="G10" s="52">
        <f>SUM(G8:G9)</f>
        <v>6501541631</v>
      </c>
      <c r="H10" s="5"/>
      <c r="I10" s="51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C8" sqref="C8"/>
    </sheetView>
  </sheetViews>
  <sheetFormatPr defaultRowHeight="18.75" x14ac:dyDescent="0.2"/>
  <cols>
    <col min="1" max="1" width="18.37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</row>
    <row r="3" spans="1:13" ht="26.25" x14ac:dyDescent="0.2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  <c r="F3" s="63" t="s">
        <v>24</v>
      </c>
      <c r="G3" s="63" t="s">
        <v>24</v>
      </c>
      <c r="H3" s="63" t="s">
        <v>24</v>
      </c>
      <c r="I3" s="63" t="s">
        <v>24</v>
      </c>
      <c r="J3" s="63" t="s">
        <v>24</v>
      </c>
      <c r="K3" s="63" t="s">
        <v>24</v>
      </c>
      <c r="L3" s="63" t="s">
        <v>24</v>
      </c>
      <c r="M3" s="63" t="s">
        <v>24</v>
      </c>
    </row>
    <row r="4" spans="1:13" ht="26.25" x14ac:dyDescent="0.2">
      <c r="A4" s="63" t="str">
        <f>+سهام!A4</f>
        <v>برای ماه منتهی به 1405/02/31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</row>
    <row r="6" spans="1:13" ht="27" thickBot="1" x14ac:dyDescent="0.25">
      <c r="A6" s="66" t="s">
        <v>25</v>
      </c>
      <c r="B6" s="66" t="s">
        <v>25</v>
      </c>
      <c r="C6" s="66" t="s">
        <v>26</v>
      </c>
      <c r="D6" s="66" t="s">
        <v>26</v>
      </c>
      <c r="E6" s="66" t="s">
        <v>26</v>
      </c>
      <c r="F6" s="66" t="s">
        <v>26</v>
      </c>
      <c r="G6" s="66" t="s">
        <v>26</v>
      </c>
      <c r="I6" s="66" t="s">
        <v>27</v>
      </c>
      <c r="J6" s="66" t="s">
        <v>27</v>
      </c>
      <c r="K6" s="66" t="s">
        <v>27</v>
      </c>
      <c r="L6" s="66" t="s">
        <v>27</v>
      </c>
      <c r="M6" s="66" t="s">
        <v>27</v>
      </c>
    </row>
    <row r="7" spans="1:13" ht="27" thickBot="1" x14ac:dyDescent="0.25">
      <c r="A7" s="28" t="s">
        <v>28</v>
      </c>
      <c r="C7" s="28" t="s">
        <v>29</v>
      </c>
      <c r="E7" s="28" t="s">
        <v>30</v>
      </c>
      <c r="G7" s="28" t="s">
        <v>31</v>
      </c>
      <c r="I7" s="28" t="s">
        <v>29</v>
      </c>
      <c r="K7" s="28" t="s">
        <v>30</v>
      </c>
      <c r="M7" s="28" t="s">
        <v>31</v>
      </c>
    </row>
    <row r="8" spans="1:13" ht="19.5" customHeight="1" x14ac:dyDescent="0.2">
      <c r="A8" s="5" t="s">
        <v>22</v>
      </c>
      <c r="C8" s="7">
        <v>972214794</v>
      </c>
      <c r="E8" s="7">
        <v>0</v>
      </c>
      <c r="G8" s="7">
        <f>+C8-E8</f>
        <v>972214794</v>
      </c>
      <c r="I8" s="7">
        <v>6501531447</v>
      </c>
      <c r="K8" s="7">
        <v>0</v>
      </c>
      <c r="M8" s="7">
        <f>+I8-K8</f>
        <v>6501531447</v>
      </c>
    </row>
    <row r="9" spans="1:13" ht="19.5" customHeight="1" thickBot="1" x14ac:dyDescent="0.25">
      <c r="A9" s="5" t="s">
        <v>94</v>
      </c>
      <c r="C9" s="7">
        <v>3517</v>
      </c>
      <c r="E9" s="7">
        <v>0</v>
      </c>
      <c r="G9" s="7">
        <f>+C9-E9</f>
        <v>3517</v>
      </c>
      <c r="I9" s="7">
        <v>10184</v>
      </c>
      <c r="K9" s="7">
        <v>0</v>
      </c>
      <c r="M9" s="7">
        <f>+I9-K9</f>
        <v>10184</v>
      </c>
    </row>
    <row r="10" spans="1:13" ht="21.75" thickBot="1" x14ac:dyDescent="0.25">
      <c r="A10" s="7" t="s">
        <v>15</v>
      </c>
      <c r="C10" s="16">
        <f>SUM(C8:C9)</f>
        <v>972218311</v>
      </c>
      <c r="D10" s="5"/>
      <c r="E10" s="16">
        <f t="shared" ref="E10:M10" si="0">SUM(E8:E9)</f>
        <v>0</v>
      </c>
      <c r="F10" s="5">
        <f t="shared" si="0"/>
        <v>0</v>
      </c>
      <c r="G10" s="16">
        <f t="shared" si="0"/>
        <v>972218311</v>
      </c>
      <c r="H10" s="5">
        <f t="shared" si="0"/>
        <v>0</v>
      </c>
      <c r="I10" s="16">
        <f t="shared" si="0"/>
        <v>6501541631</v>
      </c>
      <c r="J10" s="5">
        <f t="shared" si="0"/>
        <v>0</v>
      </c>
      <c r="K10" s="16">
        <f t="shared" si="0"/>
        <v>0</v>
      </c>
      <c r="L10" s="5">
        <f t="shared" si="0"/>
        <v>0</v>
      </c>
      <c r="M10" s="16">
        <f t="shared" si="0"/>
        <v>6501541631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38"/>
  <sheetViews>
    <sheetView rightToLeft="1" topLeftCell="A16" zoomScale="85" zoomScaleNormal="85" workbookViewId="0">
      <selection activeCell="I34" sqref="I34"/>
    </sheetView>
  </sheetViews>
  <sheetFormatPr defaultRowHeight="22.5" x14ac:dyDescent="0.2"/>
  <cols>
    <col min="1" max="1" width="31" style="10" customWidth="1"/>
    <col min="2" max="2" width="0.875" style="10" customWidth="1"/>
    <col min="3" max="3" width="15.75" style="10" customWidth="1"/>
    <col min="4" max="4" width="0.875" style="10" customWidth="1"/>
    <col min="5" max="5" width="19.25" style="10" customWidth="1"/>
    <col min="6" max="6" width="0.875" style="10" customWidth="1"/>
    <col min="7" max="7" width="19.25" style="10" customWidth="1"/>
    <col min="8" max="8" width="0.875" style="10" customWidth="1"/>
    <col min="9" max="9" width="24.5" style="10" customWidth="1"/>
    <col min="10" max="10" width="0.875" style="10" customWidth="1"/>
    <col min="11" max="11" width="16.625" style="10" customWidth="1"/>
    <col min="12" max="12" width="0.875" style="10" customWidth="1"/>
    <col min="13" max="13" width="21.125" style="10" bestFit="1" customWidth="1"/>
    <col min="14" max="14" width="0.875" style="10" customWidth="1"/>
    <col min="15" max="15" width="21.25" style="10" bestFit="1" customWidth="1"/>
    <col min="16" max="16" width="0.875" style="10" customWidth="1"/>
    <col min="17" max="17" width="24.5" style="10" customWidth="1"/>
    <col min="18" max="18" width="0.875" style="10" customWidth="1"/>
    <col min="19" max="16384" width="9" style="10"/>
  </cols>
  <sheetData>
    <row r="2" spans="1:17" ht="24" x14ac:dyDescent="0.2">
      <c r="A2" s="67" t="str">
        <f>+سهام!A2</f>
        <v>صندوق سرمایه‌گذاری بخشی صنایع مفید - خودران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</row>
    <row r="3" spans="1:17" ht="24" x14ac:dyDescent="0.2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  <c r="J3" s="67" t="s">
        <v>24</v>
      </c>
      <c r="K3" s="67" t="s">
        <v>24</v>
      </c>
      <c r="L3" s="67" t="s">
        <v>24</v>
      </c>
      <c r="M3" s="67" t="s">
        <v>24</v>
      </c>
      <c r="N3" s="67" t="s">
        <v>24</v>
      </c>
      <c r="O3" s="67" t="s">
        <v>24</v>
      </c>
      <c r="P3" s="67" t="s">
        <v>24</v>
      </c>
      <c r="Q3" s="67" t="s">
        <v>24</v>
      </c>
    </row>
    <row r="4" spans="1:17" ht="24" x14ac:dyDescent="0.2">
      <c r="A4" s="67" t="str">
        <f>+سهام!A4</f>
        <v>برای ماه منتهی به 1405/02/31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</row>
    <row r="6" spans="1:17" ht="24.75" thickBot="1" x14ac:dyDescent="0.25">
      <c r="A6" s="68" t="s">
        <v>3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H6" s="69" t="s">
        <v>26</v>
      </c>
      <c r="I6" s="69" t="s">
        <v>26</v>
      </c>
      <c r="K6" s="69" t="s">
        <v>27</v>
      </c>
      <c r="L6" s="69" t="s">
        <v>27</v>
      </c>
      <c r="M6" s="69" t="s">
        <v>27</v>
      </c>
      <c r="N6" s="69" t="s">
        <v>27</v>
      </c>
      <c r="O6" s="69" t="s">
        <v>27</v>
      </c>
      <c r="P6" s="69" t="s">
        <v>27</v>
      </c>
      <c r="Q6" s="69" t="s">
        <v>27</v>
      </c>
    </row>
    <row r="7" spans="1:17" ht="24.75" thickBot="1" x14ac:dyDescent="0.25">
      <c r="A7" s="69" t="s">
        <v>3</v>
      </c>
      <c r="C7" s="24" t="s">
        <v>7</v>
      </c>
      <c r="E7" s="24" t="s">
        <v>38</v>
      </c>
      <c r="G7" s="24" t="s">
        <v>39</v>
      </c>
      <c r="I7" s="24" t="s">
        <v>41</v>
      </c>
      <c r="K7" s="24" t="s">
        <v>7</v>
      </c>
      <c r="M7" s="24" t="s">
        <v>38</v>
      </c>
      <c r="O7" s="24" t="s">
        <v>39</v>
      </c>
      <c r="Q7" s="24" t="s">
        <v>41</v>
      </c>
    </row>
    <row r="8" spans="1:17" ht="24" x14ac:dyDescent="0.2">
      <c r="A8" s="18" t="s">
        <v>62</v>
      </c>
      <c r="C8" s="10">
        <v>0</v>
      </c>
      <c r="E8" s="10">
        <v>0</v>
      </c>
      <c r="G8" s="10">
        <v>0</v>
      </c>
      <c r="I8" s="10">
        <f>+E8-G8</f>
        <v>0</v>
      </c>
      <c r="K8" s="10">
        <v>159611</v>
      </c>
      <c r="M8" s="10">
        <v>263381360</v>
      </c>
      <c r="O8" s="10">
        <v>310102576</v>
      </c>
      <c r="Q8" s="10">
        <f>+M8-O8</f>
        <v>-46721216</v>
      </c>
    </row>
    <row r="9" spans="1:17" ht="24" x14ac:dyDescent="0.2">
      <c r="A9" s="18" t="s">
        <v>79</v>
      </c>
      <c r="C9" s="10">
        <v>515000</v>
      </c>
      <c r="E9" s="10">
        <v>7716139664</v>
      </c>
      <c r="G9" s="10">
        <v>10353245953</v>
      </c>
      <c r="I9" s="10">
        <f t="shared" ref="I9:I31" si="0">+E9-G9</f>
        <v>-2637106289</v>
      </c>
      <c r="K9" s="10">
        <v>515000</v>
      </c>
      <c r="M9" s="10">
        <v>7716139664</v>
      </c>
      <c r="O9" s="10">
        <v>10353245953</v>
      </c>
      <c r="Q9" s="10">
        <f t="shared" ref="Q9:Q31" si="1">+M9-O9</f>
        <v>-2637106289</v>
      </c>
    </row>
    <row r="10" spans="1:17" ht="24" x14ac:dyDescent="0.2">
      <c r="A10" s="18" t="s">
        <v>85</v>
      </c>
      <c r="C10" s="10">
        <v>0</v>
      </c>
      <c r="E10" s="10">
        <v>0</v>
      </c>
      <c r="G10" s="10">
        <v>0</v>
      </c>
      <c r="I10" s="10">
        <f t="shared" si="0"/>
        <v>0</v>
      </c>
      <c r="K10" s="10">
        <v>2668528</v>
      </c>
      <c r="M10" s="10">
        <v>8562255002</v>
      </c>
      <c r="O10" s="10">
        <v>10380579077</v>
      </c>
      <c r="Q10" s="10">
        <f t="shared" si="1"/>
        <v>-1818324075</v>
      </c>
    </row>
    <row r="11" spans="1:17" ht="24" x14ac:dyDescent="0.2">
      <c r="A11" s="18" t="s">
        <v>59</v>
      </c>
      <c r="C11" s="10">
        <v>72463768</v>
      </c>
      <c r="E11" s="10">
        <v>99231850335</v>
      </c>
      <c r="G11" s="10">
        <v>135670030414</v>
      </c>
      <c r="I11" s="10">
        <f t="shared" si="0"/>
        <v>-36438180079</v>
      </c>
      <c r="K11" s="10">
        <v>89245129</v>
      </c>
      <c r="M11" s="10">
        <v>129754308800</v>
      </c>
      <c r="O11" s="10">
        <v>167524619795</v>
      </c>
      <c r="Q11" s="10">
        <f t="shared" si="1"/>
        <v>-37770310995</v>
      </c>
    </row>
    <row r="12" spans="1:17" ht="24" x14ac:dyDescent="0.2">
      <c r="A12" s="18" t="s">
        <v>65</v>
      </c>
      <c r="C12" s="10">
        <v>3897427</v>
      </c>
      <c r="E12" s="10">
        <v>10018368756</v>
      </c>
      <c r="G12" s="10">
        <v>14541047590</v>
      </c>
      <c r="I12" s="10">
        <f t="shared" si="0"/>
        <v>-4522678834</v>
      </c>
      <c r="K12" s="10">
        <v>6315007</v>
      </c>
      <c r="M12" s="10">
        <v>17261889982</v>
      </c>
      <c r="O12" s="10">
        <v>23560881908</v>
      </c>
      <c r="Q12" s="10">
        <f t="shared" si="1"/>
        <v>-6298991926</v>
      </c>
    </row>
    <row r="13" spans="1:17" ht="24" x14ac:dyDescent="0.2">
      <c r="A13" s="18" t="s">
        <v>53</v>
      </c>
      <c r="C13" s="10">
        <v>0</v>
      </c>
      <c r="E13" s="10">
        <v>0</v>
      </c>
      <c r="G13" s="10">
        <v>0</v>
      </c>
      <c r="I13" s="10">
        <f t="shared" si="0"/>
        <v>0</v>
      </c>
      <c r="K13" s="10">
        <v>57634905</v>
      </c>
      <c r="M13" s="10">
        <v>35862184426</v>
      </c>
      <c r="O13" s="10">
        <v>39853559550</v>
      </c>
      <c r="Q13" s="10">
        <f t="shared" si="1"/>
        <v>-3991375124</v>
      </c>
    </row>
    <row r="14" spans="1:17" ht="24" x14ac:dyDescent="0.2">
      <c r="A14" s="18" t="s">
        <v>70</v>
      </c>
      <c r="C14" s="10">
        <v>0</v>
      </c>
      <c r="E14" s="10">
        <v>0</v>
      </c>
      <c r="G14" s="10">
        <v>0</v>
      </c>
      <c r="I14" s="10">
        <f t="shared" si="0"/>
        <v>0</v>
      </c>
      <c r="K14" s="10">
        <v>750000</v>
      </c>
      <c r="M14" s="10">
        <v>3355066566</v>
      </c>
      <c r="O14" s="10">
        <v>3296817075</v>
      </c>
      <c r="Q14" s="10">
        <f t="shared" si="1"/>
        <v>58249491</v>
      </c>
    </row>
    <row r="15" spans="1:17" ht="24" x14ac:dyDescent="0.2">
      <c r="A15" s="18" t="s">
        <v>77</v>
      </c>
      <c r="C15" s="10">
        <v>0</v>
      </c>
      <c r="E15" s="10">
        <v>0</v>
      </c>
      <c r="G15" s="10">
        <v>0</v>
      </c>
      <c r="I15" s="10">
        <f t="shared" si="0"/>
        <v>0</v>
      </c>
      <c r="K15" s="10">
        <v>375000</v>
      </c>
      <c r="M15" s="10">
        <v>10078958796</v>
      </c>
      <c r="O15" s="10">
        <v>10083943875</v>
      </c>
      <c r="Q15" s="10">
        <f t="shared" si="1"/>
        <v>-4985079</v>
      </c>
    </row>
    <row r="16" spans="1:17" ht="24" x14ac:dyDescent="0.2">
      <c r="A16" s="18" t="s">
        <v>66</v>
      </c>
      <c r="C16" s="10">
        <v>1</v>
      </c>
      <c r="E16" s="10">
        <v>1</v>
      </c>
      <c r="G16" s="10">
        <v>4648</v>
      </c>
      <c r="I16" s="10">
        <f t="shared" si="0"/>
        <v>-4647</v>
      </c>
      <c r="K16" s="10">
        <v>13026126</v>
      </c>
      <c r="M16" s="10">
        <v>93968383160</v>
      </c>
      <c r="O16" s="10">
        <v>84680312305</v>
      </c>
      <c r="Q16" s="10">
        <f t="shared" si="1"/>
        <v>9288070855</v>
      </c>
    </row>
    <row r="17" spans="1:17" ht="24" x14ac:dyDescent="0.2">
      <c r="A17" s="18" t="s">
        <v>74</v>
      </c>
      <c r="C17" s="10">
        <v>2000000</v>
      </c>
      <c r="E17" s="10">
        <v>32119779997</v>
      </c>
      <c r="G17" s="10">
        <v>49596140937</v>
      </c>
      <c r="I17" s="10">
        <f t="shared" si="0"/>
        <v>-17476360940</v>
      </c>
      <c r="K17" s="10">
        <v>3153030</v>
      </c>
      <c r="M17" s="10">
        <v>52496509495</v>
      </c>
      <c r="O17" s="10">
        <v>78189060126</v>
      </c>
      <c r="Q17" s="10">
        <f t="shared" si="1"/>
        <v>-25692550631</v>
      </c>
    </row>
    <row r="18" spans="1:17" ht="24" x14ac:dyDescent="0.2">
      <c r="A18" s="18" t="s">
        <v>80</v>
      </c>
      <c r="C18" s="10">
        <v>0</v>
      </c>
      <c r="E18" s="10">
        <v>0</v>
      </c>
      <c r="G18" s="10">
        <v>0</v>
      </c>
      <c r="I18" s="10">
        <f t="shared" si="0"/>
        <v>0</v>
      </c>
      <c r="K18" s="10">
        <v>133750</v>
      </c>
      <c r="M18" s="10">
        <v>5547743113</v>
      </c>
      <c r="O18" s="10">
        <v>3941668538</v>
      </c>
      <c r="Q18" s="10">
        <f t="shared" si="1"/>
        <v>1606074575</v>
      </c>
    </row>
    <row r="19" spans="1:17" ht="24" x14ac:dyDescent="0.2">
      <c r="A19" s="18" t="s">
        <v>88</v>
      </c>
      <c r="C19" s="10">
        <v>1256499</v>
      </c>
      <c r="E19" s="10">
        <v>7478819547</v>
      </c>
      <c r="G19" s="10">
        <v>8127106446</v>
      </c>
      <c r="I19" s="10">
        <f t="shared" si="0"/>
        <v>-648286899</v>
      </c>
      <c r="K19" s="10">
        <v>2513000</v>
      </c>
      <c r="M19" s="10">
        <v>17178832375</v>
      </c>
      <c r="O19" s="10">
        <v>16254225830</v>
      </c>
      <c r="Q19" s="10">
        <f t="shared" si="1"/>
        <v>924606545</v>
      </c>
    </row>
    <row r="20" spans="1:17" ht="24" x14ac:dyDescent="0.2">
      <c r="A20" s="18" t="s">
        <v>72</v>
      </c>
      <c r="C20" s="10">
        <v>2197035</v>
      </c>
      <c r="E20" s="10">
        <v>5005399348</v>
      </c>
      <c r="G20" s="10">
        <v>7026274259</v>
      </c>
      <c r="I20" s="10">
        <f t="shared" si="0"/>
        <v>-2020874911</v>
      </c>
      <c r="K20" s="10">
        <v>95876287</v>
      </c>
      <c r="M20" s="10">
        <v>405190191242</v>
      </c>
      <c r="O20" s="10">
        <v>430863287895</v>
      </c>
      <c r="Q20" s="10">
        <f t="shared" si="1"/>
        <v>-25673096653</v>
      </c>
    </row>
    <row r="21" spans="1:17" ht="24" x14ac:dyDescent="0.2">
      <c r="A21" s="18" t="s">
        <v>54</v>
      </c>
      <c r="C21" s="10">
        <v>287568995</v>
      </c>
      <c r="E21" s="10">
        <v>140104932643</v>
      </c>
      <c r="G21" s="10">
        <v>158129898336</v>
      </c>
      <c r="I21" s="10">
        <f t="shared" si="0"/>
        <v>-18024965693</v>
      </c>
      <c r="K21" s="10">
        <v>578017483</v>
      </c>
      <c r="M21" s="10">
        <v>291339776371</v>
      </c>
      <c r="O21" s="10">
        <v>317822142311</v>
      </c>
      <c r="Q21" s="10">
        <f t="shared" si="1"/>
        <v>-26482365940</v>
      </c>
    </row>
    <row r="22" spans="1:17" ht="24" x14ac:dyDescent="0.2">
      <c r="A22" s="18" t="s">
        <v>57</v>
      </c>
      <c r="C22" s="10">
        <v>0</v>
      </c>
      <c r="E22" s="10">
        <v>0</v>
      </c>
      <c r="G22" s="10">
        <v>0</v>
      </c>
      <c r="I22" s="10">
        <f t="shared" si="0"/>
        <v>0</v>
      </c>
      <c r="K22" s="10">
        <v>729807</v>
      </c>
      <c r="M22" s="10">
        <v>1877761498</v>
      </c>
      <c r="O22" s="10">
        <v>2195187213</v>
      </c>
      <c r="Q22" s="10">
        <f t="shared" si="1"/>
        <v>-317425715</v>
      </c>
    </row>
    <row r="23" spans="1:17" ht="24" x14ac:dyDescent="0.2">
      <c r="A23" s="18" t="s">
        <v>55</v>
      </c>
      <c r="C23" s="10">
        <v>1</v>
      </c>
      <c r="E23" s="10">
        <v>1</v>
      </c>
      <c r="G23" s="10">
        <v>1295</v>
      </c>
      <c r="I23" s="10">
        <f t="shared" si="0"/>
        <v>-1294</v>
      </c>
      <c r="K23" s="10">
        <v>1</v>
      </c>
      <c r="M23" s="10">
        <v>1</v>
      </c>
      <c r="O23" s="10">
        <v>1295</v>
      </c>
      <c r="Q23" s="10">
        <f t="shared" si="1"/>
        <v>-1294</v>
      </c>
    </row>
    <row r="24" spans="1:17" ht="24" x14ac:dyDescent="0.2">
      <c r="A24" s="18" t="s">
        <v>60</v>
      </c>
      <c r="C24" s="10">
        <v>0</v>
      </c>
      <c r="E24" s="10">
        <v>0</v>
      </c>
      <c r="G24" s="10">
        <v>0</v>
      </c>
      <c r="I24" s="10">
        <f t="shared" si="0"/>
        <v>0</v>
      </c>
      <c r="K24" s="10">
        <v>9130854</v>
      </c>
      <c r="M24" s="10">
        <v>16388542461</v>
      </c>
      <c r="O24" s="10">
        <v>15741482276</v>
      </c>
      <c r="Q24" s="10">
        <f t="shared" si="1"/>
        <v>647060185</v>
      </c>
    </row>
    <row r="25" spans="1:17" ht="24" x14ac:dyDescent="0.2">
      <c r="A25" s="18" t="s">
        <v>78</v>
      </c>
      <c r="C25" s="10">
        <v>0</v>
      </c>
      <c r="E25" s="10">
        <v>0</v>
      </c>
      <c r="G25" s="10">
        <v>0</v>
      </c>
      <c r="I25" s="10">
        <f t="shared" si="0"/>
        <v>0</v>
      </c>
      <c r="K25" s="10">
        <v>938144</v>
      </c>
      <c r="M25" s="10">
        <v>1596480047</v>
      </c>
      <c r="O25" s="10">
        <v>1952407118</v>
      </c>
      <c r="Q25" s="10">
        <f t="shared" si="1"/>
        <v>-355927071</v>
      </c>
    </row>
    <row r="26" spans="1:17" ht="24" x14ac:dyDescent="0.2">
      <c r="A26" s="18" t="s">
        <v>75</v>
      </c>
      <c r="C26" s="10">
        <v>0</v>
      </c>
      <c r="E26" s="10">
        <v>0</v>
      </c>
      <c r="G26" s="10">
        <v>0</v>
      </c>
      <c r="I26" s="10">
        <f t="shared" si="0"/>
        <v>0</v>
      </c>
      <c r="K26" s="10">
        <v>6600000</v>
      </c>
      <c r="M26" s="10">
        <v>96876169566</v>
      </c>
      <c r="O26" s="10">
        <v>97495036148</v>
      </c>
      <c r="Q26" s="10">
        <f t="shared" si="1"/>
        <v>-618866582</v>
      </c>
    </row>
    <row r="27" spans="1:17" ht="24" x14ac:dyDescent="0.2">
      <c r="A27" s="18" t="s">
        <v>73</v>
      </c>
      <c r="C27" s="10">
        <v>0</v>
      </c>
      <c r="E27" s="10">
        <v>0</v>
      </c>
      <c r="G27" s="10">
        <v>0</v>
      </c>
      <c r="I27" s="10">
        <f t="shared" si="0"/>
        <v>0</v>
      </c>
      <c r="K27" s="10">
        <v>13459619</v>
      </c>
      <c r="M27" s="10">
        <v>55123518863</v>
      </c>
      <c r="O27" s="10">
        <v>54009949930</v>
      </c>
      <c r="Q27" s="10">
        <f t="shared" si="1"/>
        <v>1113568933</v>
      </c>
    </row>
    <row r="28" spans="1:17" ht="24" x14ac:dyDescent="0.2">
      <c r="A28" s="18" t="s">
        <v>68</v>
      </c>
      <c r="C28" s="10">
        <v>132000000</v>
      </c>
      <c r="E28" s="10">
        <v>60017865610</v>
      </c>
      <c r="G28" s="10">
        <v>81255067861</v>
      </c>
      <c r="I28" s="10">
        <f t="shared" si="0"/>
        <v>-21237202251</v>
      </c>
      <c r="K28" s="10">
        <v>512362083</v>
      </c>
      <c r="M28" s="10">
        <v>280255363436</v>
      </c>
      <c r="O28" s="10">
        <v>316196171228</v>
      </c>
      <c r="Q28" s="10">
        <f t="shared" si="1"/>
        <v>-35940807792</v>
      </c>
    </row>
    <row r="29" spans="1:17" ht="24" x14ac:dyDescent="0.2">
      <c r="A29" s="18" t="s">
        <v>56</v>
      </c>
      <c r="C29" s="10">
        <v>1474491</v>
      </c>
      <c r="E29" s="10">
        <v>4961349020</v>
      </c>
      <c r="G29" s="10">
        <v>6203515103</v>
      </c>
      <c r="I29" s="10">
        <f t="shared" si="0"/>
        <v>-1242166083</v>
      </c>
      <c r="K29" s="10">
        <v>8602573</v>
      </c>
      <c r="M29" s="10">
        <v>29281770869</v>
      </c>
      <c r="O29" s="10">
        <v>36192958464</v>
      </c>
      <c r="Q29" s="10">
        <f t="shared" si="1"/>
        <v>-6911187595</v>
      </c>
    </row>
    <row r="30" spans="1:17" ht="24" x14ac:dyDescent="0.2">
      <c r="A30" s="18" t="s">
        <v>92</v>
      </c>
      <c r="C30" s="10">
        <v>400000</v>
      </c>
      <c r="E30" s="10">
        <v>2369540775</v>
      </c>
      <c r="G30" s="10">
        <v>2527779806</v>
      </c>
      <c r="I30" s="10">
        <f t="shared" si="0"/>
        <v>-158239031</v>
      </c>
      <c r="K30" s="10">
        <v>400000</v>
      </c>
      <c r="M30" s="10">
        <v>2369540775</v>
      </c>
      <c r="O30" s="10">
        <v>2527779806</v>
      </c>
      <c r="Q30" s="10">
        <f t="shared" si="1"/>
        <v>-158239031</v>
      </c>
    </row>
    <row r="31" spans="1:17" ht="24" x14ac:dyDescent="0.2">
      <c r="A31" s="18" t="s">
        <v>86</v>
      </c>
      <c r="C31" s="10">
        <v>0</v>
      </c>
      <c r="E31" s="10">
        <v>0</v>
      </c>
      <c r="G31" s="10">
        <v>0</v>
      </c>
      <c r="I31" s="10">
        <f t="shared" si="0"/>
        <v>0</v>
      </c>
      <c r="K31" s="10">
        <v>90982</v>
      </c>
      <c r="M31" s="10">
        <v>4563514487</v>
      </c>
      <c r="O31" s="10">
        <v>5631569953</v>
      </c>
      <c r="Q31" s="10">
        <f t="shared" si="1"/>
        <v>-1068055466</v>
      </c>
    </row>
    <row r="32" spans="1:17" ht="24" x14ac:dyDescent="0.2">
      <c r="A32" s="18" t="s">
        <v>83</v>
      </c>
      <c r="C32" s="10">
        <v>0</v>
      </c>
      <c r="E32" s="10">
        <v>0</v>
      </c>
      <c r="G32" s="10">
        <v>0</v>
      </c>
      <c r="I32" s="10">
        <v>0</v>
      </c>
      <c r="K32" s="10" t="s">
        <v>97</v>
      </c>
      <c r="M32" s="10">
        <v>0</v>
      </c>
      <c r="O32" s="10">
        <v>0</v>
      </c>
      <c r="Q32" s="10">
        <v>933023260</v>
      </c>
    </row>
    <row r="33" spans="1:17" ht="24" x14ac:dyDescent="0.2">
      <c r="A33" s="18" t="s">
        <v>90</v>
      </c>
      <c r="C33" s="10" t="s">
        <v>97</v>
      </c>
      <c r="E33" s="10">
        <v>0</v>
      </c>
      <c r="G33" s="10">
        <v>0</v>
      </c>
      <c r="I33" s="10">
        <v>-2994548953</v>
      </c>
      <c r="K33" s="10" t="s">
        <v>97</v>
      </c>
      <c r="M33" s="10">
        <v>0</v>
      </c>
      <c r="O33" s="10">
        <v>0</v>
      </c>
      <c r="Q33" s="10">
        <v>-2994548953</v>
      </c>
    </row>
    <row r="34" spans="1:17" ht="24" x14ac:dyDescent="0.2">
      <c r="A34" s="18" t="s">
        <v>95</v>
      </c>
      <c r="C34" s="10" t="s">
        <v>97</v>
      </c>
      <c r="E34" s="10">
        <v>0</v>
      </c>
      <c r="G34" s="10">
        <v>0</v>
      </c>
      <c r="I34" s="10">
        <v>184719330</v>
      </c>
      <c r="K34" s="10" t="s">
        <v>97</v>
      </c>
      <c r="M34" s="10">
        <v>0</v>
      </c>
      <c r="O34" s="10">
        <v>0</v>
      </c>
      <c r="Q34" s="10">
        <v>188132416</v>
      </c>
    </row>
    <row r="35" spans="1:17" ht="24" x14ac:dyDescent="0.2">
      <c r="A35" s="18" t="s">
        <v>84</v>
      </c>
      <c r="C35" s="10" t="s">
        <v>97</v>
      </c>
      <c r="E35" s="10">
        <v>0</v>
      </c>
      <c r="G35" s="10">
        <v>0</v>
      </c>
      <c r="I35" s="10">
        <v>0</v>
      </c>
      <c r="K35" s="10" t="s">
        <v>97</v>
      </c>
      <c r="M35" s="10">
        <v>0</v>
      </c>
      <c r="O35" s="10">
        <v>0</v>
      </c>
      <c r="Q35" s="10">
        <v>581515560</v>
      </c>
    </row>
    <row r="36" spans="1:17" ht="24.75" thickBot="1" x14ac:dyDescent="0.25">
      <c r="A36" s="18" t="s">
        <v>89</v>
      </c>
      <c r="C36" s="10" t="s">
        <v>97</v>
      </c>
      <c r="E36" s="10">
        <v>0</v>
      </c>
      <c r="G36" s="10">
        <v>0</v>
      </c>
      <c r="I36" s="10">
        <v>0</v>
      </c>
      <c r="K36" s="10" t="s">
        <v>97</v>
      </c>
      <c r="M36" s="10">
        <v>0</v>
      </c>
      <c r="O36" s="10">
        <v>0</v>
      </c>
      <c r="Q36" s="10">
        <v>840882400</v>
      </c>
    </row>
    <row r="37" spans="1:17" s="11" customFormat="1" ht="24.75" thickBot="1" x14ac:dyDescent="0.25">
      <c r="A37" s="11" t="s">
        <v>15</v>
      </c>
      <c r="C37" s="11" t="s">
        <v>15</v>
      </c>
      <c r="E37" s="19">
        <f>SUM(E8:E36)</f>
        <v>369024045697</v>
      </c>
      <c r="G37" s="19">
        <f>SUM(G8:G36)</f>
        <v>473430112648</v>
      </c>
      <c r="I37" s="19">
        <f>SUM(I8:I36)</f>
        <v>-107215896574</v>
      </c>
      <c r="K37" s="11" t="s">
        <v>15</v>
      </c>
      <c r="M37" s="19">
        <f>SUM(M8:M36)</f>
        <v>1566908282355</v>
      </c>
      <c r="O37" s="19">
        <f>SUM(O8:O36)</f>
        <v>1729056990245</v>
      </c>
      <c r="Q37" s="19">
        <f>SUM(Q8:Q36)</f>
        <v>-162599703207</v>
      </c>
    </row>
    <row r="38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2026-05-30T05:45:45Z</dcterms:modified>
</cp:coreProperties>
</file>