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5\140502\بخشی\"/>
    </mc:Choice>
  </mc:AlternateContent>
  <xr:revisionPtr revIDLastSave="0" documentId="13_ncr:1_{0B7C7F72-3C4B-43D5-B66E-A82B599A3046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سایر درآمدها" sheetId="11" state="hidden" r:id="rId4"/>
    <sheet name="سرمایه‌گذاری در سهام" sheetId="7" r:id="rId5"/>
    <sheet name="درآمد سود سهام" sheetId="4" r:id="rId6"/>
    <sheet name="درآمد سپرده بانکی" sheetId="8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فروش'!$K$6:$Q$31</definedName>
    <definedName name="_xlnm._FilterDatabase" localSheetId="0" hidden="1">سهام!$A$6:$A$31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6" l="1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G9" i="10"/>
  <c r="F9" i="10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8" i="5"/>
  <c r="Q8" i="6"/>
  <c r="S9" i="4"/>
  <c r="S10" i="4"/>
  <c r="M9" i="4"/>
  <c r="M10" i="4"/>
  <c r="I41" i="5" l="1"/>
  <c r="M31" i="6"/>
  <c r="O31" i="6"/>
  <c r="M9" i="3"/>
  <c r="G9" i="8" s="1"/>
  <c r="G9" i="3"/>
  <c r="C9" i="8" s="1"/>
  <c r="Q11" i="4"/>
  <c r="P11" i="4"/>
  <c r="O11" i="4"/>
  <c r="N11" i="4"/>
  <c r="L11" i="4"/>
  <c r="K11" i="4"/>
  <c r="J11" i="4"/>
  <c r="I11" i="4"/>
  <c r="M8" i="4"/>
  <c r="M11" i="4" s="1"/>
  <c r="S8" i="4"/>
  <c r="S11" i="4" s="1"/>
  <c r="Q31" i="6"/>
  <c r="C9" i="11"/>
  <c r="E9" i="11"/>
  <c r="C11" i="3"/>
  <c r="I9" i="2"/>
  <c r="M41" i="5"/>
  <c r="O41" i="5"/>
  <c r="C6" i="2"/>
  <c r="I6" i="2"/>
  <c r="E42" i="1"/>
  <c r="G42" i="1"/>
  <c r="I31" i="6" l="1"/>
  <c r="E31" i="6"/>
  <c r="G31" i="6"/>
  <c r="K11" i="2"/>
  <c r="Y42" i="1"/>
  <c r="W42" i="1"/>
  <c r="U42" i="1"/>
  <c r="M10" i="3"/>
  <c r="G10" i="8" s="1"/>
  <c r="G10" i="3"/>
  <c r="C10" i="8" s="1"/>
  <c r="G8" i="3"/>
  <c r="C8" i="8" s="1"/>
  <c r="C11" i="8" l="1"/>
  <c r="M8" i="3"/>
  <c r="G8" i="8" s="1"/>
  <c r="G11" i="8" s="1"/>
  <c r="I9" i="8" s="1"/>
  <c r="I10" i="2"/>
  <c r="I8" i="2"/>
  <c r="C8" i="10" l="1"/>
  <c r="E9" i="8"/>
  <c r="E11" i="3"/>
  <c r="I11" i="3"/>
  <c r="K11" i="3"/>
  <c r="I11" i="2"/>
  <c r="A4" i="11"/>
  <c r="A2" i="11"/>
  <c r="E10" i="8" l="1"/>
  <c r="E8" i="8"/>
  <c r="G41" i="5"/>
  <c r="E41" i="5"/>
  <c r="M11" i="3"/>
  <c r="G11" i="3"/>
  <c r="A4" i="5"/>
  <c r="A4" i="6"/>
  <c r="A4" i="3"/>
  <c r="A4" i="4"/>
  <c r="A4" i="8"/>
  <c r="A4" i="7"/>
  <c r="A4" i="10"/>
  <c r="A4" i="2"/>
  <c r="A2" i="2"/>
  <c r="A2" i="10" s="1"/>
  <c r="E11" i="8" l="1"/>
  <c r="I10" i="8"/>
  <c r="I8" i="8"/>
  <c r="A2" i="7"/>
  <c r="A2" i="5"/>
  <c r="A2" i="3"/>
  <c r="A2" i="8"/>
  <c r="A2" i="6"/>
  <c r="A2" i="4"/>
  <c r="G11" i="2"/>
  <c r="E11" i="2"/>
  <c r="C11" i="2"/>
  <c r="Q34" i="7" l="1"/>
  <c r="G35" i="7"/>
  <c r="G34" i="7"/>
  <c r="Q35" i="7"/>
  <c r="O34" i="7"/>
  <c r="E35" i="7"/>
  <c r="O35" i="7"/>
  <c r="E34" i="7"/>
  <c r="M34" i="7"/>
  <c r="C35" i="7"/>
  <c r="C34" i="7"/>
  <c r="M35" i="7"/>
  <c r="M8" i="7"/>
  <c r="C9" i="7"/>
  <c r="C32" i="7"/>
  <c r="C11" i="7"/>
  <c r="C16" i="7"/>
  <c r="C22" i="7"/>
  <c r="C27" i="7"/>
  <c r="C33" i="7"/>
  <c r="C36" i="7"/>
  <c r="C42" i="7"/>
  <c r="C21" i="7"/>
  <c r="C10" i="7"/>
  <c r="C12" i="7"/>
  <c r="C17" i="7"/>
  <c r="C23" i="7"/>
  <c r="C28" i="7"/>
  <c r="C43" i="7"/>
  <c r="C39" i="7"/>
  <c r="C40" i="7"/>
  <c r="C41" i="7"/>
  <c r="C13" i="7"/>
  <c r="C18" i="7"/>
  <c r="C24" i="7"/>
  <c r="C37" i="7"/>
  <c r="C8" i="7"/>
  <c r="C14" i="7"/>
  <c r="C19" i="7"/>
  <c r="C25" i="7"/>
  <c r="C26" i="7"/>
  <c r="C15" i="7"/>
  <c r="C29" i="7"/>
  <c r="C38" i="7"/>
  <c r="C20" i="7"/>
  <c r="C30" i="7"/>
  <c r="C31" i="7"/>
  <c r="Q38" i="7"/>
  <c r="Q11" i="7"/>
  <c r="Q16" i="7"/>
  <c r="Q22" i="7"/>
  <c r="Q27" i="7"/>
  <c r="Q33" i="7"/>
  <c r="Q36" i="7"/>
  <c r="G39" i="7"/>
  <c r="G12" i="7"/>
  <c r="G17" i="7"/>
  <c r="G23" i="7"/>
  <c r="G28" i="7"/>
  <c r="G22" i="7"/>
  <c r="Q39" i="7"/>
  <c r="Q12" i="7"/>
  <c r="Q17" i="7"/>
  <c r="Q23" i="7"/>
  <c r="Q28" i="7"/>
  <c r="G40" i="7"/>
  <c r="G13" i="7"/>
  <c r="G18" i="7"/>
  <c r="G24" i="7"/>
  <c r="G37" i="7"/>
  <c r="G16" i="7"/>
  <c r="Q40" i="7"/>
  <c r="Q13" i="7"/>
  <c r="Q18" i="7"/>
  <c r="Q24" i="7"/>
  <c r="Q37" i="7"/>
  <c r="G14" i="7"/>
  <c r="G19" i="7"/>
  <c r="Q32" i="7"/>
  <c r="G11" i="7"/>
  <c r="Q41" i="7"/>
  <c r="Q14" i="7"/>
  <c r="Q19" i="7"/>
  <c r="G15" i="7"/>
  <c r="G29" i="7"/>
  <c r="G41" i="7"/>
  <c r="G33" i="7"/>
  <c r="Q42" i="7"/>
  <c r="Q15" i="7"/>
  <c r="Q29" i="7"/>
  <c r="Q8" i="7"/>
  <c r="G20" i="7"/>
  <c r="G25" i="7"/>
  <c r="G30" i="7"/>
  <c r="G42" i="7"/>
  <c r="Q43" i="7"/>
  <c r="Q20" i="7"/>
  <c r="Q25" i="7"/>
  <c r="Q30" i="7"/>
  <c r="G9" i="7"/>
  <c r="G21" i="7"/>
  <c r="G26" i="7"/>
  <c r="G31" i="7"/>
  <c r="G43" i="7"/>
  <c r="Q10" i="7"/>
  <c r="G27" i="7"/>
  <c r="Q9" i="7"/>
  <c r="Q21" i="7"/>
  <c r="Q26" i="7"/>
  <c r="Q31" i="7"/>
  <c r="G10" i="7"/>
  <c r="G32" i="7"/>
  <c r="G8" i="7"/>
  <c r="G38" i="7"/>
  <c r="G36" i="7"/>
  <c r="O10" i="7"/>
  <c r="O32" i="7"/>
  <c r="O43" i="7"/>
  <c r="E15" i="7"/>
  <c r="E29" i="7"/>
  <c r="E41" i="7"/>
  <c r="O26" i="7"/>
  <c r="O11" i="7"/>
  <c r="O16" i="7"/>
  <c r="O22" i="7"/>
  <c r="O27" i="7"/>
  <c r="O33" i="7"/>
  <c r="O36" i="7"/>
  <c r="O8" i="7"/>
  <c r="E20" i="7"/>
  <c r="E25" i="7"/>
  <c r="E30" i="7"/>
  <c r="E42" i="7"/>
  <c r="O21" i="7"/>
  <c r="E38" i="7"/>
  <c r="O12" i="7"/>
  <c r="O17" i="7"/>
  <c r="O23" i="7"/>
  <c r="O28" i="7"/>
  <c r="E9" i="7"/>
  <c r="E21" i="7"/>
  <c r="E26" i="7"/>
  <c r="E31" i="7"/>
  <c r="E43" i="7"/>
  <c r="E19" i="7"/>
  <c r="E39" i="7"/>
  <c r="O13" i="7"/>
  <c r="O18" i="7"/>
  <c r="O24" i="7"/>
  <c r="O37" i="7"/>
  <c r="E10" i="7"/>
  <c r="E32" i="7"/>
  <c r="E8" i="7"/>
  <c r="E40" i="7"/>
  <c r="O14" i="7"/>
  <c r="O19" i="7"/>
  <c r="E11" i="7"/>
  <c r="E16" i="7"/>
  <c r="E22" i="7"/>
  <c r="I22" i="7" s="1"/>
  <c r="E27" i="7"/>
  <c r="E33" i="7"/>
  <c r="E36" i="7"/>
  <c r="O9" i="7"/>
  <c r="E14" i="7"/>
  <c r="O38" i="7"/>
  <c r="O15" i="7"/>
  <c r="O29" i="7"/>
  <c r="O40" i="7"/>
  <c r="E12" i="7"/>
  <c r="E17" i="7"/>
  <c r="I17" i="7" s="1"/>
  <c r="E23" i="7"/>
  <c r="I23" i="7" s="1"/>
  <c r="E28" i="7"/>
  <c r="I28" i="7" s="1"/>
  <c r="O31" i="7"/>
  <c r="O39" i="7"/>
  <c r="O20" i="7"/>
  <c r="O25" i="7"/>
  <c r="O30" i="7"/>
  <c r="O41" i="7"/>
  <c r="E13" i="7"/>
  <c r="I13" i="7" s="1"/>
  <c r="E18" i="7"/>
  <c r="E24" i="7"/>
  <c r="E37" i="7"/>
  <c r="O42" i="7"/>
  <c r="M13" i="7"/>
  <c r="M18" i="7"/>
  <c r="M30" i="7"/>
  <c r="M42" i="7"/>
  <c r="M10" i="7"/>
  <c r="M14" i="7"/>
  <c r="M19" i="7"/>
  <c r="M25" i="7"/>
  <c r="M31" i="7"/>
  <c r="M43" i="7"/>
  <c r="M39" i="7"/>
  <c r="M15" i="7"/>
  <c r="M32" i="7"/>
  <c r="M36" i="7"/>
  <c r="M17" i="7"/>
  <c r="M27" i="7"/>
  <c r="M33" i="7"/>
  <c r="M22" i="7"/>
  <c r="M28" i="7"/>
  <c r="M37" i="7"/>
  <c r="M41" i="7"/>
  <c r="M38" i="7"/>
  <c r="M23" i="7"/>
  <c r="M29" i="7"/>
  <c r="M9" i="7"/>
  <c r="M16" i="7"/>
  <c r="M24" i="7"/>
  <c r="M40" i="7"/>
  <c r="M26" i="7"/>
  <c r="M12" i="7"/>
  <c r="M11" i="7"/>
  <c r="M20" i="7"/>
  <c r="M21" i="7"/>
  <c r="I11" i="8"/>
  <c r="O42" i="1"/>
  <c r="K42" i="1"/>
  <c r="Q41" i="5"/>
  <c r="I31" i="7" l="1"/>
  <c r="I12" i="7"/>
  <c r="I21" i="7"/>
  <c r="I32" i="7"/>
  <c r="I27" i="7"/>
  <c r="I36" i="7"/>
  <c r="I43" i="7"/>
  <c r="I29" i="7"/>
  <c r="I18" i="7"/>
  <c r="I8" i="7"/>
  <c r="I26" i="7"/>
  <c r="I24" i="7"/>
  <c r="I14" i="7"/>
  <c r="I9" i="7"/>
  <c r="I38" i="7"/>
  <c r="I15" i="7"/>
  <c r="I37" i="7"/>
  <c r="I11" i="7"/>
  <c r="I25" i="7"/>
  <c r="I34" i="7"/>
  <c r="I35" i="7"/>
  <c r="I42" i="7"/>
  <c r="M44" i="7"/>
  <c r="I10" i="7"/>
  <c r="I16" i="7"/>
  <c r="I30" i="7"/>
  <c r="I40" i="7"/>
  <c r="I39" i="7"/>
  <c r="I20" i="7"/>
  <c r="I33" i="7"/>
  <c r="I19" i="7"/>
  <c r="I41" i="7"/>
  <c r="S26" i="7"/>
  <c r="S10" i="7"/>
  <c r="S20" i="7"/>
  <c r="S15" i="7"/>
  <c r="S41" i="7"/>
  <c r="S13" i="7"/>
  <c r="S28" i="7"/>
  <c r="S11" i="7"/>
  <c r="S43" i="7"/>
  <c r="S42" i="7"/>
  <c r="S40" i="7"/>
  <c r="S23" i="7"/>
  <c r="S38" i="7"/>
  <c r="S32" i="7"/>
  <c r="S17" i="7"/>
  <c r="S31" i="7"/>
  <c r="S12" i="7"/>
  <c r="S36" i="7"/>
  <c r="S39" i="7"/>
  <c r="S33" i="7"/>
  <c r="S21" i="7"/>
  <c r="S37" i="7"/>
  <c r="S27" i="7"/>
  <c r="S35" i="7"/>
  <c r="S9" i="7"/>
  <c r="S30" i="7"/>
  <c r="S8" i="7"/>
  <c r="S19" i="7"/>
  <c r="S24" i="7"/>
  <c r="S22" i="7"/>
  <c r="S25" i="7"/>
  <c r="S29" i="7"/>
  <c r="S14" i="7"/>
  <c r="S18" i="7"/>
  <c r="S16" i="7"/>
  <c r="S34" i="7"/>
  <c r="C44" i="7"/>
  <c r="G44" i="7"/>
  <c r="E44" i="7"/>
  <c r="O44" i="7"/>
  <c r="I44" i="7" l="1"/>
  <c r="S44" i="7"/>
  <c r="U8" i="7" s="1"/>
  <c r="U34" i="7" l="1"/>
  <c r="U35" i="7"/>
  <c r="K35" i="7"/>
  <c r="K34" i="7"/>
  <c r="K9" i="7"/>
  <c r="K11" i="7"/>
  <c r="K31" i="7"/>
  <c r="K20" i="7"/>
  <c r="K15" i="7"/>
  <c r="K30" i="7"/>
  <c r="K14" i="7"/>
  <c r="K8" i="7"/>
  <c r="K27" i="7"/>
  <c r="K10" i="7"/>
  <c r="K28" i="7"/>
  <c r="K36" i="7"/>
  <c r="K43" i="7"/>
  <c r="K39" i="7"/>
  <c r="K23" i="7"/>
  <c r="K41" i="7"/>
  <c r="K37" i="7"/>
  <c r="K38" i="7"/>
  <c r="K25" i="7"/>
  <c r="K21" i="7"/>
  <c r="K24" i="7"/>
  <c r="K19" i="7"/>
  <c r="K17" i="7"/>
  <c r="K13" i="7"/>
  <c r="K16" i="7"/>
  <c r="K12" i="7"/>
  <c r="K40" i="7"/>
  <c r="K26" i="7"/>
  <c r="K22" i="7"/>
  <c r="K42" i="7"/>
  <c r="K29" i="7"/>
  <c r="K32" i="7"/>
  <c r="K18" i="7"/>
  <c r="K33" i="7"/>
  <c r="C7" i="10"/>
  <c r="C9" i="10" s="1"/>
  <c r="U33" i="7"/>
  <c r="U9" i="7"/>
  <c r="U41" i="7"/>
  <c r="U13" i="7"/>
  <c r="U23" i="7"/>
  <c r="U15" i="7"/>
  <c r="U38" i="7"/>
  <c r="U30" i="7"/>
  <c r="U39" i="7"/>
  <c r="U14" i="7"/>
  <c r="U16" i="7"/>
  <c r="U10" i="7"/>
  <c r="U22" i="7"/>
  <c r="U29" i="7"/>
  <c r="U40" i="7"/>
  <c r="U17" i="7"/>
  <c r="U27" i="7"/>
  <c r="U12" i="7"/>
  <c r="U37" i="7"/>
  <c r="U36" i="7"/>
  <c r="U11" i="7"/>
  <c r="U31" i="7"/>
  <c r="U25" i="7"/>
  <c r="U42" i="7"/>
  <c r="U43" i="7"/>
  <c r="U32" i="7"/>
  <c r="U26" i="7"/>
  <c r="U20" i="7"/>
  <c r="U28" i="7"/>
  <c r="U21" i="7"/>
  <c r="U19" i="7"/>
  <c r="U24" i="7"/>
  <c r="U18" i="7"/>
  <c r="K44" i="7" l="1"/>
  <c r="U44" i="7"/>
  <c r="Q44" i="7"/>
  <c r="E8" i="10"/>
  <c r="E7" i="10" l="1"/>
  <c r="E9" i="10" s="1"/>
</calcChain>
</file>

<file path=xl/sharedStrings.xml><?xml version="1.0" encoding="utf-8"?>
<sst xmlns="http://schemas.openxmlformats.org/spreadsheetml/2006/main" count="782" uniqueCount="104">
  <si>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</si>
  <si>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</si>
  <si>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</si>
  <si>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</si>
  <si>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</si>
  <si>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</si>
  <si>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</si>
  <si>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</si>
  <si>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</si>
  <si>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</si>
  <si>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</si>
  <si>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</si>
  <si>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</si>
  <si>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</si>
  <si>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</si>
  <si>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</si>
  <si>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</si>
  <si>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</si>
  <si>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</si>
  <si>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</si>
  <si>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</si>
  <si>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</si>
  <si>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</si>
  <si>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</si>
  <si>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</si>
  <si>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</si>
  <si>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</si>
  <si>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</si>
  <si>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</si>
  <si>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</si>
  <si>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</si>
  <si>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</si>
  <si>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</si>
  <si>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</si>
  <si>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</si>
  <si>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</si>
  <si>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</si>
  <si>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</si>
  <si>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</si>
  <si>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</si>
  <si>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</si>
  <si>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</si>
  <si>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</si>
  <si>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</si>
  <si>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</si>
  <si>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</si>
  <si>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</si>
  <si>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</si>
  <si>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</si>
  <si>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</si>
  <si>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</si>
  <si>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آریان کیمیا تک</t>
  </si>
  <si>
    <t>پتروشیمی پارس</t>
  </si>
  <si>
    <t>پتروشیمی پردیس</t>
  </si>
  <si>
    <t>پتروشیمی تندگویان</t>
  </si>
  <si>
    <t>پتروشیمی جم</t>
  </si>
  <si>
    <t>پتروشیمی غدیر</t>
  </si>
  <si>
    <t>پتروشیمی نوری</t>
  </si>
  <si>
    <t>پتروشیمی‌ خارک‌</t>
  </si>
  <si>
    <t>پدیده شیمی قرن</t>
  </si>
  <si>
    <t>پلیمر آریا ساسول</t>
  </si>
  <si>
    <t>تولیدات پتروشیمی قائد بصیر</t>
  </si>
  <si>
    <t>س. نفت و گاز و پتروشیمی تأمین</t>
  </si>
  <si>
    <t>سرمایه‌گذاری‌صندوق‌بازنشستگی‌</t>
  </si>
  <si>
    <t>سرمایه‌گذاری‌غدیر(هلدینگ‌</t>
  </si>
  <si>
    <t>شمش طلا</t>
  </si>
  <si>
    <t>صنایع پتروشیمی خلیج فارس</t>
  </si>
  <si>
    <t>صنایع پتروشیمی کرمانشاه</t>
  </si>
  <si>
    <t>فجر انرژی خلیج فارس</t>
  </si>
  <si>
    <t>گسترش نفت و گاز پارسیان</t>
  </si>
  <si>
    <t>مبین انرژی خلیج فارس</t>
  </si>
  <si>
    <t>نفت سپاهان</t>
  </si>
  <si>
    <t>نفت‌ بهران‌</t>
  </si>
  <si>
    <t>کربن‌ ایران‌</t>
  </si>
  <si>
    <t>کلر پارس</t>
  </si>
  <si>
    <t>بانک پاسارگاد شعبه هفت تیر</t>
  </si>
  <si>
    <t>صندوق سرمایه‌گذاری بخشی صنایع مفید - اکتان</t>
  </si>
  <si>
    <t>سرمایه گذاری سیمان تامین</t>
  </si>
  <si>
    <t>گروه صنعتی پاکشو</t>
  </si>
  <si>
    <t>کشت و دام قیام اصفهان</t>
  </si>
  <si>
    <t>سایر درآمدها</t>
  </si>
  <si>
    <t>پتروشیمی بوعلی سینا</t>
  </si>
  <si>
    <t>پتروشیمی فناوران</t>
  </si>
  <si>
    <t>بانک پاسارگاد هفت تیر</t>
  </si>
  <si>
    <t>پتروشیمی  خارک</t>
  </si>
  <si>
    <t>پتروشیمی شیراز</t>
  </si>
  <si>
    <t>نفت بهران</t>
  </si>
  <si>
    <t>پتروشیمی خارک</t>
  </si>
  <si>
    <t>کربن ایران</t>
  </si>
  <si>
    <t>پتروشیمی‌ شیراز</t>
  </si>
  <si>
    <t>درصد به کل دارایی‌ های صندوق</t>
  </si>
  <si>
    <t>سیمان‌هگمتان‌</t>
  </si>
  <si>
    <t>نیان باتری خاوران</t>
  </si>
  <si>
    <t>کیمیا کالای رازی</t>
  </si>
  <si>
    <t>تا پایان ماه</t>
  </si>
  <si>
    <t xml:space="preserve">از ابتدای سال مالی </t>
  </si>
  <si>
    <t>پتروشیمی اروند</t>
  </si>
  <si>
    <t>گواهی صرفه جویی گازغیراوج0404</t>
  </si>
  <si>
    <t>مجتمع کاشی و سنگ پرسپولیس یزد</t>
  </si>
  <si>
    <t>بانک ملت مستقل مرکزی</t>
  </si>
  <si>
    <t>-</t>
  </si>
  <si>
    <t>1405/01/31</t>
  </si>
  <si>
    <t>برای ماه منتهی به 1405/02/31</t>
  </si>
  <si>
    <t>1405/02/31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</si>
</sst>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#,##0_-;\(#,##0\)"/>
  </numFmts>
  <fonts count="17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  <font>
      <sz val="10"/>
      <color rgb="FFFF0000"/>
      <name val="IRANSans"/>
      <family val="2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43" fontId="5" fillId="0" borderId="0" applyFont="0" applyFill="0" applyBorder="0" applyAlignment="0" applyProtection="0"/>
  </cellStyleXfs>
  <cellXfs count="68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2" fillId="0" borderId="0" xfId="2" applyNumberFormat="1" applyFont="1" applyFill="1"/>
    <xf numFmtId="164" fontId="7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3" fillId="0" borderId="1" xfId="2" applyNumberFormat="1" applyFont="1" applyFill="1" applyBorder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/>
    <xf numFmtId="164" fontId="9" fillId="0" borderId="0" xfId="4" applyNumberFormat="1" applyFont="1" applyFill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13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/>
    </xf>
    <xf numFmtId="164" fontId="4" fillId="0" borderId="0" xfId="2" applyNumberFormat="1" applyFont="1" applyFill="1" applyAlignment="1">
      <alignment horizontal="center"/>
    </xf>
    <xf numFmtId="164" fontId="2" fillId="0" borderId="0" xfId="2" applyNumberFormat="1" applyFont="1" applyFill="1" applyBorder="1" applyAlignment="1">
      <alignment horizontal="center"/>
    </xf>
    <xf numFmtId="164" fontId="4" fillId="0" borderId="0" xfId="2" applyNumberFormat="1" applyFont="1" applyFill="1"/>
    <xf numFmtId="164" fontId="14" fillId="0" borderId="0" xfId="0" applyNumberFormat="1" applyFont="1" applyFill="1"/>
    <xf numFmtId="164" fontId="6" fillId="0" borderId="0" xfId="2" applyNumberFormat="1" applyFont="1" applyFill="1" applyBorder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9" fontId="4" fillId="0" borderId="0" xfId="1" applyFont="1" applyFill="1" applyAlignment="1">
      <alignment horizontal="center" vertical="center"/>
    </xf>
    <xf numFmtId="3" fontId="12" fillId="0" borderId="0" xfId="0" applyNumberFormat="1" applyFont="1"/>
    <xf numFmtId="9" fontId="7" fillId="0" borderId="0" xfId="1" applyFont="1" applyFill="1" applyAlignment="1">
      <alignment horizont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6" fillId="0" borderId="0" xfId="2" applyNumberFormat="1" applyFont="1" applyFill="1" applyAlignment="1">
      <alignment horizontal="center" vertical="center"/>
    </xf>
    <xf numFmtId="3" fontId="11" fillId="0" borderId="0" xfId="0" applyNumberFormat="1" applyFont="1"/>
    <xf numFmtId="164" fontId="6" fillId="0" borderId="0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3" fillId="0" borderId="0" xfId="4" applyNumberFormat="1" applyFont="1" applyFill="1" applyBorder="1" applyAlignment="1">
      <alignment horizontal="center" vertical="center"/>
    </xf>
    <xf numFmtId="3" fontId="14" fillId="0" borderId="0" xfId="0" applyNumberFormat="1" applyFont="1"/>
    <xf numFmtId="164" fontId="2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</cellXfs>
  <cellStyles count="6">
    <cellStyle name="Comma 2" xfId="5" xr:uid="{DCAE0F8D-C67C-44C7-9AC2-D8EBC9238F62}"/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43"/>
  <sheetViews>
    <sheetView rightToLeft="1" tabSelected="1" zoomScale="70" zoomScaleNormal="70" workbookViewId="0">
      <selection activeCell="O14" sqref="O14"/>
    </sheetView>
  </sheetViews>
  <sheetFormatPr defaultRowHeight="18.75" x14ac:dyDescent="0.2"/>
  <cols>
    <col min="1" max="1" width="28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2.75" style="2" customWidth="1"/>
    <col min="8" max="8" width="0.875" style="2" customWidth="1"/>
    <col min="9" max="9" width="16.625" style="2" customWidth="1"/>
    <col min="10" max="10" width="0.875" style="2" customWidth="1"/>
    <col min="11" max="11" width="19.25" style="2" customWidth="1"/>
    <col min="12" max="12" width="0.875" style="2" customWidth="1"/>
    <col min="13" max="13" width="16.625" style="2" customWidth="1"/>
    <col min="14" max="14" width="0.875" style="2" customWidth="1"/>
    <col min="15" max="15" width="19.25" style="2" customWidth="1"/>
    <col min="16" max="16" width="0.875" style="2" customWidth="1"/>
    <col min="17" max="17" width="16.625" style="2" customWidth="1"/>
    <col min="18" max="18" width="0.875" style="2" customWidth="1"/>
    <col min="19" max="19" width="15.75" style="2" customWidth="1"/>
    <col min="20" max="20" width="0.875" style="2" customWidth="1"/>
    <col min="21" max="21" width="20.125" style="2" customWidth="1"/>
    <col min="22" max="22" width="0.875" style="2" customWidth="1"/>
    <col min="23" max="23" width="22.75" style="2" customWidth="1"/>
    <col min="24" max="24" width="0.875" style="2" customWidth="1"/>
    <col min="25" max="25" width="29.875" style="2" bestFit="1" customWidth="1"/>
    <col min="26" max="26" width="0.875" style="2" customWidth="1"/>
    <col min="27" max="27" width="11.875" style="2" bestFit="1" customWidth="1"/>
    <col min="28" max="16384" width="9" style="2"/>
  </cols>
  <sheetData>
    <row r="2" spans="1:25" ht="26.25" x14ac:dyDescent="0.2">
      <c r="A2" s="56" t="s">
        <v>76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 t="s">
        <v>0</v>
      </c>
      <c r="H2" s="56" t="s">
        <v>0</v>
      </c>
      <c r="I2" s="56" t="s">
        <v>0</v>
      </c>
      <c r="J2" s="56" t="s">
        <v>0</v>
      </c>
      <c r="K2" s="56" t="s">
        <v>0</v>
      </c>
      <c r="L2" s="56" t="s">
        <v>0</v>
      </c>
      <c r="M2" s="56" t="s">
        <v>0</v>
      </c>
      <c r="N2" s="56" t="s">
        <v>0</v>
      </c>
      <c r="O2" s="56" t="s">
        <v>0</v>
      </c>
      <c r="P2" s="56" t="s">
        <v>0</v>
      </c>
      <c r="Q2" s="56" t="s">
        <v>0</v>
      </c>
      <c r="R2" s="56" t="s">
        <v>0</v>
      </c>
      <c r="S2" s="56" t="s">
        <v>0</v>
      </c>
      <c r="T2" s="56" t="s">
        <v>0</v>
      </c>
      <c r="U2" s="56" t="s">
        <v>0</v>
      </c>
      <c r="V2" s="56" t="s">
        <v>0</v>
      </c>
      <c r="W2" s="56" t="s">
        <v>0</v>
      </c>
      <c r="X2" s="56" t="s">
        <v>0</v>
      </c>
      <c r="Y2" s="56" t="s">
        <v>0</v>
      </c>
    </row>
    <row r="3" spans="1:25" ht="26.25" x14ac:dyDescent="0.2">
      <c r="A3" s="56" t="s">
        <v>1</v>
      </c>
      <c r="B3" s="56" t="s">
        <v>1</v>
      </c>
      <c r="C3" s="56" t="s">
        <v>1</v>
      </c>
      <c r="D3" s="56" t="s">
        <v>1</v>
      </c>
      <c r="E3" s="56" t="s">
        <v>1</v>
      </c>
      <c r="F3" s="56" t="s">
        <v>1</v>
      </c>
      <c r="G3" s="56" t="s">
        <v>1</v>
      </c>
      <c r="H3" s="56" t="s">
        <v>1</v>
      </c>
      <c r="I3" s="56" t="s">
        <v>1</v>
      </c>
      <c r="J3" s="56" t="s">
        <v>1</v>
      </c>
      <c r="K3" s="56" t="s">
        <v>1</v>
      </c>
      <c r="L3" s="56" t="s">
        <v>1</v>
      </c>
      <c r="M3" s="56" t="s">
        <v>1</v>
      </c>
      <c r="N3" s="56" t="s">
        <v>1</v>
      </c>
      <c r="O3" s="56" t="s">
        <v>1</v>
      </c>
      <c r="P3" s="56" t="s">
        <v>1</v>
      </c>
      <c r="Q3" s="56" t="s">
        <v>1</v>
      </c>
      <c r="R3" s="56" t="s">
        <v>1</v>
      </c>
      <c r="S3" s="56" t="s">
        <v>1</v>
      </c>
      <c r="T3" s="56" t="s">
        <v>1</v>
      </c>
      <c r="U3" s="56" t="s">
        <v>1</v>
      </c>
      <c r="V3" s="56" t="s">
        <v>1</v>
      </c>
      <c r="W3" s="56" t="s">
        <v>1</v>
      </c>
      <c r="X3" s="56" t="s">
        <v>1</v>
      </c>
      <c r="Y3" s="56" t="s">
        <v>1</v>
      </c>
    </row>
    <row r="4" spans="1:25" ht="26.25" x14ac:dyDescent="0.2">
      <c r="A4" s="56" t="s">
        <v>102</v>
      </c>
      <c r="B4" s="56" t="s">
        <v>2</v>
      </c>
      <c r="C4" s="56" t="s">
        <v>2</v>
      </c>
      <c r="D4" s="56" t="s">
        <v>2</v>
      </c>
      <c r="E4" s="56" t="s">
        <v>2</v>
      </c>
      <c r="F4" s="56" t="s">
        <v>2</v>
      </c>
      <c r="G4" s="56" t="s">
        <v>2</v>
      </c>
      <c r="H4" s="56" t="s">
        <v>2</v>
      </c>
      <c r="I4" s="56" t="s">
        <v>2</v>
      </c>
      <c r="J4" s="56" t="s">
        <v>2</v>
      </c>
      <c r="K4" s="56" t="s">
        <v>2</v>
      </c>
      <c r="L4" s="56" t="s">
        <v>2</v>
      </c>
      <c r="M4" s="56" t="s">
        <v>2</v>
      </c>
      <c r="N4" s="56" t="s">
        <v>2</v>
      </c>
      <c r="O4" s="56" t="s">
        <v>2</v>
      </c>
      <c r="P4" s="56" t="s">
        <v>2</v>
      </c>
      <c r="Q4" s="56" t="s">
        <v>2</v>
      </c>
      <c r="R4" s="56" t="s">
        <v>2</v>
      </c>
      <c r="S4" s="56" t="s">
        <v>2</v>
      </c>
      <c r="T4" s="56" t="s">
        <v>2</v>
      </c>
      <c r="U4" s="56" t="s">
        <v>2</v>
      </c>
      <c r="V4" s="56" t="s">
        <v>2</v>
      </c>
      <c r="W4" s="56" t="s">
        <v>2</v>
      </c>
      <c r="X4" s="56" t="s">
        <v>2</v>
      </c>
      <c r="Y4" s="56" t="s">
        <v>2</v>
      </c>
    </row>
    <row r="6" spans="1:25" ht="27" thickBot="1" x14ac:dyDescent="0.25">
      <c r="A6" s="55" t="s">
        <v>3</v>
      </c>
      <c r="C6" s="55" t="s">
        <v>101</v>
      </c>
      <c r="D6" s="55" t="s">
        <v>4</v>
      </c>
      <c r="E6" s="55" t="s">
        <v>4</v>
      </c>
      <c r="F6" s="55" t="s">
        <v>4</v>
      </c>
      <c r="G6" s="55" t="s">
        <v>4</v>
      </c>
      <c r="I6" s="55" t="s">
        <v>5</v>
      </c>
      <c r="J6" s="55" t="s">
        <v>5</v>
      </c>
      <c r="K6" s="55" t="s">
        <v>5</v>
      </c>
      <c r="L6" s="55" t="s">
        <v>5</v>
      </c>
      <c r="M6" s="55" t="s">
        <v>5</v>
      </c>
      <c r="N6" s="55" t="s">
        <v>5</v>
      </c>
      <c r="O6" s="55" t="s">
        <v>5</v>
      </c>
      <c r="Q6" s="55" t="s">
        <v>103</v>
      </c>
      <c r="R6" s="55" t="s">
        <v>6</v>
      </c>
      <c r="S6" s="55" t="s">
        <v>6</v>
      </c>
      <c r="T6" s="55" t="s">
        <v>6</v>
      </c>
      <c r="U6" s="55" t="s">
        <v>6</v>
      </c>
      <c r="V6" s="55" t="s">
        <v>6</v>
      </c>
      <c r="W6" s="55" t="s">
        <v>6</v>
      </c>
      <c r="X6" s="55" t="s">
        <v>6</v>
      </c>
      <c r="Y6" s="55" t="s">
        <v>6</v>
      </c>
    </row>
    <row r="7" spans="1:25" ht="27" thickBot="1" x14ac:dyDescent="0.25">
      <c r="A7" s="55" t="s">
        <v>3</v>
      </c>
      <c r="C7" s="55" t="s">
        <v>7</v>
      </c>
      <c r="E7" s="55" t="s">
        <v>8</v>
      </c>
      <c r="G7" s="55" t="s">
        <v>9</v>
      </c>
      <c r="I7" s="55" t="s">
        <v>10</v>
      </c>
      <c r="J7" s="55" t="s">
        <v>10</v>
      </c>
      <c r="K7" s="55" t="s">
        <v>10</v>
      </c>
      <c r="M7" s="55" t="s">
        <v>11</v>
      </c>
      <c r="N7" s="55" t="s">
        <v>11</v>
      </c>
      <c r="O7" s="55" t="s">
        <v>11</v>
      </c>
      <c r="Q7" s="55" t="s">
        <v>7</v>
      </c>
      <c r="S7" s="55" t="s">
        <v>12</v>
      </c>
      <c r="U7" s="55" t="s">
        <v>8</v>
      </c>
      <c r="W7" s="55" t="s">
        <v>9</v>
      </c>
      <c r="Y7" s="55" t="s">
        <v>90</v>
      </c>
    </row>
    <row r="8" spans="1:25" ht="27" thickBot="1" x14ac:dyDescent="0.25">
      <c r="A8" s="55" t="s">
        <v>3</v>
      </c>
      <c r="C8" s="55" t="s">
        <v>7</v>
      </c>
      <c r="E8" s="55" t="s">
        <v>8</v>
      </c>
      <c r="G8" s="55" t="s">
        <v>9</v>
      </c>
      <c r="I8" s="31" t="s">
        <v>7</v>
      </c>
      <c r="K8" s="31" t="s">
        <v>8</v>
      </c>
      <c r="M8" s="31" t="s">
        <v>7</v>
      </c>
      <c r="O8" s="31" t="s">
        <v>14</v>
      </c>
      <c r="Q8" s="55" t="s">
        <v>7</v>
      </c>
      <c r="S8" s="55" t="s">
        <v>12</v>
      </c>
      <c r="U8" s="55" t="s">
        <v>8</v>
      </c>
      <c r="W8" s="55" t="s">
        <v>9</v>
      </c>
      <c r="Y8" s="55" t="s">
        <v>13</v>
      </c>
    </row>
    <row r="9" spans="1:25" ht="21" x14ac:dyDescent="0.2">
      <c r="A9" s="5" t="s">
        <v>51</v>
      </c>
      <c r="C9" s="2">
        <v>11041533</v>
      </c>
      <c r="E9" s="2">
        <v>66165429272</v>
      </c>
      <c r="G9" s="2">
        <v>79322757317.348404</v>
      </c>
      <c r="I9" s="2">
        <v>0</v>
      </c>
      <c r="K9" s="2">
        <v>0</v>
      </c>
      <c r="M9" s="2">
        <v>0</v>
      </c>
      <c r="O9" s="2">
        <v>0</v>
      </c>
      <c r="Q9" s="2">
        <v>11041533</v>
      </c>
      <c r="S9" s="2">
        <v>7520</v>
      </c>
      <c r="U9" s="2">
        <v>66165429272</v>
      </c>
      <c r="W9" s="2">
        <v>82390488263.323196</v>
      </c>
      <c r="Y9" s="1">
        <v>8.5625155369940045E-3</v>
      </c>
    </row>
    <row r="10" spans="1:25" ht="21" x14ac:dyDescent="0.2">
      <c r="A10" s="5" t="s">
        <v>52</v>
      </c>
      <c r="C10" s="2">
        <v>189149903</v>
      </c>
      <c r="E10" s="2">
        <v>566714599972</v>
      </c>
      <c r="G10" s="2">
        <v>514264501444.479</v>
      </c>
      <c r="I10" s="2">
        <v>0</v>
      </c>
      <c r="K10" s="2">
        <v>0</v>
      </c>
      <c r="M10" s="2">
        <v>0</v>
      </c>
      <c r="O10" s="2">
        <v>0</v>
      </c>
      <c r="Q10" s="2">
        <v>189149903</v>
      </c>
      <c r="S10" s="2">
        <v>2055</v>
      </c>
      <c r="U10" s="2">
        <v>566714599972</v>
      </c>
      <c r="W10" s="2">
        <v>385698376083.35999</v>
      </c>
      <c r="Y10" s="1">
        <v>4.00840971745677E-2</v>
      </c>
    </row>
    <row r="11" spans="1:25" ht="21" x14ac:dyDescent="0.2">
      <c r="A11" s="5" t="s">
        <v>53</v>
      </c>
      <c r="C11" s="2">
        <v>153057941</v>
      </c>
      <c r="E11" s="2">
        <v>895842818224</v>
      </c>
      <c r="G11" s="2">
        <v>1979232434208.6201</v>
      </c>
      <c r="I11" s="2">
        <v>0</v>
      </c>
      <c r="K11" s="2">
        <v>0</v>
      </c>
      <c r="M11" s="2">
        <v>-1</v>
      </c>
      <c r="O11" s="2">
        <v>1</v>
      </c>
      <c r="Q11" s="2">
        <v>153057940</v>
      </c>
      <c r="S11" s="2">
        <v>9774</v>
      </c>
      <c r="U11" s="2">
        <v>895842812371</v>
      </c>
      <c r="W11" s="2">
        <v>1484424315958.02</v>
      </c>
      <c r="Y11" s="1">
        <v>0.15427031125558197</v>
      </c>
    </row>
    <row r="12" spans="1:25" ht="21" x14ac:dyDescent="0.2">
      <c r="A12" s="5" t="s">
        <v>54</v>
      </c>
      <c r="C12" s="2">
        <v>20922561</v>
      </c>
      <c r="E12" s="2">
        <v>227194721583</v>
      </c>
      <c r="G12" s="2">
        <v>222140876757.129</v>
      </c>
      <c r="I12" s="2">
        <v>8770109</v>
      </c>
      <c r="K12" s="2">
        <v>0</v>
      </c>
      <c r="M12" s="2">
        <v>0</v>
      </c>
      <c r="O12" s="2">
        <v>0</v>
      </c>
      <c r="Q12" s="2">
        <v>29692670</v>
      </c>
      <c r="S12" s="2">
        <v>5655</v>
      </c>
      <c r="U12" s="2">
        <v>227194721583</v>
      </c>
      <c r="W12" s="2">
        <v>166614088712.38901</v>
      </c>
      <c r="Y12" s="1">
        <v>1.731553912779768E-2</v>
      </c>
    </row>
    <row r="13" spans="1:25" ht="21" x14ac:dyDescent="0.2">
      <c r="A13" s="5" t="s">
        <v>55</v>
      </c>
      <c r="C13" s="2">
        <v>8087650</v>
      </c>
      <c r="E13" s="2">
        <v>435280536137</v>
      </c>
      <c r="G13" s="2">
        <v>351500801988.90002</v>
      </c>
      <c r="I13" s="2">
        <v>0</v>
      </c>
      <c r="K13" s="2">
        <v>0</v>
      </c>
      <c r="M13" s="2">
        <v>0</v>
      </c>
      <c r="O13" s="2">
        <v>0</v>
      </c>
      <c r="Q13" s="2">
        <v>8087650</v>
      </c>
      <c r="S13" s="2">
        <v>30660</v>
      </c>
      <c r="U13" s="2">
        <v>435280536137</v>
      </c>
      <c r="W13" s="2">
        <v>246050561392.23001</v>
      </c>
      <c r="Y13" s="1">
        <v>2.5571055581969784E-2</v>
      </c>
    </row>
    <row r="14" spans="1:25" ht="21" x14ac:dyDescent="0.2">
      <c r="A14" s="5" t="s">
        <v>56</v>
      </c>
      <c r="C14" s="2">
        <v>337312</v>
      </c>
      <c r="E14" s="2">
        <v>20165381146</v>
      </c>
      <c r="G14" s="2">
        <v>8819465636.6240005</v>
      </c>
      <c r="I14" s="2">
        <v>0</v>
      </c>
      <c r="K14" s="2">
        <v>0</v>
      </c>
      <c r="M14" s="2">
        <v>0</v>
      </c>
      <c r="O14" s="2">
        <v>0</v>
      </c>
      <c r="Q14" s="2">
        <v>337312</v>
      </c>
      <c r="S14" s="2">
        <v>19763</v>
      </c>
      <c r="U14" s="2">
        <v>20165381146</v>
      </c>
      <c r="W14" s="2">
        <v>6614766579.7571201</v>
      </c>
      <c r="Y14" s="1">
        <v>6.8744636433927249E-4</v>
      </c>
    </row>
    <row r="15" spans="1:25" ht="21" x14ac:dyDescent="0.2">
      <c r="A15" s="5" t="s">
        <v>57</v>
      </c>
      <c r="C15" s="2">
        <v>14962783</v>
      </c>
      <c r="E15" s="2">
        <v>608103873623</v>
      </c>
      <c r="G15" s="2">
        <v>677028703345.896</v>
      </c>
      <c r="I15" s="2">
        <v>0</v>
      </c>
      <c r="K15" s="2">
        <v>0</v>
      </c>
      <c r="M15" s="2">
        <v>0</v>
      </c>
      <c r="O15" s="2">
        <v>0</v>
      </c>
      <c r="Q15" s="2">
        <v>14962783</v>
      </c>
      <c r="S15" s="2">
        <v>31920</v>
      </c>
      <c r="U15" s="2">
        <v>608103873623</v>
      </c>
      <c r="W15" s="2">
        <v>473920092342.12701</v>
      </c>
      <c r="Y15" s="1">
        <v>4.9252629029260468E-2</v>
      </c>
    </row>
    <row r="16" spans="1:25" ht="21" x14ac:dyDescent="0.2">
      <c r="A16" s="5" t="s">
        <v>84</v>
      </c>
      <c r="C16" s="2">
        <v>212450</v>
      </c>
      <c r="E16" s="2">
        <v>12107712470</v>
      </c>
      <c r="G16" s="2">
        <v>21082884227.615002</v>
      </c>
      <c r="I16" s="2">
        <v>0</v>
      </c>
      <c r="K16" s="2">
        <v>0</v>
      </c>
      <c r="M16" s="2">
        <v>0</v>
      </c>
      <c r="O16" s="2">
        <v>0</v>
      </c>
      <c r="Q16" s="2">
        <v>212450</v>
      </c>
      <c r="S16" s="2">
        <v>75008</v>
      </c>
      <c r="U16" s="2">
        <v>12107712470</v>
      </c>
      <c r="W16" s="2">
        <v>15812268574.591999</v>
      </c>
      <c r="Y16" s="1">
        <v>1.6433061412665186E-3</v>
      </c>
    </row>
    <row r="17" spans="1:25" ht="21" x14ac:dyDescent="0.2">
      <c r="A17" s="5" t="s">
        <v>85</v>
      </c>
      <c r="C17" s="2">
        <v>16715782</v>
      </c>
      <c r="E17" s="2">
        <v>597906281392</v>
      </c>
      <c r="G17" s="2">
        <v>1007302335682.15</v>
      </c>
      <c r="I17" s="2">
        <v>0</v>
      </c>
      <c r="K17" s="2">
        <v>0</v>
      </c>
      <c r="M17" s="2">
        <v>0</v>
      </c>
      <c r="O17" s="2">
        <v>0</v>
      </c>
      <c r="Q17" s="2">
        <v>16715782</v>
      </c>
      <c r="S17" s="2">
        <v>60730</v>
      </c>
      <c r="U17" s="2">
        <v>597906281392</v>
      </c>
      <c r="W17" s="2">
        <v>1007302335682.15</v>
      </c>
      <c r="Y17" s="1">
        <v>0.10468492275665112</v>
      </c>
    </row>
    <row r="18" spans="1:25" ht="21" x14ac:dyDescent="0.2">
      <c r="A18" s="5" t="s">
        <v>59</v>
      </c>
      <c r="C18" s="2">
        <v>5156690</v>
      </c>
      <c r="E18" s="2">
        <v>33868920895</v>
      </c>
      <c r="G18" s="2">
        <v>51219456150.862999</v>
      </c>
      <c r="I18" s="2">
        <v>0</v>
      </c>
      <c r="K18" s="2">
        <v>0</v>
      </c>
      <c r="M18" s="2">
        <v>0</v>
      </c>
      <c r="O18" s="2">
        <v>0</v>
      </c>
      <c r="Q18" s="2">
        <v>5156690</v>
      </c>
      <c r="S18" s="2">
        <v>10490</v>
      </c>
      <c r="U18" s="2">
        <v>33868920895</v>
      </c>
      <c r="W18" s="2">
        <v>53675533968.287003</v>
      </c>
      <c r="Y18" s="1">
        <v>5.5782846205622077E-3</v>
      </c>
    </row>
    <row r="19" spans="1:25" ht="21" x14ac:dyDescent="0.2">
      <c r="A19" s="5" t="s">
        <v>60</v>
      </c>
      <c r="C19" s="2">
        <v>10450412</v>
      </c>
      <c r="E19" s="2">
        <v>355363171563</v>
      </c>
      <c r="G19" s="2">
        <v>314718280067.534</v>
      </c>
      <c r="I19" s="2">
        <v>0</v>
      </c>
      <c r="K19" s="2">
        <v>0</v>
      </c>
      <c r="M19" s="2">
        <v>0</v>
      </c>
      <c r="O19" s="2">
        <v>0</v>
      </c>
      <c r="Q19" s="2">
        <v>10450412</v>
      </c>
      <c r="S19" s="2">
        <v>22763</v>
      </c>
      <c r="U19" s="2">
        <v>355363171563</v>
      </c>
      <c r="W19" s="2">
        <v>236043894865.80801</v>
      </c>
      <c r="Y19" s="1">
        <v>2.4531102555691284E-2</v>
      </c>
    </row>
    <row r="20" spans="1:25" ht="21" x14ac:dyDescent="0.2">
      <c r="A20" s="5" t="s">
        <v>61</v>
      </c>
      <c r="C20" s="2">
        <v>33392897</v>
      </c>
      <c r="E20" s="2">
        <v>274965618163</v>
      </c>
      <c r="G20" s="2">
        <v>335323871450.64301</v>
      </c>
      <c r="I20" s="2">
        <v>0</v>
      </c>
      <c r="K20" s="2">
        <v>0</v>
      </c>
      <c r="M20" s="2">
        <v>-1</v>
      </c>
      <c r="O20" s="2">
        <v>1</v>
      </c>
      <c r="Q20" s="2">
        <v>33392896</v>
      </c>
      <c r="S20" s="2">
        <v>8602</v>
      </c>
      <c r="U20" s="2">
        <v>274965609929</v>
      </c>
      <c r="W20" s="2">
        <v>285025282197.53998</v>
      </c>
      <c r="Y20" s="1">
        <v>2.9621543198682074E-2</v>
      </c>
    </row>
    <row r="21" spans="1:25" ht="21" x14ac:dyDescent="0.2">
      <c r="A21" s="5" t="s">
        <v>62</v>
      </c>
      <c r="C21" s="2">
        <v>10895898</v>
      </c>
      <c r="E21" s="2">
        <v>187931561106</v>
      </c>
      <c r="G21" s="2">
        <v>205097431279.48599</v>
      </c>
      <c r="I21" s="2">
        <v>0</v>
      </c>
      <c r="K21" s="2">
        <v>0</v>
      </c>
      <c r="M21" s="2">
        <v>0</v>
      </c>
      <c r="O21" s="2">
        <v>0</v>
      </c>
      <c r="Q21" s="2">
        <v>10895898</v>
      </c>
      <c r="S21" s="2">
        <v>14797</v>
      </c>
      <c r="U21" s="2">
        <v>187931561106</v>
      </c>
      <c r="W21" s="2">
        <v>159980321067.08301</v>
      </c>
      <c r="Y21" s="1">
        <v>1.6626118058338784E-2</v>
      </c>
    </row>
    <row r="22" spans="1:25" ht="21" x14ac:dyDescent="0.2">
      <c r="A22" s="5" t="s">
        <v>63</v>
      </c>
      <c r="C22" s="2">
        <v>34526968</v>
      </c>
      <c r="E22" s="2">
        <v>675839953750</v>
      </c>
      <c r="G22" s="2">
        <v>582078666389.74597</v>
      </c>
      <c r="I22" s="2">
        <v>0</v>
      </c>
      <c r="K22" s="2">
        <v>0</v>
      </c>
      <c r="M22" s="2">
        <v>-3100000</v>
      </c>
      <c r="O22" s="2">
        <v>49518242264</v>
      </c>
      <c r="Q22" s="2">
        <v>31426968</v>
      </c>
      <c r="S22" s="2">
        <v>15940</v>
      </c>
      <c r="U22" s="2">
        <v>615159738310</v>
      </c>
      <c r="W22" s="2">
        <v>497073558345.51801</v>
      </c>
      <c r="Y22" s="1">
        <v>5.1658876601864682E-2</v>
      </c>
    </row>
    <row r="23" spans="1:25" ht="21" x14ac:dyDescent="0.2">
      <c r="A23" s="5" t="s">
        <v>64</v>
      </c>
      <c r="C23" s="2">
        <v>12916976</v>
      </c>
      <c r="E23" s="2">
        <v>129711828250</v>
      </c>
      <c r="G23" s="2">
        <v>174056595191.56201</v>
      </c>
      <c r="I23" s="2">
        <v>0</v>
      </c>
      <c r="K23" s="2">
        <v>0</v>
      </c>
      <c r="M23" s="2">
        <v>0</v>
      </c>
      <c r="O23" s="2">
        <v>0</v>
      </c>
      <c r="Q23" s="2">
        <v>12916976</v>
      </c>
      <c r="S23" s="2">
        <v>13580</v>
      </c>
      <c r="U23" s="2">
        <v>129711828250</v>
      </c>
      <c r="W23" s="2">
        <v>174056595191.56201</v>
      </c>
      <c r="Y23" s="1">
        <v>1.808900920553802E-2</v>
      </c>
    </row>
    <row r="24" spans="1:25" ht="21" x14ac:dyDescent="0.2">
      <c r="A24" s="5" t="s">
        <v>65</v>
      </c>
      <c r="C24" s="2">
        <v>17423</v>
      </c>
      <c r="E24" s="2">
        <v>105656191221</v>
      </c>
      <c r="G24" s="2">
        <v>393474740066.85602</v>
      </c>
      <c r="I24" s="2">
        <v>0</v>
      </c>
      <c r="K24" s="2">
        <v>0</v>
      </c>
      <c r="M24" s="2">
        <v>0</v>
      </c>
      <c r="O24" s="2">
        <v>0</v>
      </c>
      <c r="Q24" s="2">
        <v>17423</v>
      </c>
      <c r="S24" s="2">
        <v>25530050</v>
      </c>
      <c r="U24" s="2">
        <v>105656191221</v>
      </c>
      <c r="W24" s="2">
        <v>443742517003.23999</v>
      </c>
      <c r="Y24" s="1">
        <v>4.6116393728867736E-2</v>
      </c>
    </row>
    <row r="25" spans="1:25" ht="21" x14ac:dyDescent="0.2">
      <c r="A25" s="5" t="s">
        <v>66</v>
      </c>
      <c r="C25" s="2">
        <v>157865792</v>
      </c>
      <c r="E25" s="2">
        <v>1127790257393</v>
      </c>
      <c r="G25" s="2">
        <v>1644777638992.3201</v>
      </c>
      <c r="I25" s="2">
        <v>0</v>
      </c>
      <c r="K25" s="2">
        <v>0</v>
      </c>
      <c r="M25" s="2">
        <v>0</v>
      </c>
      <c r="O25" s="2">
        <v>0</v>
      </c>
      <c r="Q25" s="2">
        <v>157865792</v>
      </c>
      <c r="S25" s="2">
        <v>7350</v>
      </c>
      <c r="U25" s="2">
        <v>1127790257393</v>
      </c>
      <c r="W25" s="2">
        <v>1151344347294.6201</v>
      </c>
      <c r="Y25" s="1">
        <v>0.11965463574669645</v>
      </c>
    </row>
    <row r="26" spans="1:25" ht="21" x14ac:dyDescent="0.2">
      <c r="A26" s="5" t="s">
        <v>67</v>
      </c>
      <c r="C26" s="2">
        <v>5330529</v>
      </c>
      <c r="E26" s="2">
        <v>179023853814</v>
      </c>
      <c r="G26" s="2">
        <v>189516479308.039</v>
      </c>
      <c r="I26" s="2">
        <v>0</v>
      </c>
      <c r="K26" s="2">
        <v>0</v>
      </c>
      <c r="M26" s="2">
        <v>0</v>
      </c>
      <c r="O26" s="2">
        <v>0</v>
      </c>
      <c r="Q26" s="2">
        <v>5330529</v>
      </c>
      <c r="S26" s="2">
        <v>37930</v>
      </c>
      <c r="U26" s="2">
        <v>179023853814</v>
      </c>
      <c r="W26" s="2">
        <v>200624059730.78201</v>
      </c>
      <c r="Y26" s="1">
        <v>2.0850060058502502E-2</v>
      </c>
    </row>
    <row r="27" spans="1:25" ht="21" x14ac:dyDescent="0.2">
      <c r="A27" s="5" t="s">
        <v>68</v>
      </c>
      <c r="C27" s="2">
        <v>8906245</v>
      </c>
      <c r="E27" s="2">
        <v>117210615895</v>
      </c>
      <c r="G27" s="2">
        <v>112941968500.19701</v>
      </c>
      <c r="I27" s="2">
        <v>0</v>
      </c>
      <c r="K27" s="2">
        <v>0</v>
      </c>
      <c r="M27" s="2">
        <v>0</v>
      </c>
      <c r="O27" s="2">
        <v>0</v>
      </c>
      <c r="Q27" s="2">
        <v>8906245</v>
      </c>
      <c r="S27" s="2">
        <v>6390</v>
      </c>
      <c r="U27" s="2">
        <v>117210615895</v>
      </c>
      <c r="W27" s="2">
        <v>56470984250.098503</v>
      </c>
      <c r="Y27" s="1">
        <v>5.86880464265996E-3</v>
      </c>
    </row>
    <row r="28" spans="1:25" ht="21" x14ac:dyDescent="0.2">
      <c r="A28" s="5" t="s">
        <v>98</v>
      </c>
      <c r="C28" s="2">
        <v>1256500</v>
      </c>
      <c r="E28" s="2">
        <v>8127112921</v>
      </c>
      <c r="G28" s="2">
        <v>7630338000.6000004</v>
      </c>
      <c r="I28" s="2">
        <v>0</v>
      </c>
      <c r="K28" s="2">
        <v>0</v>
      </c>
      <c r="M28" s="2">
        <v>0</v>
      </c>
      <c r="O28" s="2">
        <v>0</v>
      </c>
      <c r="Q28" s="2">
        <v>1256500</v>
      </c>
      <c r="S28" s="2">
        <v>6150</v>
      </c>
      <c r="U28" s="2">
        <v>8127112921</v>
      </c>
      <c r="W28" s="2">
        <v>7667741618.25</v>
      </c>
      <c r="Y28" s="1">
        <v>7.9687786932497288E-4</v>
      </c>
    </row>
    <row r="29" spans="1:25" ht="21" x14ac:dyDescent="0.2">
      <c r="A29" s="5" t="s">
        <v>69</v>
      </c>
      <c r="C29" s="2">
        <v>44256726</v>
      </c>
      <c r="E29" s="2">
        <v>759334027184</v>
      </c>
      <c r="G29" s="2">
        <v>1186133926931.6201</v>
      </c>
      <c r="I29" s="2">
        <v>0</v>
      </c>
      <c r="K29" s="2">
        <v>0</v>
      </c>
      <c r="M29" s="2">
        <v>0</v>
      </c>
      <c r="O29" s="2">
        <v>0</v>
      </c>
      <c r="Q29" s="2">
        <v>44256726</v>
      </c>
      <c r="S29" s="2">
        <v>27010</v>
      </c>
      <c r="U29" s="2">
        <v>759334027184</v>
      </c>
      <c r="W29" s="2">
        <v>1186133926931.6201</v>
      </c>
      <c r="Y29" s="1">
        <v>0.1232701782983469</v>
      </c>
    </row>
    <row r="30" spans="1:25" ht="21" x14ac:dyDescent="0.2">
      <c r="A30" s="5" t="s">
        <v>70</v>
      </c>
      <c r="C30" s="2">
        <v>21407567</v>
      </c>
      <c r="E30" s="2">
        <v>227244670993</v>
      </c>
      <c r="G30" s="2">
        <v>315657405495.35699</v>
      </c>
      <c r="I30" s="2">
        <v>0</v>
      </c>
      <c r="K30" s="2">
        <v>0</v>
      </c>
      <c r="M30" s="2">
        <v>0</v>
      </c>
      <c r="O30" s="2">
        <v>0</v>
      </c>
      <c r="Q30" s="2">
        <v>21407567</v>
      </c>
      <c r="S30" s="2">
        <v>7430</v>
      </c>
      <c r="U30" s="2">
        <v>227244670993</v>
      </c>
      <c r="W30" s="2">
        <v>157828702747.67899</v>
      </c>
      <c r="Y30" s="1">
        <v>1.6402508929689173E-2</v>
      </c>
    </row>
    <row r="31" spans="1:25" ht="21" x14ac:dyDescent="0.2">
      <c r="A31" s="5" t="s">
        <v>71</v>
      </c>
      <c r="C31" s="2">
        <v>26890980</v>
      </c>
      <c r="E31" s="2">
        <v>201577244912</v>
      </c>
      <c r="G31" s="2">
        <v>213464901796.79999</v>
      </c>
      <c r="I31" s="2">
        <v>0</v>
      </c>
      <c r="K31" s="2">
        <v>0</v>
      </c>
      <c r="M31" s="2">
        <v>0</v>
      </c>
      <c r="O31" s="2">
        <v>0</v>
      </c>
      <c r="Q31" s="2">
        <v>26890980</v>
      </c>
      <c r="S31" s="2">
        <v>8240</v>
      </c>
      <c r="U31" s="2">
        <v>201577244912</v>
      </c>
      <c r="W31" s="2">
        <v>219868848850.70401</v>
      </c>
      <c r="Y31" s="1">
        <v>2.2850094398860453E-2</v>
      </c>
    </row>
    <row r="32" spans="1:25" ht="21" x14ac:dyDescent="0.2">
      <c r="A32" s="5" t="s">
        <v>88</v>
      </c>
      <c r="C32" s="2">
        <v>33772426</v>
      </c>
      <c r="E32" s="2">
        <v>299428143884</v>
      </c>
      <c r="G32" s="2">
        <v>208105577562.99399</v>
      </c>
      <c r="I32" s="2">
        <v>0</v>
      </c>
      <c r="K32" s="2">
        <v>0</v>
      </c>
      <c r="M32" s="2">
        <v>-2600000</v>
      </c>
      <c r="O32" s="2">
        <v>15473458515</v>
      </c>
      <c r="Q32" s="2">
        <v>31172426</v>
      </c>
      <c r="S32" s="2">
        <v>5970</v>
      </c>
      <c r="U32" s="2">
        <v>276376404155</v>
      </c>
      <c r="W32" s="2">
        <v>184660834987.70901</v>
      </c>
      <c r="Y32" s="1">
        <v>1.919106564344044E-2</v>
      </c>
    </row>
    <row r="33" spans="1:25" ht="21" x14ac:dyDescent="0.2">
      <c r="A33" s="5" t="s">
        <v>74</v>
      </c>
      <c r="C33" s="2">
        <v>6970817</v>
      </c>
      <c r="E33" s="2">
        <v>28278653660</v>
      </c>
      <c r="G33" s="2">
        <v>50286099889.969299</v>
      </c>
      <c r="I33" s="2">
        <v>0</v>
      </c>
      <c r="K33" s="2">
        <v>0</v>
      </c>
      <c r="M33" s="2">
        <v>-600000</v>
      </c>
      <c r="O33" s="2">
        <v>4185394892</v>
      </c>
      <c r="Q33" s="2">
        <v>6370817</v>
      </c>
      <c r="S33" s="2">
        <v>7290</v>
      </c>
      <c r="U33" s="2">
        <v>25844621581</v>
      </c>
      <c r="W33" s="2">
        <v>46084249561.661102</v>
      </c>
      <c r="Y33" s="1">
        <v>4.7893526449471289E-3</v>
      </c>
    </row>
    <row r="34" spans="1:25" ht="21" x14ac:dyDescent="0.2">
      <c r="A34" s="5" t="s">
        <v>97</v>
      </c>
      <c r="C34" s="2">
        <v>1151517</v>
      </c>
      <c r="E34" s="2">
        <v>100946112568</v>
      </c>
      <c r="G34" s="2">
        <v>195288071064</v>
      </c>
      <c r="I34" s="2">
        <v>0</v>
      </c>
      <c r="K34" s="2">
        <v>0</v>
      </c>
      <c r="M34" s="2">
        <v>0</v>
      </c>
      <c r="O34" s="2">
        <v>0</v>
      </c>
      <c r="Q34" s="2">
        <v>1151517</v>
      </c>
      <c r="S34" s="2">
        <v>169998</v>
      </c>
      <c r="U34" s="2">
        <v>100946112568</v>
      </c>
      <c r="W34" s="2">
        <v>195285773557.28201</v>
      </c>
      <c r="Y34" s="1">
        <v>2.029527322248539E-2</v>
      </c>
    </row>
    <row r="35" spans="1:25" ht="21" x14ac:dyDescent="0.2">
      <c r="A35" s="5" t="s">
        <v>82</v>
      </c>
      <c r="C35" s="2">
        <v>42795098</v>
      </c>
      <c r="E35" s="2">
        <v>262842054439</v>
      </c>
      <c r="G35" s="2">
        <v>174528239678.01099</v>
      </c>
      <c r="I35" s="2">
        <v>0</v>
      </c>
      <c r="K35" s="2">
        <v>0</v>
      </c>
      <c r="M35" s="2">
        <v>0</v>
      </c>
      <c r="O35" s="2">
        <v>0</v>
      </c>
      <c r="Q35" s="2">
        <v>42795098</v>
      </c>
      <c r="S35" s="2">
        <v>2877</v>
      </c>
      <c r="U35" s="2">
        <v>262842054439</v>
      </c>
      <c r="W35" s="2">
        <v>122169767774.60699</v>
      </c>
      <c r="Y35" s="1">
        <v>1.2696617737932415E-2</v>
      </c>
    </row>
    <row r="36" spans="1:25" ht="21" x14ac:dyDescent="0.2">
      <c r="A36" s="5" t="s">
        <v>96</v>
      </c>
      <c r="C36" s="2">
        <v>300000</v>
      </c>
      <c r="E36" s="2">
        <v>12691720912</v>
      </c>
      <c r="G36" s="2">
        <v>15687788700</v>
      </c>
      <c r="I36" s="2">
        <v>0</v>
      </c>
      <c r="K36" s="2">
        <v>0</v>
      </c>
      <c r="M36" s="2">
        <v>0</v>
      </c>
      <c r="O36" s="2">
        <v>0</v>
      </c>
      <c r="Q36" s="2">
        <v>300000</v>
      </c>
      <c r="S36" s="2">
        <v>52700</v>
      </c>
      <c r="U36" s="2">
        <v>12691720912</v>
      </c>
      <c r="W36" s="2">
        <v>15687788700</v>
      </c>
      <c r="Y36" s="1">
        <v>1.6303694433211135E-3</v>
      </c>
    </row>
    <row r="37" spans="1:25" ht="21" x14ac:dyDescent="0.2">
      <c r="A37" s="5" t="s">
        <v>78</v>
      </c>
      <c r="C37" s="2">
        <v>997956</v>
      </c>
      <c r="E37" s="2">
        <v>3432204653</v>
      </c>
      <c r="G37" s="2">
        <v>4503619706.9457598</v>
      </c>
      <c r="I37" s="2">
        <v>0</v>
      </c>
      <c r="K37" s="2">
        <v>0</v>
      </c>
      <c r="M37" s="2">
        <v>0</v>
      </c>
      <c r="O37" s="2">
        <v>0</v>
      </c>
      <c r="Q37" s="2">
        <v>997956</v>
      </c>
      <c r="S37" s="2">
        <v>4729</v>
      </c>
      <c r="U37" s="2">
        <v>3432204653</v>
      </c>
      <c r="W37" s="2">
        <v>4682853472.7674799</v>
      </c>
      <c r="Y37" s="1">
        <v>4.8667032400495419E-4</v>
      </c>
    </row>
    <row r="38" spans="1:25" ht="21" x14ac:dyDescent="0.2">
      <c r="A38" s="5" t="s">
        <v>77</v>
      </c>
      <c r="C38" s="2">
        <v>7036472</v>
      </c>
      <c r="E38" s="2">
        <v>130097846808</v>
      </c>
      <c r="G38" s="2">
        <v>119323748420.91</v>
      </c>
      <c r="I38" s="2">
        <v>0</v>
      </c>
      <c r="K38" s="2">
        <v>0</v>
      </c>
      <c r="M38" s="2">
        <v>0</v>
      </c>
      <c r="O38" s="2">
        <v>0</v>
      </c>
      <c r="Q38" s="2">
        <v>7036472</v>
      </c>
      <c r="S38" s="2">
        <v>17410</v>
      </c>
      <c r="U38" s="2">
        <v>130097846808</v>
      </c>
      <c r="W38" s="2">
        <v>121558014043.77</v>
      </c>
      <c r="Y38" s="1">
        <v>1.2633040607422345E-2</v>
      </c>
    </row>
    <row r="39" spans="1:25" ht="21" x14ac:dyDescent="0.2">
      <c r="A39" s="5" t="s">
        <v>92</v>
      </c>
      <c r="C39" s="2">
        <v>257500</v>
      </c>
      <c r="E39" s="2">
        <v>4234165603</v>
      </c>
      <c r="G39" s="2">
        <v>3955287447</v>
      </c>
      <c r="I39" s="2">
        <v>0</v>
      </c>
      <c r="K39" s="2">
        <v>0</v>
      </c>
      <c r="M39" s="2">
        <v>0</v>
      </c>
      <c r="O39" s="2">
        <v>0</v>
      </c>
      <c r="Q39" s="2">
        <v>257500</v>
      </c>
      <c r="S39" s="2">
        <v>15640</v>
      </c>
      <c r="U39" s="2">
        <v>4234165603</v>
      </c>
      <c r="W39" s="2">
        <v>3996168971</v>
      </c>
      <c r="Y39" s="1">
        <v>4.1530593669115247E-4</v>
      </c>
    </row>
    <row r="40" spans="1:25" ht="21" x14ac:dyDescent="0.2">
      <c r="A40" s="5" t="s">
        <v>93</v>
      </c>
      <c r="C40" s="2">
        <v>401250</v>
      </c>
      <c r="E40" s="2">
        <v>3681278883</v>
      </c>
      <c r="G40" s="2">
        <v>5023437574.2375002</v>
      </c>
      <c r="I40" s="2">
        <v>0</v>
      </c>
      <c r="K40" s="2">
        <v>0</v>
      </c>
      <c r="M40" s="2">
        <v>0</v>
      </c>
      <c r="O40" s="2">
        <v>0</v>
      </c>
      <c r="Q40" s="2">
        <v>401250</v>
      </c>
      <c r="S40" s="2">
        <v>12617</v>
      </c>
      <c r="U40" s="2">
        <v>3681278883</v>
      </c>
      <c r="W40" s="2">
        <v>5023437574.2375002</v>
      </c>
      <c r="Y40" s="1">
        <v>5.2206587417052335E-4</v>
      </c>
    </row>
    <row r="41" spans="1:25" ht="21.75" thickBot="1" x14ac:dyDescent="0.25">
      <c r="A41" s="5" t="s">
        <v>79</v>
      </c>
      <c r="C41" s="2">
        <v>13382797</v>
      </c>
      <c r="E41" s="2">
        <v>67437431885</v>
      </c>
      <c r="G41" s="2">
        <v>72239653006.793594</v>
      </c>
      <c r="I41" s="2">
        <v>0</v>
      </c>
      <c r="K41" s="2">
        <v>0</v>
      </c>
      <c r="M41" s="2">
        <v>0</v>
      </c>
      <c r="O41" s="2">
        <v>0</v>
      </c>
      <c r="Q41" s="2">
        <v>13382797</v>
      </c>
      <c r="S41" s="2">
        <v>5660</v>
      </c>
      <c r="U41" s="2">
        <v>67437431885</v>
      </c>
      <c r="W41" s="2">
        <v>75161109562.215393</v>
      </c>
      <c r="Y41" s="1">
        <v>7.8111949809947607E-3</v>
      </c>
    </row>
    <row r="42" spans="1:25" s="5" customFormat="1" ht="21.75" thickBot="1" x14ac:dyDescent="0.25">
      <c r="E42" s="19">
        <f>SUM(E9:E41)</f>
        <v>8726195995174</v>
      </c>
      <c r="G42" s="19">
        <f>SUM(G9:G41)</f>
        <v>11435727983281.246</v>
      </c>
      <c r="I42" s="5" t="s">
        <v>15</v>
      </c>
      <c r="K42" s="19">
        <f>SUM(K9:K41)</f>
        <v>0</v>
      </c>
      <c r="M42" s="5" t="s">
        <v>15</v>
      </c>
      <c r="O42" s="19">
        <f>SUM(O9:O41)</f>
        <v>69177095673</v>
      </c>
      <c r="S42" s="5" t="s">
        <v>15</v>
      </c>
      <c r="U42" s="19">
        <f>SUM(U9:U41)</f>
        <v>8640029993839</v>
      </c>
      <c r="W42" s="19">
        <f>SUM(W9:W41)</f>
        <v>9472673605855.9883</v>
      </c>
      <c r="Y42" s="10">
        <f>SUM(Y9:Y41)</f>
        <v>0.98445726729746375</v>
      </c>
    </row>
    <row r="43" spans="1:25" ht="19.5" thickTop="1" x14ac:dyDescent="0.2"/>
  </sheetData>
  <mergeCells count="17"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49"/>
  <sheetViews>
    <sheetView rightToLeft="1" zoomScale="85" zoomScaleNormal="85" workbookViewId="0">
      <selection activeCell="Y9" sqref="Y9:Y41"/>
    </sheetView>
  </sheetViews>
  <sheetFormatPr defaultRowHeight="18.75" x14ac:dyDescent="0.2"/>
  <cols>
    <col min="1" max="1" width="37.375" style="36" bestFit="1" customWidth="1"/>
    <col min="2" max="2" width="0.875" style="36" customWidth="1"/>
    <col min="3" max="3" width="16.625" style="36" customWidth="1"/>
    <col min="4" max="4" width="0.875" style="36" customWidth="1"/>
    <col min="5" max="5" width="20.125" style="36" customWidth="1"/>
    <col min="6" max="6" width="0.875" style="36" customWidth="1"/>
    <col min="7" max="7" width="20.125" style="36" customWidth="1"/>
    <col min="8" max="8" width="0.875" style="36" customWidth="1"/>
    <col min="9" max="9" width="30.25" style="36" bestFit="1" customWidth="1"/>
    <col min="10" max="10" width="0.875" style="36" customWidth="1"/>
    <col min="11" max="11" width="16.625" style="36" customWidth="1"/>
    <col min="12" max="12" width="0.875" style="36" customWidth="1"/>
    <col min="13" max="13" width="20.125" style="36" customWidth="1"/>
    <col min="14" max="14" width="0.875" style="36" customWidth="1"/>
    <col min="15" max="15" width="20.125" style="36" customWidth="1"/>
    <col min="16" max="16" width="0.875" style="36" customWidth="1"/>
    <col min="17" max="17" width="29.75" style="36" customWidth="1"/>
    <col min="18" max="18" width="0.875" style="36" customWidth="1"/>
    <col min="19" max="19" width="9" style="36"/>
    <col min="20" max="20" width="11.75" style="36" bestFit="1" customWidth="1"/>
    <col min="21" max="16384" width="9" style="36"/>
  </cols>
  <sheetData>
    <row r="1" spans="1:17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26.25" x14ac:dyDescent="0.2">
      <c r="A2" s="66" t="str">
        <f>+درآمدها!A2</f>
        <v>صندوق سرمایه‌گذاری بخشی صنایع مفید - اکتان</v>
      </c>
      <c r="B2" s="66" t="s">
        <v>0</v>
      </c>
      <c r="C2" s="66" t="s">
        <v>0</v>
      </c>
      <c r="D2" s="66" t="s">
        <v>0</v>
      </c>
      <c r="E2" s="66" t="s">
        <v>0</v>
      </c>
      <c r="F2" s="66" t="s">
        <v>0</v>
      </c>
      <c r="G2" s="66" t="s">
        <v>0</v>
      </c>
      <c r="H2" s="66" t="s">
        <v>0</v>
      </c>
      <c r="I2" s="66" t="s">
        <v>0</v>
      </c>
      <c r="J2" s="66" t="s">
        <v>0</v>
      </c>
      <c r="K2" s="66" t="s">
        <v>0</v>
      </c>
      <c r="L2" s="66" t="s">
        <v>0</v>
      </c>
      <c r="M2" s="66" t="s">
        <v>0</v>
      </c>
      <c r="N2" s="66" t="s">
        <v>0</v>
      </c>
      <c r="O2" s="66" t="s">
        <v>0</v>
      </c>
      <c r="P2" s="66" t="s">
        <v>0</v>
      </c>
      <c r="Q2" s="66" t="s">
        <v>0</v>
      </c>
    </row>
    <row r="3" spans="1:17" ht="26.25" x14ac:dyDescent="0.2">
      <c r="A3" s="66" t="s">
        <v>23</v>
      </c>
      <c r="B3" s="66" t="s">
        <v>23</v>
      </c>
      <c r="C3" s="66" t="s">
        <v>23</v>
      </c>
      <c r="D3" s="66" t="s">
        <v>23</v>
      </c>
      <c r="E3" s="66" t="s">
        <v>23</v>
      </c>
      <c r="F3" s="66" t="s">
        <v>23</v>
      </c>
      <c r="G3" s="66" t="s">
        <v>23</v>
      </c>
      <c r="H3" s="66" t="s">
        <v>23</v>
      </c>
      <c r="I3" s="66" t="s">
        <v>23</v>
      </c>
      <c r="J3" s="66" t="s">
        <v>23</v>
      </c>
      <c r="K3" s="66" t="s">
        <v>23</v>
      </c>
      <c r="L3" s="66" t="s">
        <v>23</v>
      </c>
      <c r="M3" s="66" t="s">
        <v>23</v>
      </c>
      <c r="N3" s="66" t="s">
        <v>23</v>
      </c>
      <c r="O3" s="66" t="s">
        <v>23</v>
      </c>
      <c r="P3" s="66" t="s">
        <v>23</v>
      </c>
      <c r="Q3" s="66" t="s">
        <v>23</v>
      </c>
    </row>
    <row r="4" spans="1:17" ht="26.25" x14ac:dyDescent="0.2">
      <c r="A4" s="66" t="str">
        <f>+سهام!A4</f>
        <v>برای ماه منتهی به 1405/02/31</v>
      </c>
      <c r="B4" s="66" t="s">
        <v>2</v>
      </c>
      <c r="C4" s="66" t="s">
        <v>2</v>
      </c>
      <c r="D4" s="66" t="s">
        <v>2</v>
      </c>
      <c r="E4" s="66" t="s">
        <v>2</v>
      </c>
      <c r="F4" s="66" t="s">
        <v>2</v>
      </c>
      <c r="G4" s="66" t="s">
        <v>2</v>
      </c>
      <c r="H4" s="66" t="s">
        <v>2</v>
      </c>
      <c r="I4" s="66" t="s">
        <v>2</v>
      </c>
      <c r="J4" s="66" t="s">
        <v>2</v>
      </c>
      <c r="K4" s="66" t="s">
        <v>2</v>
      </c>
      <c r="L4" s="66" t="s">
        <v>2</v>
      </c>
      <c r="M4" s="66" t="s">
        <v>2</v>
      </c>
      <c r="N4" s="66" t="s">
        <v>2</v>
      </c>
      <c r="O4" s="66" t="s">
        <v>2</v>
      </c>
      <c r="P4" s="66" t="s">
        <v>2</v>
      </c>
      <c r="Q4" s="66" t="s">
        <v>2</v>
      </c>
    </row>
    <row r="6" spans="1:17" ht="27" thickBot="1" x14ac:dyDescent="0.25">
      <c r="A6" s="67" t="s">
        <v>3</v>
      </c>
      <c r="C6" s="67" t="s">
        <v>25</v>
      </c>
      <c r="D6" s="67" t="s">
        <v>25</v>
      </c>
      <c r="E6" s="67" t="s">
        <v>25</v>
      </c>
      <c r="F6" s="67" t="s">
        <v>25</v>
      </c>
      <c r="G6" s="67" t="s">
        <v>25</v>
      </c>
      <c r="H6" s="67" t="s">
        <v>25</v>
      </c>
      <c r="I6" s="67" t="s">
        <v>25</v>
      </c>
      <c r="K6" s="67" t="s">
        <v>26</v>
      </c>
      <c r="L6" s="67" t="s">
        <v>26</v>
      </c>
      <c r="M6" s="67" t="s">
        <v>26</v>
      </c>
      <c r="N6" s="67" t="s">
        <v>26</v>
      </c>
      <c r="O6" s="67" t="s">
        <v>26</v>
      </c>
      <c r="P6" s="67" t="s">
        <v>26</v>
      </c>
      <c r="Q6" s="67" t="s">
        <v>26</v>
      </c>
    </row>
    <row r="7" spans="1:17" ht="27" thickBot="1" x14ac:dyDescent="0.25">
      <c r="A7" s="67" t="s">
        <v>3</v>
      </c>
      <c r="C7" s="37" t="s">
        <v>7</v>
      </c>
      <c r="E7" s="37" t="s">
        <v>37</v>
      </c>
      <c r="G7" s="37" t="s">
        <v>38</v>
      </c>
      <c r="I7" s="37" t="s">
        <v>39</v>
      </c>
      <c r="K7" s="37" t="s">
        <v>7</v>
      </c>
      <c r="M7" s="37" t="s">
        <v>37</v>
      </c>
      <c r="O7" s="37" t="s">
        <v>38</v>
      </c>
      <c r="Q7" s="37" t="s">
        <v>39</v>
      </c>
    </row>
    <row r="8" spans="1:17" ht="21" x14ac:dyDescent="0.2">
      <c r="A8" s="5" t="s">
        <v>59</v>
      </c>
      <c r="C8" s="36">
        <v>5156690</v>
      </c>
      <c r="E8" s="36">
        <v>53675533968</v>
      </c>
      <c r="G8" s="36">
        <v>51219456150</v>
      </c>
      <c r="I8" s="39">
        <f>+E8-G8</f>
        <v>2456077818</v>
      </c>
      <c r="K8" s="44">
        <v>5156690</v>
      </c>
      <c r="L8" s="44"/>
      <c r="M8" s="44">
        <v>53675533968</v>
      </c>
      <c r="N8" s="44"/>
      <c r="O8" s="44">
        <v>50487749585</v>
      </c>
      <c r="Q8" s="36">
        <f>+M8-O8</f>
        <v>3187784383</v>
      </c>
    </row>
    <row r="9" spans="1:17" s="43" customFormat="1" ht="21" x14ac:dyDescent="0.2">
      <c r="A9" s="5" t="s">
        <v>63</v>
      </c>
      <c r="C9" s="43">
        <v>31426968</v>
      </c>
      <c r="E9" s="43">
        <v>497073558345</v>
      </c>
      <c r="G9" s="43">
        <v>516493251069</v>
      </c>
      <c r="I9" s="53">
        <f t="shared" ref="I9:I40" si="0">+E9-G9</f>
        <v>-19419692724</v>
      </c>
      <c r="K9" s="44">
        <v>31426968</v>
      </c>
      <c r="L9" s="44"/>
      <c r="M9" s="44">
        <v>497073558345</v>
      </c>
      <c r="N9" s="44"/>
      <c r="O9" s="44">
        <v>664887338316</v>
      </c>
      <c r="Q9" s="53">
        <f t="shared" ref="Q9:Q40" si="1">+M9-O9</f>
        <v>-167813779971</v>
      </c>
    </row>
    <row r="10" spans="1:17" s="43" customFormat="1" ht="21" x14ac:dyDescent="0.2">
      <c r="A10" s="5" t="s">
        <v>57</v>
      </c>
      <c r="C10" s="43">
        <v>14962783</v>
      </c>
      <c r="E10" s="43">
        <v>473920092342</v>
      </c>
      <c r="G10" s="43">
        <v>677028703345</v>
      </c>
      <c r="I10" s="53">
        <f t="shared" si="0"/>
        <v>-203108611003</v>
      </c>
      <c r="K10" s="44">
        <v>14962783</v>
      </c>
      <c r="L10" s="44"/>
      <c r="M10" s="44">
        <v>473920092342</v>
      </c>
      <c r="N10" s="44"/>
      <c r="O10" s="44">
        <v>771767049620</v>
      </c>
      <c r="Q10" s="53">
        <f t="shared" si="1"/>
        <v>-297846957278</v>
      </c>
    </row>
    <row r="11" spans="1:17" ht="21" x14ac:dyDescent="0.2">
      <c r="A11" s="5" t="s">
        <v>70</v>
      </c>
      <c r="C11" s="36">
        <v>21407567</v>
      </c>
      <c r="E11" s="36">
        <v>157828702748</v>
      </c>
      <c r="G11" s="36">
        <v>315657405495</v>
      </c>
      <c r="I11" s="53">
        <f t="shared" si="0"/>
        <v>-157828702747</v>
      </c>
      <c r="K11" s="44">
        <v>21407567</v>
      </c>
      <c r="L11" s="44"/>
      <c r="M11" s="44">
        <v>157828702748</v>
      </c>
      <c r="N11" s="44"/>
      <c r="O11" s="44">
        <v>327288188513</v>
      </c>
      <c r="Q11" s="53">
        <f t="shared" si="1"/>
        <v>-169459485765</v>
      </c>
    </row>
    <row r="12" spans="1:17" ht="21" x14ac:dyDescent="0.2">
      <c r="A12" s="5" t="s">
        <v>68</v>
      </c>
      <c r="C12" s="36">
        <v>8906245</v>
      </c>
      <c r="E12" s="36">
        <v>56470984250</v>
      </c>
      <c r="G12" s="36">
        <v>112941968500</v>
      </c>
      <c r="I12" s="53">
        <f t="shared" si="0"/>
        <v>-56470984250</v>
      </c>
      <c r="K12" s="44">
        <v>8906245</v>
      </c>
      <c r="L12" s="44"/>
      <c r="M12" s="44">
        <v>56470984250</v>
      </c>
      <c r="N12" s="44"/>
      <c r="O12" s="44">
        <v>131143089175</v>
      </c>
      <c r="Q12" s="53">
        <f t="shared" si="1"/>
        <v>-74672104925</v>
      </c>
    </row>
    <row r="13" spans="1:17" ht="21" x14ac:dyDescent="0.2">
      <c r="A13" s="5" t="s">
        <v>87</v>
      </c>
      <c r="C13" s="36">
        <v>212450</v>
      </c>
      <c r="E13" s="36">
        <v>15812268575</v>
      </c>
      <c r="G13" s="36">
        <v>21082884227</v>
      </c>
      <c r="I13" s="53">
        <f t="shared" si="0"/>
        <v>-5270615652</v>
      </c>
      <c r="K13" s="44">
        <v>212450</v>
      </c>
      <c r="L13" s="44"/>
      <c r="M13" s="44">
        <v>15812268575</v>
      </c>
      <c r="N13" s="44"/>
      <c r="O13" s="44">
        <v>20867860326</v>
      </c>
      <c r="Q13" s="53">
        <f t="shared" si="1"/>
        <v>-5055591751</v>
      </c>
    </row>
    <row r="14" spans="1:17" ht="21" x14ac:dyDescent="0.2">
      <c r="A14" s="5" t="s">
        <v>60</v>
      </c>
      <c r="C14" s="36">
        <v>10450412</v>
      </c>
      <c r="E14" s="36">
        <v>236043894866</v>
      </c>
      <c r="G14" s="36">
        <v>314718280067</v>
      </c>
      <c r="I14" s="53">
        <f t="shared" si="0"/>
        <v>-78674385201</v>
      </c>
      <c r="K14" s="44">
        <v>10450412</v>
      </c>
      <c r="L14" s="44"/>
      <c r="M14" s="44">
        <v>236043894866</v>
      </c>
      <c r="N14" s="44"/>
      <c r="O14" s="44">
        <v>415303694095</v>
      </c>
      <c r="Q14" s="53">
        <f t="shared" si="1"/>
        <v>-179259799229</v>
      </c>
    </row>
    <row r="15" spans="1:17" ht="21" x14ac:dyDescent="0.2">
      <c r="A15" s="5" t="s">
        <v>93</v>
      </c>
      <c r="C15" s="36">
        <v>401250</v>
      </c>
      <c r="E15" s="36">
        <v>5023437574</v>
      </c>
      <c r="G15" s="36">
        <v>5023437574</v>
      </c>
      <c r="I15" s="53">
        <f t="shared" si="0"/>
        <v>0</v>
      </c>
      <c r="K15" s="44">
        <v>401250</v>
      </c>
      <c r="L15" s="44"/>
      <c r="M15" s="44">
        <v>5023437574</v>
      </c>
      <c r="N15" s="44"/>
      <c r="O15" s="44">
        <v>3941668541</v>
      </c>
      <c r="Q15" s="53">
        <f t="shared" si="1"/>
        <v>1081769033</v>
      </c>
    </row>
    <row r="16" spans="1:17" ht="21" x14ac:dyDescent="0.2">
      <c r="A16" s="5" t="s">
        <v>98</v>
      </c>
      <c r="C16" s="36">
        <v>1256500</v>
      </c>
      <c r="E16" s="36">
        <v>7667741618</v>
      </c>
      <c r="G16" s="36">
        <v>7630338000</v>
      </c>
      <c r="I16" s="53">
        <f t="shared" si="0"/>
        <v>37403618</v>
      </c>
      <c r="K16" s="44">
        <v>1256500</v>
      </c>
      <c r="L16" s="44"/>
      <c r="M16" s="44">
        <v>7667741618</v>
      </c>
      <c r="N16" s="44"/>
      <c r="O16" s="44">
        <v>8127112921</v>
      </c>
      <c r="Q16" s="53">
        <f t="shared" si="1"/>
        <v>-459371303</v>
      </c>
    </row>
    <row r="17" spans="1:17" ht="21" x14ac:dyDescent="0.2">
      <c r="A17" s="5" t="s">
        <v>69</v>
      </c>
      <c r="C17" s="36">
        <v>44256726</v>
      </c>
      <c r="E17" s="36">
        <v>1186133926932</v>
      </c>
      <c r="G17" s="36">
        <v>1186133926931</v>
      </c>
      <c r="I17" s="53">
        <f t="shared" si="0"/>
        <v>1</v>
      </c>
      <c r="K17" s="44">
        <v>44256726</v>
      </c>
      <c r="L17" s="44"/>
      <c r="M17" s="44">
        <v>1186133926932</v>
      </c>
      <c r="N17" s="44"/>
      <c r="O17" s="44">
        <v>1229170256009</v>
      </c>
      <c r="Q17" s="53">
        <f t="shared" si="1"/>
        <v>-43036329077</v>
      </c>
    </row>
    <row r="18" spans="1:17" ht="21" x14ac:dyDescent="0.2">
      <c r="A18" s="5" t="s">
        <v>71</v>
      </c>
      <c r="C18" s="36">
        <v>26890980</v>
      </c>
      <c r="E18" s="36">
        <v>219868848851</v>
      </c>
      <c r="G18" s="36">
        <v>213464901796</v>
      </c>
      <c r="I18" s="53">
        <f t="shared" si="0"/>
        <v>6403947055</v>
      </c>
      <c r="K18" s="44">
        <v>26890980</v>
      </c>
      <c r="L18" s="44"/>
      <c r="M18" s="44">
        <v>219868848851</v>
      </c>
      <c r="N18" s="44"/>
      <c r="O18" s="44">
        <v>244840587300</v>
      </c>
      <c r="Q18" s="53">
        <f t="shared" si="1"/>
        <v>-24971738449</v>
      </c>
    </row>
    <row r="19" spans="1:17" ht="21" x14ac:dyDescent="0.2">
      <c r="A19" s="5" t="s">
        <v>64</v>
      </c>
      <c r="C19" s="36">
        <v>12916976</v>
      </c>
      <c r="E19" s="36">
        <v>174056595192</v>
      </c>
      <c r="G19" s="36">
        <v>174056595191</v>
      </c>
      <c r="I19" s="53">
        <f t="shared" si="0"/>
        <v>1</v>
      </c>
      <c r="K19" s="44">
        <v>12916976</v>
      </c>
      <c r="L19" s="44"/>
      <c r="M19" s="44">
        <v>174056595192</v>
      </c>
      <c r="N19" s="44"/>
      <c r="O19" s="44">
        <v>187008433724</v>
      </c>
      <c r="Q19" s="53">
        <f t="shared" si="1"/>
        <v>-12951838532</v>
      </c>
    </row>
    <row r="20" spans="1:17" ht="21" x14ac:dyDescent="0.2">
      <c r="A20" s="5" t="s">
        <v>61</v>
      </c>
      <c r="C20" s="36">
        <v>33392896</v>
      </c>
      <c r="E20" s="36">
        <v>285025282197</v>
      </c>
      <c r="G20" s="36">
        <v>335323861463</v>
      </c>
      <c r="I20" s="53">
        <f t="shared" si="0"/>
        <v>-50298579266</v>
      </c>
      <c r="K20" s="44">
        <v>33392896</v>
      </c>
      <c r="L20" s="44"/>
      <c r="M20" s="44">
        <v>285025282197</v>
      </c>
      <c r="N20" s="44"/>
      <c r="O20" s="44">
        <v>333491476999</v>
      </c>
      <c r="Q20" s="53">
        <f t="shared" si="1"/>
        <v>-48466194802</v>
      </c>
    </row>
    <row r="21" spans="1:17" ht="21" x14ac:dyDescent="0.2">
      <c r="A21" s="5" t="s">
        <v>55</v>
      </c>
      <c r="C21" s="36">
        <v>8087650</v>
      </c>
      <c r="E21" s="36">
        <v>246050561392</v>
      </c>
      <c r="G21" s="36">
        <v>351500801988</v>
      </c>
      <c r="I21" s="53">
        <f t="shared" si="0"/>
        <v>-105450240596</v>
      </c>
      <c r="K21" s="44">
        <v>8087650</v>
      </c>
      <c r="L21" s="44"/>
      <c r="M21" s="44">
        <v>246050561392</v>
      </c>
      <c r="N21" s="44"/>
      <c r="O21" s="44">
        <v>494120995366</v>
      </c>
      <c r="Q21" s="53">
        <f t="shared" si="1"/>
        <v>-248070433974</v>
      </c>
    </row>
    <row r="22" spans="1:17" ht="21" x14ac:dyDescent="0.2">
      <c r="A22" s="5" t="s">
        <v>96</v>
      </c>
      <c r="C22" s="36">
        <v>300000</v>
      </c>
      <c r="E22" s="36">
        <v>15687788700</v>
      </c>
      <c r="G22" s="36">
        <v>15687788700</v>
      </c>
      <c r="I22" s="53">
        <f t="shared" si="0"/>
        <v>0</v>
      </c>
      <c r="K22" s="44">
        <v>300000</v>
      </c>
      <c r="L22" s="44"/>
      <c r="M22" s="44">
        <v>15687788700</v>
      </c>
      <c r="N22" s="44"/>
      <c r="O22" s="44">
        <v>12691720912</v>
      </c>
      <c r="Q22" s="53">
        <f t="shared" si="1"/>
        <v>2996067788</v>
      </c>
    </row>
    <row r="23" spans="1:17" ht="21" x14ac:dyDescent="0.2">
      <c r="A23" s="5" t="s">
        <v>54</v>
      </c>
      <c r="C23" s="36">
        <v>29692670</v>
      </c>
      <c r="E23" s="36">
        <v>166614088713</v>
      </c>
      <c r="G23" s="36">
        <v>222140876757</v>
      </c>
      <c r="I23" s="53">
        <f t="shared" si="0"/>
        <v>-55526788044</v>
      </c>
      <c r="K23" s="44">
        <v>29692670</v>
      </c>
      <c r="L23" s="44"/>
      <c r="M23" s="44">
        <v>166614088713</v>
      </c>
      <c r="N23" s="44"/>
      <c r="O23" s="44">
        <v>258280417536</v>
      </c>
      <c r="Q23" s="53">
        <f t="shared" si="1"/>
        <v>-91666328823</v>
      </c>
    </row>
    <row r="24" spans="1:17" ht="21" x14ac:dyDescent="0.2">
      <c r="A24" s="5" t="s">
        <v>66</v>
      </c>
      <c r="C24" s="36">
        <v>157865792</v>
      </c>
      <c r="E24" s="36">
        <v>1151344347295</v>
      </c>
      <c r="G24" s="36">
        <v>1644777638992</v>
      </c>
      <c r="I24" s="53">
        <f t="shared" si="0"/>
        <v>-493433291697</v>
      </c>
      <c r="K24" s="44">
        <v>157865792</v>
      </c>
      <c r="L24" s="44"/>
      <c r="M24" s="44">
        <v>1151344347295</v>
      </c>
      <c r="N24" s="44"/>
      <c r="O24" s="44">
        <v>1656391162309</v>
      </c>
      <c r="Q24" s="53">
        <f t="shared" si="1"/>
        <v>-505046815014</v>
      </c>
    </row>
    <row r="25" spans="1:17" ht="21" x14ac:dyDescent="0.2">
      <c r="A25" s="5" t="s">
        <v>92</v>
      </c>
      <c r="C25" s="36">
        <v>257500</v>
      </c>
      <c r="E25" s="36">
        <v>3996168971</v>
      </c>
      <c r="G25" s="36">
        <v>3955287447</v>
      </c>
      <c r="I25" s="53">
        <f t="shared" si="0"/>
        <v>40881524</v>
      </c>
      <c r="K25" s="44">
        <v>257500</v>
      </c>
      <c r="L25" s="44"/>
      <c r="M25" s="44">
        <v>3996168971</v>
      </c>
      <c r="N25" s="44"/>
      <c r="O25" s="44">
        <v>5176622961</v>
      </c>
      <c r="Q25" s="53">
        <f t="shared" si="1"/>
        <v>-1180453990</v>
      </c>
    </row>
    <row r="26" spans="1:17" ht="21" x14ac:dyDescent="0.2">
      <c r="A26" s="5" t="s">
        <v>62</v>
      </c>
      <c r="C26" s="36">
        <v>10895898</v>
      </c>
      <c r="E26" s="36">
        <v>159980321067</v>
      </c>
      <c r="G26" s="36">
        <v>205097431279</v>
      </c>
      <c r="I26" s="53">
        <f t="shared" si="0"/>
        <v>-45117110212</v>
      </c>
      <c r="K26" s="44">
        <v>10895898</v>
      </c>
      <c r="L26" s="44"/>
      <c r="M26" s="44">
        <v>159980321067</v>
      </c>
      <c r="N26" s="44"/>
      <c r="O26" s="44">
        <v>248028964257</v>
      </c>
      <c r="Q26" s="53">
        <f t="shared" si="1"/>
        <v>-88048643190</v>
      </c>
    </row>
    <row r="27" spans="1:17" s="53" customFormat="1" ht="21" x14ac:dyDescent="0.2">
      <c r="A27" s="5" t="s">
        <v>74</v>
      </c>
      <c r="C27" s="53">
        <v>6370817</v>
      </c>
      <c r="E27" s="53">
        <v>46084249561</v>
      </c>
      <c r="G27" s="53">
        <v>45898281958</v>
      </c>
      <c r="I27" s="53">
        <f t="shared" si="0"/>
        <v>185967603</v>
      </c>
      <c r="K27" s="53">
        <v>6370817</v>
      </c>
      <c r="M27" s="53">
        <v>46084249561</v>
      </c>
      <c r="O27" s="53">
        <v>46589975217</v>
      </c>
      <c r="Q27" s="53">
        <f t="shared" si="1"/>
        <v>-505725656</v>
      </c>
    </row>
    <row r="28" spans="1:17" ht="21" x14ac:dyDescent="0.2">
      <c r="A28" s="5" t="s">
        <v>65</v>
      </c>
      <c r="C28" s="36">
        <v>17423</v>
      </c>
      <c r="E28" s="36">
        <v>443742517003</v>
      </c>
      <c r="G28" s="36">
        <v>393474740066</v>
      </c>
      <c r="I28" s="53">
        <f t="shared" si="0"/>
        <v>50267776937</v>
      </c>
      <c r="K28" s="44">
        <v>17423</v>
      </c>
      <c r="L28" s="44"/>
      <c r="M28" s="44">
        <v>443742517003</v>
      </c>
      <c r="N28" s="44"/>
      <c r="O28" s="44">
        <v>309732713136</v>
      </c>
      <c r="Q28" s="53">
        <f t="shared" si="1"/>
        <v>134009803867</v>
      </c>
    </row>
    <row r="29" spans="1:17" ht="21" x14ac:dyDescent="0.2">
      <c r="A29" s="5" t="s">
        <v>53</v>
      </c>
      <c r="C29" s="36">
        <v>153057940</v>
      </c>
      <c r="E29" s="36">
        <v>1484424315958</v>
      </c>
      <c r="G29" s="36">
        <v>1979232424121</v>
      </c>
      <c r="I29" s="53">
        <f t="shared" si="0"/>
        <v>-494808108163</v>
      </c>
      <c r="K29" s="44">
        <v>153057940</v>
      </c>
      <c r="L29" s="44"/>
      <c r="M29" s="44">
        <v>1484424315958</v>
      </c>
      <c r="N29" s="44"/>
      <c r="O29" s="44">
        <v>1543915337909</v>
      </c>
      <c r="Q29" s="53">
        <f t="shared" si="1"/>
        <v>-59491021951</v>
      </c>
    </row>
    <row r="30" spans="1:17" ht="21" x14ac:dyDescent="0.2">
      <c r="A30" s="5" t="s">
        <v>56</v>
      </c>
      <c r="C30" s="36">
        <v>337312</v>
      </c>
      <c r="E30" s="36">
        <v>6614766580</v>
      </c>
      <c r="G30" s="36">
        <v>8819465636</v>
      </c>
      <c r="I30" s="53">
        <f t="shared" si="0"/>
        <v>-2204699056</v>
      </c>
      <c r="K30" s="44">
        <v>337312</v>
      </c>
      <c r="L30" s="44"/>
      <c r="M30" s="44">
        <v>6614766580</v>
      </c>
      <c r="N30" s="44"/>
      <c r="O30" s="44">
        <v>14586425530</v>
      </c>
      <c r="Q30" s="53">
        <f t="shared" si="1"/>
        <v>-7971658950</v>
      </c>
    </row>
    <row r="31" spans="1:17" ht="21" x14ac:dyDescent="0.2">
      <c r="A31" s="5" t="s">
        <v>77</v>
      </c>
      <c r="C31" s="36">
        <v>7036472</v>
      </c>
      <c r="E31" s="36">
        <v>121558014043</v>
      </c>
      <c r="G31" s="36">
        <v>119323748420</v>
      </c>
      <c r="I31" s="53">
        <f t="shared" si="0"/>
        <v>2234265623</v>
      </c>
      <c r="K31" s="44">
        <v>7036472</v>
      </c>
      <c r="L31" s="44"/>
      <c r="M31" s="44">
        <v>121558014043</v>
      </c>
      <c r="N31" s="44"/>
      <c r="O31" s="44">
        <v>133182568879</v>
      </c>
      <c r="Q31" s="53">
        <f t="shared" si="1"/>
        <v>-11624554836</v>
      </c>
    </row>
    <row r="32" spans="1:17" ht="21" x14ac:dyDescent="0.2">
      <c r="A32" s="5" t="s">
        <v>52</v>
      </c>
      <c r="C32" s="36">
        <v>189149903</v>
      </c>
      <c r="E32" s="36">
        <v>385698376084</v>
      </c>
      <c r="G32" s="36">
        <v>514264501444</v>
      </c>
      <c r="I32" s="53">
        <f t="shared" si="0"/>
        <v>-128566125360</v>
      </c>
      <c r="K32" s="44">
        <v>189149903</v>
      </c>
      <c r="L32" s="44"/>
      <c r="M32" s="44">
        <v>385698376084</v>
      </c>
      <c r="N32" s="44"/>
      <c r="O32" s="44">
        <v>644593894675</v>
      </c>
      <c r="Q32" s="53">
        <f t="shared" si="1"/>
        <v>-258895518591</v>
      </c>
    </row>
    <row r="33" spans="1:17" ht="21" x14ac:dyDescent="0.2">
      <c r="A33" s="5" t="s">
        <v>97</v>
      </c>
      <c r="C33" s="36">
        <v>1151517</v>
      </c>
      <c r="E33" s="36">
        <v>195285773557</v>
      </c>
      <c r="G33" s="36">
        <v>195288071064</v>
      </c>
      <c r="I33" s="53">
        <f t="shared" si="0"/>
        <v>-2297507</v>
      </c>
      <c r="K33" s="44">
        <v>1151517</v>
      </c>
      <c r="L33" s="44"/>
      <c r="M33" s="44">
        <v>195285773557</v>
      </c>
      <c r="N33" s="44"/>
      <c r="O33" s="44">
        <v>100946112568</v>
      </c>
      <c r="Q33" s="53">
        <f t="shared" si="1"/>
        <v>94339660989</v>
      </c>
    </row>
    <row r="34" spans="1:17" ht="21" x14ac:dyDescent="0.2">
      <c r="A34" s="5" t="s">
        <v>51</v>
      </c>
      <c r="C34" s="36">
        <v>11041533</v>
      </c>
      <c r="E34" s="36">
        <v>82390488263</v>
      </c>
      <c r="G34" s="36">
        <v>79322757317</v>
      </c>
      <c r="I34" s="53">
        <f t="shared" si="0"/>
        <v>3067730946</v>
      </c>
      <c r="K34" s="44">
        <v>11041533</v>
      </c>
      <c r="L34" s="44"/>
      <c r="M34" s="44">
        <v>82390488263</v>
      </c>
      <c r="N34" s="44"/>
      <c r="O34" s="44">
        <v>79761004595</v>
      </c>
      <c r="Q34" s="53">
        <f t="shared" si="1"/>
        <v>2629483668</v>
      </c>
    </row>
    <row r="35" spans="1:17" s="44" customFormat="1" ht="21" x14ac:dyDescent="0.2">
      <c r="A35" s="5" t="s">
        <v>78</v>
      </c>
      <c r="C35" s="44">
        <v>997956</v>
      </c>
      <c r="E35" s="44">
        <v>4682853472</v>
      </c>
      <c r="G35" s="44">
        <v>4503619706</v>
      </c>
      <c r="I35" s="53">
        <f t="shared" si="0"/>
        <v>179233766</v>
      </c>
      <c r="K35" s="44">
        <v>997956</v>
      </c>
      <c r="M35" s="44">
        <v>4682853472</v>
      </c>
      <c r="O35" s="44">
        <v>5320074439</v>
      </c>
      <c r="Q35" s="53">
        <f t="shared" si="1"/>
        <v>-637220967</v>
      </c>
    </row>
    <row r="36" spans="1:17" s="44" customFormat="1" ht="21" x14ac:dyDescent="0.2">
      <c r="A36" s="5" t="s">
        <v>73</v>
      </c>
      <c r="C36" s="44">
        <v>31172426</v>
      </c>
      <c r="E36" s="44">
        <v>184660834988</v>
      </c>
      <c r="G36" s="44">
        <v>188787339734</v>
      </c>
      <c r="I36" s="53">
        <f t="shared" si="0"/>
        <v>-4126504746</v>
      </c>
      <c r="K36" s="44">
        <v>31172426</v>
      </c>
      <c r="M36" s="44">
        <v>184660834988</v>
      </c>
      <c r="O36" s="44">
        <v>231613976597</v>
      </c>
      <c r="Q36" s="53">
        <f t="shared" si="1"/>
        <v>-46953141609</v>
      </c>
    </row>
    <row r="37" spans="1:17" s="44" customFormat="1" ht="21" x14ac:dyDescent="0.2">
      <c r="A37" s="5" t="s">
        <v>85</v>
      </c>
      <c r="C37" s="44">
        <v>16715782</v>
      </c>
      <c r="E37" s="44">
        <v>1007302335682</v>
      </c>
      <c r="G37" s="44">
        <v>1007302335682</v>
      </c>
      <c r="I37" s="53">
        <f t="shared" si="0"/>
        <v>0</v>
      </c>
      <c r="K37" s="44">
        <v>16715782</v>
      </c>
      <c r="M37" s="44">
        <v>1007302335682</v>
      </c>
      <c r="O37" s="44">
        <v>771118843675</v>
      </c>
      <c r="Q37" s="53">
        <f t="shared" si="1"/>
        <v>236183492007</v>
      </c>
    </row>
    <row r="38" spans="1:17" ht="21" x14ac:dyDescent="0.2">
      <c r="A38" s="5" t="s">
        <v>82</v>
      </c>
      <c r="C38" s="36">
        <v>42795098</v>
      </c>
      <c r="E38" s="36">
        <v>122169767774</v>
      </c>
      <c r="G38" s="36">
        <v>174528239678</v>
      </c>
      <c r="I38" s="53">
        <f t="shared" si="0"/>
        <v>-52358471904</v>
      </c>
      <c r="K38" s="44">
        <v>42795098</v>
      </c>
      <c r="L38" s="44"/>
      <c r="M38" s="44">
        <v>122169767774</v>
      </c>
      <c r="N38" s="44"/>
      <c r="O38" s="44">
        <v>259642553466</v>
      </c>
      <c r="Q38" s="53">
        <f t="shared" si="1"/>
        <v>-137472785692</v>
      </c>
    </row>
    <row r="39" spans="1:17" ht="21" x14ac:dyDescent="0.2">
      <c r="A39" s="5" t="s">
        <v>67</v>
      </c>
      <c r="C39" s="36">
        <v>5330529</v>
      </c>
      <c r="E39" s="36">
        <v>200624059731</v>
      </c>
      <c r="G39" s="36">
        <v>189516479308</v>
      </c>
      <c r="I39" s="53">
        <f t="shared" si="0"/>
        <v>11107580423</v>
      </c>
      <c r="K39" s="44">
        <v>5330529</v>
      </c>
      <c r="L39" s="44"/>
      <c r="M39" s="44">
        <v>200624059731</v>
      </c>
      <c r="N39" s="44"/>
      <c r="O39" s="44">
        <v>184300172992</v>
      </c>
      <c r="Q39" s="53">
        <f t="shared" si="1"/>
        <v>16323886739</v>
      </c>
    </row>
    <row r="40" spans="1:17" ht="21.75" thickBot="1" x14ac:dyDescent="0.25">
      <c r="A40" s="5" t="s">
        <v>79</v>
      </c>
      <c r="C40" s="36">
        <v>13382797</v>
      </c>
      <c r="E40" s="36">
        <v>75161109562</v>
      </c>
      <c r="G40" s="36">
        <v>72239653006</v>
      </c>
      <c r="I40" s="53">
        <f t="shared" si="0"/>
        <v>2921456556</v>
      </c>
      <c r="K40" s="44">
        <v>13382797</v>
      </c>
      <c r="L40" s="44"/>
      <c r="M40" s="44">
        <v>75161109562</v>
      </c>
      <c r="N40" s="44"/>
      <c r="O40" s="44">
        <v>67343237191</v>
      </c>
      <c r="Q40" s="53">
        <f t="shared" si="1"/>
        <v>7817872371</v>
      </c>
    </row>
    <row r="41" spans="1:17" ht="21.75" thickBot="1" x14ac:dyDescent="0.25">
      <c r="E41" s="6">
        <f>SUM(E8:E40)</f>
        <v>9472673605854</v>
      </c>
      <c r="F41" s="12"/>
      <c r="G41" s="6">
        <f>SUM(G8:G40)</f>
        <v>11346436492111</v>
      </c>
      <c r="H41" s="12"/>
      <c r="I41" s="6">
        <f>SUM(I8:I40)</f>
        <v>-1873762886257</v>
      </c>
      <c r="J41" s="12"/>
      <c r="K41" s="12" t="s">
        <v>15</v>
      </c>
      <c r="L41" s="12"/>
      <c r="M41" s="6">
        <f>SUM(M8:M40)</f>
        <v>9472673605854</v>
      </c>
      <c r="N41" s="12"/>
      <c r="O41" s="6">
        <f>SUM(O8:O40)</f>
        <v>11455661279334</v>
      </c>
      <c r="P41" s="12"/>
      <c r="Q41" s="6">
        <f>SUM(Q8:Q40)</f>
        <v>-1982987673480</v>
      </c>
    </row>
    <row r="42" spans="1:17" ht="19.5" thickTop="1" x14ac:dyDescent="0.2">
      <c r="I42" s="48"/>
    </row>
    <row r="43" spans="1:17" x14ac:dyDescent="0.2">
      <c r="I43" s="50"/>
    </row>
    <row r="47" spans="1:17" x14ac:dyDescent="0.45">
      <c r="O47" s="20"/>
    </row>
    <row r="49" spans="15:15" x14ac:dyDescent="0.45">
      <c r="O49" s="20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zoomScaleNormal="100" workbookViewId="0">
      <selection activeCell="Y9" sqref="Y9:Y41"/>
    </sheetView>
  </sheetViews>
  <sheetFormatPr defaultRowHeight="22.5" x14ac:dyDescent="0.2"/>
  <cols>
    <col min="1" max="1" width="24.75" style="14" bestFit="1" customWidth="1"/>
    <col min="2" max="2" width="0.875" style="14" customWidth="1"/>
    <col min="3" max="3" width="18.75" style="14" bestFit="1" customWidth="1"/>
    <col min="4" max="4" width="0.875" style="14" customWidth="1"/>
    <col min="5" max="5" width="20.5" style="14" customWidth="1"/>
    <col min="6" max="6" width="0.875" style="14" customWidth="1"/>
    <col min="7" max="7" width="20.5" style="14" customWidth="1"/>
    <col min="8" max="8" width="0.875" style="14" customWidth="1"/>
    <col min="9" max="9" width="18.875" style="14" bestFit="1" customWidth="1"/>
    <col min="10" max="10" width="0.875" style="14" customWidth="1"/>
    <col min="11" max="11" width="18.25" style="14" bestFit="1" customWidth="1"/>
    <col min="12" max="12" width="0.875" style="14" customWidth="1"/>
    <col min="13" max="13" width="18" style="14" bestFit="1" customWidth="1"/>
    <col min="14" max="16384" width="9" style="14"/>
  </cols>
  <sheetData>
    <row r="2" spans="1:20" ht="24" x14ac:dyDescent="0.2">
      <c r="A2" s="57" t="str">
        <f>+سهام!A2</f>
        <v>صندوق سرمایه‌گذاری بخشی صنایع مفید - اکتان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</row>
    <row r="3" spans="1:20" ht="24" x14ac:dyDescent="0.2">
      <c r="A3" s="57" t="s">
        <v>1</v>
      </c>
      <c r="B3" s="57" t="s">
        <v>1</v>
      </c>
      <c r="C3" s="57" t="s">
        <v>1</v>
      </c>
      <c r="D3" s="57" t="s">
        <v>1</v>
      </c>
      <c r="E3" s="57" t="s">
        <v>1</v>
      </c>
      <c r="F3" s="57" t="s">
        <v>1</v>
      </c>
      <c r="G3" s="57" t="s">
        <v>1</v>
      </c>
      <c r="H3" s="57" t="s">
        <v>1</v>
      </c>
      <c r="I3" s="57" t="s">
        <v>1</v>
      </c>
      <c r="J3" s="57" t="s">
        <v>1</v>
      </c>
      <c r="K3" s="57" t="s">
        <v>1</v>
      </c>
    </row>
    <row r="4" spans="1:20" ht="24" x14ac:dyDescent="0.2">
      <c r="A4" s="57" t="str">
        <f>+سهام!A4</f>
        <v>برای ماه منتهی به 1405/02/31</v>
      </c>
      <c r="B4" s="57" t="s">
        <v>16</v>
      </c>
      <c r="C4" s="57" t="s">
        <v>16</v>
      </c>
      <c r="D4" s="57" t="s">
        <v>16</v>
      </c>
      <c r="E4" s="57" t="s">
        <v>16</v>
      </c>
      <c r="F4" s="57" t="s">
        <v>16</v>
      </c>
      <c r="G4" s="57" t="s">
        <v>16</v>
      </c>
      <c r="H4" s="57" t="s">
        <v>16</v>
      </c>
      <c r="I4" s="57" t="s">
        <v>16</v>
      </c>
      <c r="J4" s="57" t="s">
        <v>16</v>
      </c>
      <c r="K4" s="57" t="s">
        <v>16</v>
      </c>
    </row>
    <row r="5" spans="1:20" ht="25.5" x14ac:dyDescent="0.2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ht="24.75" thickBot="1" x14ac:dyDescent="0.25">
      <c r="A6" s="59" t="s">
        <v>17</v>
      </c>
      <c r="C6" s="32" t="str">
        <f>+سهام!C6</f>
        <v>1405/01/31</v>
      </c>
      <c r="E6" s="59" t="s">
        <v>5</v>
      </c>
      <c r="F6" s="59" t="s">
        <v>5</v>
      </c>
      <c r="G6" s="59" t="s">
        <v>5</v>
      </c>
      <c r="I6" s="59" t="str">
        <f>+سهام!Q6</f>
        <v>1405/02/31</v>
      </c>
      <c r="J6" s="59" t="s">
        <v>4</v>
      </c>
      <c r="K6" s="59" t="s">
        <v>4</v>
      </c>
    </row>
    <row r="7" spans="1:20" ht="24.75" thickBot="1" x14ac:dyDescent="0.25">
      <c r="A7" s="59" t="s">
        <v>17</v>
      </c>
      <c r="C7" s="32" t="s">
        <v>18</v>
      </c>
      <c r="E7" s="32" t="s">
        <v>19</v>
      </c>
      <c r="G7" s="32" t="s">
        <v>20</v>
      </c>
      <c r="I7" s="32" t="s">
        <v>18</v>
      </c>
      <c r="K7" s="32" t="s">
        <v>21</v>
      </c>
    </row>
    <row r="8" spans="1:20" ht="24" x14ac:dyDescent="0.2">
      <c r="A8" s="29" t="s">
        <v>22</v>
      </c>
      <c r="C8" s="14">
        <v>129194934667</v>
      </c>
      <c r="E8" s="14">
        <v>2345572091</v>
      </c>
      <c r="G8" s="14">
        <v>53901090171</v>
      </c>
      <c r="I8" s="14">
        <f>+C8+E8-G8</f>
        <v>77639416587</v>
      </c>
      <c r="K8" s="11">
        <v>8.068755566597044E-3</v>
      </c>
    </row>
    <row r="9" spans="1:20" ht="24" x14ac:dyDescent="0.2">
      <c r="A9" s="29" t="s">
        <v>99</v>
      </c>
      <c r="C9" s="14">
        <v>831667</v>
      </c>
      <c r="E9" s="14">
        <v>3517</v>
      </c>
      <c r="G9" s="14">
        <v>0</v>
      </c>
      <c r="I9" s="14">
        <f>+C9+E9-G9</f>
        <v>835184</v>
      </c>
      <c r="K9" s="11">
        <v>8.6797349147792944E-8</v>
      </c>
    </row>
    <row r="10" spans="1:20" ht="24.75" thickBot="1" x14ac:dyDescent="0.25">
      <c r="A10" s="18" t="s">
        <v>75</v>
      </c>
      <c r="C10" s="14">
        <v>23701526</v>
      </c>
      <c r="E10" s="14">
        <v>100253</v>
      </c>
      <c r="G10" s="14">
        <v>0</v>
      </c>
      <c r="I10" s="14">
        <f>+C10+E10-G10</f>
        <v>23801779</v>
      </c>
      <c r="K10" s="11">
        <v>2.4736241621027295E-6</v>
      </c>
    </row>
    <row r="11" spans="1:20" ht="24.75" thickBot="1" x14ac:dyDescent="0.25">
      <c r="A11" s="14" t="s">
        <v>15</v>
      </c>
      <c r="C11" s="17">
        <f>SUM(C8:C10)</f>
        <v>129219467860</v>
      </c>
      <c r="D11" s="18"/>
      <c r="E11" s="17">
        <f>SUM(E8:E10)</f>
        <v>2345675861</v>
      </c>
      <c r="F11" s="18"/>
      <c r="G11" s="17">
        <f>SUM(G8:G10)</f>
        <v>53901090171</v>
      </c>
      <c r="H11" s="18"/>
      <c r="I11" s="17">
        <f>SUM(I8:I10)</f>
        <v>77664053550</v>
      </c>
      <c r="J11" s="18"/>
      <c r="K11" s="30">
        <f>SUM(K8:K10)</f>
        <v>8.0713159881082956E-3</v>
      </c>
    </row>
    <row r="12" spans="1:20" ht="23.25" thickTop="1" x14ac:dyDescent="0.2"/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8"/>
  <sheetViews>
    <sheetView rightToLeft="1" zoomScaleNormal="100" workbookViewId="0">
      <selection activeCell="Y9" sqref="Y9:Y41"/>
    </sheetView>
  </sheetViews>
  <sheetFormatPr defaultRowHeight="18.75" x14ac:dyDescent="0.45"/>
  <cols>
    <col min="1" max="1" width="20.875" style="13" bestFit="1" customWidth="1"/>
    <col min="2" max="2" width="0.875" style="13" customWidth="1"/>
    <col min="3" max="3" width="20.125" style="13" customWidth="1"/>
    <col min="4" max="4" width="0.875" style="13" customWidth="1"/>
    <col min="5" max="5" width="20.125" style="13" customWidth="1"/>
    <col min="6" max="6" width="0.875" style="13" customWidth="1"/>
    <col min="7" max="7" width="28" style="13" customWidth="1"/>
    <col min="8" max="8" width="0.875" style="13" customWidth="1"/>
    <col min="9" max="9" width="8" style="13" customWidth="1"/>
    <col min="10" max="16384" width="9" style="13"/>
  </cols>
  <sheetData>
    <row r="2" spans="1:7" ht="26.25" x14ac:dyDescent="0.45">
      <c r="A2" s="60" t="str">
        <f>+سپرده!A2</f>
        <v>صندوق سرمایه‌گذاری بخشی صنایع مفید - اکتان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</row>
    <row r="3" spans="1:7" ht="26.25" x14ac:dyDescent="0.45">
      <c r="A3" s="60" t="s">
        <v>23</v>
      </c>
      <c r="B3" s="60" t="s">
        <v>23</v>
      </c>
      <c r="C3" s="60" t="s">
        <v>23</v>
      </c>
      <c r="D3" s="60" t="s">
        <v>23</v>
      </c>
      <c r="E3" s="60" t="s">
        <v>23</v>
      </c>
      <c r="F3" s="60" t="s">
        <v>23</v>
      </c>
      <c r="G3" s="60" t="s">
        <v>23</v>
      </c>
    </row>
    <row r="4" spans="1:7" ht="26.25" x14ac:dyDescent="0.45">
      <c r="A4" s="60" t="str">
        <f>+سهام!A4</f>
        <v>برای ماه منتهی به 1405/02/31</v>
      </c>
      <c r="B4" s="60" t="s">
        <v>2</v>
      </c>
      <c r="C4" s="60" t="s">
        <v>2</v>
      </c>
      <c r="D4" s="60" t="s">
        <v>2</v>
      </c>
      <c r="E4" s="60" t="s">
        <v>2</v>
      </c>
      <c r="F4" s="60" t="s">
        <v>2</v>
      </c>
      <c r="G4" s="60" t="s">
        <v>2</v>
      </c>
    </row>
    <row r="6" spans="1:7" ht="27" thickBot="1" x14ac:dyDescent="0.5">
      <c r="A6" s="33" t="s">
        <v>27</v>
      </c>
      <c r="C6" s="33" t="s">
        <v>18</v>
      </c>
      <c r="E6" s="33" t="s">
        <v>44</v>
      </c>
      <c r="G6" s="33" t="s">
        <v>13</v>
      </c>
    </row>
    <row r="7" spans="1:7" ht="21" x14ac:dyDescent="0.55000000000000004">
      <c r="A7" s="27" t="s">
        <v>49</v>
      </c>
      <c r="C7" s="9">
        <f>+'سرمایه‌گذاری در سهام'!I44</f>
        <v>-1893877281737</v>
      </c>
      <c r="D7" s="9"/>
      <c r="E7" s="1">
        <f>+C7/$C$9</f>
        <v>1.0012400934003498</v>
      </c>
      <c r="F7" s="1"/>
      <c r="G7" s="1">
        <v>-0.19682312839565821</v>
      </c>
    </row>
    <row r="8" spans="1:7" ht="21.75" thickBot="1" x14ac:dyDescent="0.6">
      <c r="A8" s="27" t="s">
        <v>50</v>
      </c>
      <c r="C8" s="9">
        <f>+'درآمد سپرده بانکی'!C11</f>
        <v>2345675861</v>
      </c>
      <c r="D8" s="9"/>
      <c r="E8" s="1">
        <f>+C8/$C$9</f>
        <v>-1.2400934003498599E-3</v>
      </c>
      <c r="F8" s="1"/>
      <c r="G8" s="1">
        <v>2.4377675661263487E-4</v>
      </c>
    </row>
    <row r="9" spans="1:7" s="27" customFormat="1" ht="21.75" thickBot="1" x14ac:dyDescent="0.6">
      <c r="A9" s="27" t="s">
        <v>15</v>
      </c>
      <c r="C9" s="4">
        <f>SUM(C7:C8)</f>
        <v>-1891531605876</v>
      </c>
      <c r="D9" s="3"/>
      <c r="E9" s="8">
        <f>SUM(E7:E8)</f>
        <v>1</v>
      </c>
      <c r="F9" s="40">
        <f>SUM(F7:F8)</f>
        <v>0</v>
      </c>
      <c r="G9" s="10">
        <f>SUM(G7:G8)</f>
        <v>-0.19657935163904558</v>
      </c>
    </row>
    <row r="10" spans="1:7" ht="19.5" thickTop="1" x14ac:dyDescent="0.45"/>
    <row r="11" spans="1:7" x14ac:dyDescent="0.45">
      <c r="C11" s="41"/>
      <c r="G11" s="41"/>
    </row>
    <row r="12" spans="1:7" x14ac:dyDescent="0.45">
      <c r="C12" s="52"/>
      <c r="G12" s="41"/>
    </row>
    <row r="13" spans="1:7" x14ac:dyDescent="0.45">
      <c r="C13" s="46"/>
      <c r="G13" s="41"/>
    </row>
    <row r="14" spans="1:7" x14ac:dyDescent="0.45">
      <c r="C14" s="46"/>
      <c r="G14" s="41"/>
    </row>
    <row r="15" spans="1:7" x14ac:dyDescent="0.45">
      <c r="C15" s="46"/>
    </row>
    <row r="16" spans="1:7" x14ac:dyDescent="0.45">
      <c r="G16" s="41"/>
    </row>
    <row r="17" spans="7:7" x14ac:dyDescent="0.45">
      <c r="G17" s="28"/>
    </row>
    <row r="18" spans="7:7" x14ac:dyDescent="0.45">
      <c r="G18" s="28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5D44-482F-4A43-9DF2-6D03A1A57554}">
  <dimension ref="A2:E10"/>
  <sheetViews>
    <sheetView rightToLeft="1" workbookViewId="0">
      <selection activeCell="C9" sqref="C9"/>
    </sheetView>
  </sheetViews>
  <sheetFormatPr defaultRowHeight="18.75" x14ac:dyDescent="0.2"/>
  <cols>
    <col min="1" max="1" width="15" style="9" customWidth="1"/>
    <col min="2" max="2" width="0.875" style="9" customWidth="1"/>
    <col min="3" max="3" width="19.125" style="9" customWidth="1"/>
    <col min="4" max="4" width="0.875" style="9" customWidth="1"/>
    <col min="5" max="5" width="19.125" style="9" customWidth="1"/>
    <col min="6" max="6" width="0.875" style="9" customWidth="1"/>
    <col min="7" max="7" width="8" style="9" customWidth="1"/>
    <col min="8" max="16384" width="9" style="9"/>
  </cols>
  <sheetData>
    <row r="2" spans="1:5" ht="26.25" x14ac:dyDescent="0.2">
      <c r="A2" s="60" t="str">
        <f>+سهام!A2</f>
        <v>صندوق سرمایه‌گذاری بخشی صنایع مفید - اکتان</v>
      </c>
      <c r="B2" s="60" t="s">
        <v>0</v>
      </c>
      <c r="C2" s="60" t="s">
        <v>0</v>
      </c>
      <c r="D2" s="60" t="s">
        <v>0</v>
      </c>
      <c r="E2" s="60" t="s">
        <v>0</v>
      </c>
    </row>
    <row r="3" spans="1:5" ht="26.25" x14ac:dyDescent="0.2">
      <c r="A3" s="60" t="s">
        <v>23</v>
      </c>
      <c r="B3" s="60" t="s">
        <v>23</v>
      </c>
      <c r="C3" s="60" t="s">
        <v>23</v>
      </c>
      <c r="D3" s="60" t="s">
        <v>23</v>
      </c>
      <c r="E3" s="60" t="s">
        <v>23</v>
      </c>
    </row>
    <row r="4" spans="1:5" ht="26.25" x14ac:dyDescent="0.2">
      <c r="A4" s="60" t="str">
        <f>+سهام!A4</f>
        <v>برای ماه منتهی به 1405/02/31</v>
      </c>
      <c r="B4" s="60" t="s">
        <v>2</v>
      </c>
      <c r="C4" s="60" t="s">
        <v>2</v>
      </c>
      <c r="D4" s="60" t="s">
        <v>2</v>
      </c>
      <c r="E4" s="60" t="s">
        <v>2</v>
      </c>
    </row>
    <row r="5" spans="1:5" ht="26.25" x14ac:dyDescent="0.2">
      <c r="E5" s="45" t="s">
        <v>95</v>
      </c>
    </row>
    <row r="6" spans="1:5" ht="27" thickBot="1" x14ac:dyDescent="0.25">
      <c r="A6" s="61" t="s">
        <v>80</v>
      </c>
      <c r="C6" s="16" t="s">
        <v>25</v>
      </c>
      <c r="E6" s="16" t="s">
        <v>94</v>
      </c>
    </row>
    <row r="7" spans="1:5" ht="27" thickBot="1" x14ac:dyDescent="0.25">
      <c r="A7" s="61" t="s">
        <v>80</v>
      </c>
      <c r="C7" s="16" t="s">
        <v>18</v>
      </c>
      <c r="E7" s="16" t="s">
        <v>18</v>
      </c>
    </row>
    <row r="8" spans="1:5" ht="24.75" thickBot="1" x14ac:dyDescent="0.25">
      <c r="A8" s="18" t="s">
        <v>80</v>
      </c>
      <c r="B8" s="14"/>
      <c r="C8" s="14">
        <v>0</v>
      </c>
      <c r="D8" s="14"/>
      <c r="E8" s="14">
        <v>2217930254</v>
      </c>
    </row>
    <row r="9" spans="1:5" ht="24.75" thickBot="1" x14ac:dyDescent="0.25">
      <c r="A9" s="14" t="s">
        <v>15</v>
      </c>
      <c r="B9" s="14"/>
      <c r="C9" s="17">
        <f>SUM(C8:C8)</f>
        <v>0</v>
      </c>
      <c r="D9" s="14"/>
      <c r="E9" s="17">
        <f>SUM(E8:E8)</f>
        <v>2217930254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45"/>
  <sheetViews>
    <sheetView rightToLeft="1" zoomScale="85" zoomScaleNormal="85" workbookViewId="0">
      <selection activeCell="E24" sqref="E24"/>
    </sheetView>
  </sheetViews>
  <sheetFormatPr defaultRowHeight="18.75" x14ac:dyDescent="0.45"/>
  <cols>
    <col min="1" max="1" width="35.25" style="15" bestFit="1" customWidth="1"/>
    <col min="2" max="2" width="0.875" style="15" customWidth="1"/>
    <col min="3" max="3" width="19.25" style="15" customWidth="1"/>
    <col min="4" max="4" width="0.875" style="15" customWidth="1"/>
    <col min="5" max="5" width="19.25" style="15" customWidth="1"/>
    <col min="6" max="6" width="0.875" style="15" customWidth="1"/>
    <col min="7" max="7" width="19.25" style="15" customWidth="1"/>
    <col min="8" max="8" width="0.875" style="15" customWidth="1"/>
    <col min="9" max="9" width="19.25" style="15" customWidth="1"/>
    <col min="10" max="10" width="0.875" style="15" customWidth="1"/>
    <col min="11" max="11" width="20.125" style="15" customWidth="1"/>
    <col min="12" max="12" width="0.875" style="15" customWidth="1"/>
    <col min="13" max="13" width="19.25" style="15" customWidth="1"/>
    <col min="14" max="14" width="0.875" style="15" customWidth="1"/>
    <col min="15" max="15" width="20.125" style="15" customWidth="1"/>
    <col min="16" max="16" width="0.875" style="15" customWidth="1"/>
    <col min="17" max="17" width="19.25" style="15" customWidth="1"/>
    <col min="18" max="18" width="0.875" style="15" customWidth="1"/>
    <col min="19" max="19" width="20.125" style="15" customWidth="1"/>
    <col min="20" max="20" width="0.875" style="15" customWidth="1"/>
    <col min="21" max="21" width="20.125" style="15" customWidth="1"/>
    <col min="22" max="22" width="0.875" style="15" customWidth="1"/>
    <col min="23" max="23" width="8" style="15" customWidth="1"/>
    <col min="24" max="16384" width="9" style="15"/>
  </cols>
  <sheetData>
    <row r="2" spans="1:21" ht="26.25" x14ac:dyDescent="0.45">
      <c r="A2" s="60" t="str">
        <f>+درآمدها!A2</f>
        <v>صندوق سرمایه‌گذاری بخشی صنایع مفید - اکتان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  <c r="L2" s="60" t="s">
        <v>0</v>
      </c>
      <c r="M2" s="60" t="s">
        <v>0</v>
      </c>
      <c r="N2" s="60" t="s">
        <v>0</v>
      </c>
      <c r="O2" s="60" t="s">
        <v>0</v>
      </c>
      <c r="P2" s="60" t="s">
        <v>0</v>
      </c>
      <c r="Q2" s="60" t="s">
        <v>0</v>
      </c>
      <c r="R2" s="60" t="s">
        <v>0</v>
      </c>
      <c r="S2" s="60" t="s">
        <v>0</v>
      </c>
      <c r="T2" s="60" t="s">
        <v>0</v>
      </c>
      <c r="U2" s="60" t="s">
        <v>0</v>
      </c>
    </row>
    <row r="3" spans="1:21" ht="26.25" x14ac:dyDescent="0.45">
      <c r="A3" s="60" t="s">
        <v>23</v>
      </c>
      <c r="B3" s="60" t="s">
        <v>23</v>
      </c>
      <c r="C3" s="60" t="s">
        <v>23</v>
      </c>
      <c r="D3" s="60" t="s">
        <v>23</v>
      </c>
      <c r="E3" s="60" t="s">
        <v>23</v>
      </c>
      <c r="F3" s="60" t="s">
        <v>23</v>
      </c>
      <c r="G3" s="60" t="s">
        <v>23</v>
      </c>
      <c r="H3" s="60" t="s">
        <v>23</v>
      </c>
      <c r="I3" s="60" t="s">
        <v>23</v>
      </c>
      <c r="J3" s="60" t="s">
        <v>23</v>
      </c>
      <c r="K3" s="60" t="s">
        <v>23</v>
      </c>
      <c r="L3" s="60" t="s">
        <v>23</v>
      </c>
      <c r="M3" s="60" t="s">
        <v>23</v>
      </c>
      <c r="N3" s="60" t="s">
        <v>23</v>
      </c>
      <c r="O3" s="60" t="s">
        <v>23</v>
      </c>
      <c r="P3" s="60" t="s">
        <v>23</v>
      </c>
      <c r="Q3" s="60" t="s">
        <v>23</v>
      </c>
      <c r="R3" s="60" t="s">
        <v>23</v>
      </c>
      <c r="S3" s="60" t="s">
        <v>23</v>
      </c>
      <c r="T3" s="60" t="s">
        <v>23</v>
      </c>
      <c r="U3" s="60" t="s">
        <v>23</v>
      </c>
    </row>
    <row r="4" spans="1:21" ht="26.25" x14ac:dyDescent="0.45">
      <c r="A4" s="60" t="str">
        <f>+سهام!A4</f>
        <v>برای ماه منتهی به 1405/02/31</v>
      </c>
      <c r="B4" s="60" t="s">
        <v>2</v>
      </c>
      <c r="C4" s="60" t="s">
        <v>2</v>
      </c>
      <c r="D4" s="60" t="s">
        <v>2</v>
      </c>
      <c r="E4" s="60" t="s">
        <v>2</v>
      </c>
      <c r="F4" s="60" t="s">
        <v>2</v>
      </c>
      <c r="G4" s="60" t="s">
        <v>2</v>
      </c>
      <c r="H4" s="60" t="s">
        <v>2</v>
      </c>
      <c r="I4" s="60" t="s">
        <v>2</v>
      </c>
      <c r="J4" s="60" t="s">
        <v>2</v>
      </c>
      <c r="K4" s="60" t="s">
        <v>2</v>
      </c>
      <c r="L4" s="60" t="s">
        <v>2</v>
      </c>
      <c r="M4" s="60" t="s">
        <v>2</v>
      </c>
      <c r="N4" s="60" t="s">
        <v>2</v>
      </c>
      <c r="O4" s="60" t="s">
        <v>2</v>
      </c>
      <c r="P4" s="60" t="s">
        <v>2</v>
      </c>
      <c r="Q4" s="60" t="s">
        <v>2</v>
      </c>
      <c r="R4" s="60" t="s">
        <v>2</v>
      </c>
      <c r="S4" s="60" t="s">
        <v>2</v>
      </c>
      <c r="T4" s="60" t="s">
        <v>2</v>
      </c>
      <c r="U4" s="60" t="s">
        <v>2</v>
      </c>
    </row>
    <row r="6" spans="1:21" ht="27" thickBot="1" x14ac:dyDescent="0.5">
      <c r="A6" s="61" t="s">
        <v>3</v>
      </c>
      <c r="C6" s="61" t="s">
        <v>25</v>
      </c>
      <c r="D6" s="61" t="s">
        <v>25</v>
      </c>
      <c r="E6" s="61" t="s">
        <v>25</v>
      </c>
      <c r="F6" s="61" t="s">
        <v>25</v>
      </c>
      <c r="G6" s="61" t="s">
        <v>25</v>
      </c>
      <c r="H6" s="61" t="s">
        <v>25</v>
      </c>
      <c r="I6" s="61" t="s">
        <v>25</v>
      </c>
      <c r="J6" s="61" t="s">
        <v>25</v>
      </c>
      <c r="K6" s="61" t="s">
        <v>25</v>
      </c>
      <c r="M6" s="61" t="s">
        <v>26</v>
      </c>
      <c r="N6" s="61" t="s">
        <v>26</v>
      </c>
      <c r="O6" s="61" t="s">
        <v>26</v>
      </c>
      <c r="P6" s="61" t="s">
        <v>26</v>
      </c>
      <c r="Q6" s="61" t="s">
        <v>26</v>
      </c>
      <c r="R6" s="61" t="s">
        <v>26</v>
      </c>
      <c r="S6" s="61" t="s">
        <v>26</v>
      </c>
      <c r="T6" s="61" t="s">
        <v>26</v>
      </c>
      <c r="U6" s="61" t="s">
        <v>26</v>
      </c>
    </row>
    <row r="7" spans="1:21" ht="27" thickBot="1" x14ac:dyDescent="0.5">
      <c r="A7" s="61" t="s">
        <v>3</v>
      </c>
      <c r="C7" s="33" t="s">
        <v>41</v>
      </c>
      <c r="E7" s="33" t="s">
        <v>42</v>
      </c>
      <c r="G7" s="33" t="s">
        <v>43</v>
      </c>
      <c r="I7" s="33" t="s">
        <v>18</v>
      </c>
      <c r="K7" s="33" t="s">
        <v>44</v>
      </c>
      <c r="M7" s="33" t="s">
        <v>41</v>
      </c>
      <c r="O7" s="33" t="s">
        <v>42</v>
      </c>
      <c r="Q7" s="33" t="s">
        <v>43</v>
      </c>
      <c r="S7" s="33" t="s">
        <v>18</v>
      </c>
      <c r="U7" s="33" t="s">
        <v>44</v>
      </c>
    </row>
    <row r="8" spans="1:21" ht="21" x14ac:dyDescent="0.55000000000000004">
      <c r="A8" s="25" t="s">
        <v>69</v>
      </c>
      <c r="C8" s="9">
        <f>IFERROR(VLOOKUP(A8,'درآمد سود سهام'!A:S,13,0),0)</f>
        <v>0</v>
      </c>
      <c r="D8" s="9"/>
      <c r="E8" s="9">
        <f>IFERROR(VLOOKUP(A8,'درآمد ناشی از تغییر قیمت اوراق'!A:Q,9,0),0)</f>
        <v>1</v>
      </c>
      <c r="F8" s="9"/>
      <c r="G8" s="9">
        <f>IFERROR(VLOOKUP(A8,'درآمد ناشی از فروش'!A:Q,9,0),0)</f>
        <v>0</v>
      </c>
      <c r="H8" s="9"/>
      <c r="I8" s="9">
        <f>+G8+E8+C8</f>
        <v>1</v>
      </c>
      <c r="J8" s="9"/>
      <c r="K8" s="1">
        <f t="shared" ref="K8:K43" si="0">+I8/$I$44</f>
        <v>-5.2801731645612958E-13</v>
      </c>
      <c r="L8" s="9"/>
      <c r="M8" s="9">
        <f>IFERROR(VLOOKUP(A8,'درآمد سود سهام'!A:S,19,0),0)</f>
        <v>128344505400</v>
      </c>
      <c r="N8" s="9"/>
      <c r="O8" s="9">
        <f>IFERROR(VLOOKUP(A8,'درآمد ناشی از تغییر قیمت اوراق'!A:Q,17,0),0)</f>
        <v>-43036329077</v>
      </c>
      <c r="P8" s="9"/>
      <c r="Q8" s="9">
        <f>IFERROR(VLOOKUP(A8,'درآمد ناشی از فروش'!A:Q,17,0),0)</f>
        <v>0</v>
      </c>
      <c r="R8" s="9"/>
      <c r="S8" s="9">
        <f>+Q8+O8+M8</f>
        <v>85308176323</v>
      </c>
      <c r="T8" s="9"/>
      <c r="U8" s="1">
        <f>+S8/$S$44</f>
        <v>-4.9420681837327951E-2</v>
      </c>
    </row>
    <row r="9" spans="1:21" ht="21" x14ac:dyDescent="0.55000000000000004">
      <c r="A9" s="25" t="s">
        <v>67</v>
      </c>
      <c r="C9" s="9">
        <f>IFERROR(VLOOKUP(A9,'درآمد سود سهام'!A:S,13,0),0)</f>
        <v>0</v>
      </c>
      <c r="D9" s="9"/>
      <c r="E9" s="9">
        <f>IFERROR(VLOOKUP(A9,'درآمد ناشی از تغییر قیمت اوراق'!A:Q,9,0),0)</f>
        <v>11107580423</v>
      </c>
      <c r="F9" s="9"/>
      <c r="G9" s="9">
        <f>IFERROR(VLOOKUP(A9,'درآمد ناشی از فروش'!A:Q,9,0),0)</f>
        <v>0</v>
      </c>
      <c r="H9" s="9"/>
      <c r="I9" s="9">
        <f t="shared" ref="I9:I43" si="1">+G9+E9+C9</f>
        <v>11107580423</v>
      </c>
      <c r="J9" s="9"/>
      <c r="K9" s="1">
        <f t="shared" si="0"/>
        <v>-5.8649948072731009E-3</v>
      </c>
      <c r="L9" s="9"/>
      <c r="M9" s="9">
        <f>IFERROR(VLOOKUP(A9,'درآمد سود سهام'!A:S,19,0),0)</f>
        <v>0</v>
      </c>
      <c r="N9" s="9"/>
      <c r="O9" s="9">
        <f>IFERROR(VLOOKUP(A9,'درآمد ناشی از تغییر قیمت اوراق'!A:Q,17,0),0)</f>
        <v>16323886739</v>
      </c>
      <c r="P9" s="9"/>
      <c r="Q9" s="9">
        <f>IFERROR(VLOOKUP(A9,'درآمد ناشی از فروش'!A:Q,17,0),0)</f>
        <v>0</v>
      </c>
      <c r="R9" s="9"/>
      <c r="S9" s="9">
        <f t="shared" ref="S9:S43" si="2">+Q9+O9+M9</f>
        <v>16323886739</v>
      </c>
      <c r="T9" s="9"/>
      <c r="U9" s="1">
        <f t="shared" ref="U9:U43" si="3">+S9/$S$44</f>
        <v>-9.4567443315417676E-3</v>
      </c>
    </row>
    <row r="10" spans="1:21" s="3" customFormat="1" ht="21" x14ac:dyDescent="0.55000000000000004">
      <c r="A10" s="25" t="s">
        <v>71</v>
      </c>
      <c r="C10" s="9">
        <f>IFERROR(VLOOKUP(A10,'درآمد سود سهام'!A:S,13,0),0)</f>
        <v>0</v>
      </c>
      <c r="E10" s="9">
        <f>IFERROR(VLOOKUP(A10,'درآمد ناشی از تغییر قیمت اوراق'!A:Q,9,0),0)</f>
        <v>6403947055</v>
      </c>
      <c r="G10" s="9">
        <f>IFERROR(VLOOKUP(A10,'درآمد ناشی از فروش'!A:Q,9,0),0)</f>
        <v>0</v>
      </c>
      <c r="I10" s="9">
        <f t="shared" si="1"/>
        <v>6403947055</v>
      </c>
      <c r="K10" s="1">
        <f t="shared" si="0"/>
        <v>-3.3813949387082342E-3</v>
      </c>
      <c r="M10" s="9">
        <f>IFERROR(VLOOKUP(A10,'درآمد سود سهام'!A:S,19,0),0)</f>
        <v>0</v>
      </c>
      <c r="O10" s="9">
        <f>IFERROR(VLOOKUP(A10,'درآمد ناشی از تغییر قیمت اوراق'!A:Q,17,0),0)</f>
        <v>-24971738449</v>
      </c>
      <c r="Q10" s="9">
        <f>IFERROR(VLOOKUP(A10,'درآمد ناشی از فروش'!A:Q,17,0),0)</f>
        <v>0</v>
      </c>
      <c r="S10" s="9">
        <f t="shared" si="2"/>
        <v>-24971738449</v>
      </c>
      <c r="U10" s="1">
        <f t="shared" si="3"/>
        <v>1.4466612627379145E-2</v>
      </c>
    </row>
    <row r="11" spans="1:21" ht="21" x14ac:dyDescent="0.55000000000000004">
      <c r="A11" s="25" t="s">
        <v>61</v>
      </c>
      <c r="C11" s="9">
        <f>IFERROR(VLOOKUP(A11,'درآمد سود سهام'!A:S,13,0),0)</f>
        <v>0</v>
      </c>
      <c r="D11" s="9"/>
      <c r="E11" s="9">
        <f>IFERROR(VLOOKUP(A11,'درآمد ناشی از تغییر قیمت اوراق'!A:Q,9,0),0)</f>
        <v>-50298579266</v>
      </c>
      <c r="F11" s="9"/>
      <c r="G11" s="9">
        <f>IFERROR(VLOOKUP(A11,'درآمد ناشی از فروش'!A:Q,9,0),0)</f>
        <v>-9986</v>
      </c>
      <c r="H11" s="9"/>
      <c r="I11" s="9">
        <f t="shared" si="1"/>
        <v>-50298589252</v>
      </c>
      <c r="J11" s="9"/>
      <c r="K11" s="1">
        <f t="shared" si="0"/>
        <v>2.6558526118370163E-2</v>
      </c>
      <c r="L11" s="9"/>
      <c r="M11" s="9">
        <f>IFERROR(VLOOKUP(A11,'درآمد سود سهام'!A:S,19,0),0)</f>
        <v>0</v>
      </c>
      <c r="N11" s="9"/>
      <c r="O11" s="9">
        <f>IFERROR(VLOOKUP(A11,'درآمد ناشی از تغییر قیمت اوراق'!A:Q,17,0),0)</f>
        <v>-48466194802</v>
      </c>
      <c r="P11" s="9"/>
      <c r="Q11" s="9">
        <f>IFERROR(VLOOKUP(A11,'درآمد ناشی از فروش'!A:Q,17,0),0)</f>
        <v>-9986</v>
      </c>
      <c r="R11" s="9"/>
      <c r="S11" s="9">
        <f t="shared" si="2"/>
        <v>-48466204788</v>
      </c>
      <c r="T11" s="9"/>
      <c r="U11" s="1">
        <f t="shared" si="3"/>
        <v>2.8077412856905116E-2</v>
      </c>
    </row>
    <row r="12" spans="1:21" ht="21" x14ac:dyDescent="0.55000000000000004">
      <c r="A12" s="25" t="s">
        <v>74</v>
      </c>
      <c r="C12" s="9">
        <f>IFERROR(VLOOKUP(A12,'درآمد سود سهام'!A:S,13,0),0)</f>
        <v>0</v>
      </c>
      <c r="D12" s="9"/>
      <c r="E12" s="9">
        <f>IFERROR(VLOOKUP(A12,'درآمد ناشی از تغییر قیمت اوراق'!A:Q,9,0),0)</f>
        <v>185967603</v>
      </c>
      <c r="F12" s="9"/>
      <c r="G12" s="9">
        <f>IFERROR(VLOOKUP(A12,'درآمد ناشی از فروش'!A:Q,9,0),0)</f>
        <v>-202423039</v>
      </c>
      <c r="H12" s="9"/>
      <c r="I12" s="9">
        <f t="shared" si="1"/>
        <v>-16455436</v>
      </c>
      <c r="J12" s="9"/>
      <c r="K12" s="1">
        <f t="shared" si="0"/>
        <v>8.6887551578355866E-6</v>
      </c>
      <c r="L12" s="9"/>
      <c r="M12" s="9">
        <f>IFERROR(VLOOKUP(A12,'درآمد سود سهام'!A:S,19,0),0)</f>
        <v>0</v>
      </c>
      <c r="N12" s="9"/>
      <c r="O12" s="9">
        <f>IFERROR(VLOOKUP(A12,'درآمد ناشی از تغییر قیمت اوراق'!A:Q,17,0),0)</f>
        <v>-505725656</v>
      </c>
      <c r="P12" s="9"/>
      <c r="Q12" s="9">
        <f>IFERROR(VLOOKUP(A12,'درآمد ناشی از فروش'!A:Q,17,0),0)</f>
        <v>-202423039</v>
      </c>
      <c r="R12" s="9"/>
      <c r="S12" s="9">
        <f t="shared" si="2"/>
        <v>-708148695</v>
      </c>
      <c r="T12" s="9"/>
      <c r="U12" s="1">
        <f t="shared" si="3"/>
        <v>4.1024427971130331E-4</v>
      </c>
    </row>
    <row r="13" spans="1:21" ht="21" x14ac:dyDescent="0.55000000000000004">
      <c r="A13" s="25" t="s">
        <v>59</v>
      </c>
      <c r="C13" s="9">
        <f>IFERROR(VLOOKUP(A13,'درآمد سود سهام'!A:S,13,0),0)</f>
        <v>0</v>
      </c>
      <c r="D13" s="9"/>
      <c r="E13" s="9">
        <f>IFERROR(VLOOKUP(A13,'درآمد ناشی از تغییر قیمت اوراق'!A:Q,9,0),0)</f>
        <v>2456077818</v>
      </c>
      <c r="F13" s="9"/>
      <c r="G13" s="9">
        <f>IFERROR(VLOOKUP(A13,'درآمد ناشی از فروش'!A:Q,9,0),0)</f>
        <v>0</v>
      </c>
      <c r="H13" s="9"/>
      <c r="I13" s="9">
        <f t="shared" si="1"/>
        <v>2456077818</v>
      </c>
      <c r="J13" s="9"/>
      <c r="K13" s="1">
        <f t="shared" si="0"/>
        <v>-1.2968516184677862E-3</v>
      </c>
      <c r="L13" s="9"/>
      <c r="M13" s="9">
        <f>IFERROR(VLOOKUP(A13,'درآمد سود سهام'!A:S,19,0),0)</f>
        <v>0</v>
      </c>
      <c r="N13" s="9"/>
      <c r="O13" s="9">
        <f>IFERROR(VLOOKUP(A13,'درآمد ناشی از تغییر قیمت اوراق'!A:Q,17,0),0)</f>
        <v>3187784383</v>
      </c>
      <c r="P13" s="9"/>
      <c r="Q13" s="9">
        <f>IFERROR(VLOOKUP(A13,'درآمد ناشی از فروش'!A:Q,17,0),0)</f>
        <v>668349048</v>
      </c>
      <c r="R13" s="9"/>
      <c r="S13" s="9">
        <f t="shared" si="2"/>
        <v>3856133431</v>
      </c>
      <c r="T13" s="9"/>
      <c r="U13" s="1">
        <f t="shared" si="3"/>
        <v>-2.2339329197962748E-3</v>
      </c>
    </row>
    <row r="14" spans="1:21" ht="21" x14ac:dyDescent="0.55000000000000004">
      <c r="A14" s="25" t="s">
        <v>51</v>
      </c>
      <c r="C14" s="9">
        <f>IFERROR(VLOOKUP(A14,'درآمد سود سهام'!A:S,13,0),0)</f>
        <v>0</v>
      </c>
      <c r="D14" s="9"/>
      <c r="E14" s="9">
        <f>IFERROR(VLOOKUP(A14,'درآمد ناشی از تغییر قیمت اوراق'!A:Q,9,0),0)</f>
        <v>3067730946</v>
      </c>
      <c r="F14" s="9"/>
      <c r="G14" s="9">
        <f>IFERROR(VLOOKUP(A14,'درآمد ناشی از فروش'!A:Q,9,0),0)</f>
        <v>0</v>
      </c>
      <c r="H14" s="9"/>
      <c r="I14" s="9">
        <f t="shared" si="1"/>
        <v>3067730946</v>
      </c>
      <c r="J14" s="9"/>
      <c r="K14" s="1">
        <f t="shared" si="0"/>
        <v>-1.6198150617163438E-3</v>
      </c>
      <c r="L14" s="9"/>
      <c r="M14" s="9">
        <f>IFERROR(VLOOKUP(A14,'درآمد سود سهام'!A:S,19,0),0)</f>
        <v>0</v>
      </c>
      <c r="N14" s="9"/>
      <c r="O14" s="9">
        <f>IFERROR(VLOOKUP(A14,'درآمد ناشی از تغییر قیمت اوراق'!A:Q,17,0),0)</f>
        <v>2629483668</v>
      </c>
      <c r="P14" s="9"/>
      <c r="Q14" s="9">
        <f>IFERROR(VLOOKUP(A14,'درآمد ناشی از فروش'!A:Q,17,0),0)</f>
        <v>0</v>
      </c>
      <c r="R14" s="9"/>
      <c r="S14" s="9">
        <f t="shared" si="2"/>
        <v>2629483668</v>
      </c>
      <c r="T14" s="9"/>
      <c r="U14" s="1">
        <f t="shared" si="3"/>
        <v>-1.5233109105585456E-3</v>
      </c>
    </row>
    <row r="15" spans="1:21" ht="21" x14ac:dyDescent="0.55000000000000004">
      <c r="A15" s="25" t="s">
        <v>65</v>
      </c>
      <c r="C15" s="9">
        <f>IFERROR(VLOOKUP(A15,'درآمد سود سهام'!A:S,13,0),0)</f>
        <v>0</v>
      </c>
      <c r="D15" s="9"/>
      <c r="E15" s="9">
        <f>IFERROR(VLOOKUP(A15,'درآمد ناشی از تغییر قیمت اوراق'!A:Q,9,0),0)</f>
        <v>50267776937</v>
      </c>
      <c r="F15" s="9"/>
      <c r="G15" s="9">
        <f>IFERROR(VLOOKUP(A15,'درآمد ناشی از فروش'!A:Q,9,0),0)</f>
        <v>0</v>
      </c>
      <c r="H15" s="9"/>
      <c r="I15" s="9">
        <f t="shared" si="1"/>
        <v>50267776937</v>
      </c>
      <c r="J15" s="9"/>
      <c r="K15" s="1">
        <f t="shared" si="0"/>
        <v>-2.6542256682490061E-2</v>
      </c>
      <c r="L15" s="9"/>
      <c r="M15" s="9">
        <f>IFERROR(VLOOKUP(A15,'درآمد سود سهام'!A:S,19,0),0)</f>
        <v>0</v>
      </c>
      <c r="N15" s="9"/>
      <c r="O15" s="9">
        <f>IFERROR(VLOOKUP(A15,'درآمد ناشی از تغییر قیمت اوراق'!A:Q,17,0),0)</f>
        <v>134009803867</v>
      </c>
      <c r="P15" s="9"/>
      <c r="Q15" s="9">
        <f>IFERROR(VLOOKUP(A15,'درآمد ناشی از فروش'!A:Q,17,0),0)</f>
        <v>0</v>
      </c>
      <c r="R15" s="9"/>
      <c r="S15" s="9">
        <f t="shared" si="2"/>
        <v>134009803867</v>
      </c>
      <c r="T15" s="9"/>
      <c r="U15" s="1">
        <f t="shared" si="3"/>
        <v>-7.7634479664854067E-2</v>
      </c>
    </row>
    <row r="16" spans="1:21" ht="21" x14ac:dyDescent="0.55000000000000004">
      <c r="A16" s="25" t="s">
        <v>72</v>
      </c>
      <c r="C16" s="9">
        <f>IFERROR(VLOOKUP(A16,'درآمد سود سهام'!A:S,13,0),0)</f>
        <v>0</v>
      </c>
      <c r="D16" s="9"/>
      <c r="E16" s="9">
        <f>IFERROR(VLOOKUP(A16,'درآمد ناشی از تغییر قیمت اوراق'!A:Q,9,0),0)</f>
        <v>0</v>
      </c>
      <c r="F16" s="9"/>
      <c r="G16" s="9">
        <f>IFERROR(VLOOKUP(A16,'درآمد ناشی از فروش'!A:Q,9,0),0)</f>
        <v>0</v>
      </c>
      <c r="H16" s="9"/>
      <c r="I16" s="9">
        <f t="shared" si="1"/>
        <v>0</v>
      </c>
      <c r="J16" s="9"/>
      <c r="K16" s="1">
        <f t="shared" si="0"/>
        <v>0</v>
      </c>
      <c r="L16" s="9"/>
      <c r="M16" s="9">
        <f>IFERROR(VLOOKUP(A16,'درآمد سود سهام'!A:S,19,0),0)</f>
        <v>0</v>
      </c>
      <c r="N16" s="9"/>
      <c r="O16" s="9">
        <f>IFERROR(VLOOKUP(A16,'درآمد ناشی از تغییر قیمت اوراق'!A:Q,17,0),0)</f>
        <v>0</v>
      </c>
      <c r="P16" s="9"/>
      <c r="Q16" s="9">
        <f>IFERROR(VLOOKUP(A16,'درآمد ناشی از فروش'!A:Q,17,0),0)</f>
        <v>9312537704</v>
      </c>
      <c r="R16" s="9"/>
      <c r="S16" s="9">
        <f t="shared" si="2"/>
        <v>9312537704</v>
      </c>
      <c r="T16" s="9"/>
      <c r="U16" s="1">
        <f t="shared" si="3"/>
        <v>-5.3949337895226003E-3</v>
      </c>
    </row>
    <row r="17" spans="1:21" ht="21" x14ac:dyDescent="0.55000000000000004">
      <c r="A17" s="25" t="s">
        <v>63</v>
      </c>
      <c r="C17" s="9">
        <f>IFERROR(VLOOKUP(A17,'درآمد سود سهام'!A:S,13,0),0)</f>
        <v>0</v>
      </c>
      <c r="D17" s="9"/>
      <c r="E17" s="9">
        <f>IFERROR(VLOOKUP(A17,'درآمد ناشی از تغییر قیمت اوراق'!A:Q,9,0),0)</f>
        <v>-19419692724</v>
      </c>
      <c r="F17" s="9"/>
      <c r="G17" s="9">
        <f>IFERROR(VLOOKUP(A17,'درآمد ناشی از فروش'!A:Q,9,0),0)</f>
        <v>-16067173056</v>
      </c>
      <c r="H17" s="9"/>
      <c r="I17" s="9">
        <f t="shared" si="1"/>
        <v>-35486865780</v>
      </c>
      <c r="J17" s="9"/>
      <c r="K17" s="1">
        <f t="shared" si="0"/>
        <v>1.8737679638594455E-2</v>
      </c>
      <c r="L17" s="9"/>
      <c r="M17" s="9">
        <f>IFERROR(VLOOKUP(A17,'درآمد سود سهام'!A:S,19,0),0)</f>
        <v>0</v>
      </c>
      <c r="N17" s="9"/>
      <c r="O17" s="9">
        <f>IFERROR(VLOOKUP(A17,'درآمد ناشی از تغییر قیمت اوراق'!A:Q,17,0),0)</f>
        <v>-167813779971</v>
      </c>
      <c r="P17" s="9"/>
      <c r="Q17" s="9">
        <f>IFERROR(VLOOKUP(A17,'درآمد ناشی از فروش'!A:Q,17,0),0)</f>
        <v>-18198832865</v>
      </c>
      <c r="R17" s="9"/>
      <c r="S17" s="9">
        <f t="shared" si="2"/>
        <v>-186012612836</v>
      </c>
      <c r="T17" s="9"/>
      <c r="U17" s="1">
        <f t="shared" si="3"/>
        <v>0.10776071594698391</v>
      </c>
    </row>
    <row r="18" spans="1:21" ht="21" x14ac:dyDescent="0.55000000000000004">
      <c r="A18" s="25" t="s">
        <v>64</v>
      </c>
      <c r="C18" s="9">
        <f>IFERROR(VLOOKUP(A18,'درآمد سود سهام'!A:S,13,0),0)</f>
        <v>0</v>
      </c>
      <c r="D18" s="9"/>
      <c r="E18" s="9">
        <f>IFERROR(VLOOKUP(A18,'درآمد ناشی از تغییر قیمت اوراق'!A:Q,9,0),0)</f>
        <v>1</v>
      </c>
      <c r="F18" s="9"/>
      <c r="G18" s="9">
        <f>IFERROR(VLOOKUP(A18,'درآمد ناشی از فروش'!A:Q,9,0),0)</f>
        <v>0</v>
      </c>
      <c r="H18" s="9"/>
      <c r="I18" s="9">
        <f t="shared" si="1"/>
        <v>1</v>
      </c>
      <c r="J18" s="9"/>
      <c r="K18" s="1">
        <f t="shared" si="0"/>
        <v>-5.2801731645612958E-13</v>
      </c>
      <c r="L18" s="9"/>
      <c r="M18" s="9">
        <f>IFERROR(VLOOKUP(A18,'درآمد سود سهام'!A:S,19,0),0)</f>
        <v>19375464000</v>
      </c>
      <c r="N18" s="9"/>
      <c r="O18" s="9">
        <f>IFERROR(VLOOKUP(A18,'درآمد ناشی از تغییر قیمت اوراق'!A:Q,17,0),0)</f>
        <v>-12951838532</v>
      </c>
      <c r="P18" s="9"/>
      <c r="Q18" s="9">
        <f>IFERROR(VLOOKUP(A18,'درآمد ناشی از فروش'!A:Q,17,0),0)</f>
        <v>949059436</v>
      </c>
      <c r="R18" s="9"/>
      <c r="S18" s="9">
        <f t="shared" si="2"/>
        <v>7372684904</v>
      </c>
      <c r="T18" s="9"/>
      <c r="U18" s="1">
        <f t="shared" si="3"/>
        <v>-4.2711394221800819E-3</v>
      </c>
    </row>
    <row r="19" spans="1:21" ht="21" x14ac:dyDescent="0.55000000000000004">
      <c r="A19" s="25" t="s">
        <v>89</v>
      </c>
      <c r="C19" s="9">
        <f>IFERROR(VLOOKUP(A19,'درآمد سود سهام'!A:S,13,0),0)</f>
        <v>0</v>
      </c>
      <c r="D19" s="9"/>
      <c r="E19" s="9">
        <f>IFERROR(VLOOKUP(A19,'درآمد ناشی از تغییر قیمت اوراق'!A:Q,9,0),0)</f>
        <v>0</v>
      </c>
      <c r="F19" s="9"/>
      <c r="G19" s="9">
        <f>IFERROR(VLOOKUP(A19,'درآمد ناشی از فروش'!A:Q,9,0),0)</f>
        <v>0</v>
      </c>
      <c r="H19" s="9"/>
      <c r="I19" s="9">
        <f t="shared" si="1"/>
        <v>0</v>
      </c>
      <c r="J19" s="9"/>
      <c r="K19" s="1">
        <f t="shared" si="0"/>
        <v>0</v>
      </c>
      <c r="L19" s="9"/>
      <c r="M19" s="9">
        <f>IFERROR(VLOOKUP(A19,'درآمد سود سهام'!A:S,19,0),0)</f>
        <v>0</v>
      </c>
      <c r="N19" s="9"/>
      <c r="O19" s="9">
        <f>IFERROR(VLOOKUP(A19,'درآمد ناشی از تغییر قیمت اوراق'!A:Q,17,0),0)</f>
        <v>236183492007</v>
      </c>
      <c r="P19" s="9"/>
      <c r="Q19" s="9">
        <f>IFERROR(VLOOKUP(A19,'درآمد ناشی از فروش'!A:Q,17,0),0)</f>
        <v>16080066701</v>
      </c>
      <c r="R19" s="9"/>
      <c r="S19" s="9">
        <f t="shared" si="2"/>
        <v>252263558708</v>
      </c>
      <c r="T19" s="9"/>
      <c r="U19" s="1">
        <f t="shared" si="3"/>
        <v>-0.14614117440345425</v>
      </c>
    </row>
    <row r="20" spans="1:21" ht="21" x14ac:dyDescent="0.55000000000000004">
      <c r="A20" s="25" t="s">
        <v>91</v>
      </c>
      <c r="C20" s="9">
        <f>IFERROR(VLOOKUP(A20,'درآمد سود سهام'!A:S,13,0),0)</f>
        <v>0</v>
      </c>
      <c r="D20" s="9"/>
      <c r="E20" s="9">
        <f>IFERROR(VLOOKUP(A20,'درآمد ناشی از تغییر قیمت اوراق'!A:Q,9,0),0)</f>
        <v>0</v>
      </c>
      <c r="F20" s="9"/>
      <c r="G20" s="9">
        <f>IFERROR(VLOOKUP(A20,'درآمد ناشی از فروش'!A:Q,9,0),0)</f>
        <v>0</v>
      </c>
      <c r="H20" s="9"/>
      <c r="I20" s="9">
        <f t="shared" si="1"/>
        <v>0</v>
      </c>
      <c r="J20" s="9"/>
      <c r="K20" s="1">
        <f t="shared" si="0"/>
        <v>0</v>
      </c>
      <c r="L20" s="9"/>
      <c r="M20" s="9">
        <f>IFERROR(VLOOKUP(A20,'درآمد سود سهام'!A:S,19,0),0)</f>
        <v>0</v>
      </c>
      <c r="N20" s="9"/>
      <c r="O20" s="9">
        <f>IFERROR(VLOOKUP(A20,'درآمد ناشی از تغییر قیمت اوراق'!A:Q,17,0),0)</f>
        <v>0</v>
      </c>
      <c r="P20" s="9"/>
      <c r="Q20" s="9">
        <f>IFERROR(VLOOKUP(A20,'درآمد ناشی از فروش'!A:Q,17,0),0)</f>
        <v>-14442933188</v>
      </c>
      <c r="R20" s="9"/>
      <c r="S20" s="9">
        <f t="shared" si="2"/>
        <v>-14442933188</v>
      </c>
      <c r="T20" s="9"/>
      <c r="U20" s="1">
        <f t="shared" si="3"/>
        <v>8.3670714420077241E-3</v>
      </c>
    </row>
    <row r="21" spans="1:21" ht="21" x14ac:dyDescent="0.55000000000000004">
      <c r="A21" s="25" t="s">
        <v>58</v>
      </c>
      <c r="C21" s="9">
        <f>IFERROR(VLOOKUP(A21,'درآمد سود سهام'!A:S,13,0),0)</f>
        <v>0</v>
      </c>
      <c r="D21" s="9"/>
      <c r="E21" s="9">
        <f>IFERROR(VLOOKUP(A21,'درآمد ناشی از تغییر قیمت اوراق'!A:Q,9,0),0)</f>
        <v>-5270615652</v>
      </c>
      <c r="F21" s="9"/>
      <c r="G21" s="9">
        <f>IFERROR(VLOOKUP(A21,'درآمد ناشی از فروش'!A:Q,9,0),0)</f>
        <v>0</v>
      </c>
      <c r="H21" s="9"/>
      <c r="I21" s="9">
        <f t="shared" si="1"/>
        <v>-5270615652</v>
      </c>
      <c r="J21" s="9"/>
      <c r="K21" s="1">
        <f t="shared" si="0"/>
        <v>2.7829763326407135E-3</v>
      </c>
      <c r="L21" s="9"/>
      <c r="M21" s="9">
        <f>IFERROR(VLOOKUP(A21,'درآمد سود سهام'!A:S,19,0),0)</f>
        <v>0</v>
      </c>
      <c r="N21" s="9"/>
      <c r="O21" s="9">
        <f>IFERROR(VLOOKUP(A21,'درآمد ناشی از تغییر قیمت اوراق'!A:Q,17,0),0)</f>
        <v>-5055591751</v>
      </c>
      <c r="P21" s="9"/>
      <c r="Q21" s="9">
        <f>IFERROR(VLOOKUP(A21,'درآمد ناشی از فروش'!A:Q,17,0),0)</f>
        <v>26479621509</v>
      </c>
      <c r="R21" s="9"/>
      <c r="S21" s="9">
        <f t="shared" si="2"/>
        <v>21424029758</v>
      </c>
      <c r="T21" s="9"/>
      <c r="U21" s="1">
        <f t="shared" si="3"/>
        <v>-1.2411356144042936E-2</v>
      </c>
    </row>
    <row r="22" spans="1:21" ht="21" x14ac:dyDescent="0.55000000000000004">
      <c r="A22" s="25" t="s">
        <v>73</v>
      </c>
      <c r="C22" s="9">
        <f>IFERROR(VLOOKUP(A22,'درآمد سود سهام'!A:S,13,0),0)</f>
        <v>0</v>
      </c>
      <c r="D22" s="9"/>
      <c r="E22" s="9">
        <f>IFERROR(VLOOKUP(A22,'درآمد ناشی از تغییر قیمت اوراق'!A:Q,9,0),0)</f>
        <v>-4126504746</v>
      </c>
      <c r="F22" s="9"/>
      <c r="G22" s="9">
        <f>IFERROR(VLOOKUP(A22,'درآمد ناشی از فروش'!A:Q,9,0),0)</f>
        <v>-3844779313</v>
      </c>
      <c r="H22" s="9"/>
      <c r="I22" s="9">
        <f t="shared" si="1"/>
        <v>-7971284059</v>
      </c>
      <c r="J22" s="9"/>
      <c r="K22" s="1">
        <f t="shared" si="0"/>
        <v>4.208976017542704E-3</v>
      </c>
      <c r="L22" s="9"/>
      <c r="M22" s="9">
        <f>IFERROR(VLOOKUP(A22,'درآمد سود سهام'!A:S,19,0),0)</f>
        <v>0</v>
      </c>
      <c r="N22" s="9"/>
      <c r="O22" s="9">
        <f>IFERROR(VLOOKUP(A22,'درآمد ناشی از تغییر قیمت اوراق'!A:Q,17,0),0)</f>
        <v>-46953141609</v>
      </c>
      <c r="P22" s="9"/>
      <c r="Q22" s="9">
        <f>IFERROR(VLOOKUP(A22,'درآمد ناشی از فروش'!A:Q,17,0),0)</f>
        <v>-3844779313</v>
      </c>
      <c r="R22" s="9"/>
      <c r="S22" s="9">
        <f t="shared" si="2"/>
        <v>-50797920922</v>
      </c>
      <c r="T22" s="9"/>
      <c r="U22" s="1">
        <f t="shared" si="3"/>
        <v>2.9428221257228517E-2</v>
      </c>
    </row>
    <row r="23" spans="1:21" ht="21" x14ac:dyDescent="0.55000000000000004">
      <c r="A23" s="25" t="s">
        <v>66</v>
      </c>
      <c r="C23" s="9">
        <f>IFERROR(VLOOKUP(A23,'درآمد سود سهام'!A:S,13,0),0)</f>
        <v>0</v>
      </c>
      <c r="D23" s="9"/>
      <c r="E23" s="9">
        <f>IFERROR(VLOOKUP(A23,'درآمد ناشی از تغییر قیمت اوراق'!A:Q,9,0),0)</f>
        <v>-493433291697</v>
      </c>
      <c r="F23" s="9"/>
      <c r="G23" s="9">
        <f>IFERROR(VLOOKUP(A23,'درآمد ناشی از فروش'!A:Q,9,0),0)</f>
        <v>0</v>
      </c>
      <c r="H23" s="9"/>
      <c r="I23" s="9">
        <f t="shared" si="1"/>
        <v>-493433291697</v>
      </c>
      <c r="J23" s="9"/>
      <c r="K23" s="1">
        <f t="shared" si="0"/>
        <v>0.26054132253196455</v>
      </c>
      <c r="L23" s="9"/>
      <c r="M23" s="9">
        <f>IFERROR(VLOOKUP(A23,'درآمد سود سهام'!A:S,19,0),0)</f>
        <v>0</v>
      </c>
      <c r="N23" s="9"/>
      <c r="O23" s="9">
        <f>IFERROR(VLOOKUP(A23,'درآمد ناشی از تغییر قیمت اوراق'!A:Q,17,0),0)</f>
        <v>-505046815014</v>
      </c>
      <c r="P23" s="9"/>
      <c r="Q23" s="9">
        <f>IFERROR(VLOOKUP(A23,'درآمد ناشی از فروش'!A:Q,17,0),0)</f>
        <v>4341152210</v>
      </c>
      <c r="R23" s="9"/>
      <c r="S23" s="9">
        <f t="shared" si="2"/>
        <v>-500705662804</v>
      </c>
      <c r="T23" s="9"/>
      <c r="U23" s="1">
        <f t="shared" si="3"/>
        <v>0.29006850599985601</v>
      </c>
    </row>
    <row r="24" spans="1:21" ht="21" x14ac:dyDescent="0.55000000000000004">
      <c r="A24" s="25" t="s">
        <v>62</v>
      </c>
      <c r="C24" s="9">
        <f>IFERROR(VLOOKUP(A24,'درآمد سود سهام'!A:S,13,0),0)</f>
        <v>0</v>
      </c>
      <c r="D24" s="9"/>
      <c r="E24" s="9">
        <f>IFERROR(VLOOKUP(A24,'درآمد ناشی از تغییر قیمت اوراق'!A:Q,9,0),0)</f>
        <v>-45117110212</v>
      </c>
      <c r="F24" s="9"/>
      <c r="G24" s="9">
        <f>IFERROR(VLOOKUP(A24,'درآمد ناشی از فروش'!A:Q,9,0),0)</f>
        <v>0</v>
      </c>
      <c r="H24" s="9"/>
      <c r="I24" s="9">
        <f t="shared" si="1"/>
        <v>-45117110212</v>
      </c>
      <c r="J24" s="9"/>
      <c r="K24" s="1">
        <f t="shared" si="0"/>
        <v>2.3822615460395678E-2</v>
      </c>
      <c r="L24" s="9"/>
      <c r="M24" s="9">
        <f>IFERROR(VLOOKUP(A24,'درآمد سود سهام'!A:S,19,0),0)</f>
        <v>0</v>
      </c>
      <c r="N24" s="9"/>
      <c r="O24" s="9">
        <f>IFERROR(VLOOKUP(A24,'درآمد ناشی از تغییر قیمت اوراق'!A:Q,17,0),0)</f>
        <v>-88048643190</v>
      </c>
      <c r="P24" s="9"/>
      <c r="Q24" s="9">
        <f>IFERROR(VLOOKUP(A24,'درآمد ناشی از فروش'!A:Q,17,0),0)</f>
        <v>-24489314</v>
      </c>
      <c r="R24" s="9"/>
      <c r="S24" s="9">
        <f t="shared" si="2"/>
        <v>-88073132504</v>
      </c>
      <c r="T24" s="9"/>
      <c r="U24" s="1">
        <f t="shared" si="3"/>
        <v>5.1022474603334055E-2</v>
      </c>
    </row>
    <row r="25" spans="1:21" ht="21" x14ac:dyDescent="0.45">
      <c r="A25" s="5" t="s">
        <v>57</v>
      </c>
      <c r="C25" s="9">
        <f>IFERROR(VLOOKUP(A25,'درآمد سود سهام'!A:S,13,0),0)</f>
        <v>0</v>
      </c>
      <c r="E25" s="9">
        <f>IFERROR(VLOOKUP(A25,'درآمد ناشی از تغییر قیمت اوراق'!A:Q,9,0),0)</f>
        <v>-203108611003</v>
      </c>
      <c r="G25" s="9">
        <f>IFERROR(VLOOKUP(A25,'درآمد ناشی از فروش'!A:Q,9,0),0)</f>
        <v>0</v>
      </c>
      <c r="I25" s="9">
        <f t="shared" si="1"/>
        <v>-203108611003</v>
      </c>
      <c r="K25" s="1">
        <f t="shared" si="0"/>
        <v>0.10724486373093597</v>
      </c>
      <c r="M25" s="9">
        <f>IFERROR(VLOOKUP(A25,'درآمد سود سهام'!A:S,19,0),0)</f>
        <v>0</v>
      </c>
      <c r="O25" s="9">
        <f>IFERROR(VLOOKUP(A25,'درآمد ناشی از تغییر قیمت اوراق'!A:Q,17,0),0)</f>
        <v>-297846957278</v>
      </c>
      <c r="Q25" s="9">
        <f>IFERROR(VLOOKUP(A25,'درآمد ناشی از فروش'!A:Q,17,0),0)</f>
        <v>0</v>
      </c>
      <c r="S25" s="9">
        <f t="shared" si="2"/>
        <v>-297846957278</v>
      </c>
      <c r="U25" s="1">
        <f t="shared" si="3"/>
        <v>0.17254852168119358</v>
      </c>
    </row>
    <row r="26" spans="1:21" ht="21" x14ac:dyDescent="0.45">
      <c r="A26" s="5" t="s">
        <v>60</v>
      </c>
      <c r="C26" s="9">
        <f>IFERROR(VLOOKUP(A26,'درآمد سود سهام'!A:S,13,0),0)</f>
        <v>0</v>
      </c>
      <c r="E26" s="9">
        <f>IFERROR(VLOOKUP(A26,'درآمد ناشی از تغییر قیمت اوراق'!A:Q,9,0),0)</f>
        <v>-78674385201</v>
      </c>
      <c r="G26" s="9">
        <f>IFERROR(VLOOKUP(A26,'درآمد ناشی از فروش'!A:Q,9,0),0)</f>
        <v>0</v>
      </c>
      <c r="I26" s="9">
        <f t="shared" si="1"/>
        <v>-78674385201</v>
      </c>
      <c r="K26" s="1">
        <f t="shared" si="0"/>
        <v>4.1541437747667852E-2</v>
      </c>
      <c r="M26" s="9">
        <f>IFERROR(VLOOKUP(A26,'درآمد سود سهام'!A:S,19,0),0)</f>
        <v>52252060000</v>
      </c>
      <c r="O26" s="9">
        <f>IFERROR(VLOOKUP(A26,'درآمد ناشی از تغییر قیمت اوراق'!A:Q,17,0),0)</f>
        <v>-179259799229</v>
      </c>
      <c r="Q26" s="9">
        <f>IFERROR(VLOOKUP(A26,'درآمد ناشی از فروش'!A:Q,17,0),0)</f>
        <v>22636420998</v>
      </c>
      <c r="S26" s="9">
        <f t="shared" si="2"/>
        <v>-104371318231</v>
      </c>
      <c r="U26" s="1">
        <f t="shared" si="3"/>
        <v>6.0464329839929755E-2</v>
      </c>
    </row>
    <row r="27" spans="1:21" ht="21" x14ac:dyDescent="0.45">
      <c r="A27" s="5" t="s">
        <v>81</v>
      </c>
      <c r="C27" s="9">
        <f>IFERROR(VLOOKUP(A27,'درآمد سود سهام'!A:S,13,0),0)</f>
        <v>0</v>
      </c>
      <c r="E27" s="9">
        <f>IFERROR(VLOOKUP(A27,'درآمد ناشی از تغییر قیمت اوراق'!A:Q,9,0),0)</f>
        <v>0</v>
      </c>
      <c r="G27" s="9">
        <f>IFERROR(VLOOKUP(A27,'درآمد ناشی از فروش'!A:Q,9,0),0)</f>
        <v>0</v>
      </c>
      <c r="I27" s="9">
        <f t="shared" si="1"/>
        <v>0</v>
      </c>
      <c r="K27" s="1">
        <f t="shared" si="0"/>
        <v>0</v>
      </c>
      <c r="M27" s="9">
        <f>IFERROR(VLOOKUP(A27,'درآمد سود سهام'!A:S,19,0),0)</f>
        <v>0</v>
      </c>
      <c r="O27" s="9">
        <f>IFERROR(VLOOKUP(A27,'درآمد ناشی از تغییر قیمت اوراق'!A:Q,17,0),0)</f>
        <v>0</v>
      </c>
      <c r="Q27" s="9">
        <f>IFERROR(VLOOKUP(A27,'درآمد ناشی از فروش'!A:Q,17,0),0)</f>
        <v>-26298978908</v>
      </c>
      <c r="S27" s="9">
        <f t="shared" si="2"/>
        <v>-26298978908</v>
      </c>
      <c r="U27" s="1">
        <f t="shared" si="3"/>
        <v>1.5235508778640364E-2</v>
      </c>
    </row>
    <row r="28" spans="1:21" ht="21" x14ac:dyDescent="0.45">
      <c r="A28" s="5" t="s">
        <v>55</v>
      </c>
      <c r="C28" s="9">
        <f>IFERROR(VLOOKUP(A28,'درآمد سود سهام'!A:S,13,0),0)</f>
        <v>0</v>
      </c>
      <c r="E28" s="9">
        <f>IFERROR(VLOOKUP(A28,'درآمد ناشی از تغییر قیمت اوراق'!A:Q,9,0),0)</f>
        <v>-105450240596</v>
      </c>
      <c r="G28" s="9">
        <f>IFERROR(VLOOKUP(A28,'درآمد ناشی از فروش'!A:Q,9,0),0)</f>
        <v>0</v>
      </c>
      <c r="I28" s="9">
        <f t="shared" si="1"/>
        <v>-105450240596</v>
      </c>
      <c r="K28" s="1">
        <f t="shared" si="0"/>
        <v>5.5679553059153133E-2</v>
      </c>
      <c r="M28" s="9">
        <f>IFERROR(VLOOKUP(A28,'درآمد سود سهام'!A:S,19,0),0)</f>
        <v>0</v>
      </c>
      <c r="O28" s="9">
        <f>IFERROR(VLOOKUP(A28,'درآمد ناشی از تغییر قیمت اوراق'!A:Q,17,0),0)</f>
        <v>-248070433974</v>
      </c>
      <c r="Q28" s="9">
        <f>IFERROR(VLOOKUP(A28,'درآمد ناشی از فروش'!A:Q,17,0),0)</f>
        <v>0</v>
      </c>
      <c r="S28" s="9">
        <f t="shared" si="2"/>
        <v>-248070433974</v>
      </c>
      <c r="U28" s="1">
        <f t="shared" si="3"/>
        <v>0.14371201588295526</v>
      </c>
    </row>
    <row r="29" spans="1:21" ht="21" x14ac:dyDescent="0.45">
      <c r="A29" s="5" t="s">
        <v>54</v>
      </c>
      <c r="C29" s="9">
        <f>IFERROR(VLOOKUP(A29,'درآمد سود سهام'!A:S,13,0),0)</f>
        <v>0</v>
      </c>
      <c r="E29" s="9">
        <f>IFERROR(VLOOKUP(A29,'درآمد ناشی از تغییر قیمت اوراق'!A:Q,9,0),0)</f>
        <v>-55526788044</v>
      </c>
      <c r="G29" s="9">
        <f>IFERROR(VLOOKUP(A29,'درآمد ناشی از فروش'!A:Q,9,0),0)</f>
        <v>0</v>
      </c>
      <c r="I29" s="9">
        <f t="shared" si="1"/>
        <v>-55526788044</v>
      </c>
      <c r="K29" s="1">
        <f t="shared" si="0"/>
        <v>2.9319105614421179E-2</v>
      </c>
      <c r="M29" s="9">
        <f>IFERROR(VLOOKUP(A29,'درآمد سود سهام'!A:S,19,0),0)</f>
        <v>0</v>
      </c>
      <c r="O29" s="9">
        <f>IFERROR(VLOOKUP(A29,'درآمد ناشی از تغییر قیمت اوراق'!A:Q,17,0),0)</f>
        <v>-91666328823</v>
      </c>
      <c r="Q29" s="9">
        <f>IFERROR(VLOOKUP(A29,'درآمد ناشی از فروش'!A:Q,17,0),0)</f>
        <v>-1149246947</v>
      </c>
      <c r="S29" s="9">
        <f t="shared" si="2"/>
        <v>-92815575770</v>
      </c>
      <c r="U29" s="1">
        <f t="shared" si="3"/>
        <v>5.3769864008227176E-2</v>
      </c>
    </row>
    <row r="30" spans="1:21" ht="21" x14ac:dyDescent="0.45">
      <c r="A30" s="5" t="s">
        <v>53</v>
      </c>
      <c r="C30" s="9">
        <f>IFERROR(VLOOKUP(A30,'درآمد سود سهام'!A:S,13,0),0)</f>
        <v>0</v>
      </c>
      <c r="E30" s="9">
        <f>IFERROR(VLOOKUP(A30,'درآمد ناشی از تغییر قیمت اوراق'!A:Q,9,0),0)</f>
        <v>-494808108163</v>
      </c>
      <c r="G30" s="9">
        <f>IFERROR(VLOOKUP(A30,'درآمد ناشی از فروش'!A:Q,9,0),0)</f>
        <v>-10086</v>
      </c>
      <c r="I30" s="9">
        <f t="shared" si="1"/>
        <v>-494808118249</v>
      </c>
      <c r="K30" s="1">
        <f t="shared" si="0"/>
        <v>0.26126725475854423</v>
      </c>
      <c r="M30" s="9">
        <f>IFERROR(VLOOKUP(A30,'درآمد سود سهام'!A:S,19,0),0)</f>
        <v>0</v>
      </c>
      <c r="O30" s="9">
        <f>IFERROR(VLOOKUP(A30,'درآمد ناشی از تغییر قیمت اوراق'!A:Q,17,0),0)</f>
        <v>-59491021951</v>
      </c>
      <c r="Q30" s="9">
        <f>IFERROR(VLOOKUP(A30,'درآمد ناشی از فروش'!A:Q,17,0),0)</f>
        <v>46543890871</v>
      </c>
      <c r="S30" s="9">
        <f t="shared" si="2"/>
        <v>-12947131080</v>
      </c>
      <c r="U30" s="1">
        <f t="shared" si="3"/>
        <v>7.5005242567628095E-3</v>
      </c>
    </row>
    <row r="31" spans="1:21" ht="21" x14ac:dyDescent="0.45">
      <c r="A31" s="5" t="s">
        <v>56</v>
      </c>
      <c r="C31" s="9">
        <f>IFERROR(VLOOKUP(A31,'درآمد سود سهام'!A:S,13,0),0)</f>
        <v>0</v>
      </c>
      <c r="E31" s="9">
        <f>IFERROR(VLOOKUP(A31,'درآمد ناشی از تغییر قیمت اوراق'!A:Q,9,0),0)</f>
        <v>-2204699056</v>
      </c>
      <c r="G31" s="9">
        <f>IFERROR(VLOOKUP(A31,'درآمد ناشی از فروش'!A:Q,9,0),0)</f>
        <v>0</v>
      </c>
      <c r="I31" s="9">
        <f t="shared" si="1"/>
        <v>-2204699056</v>
      </c>
      <c r="K31" s="1">
        <f t="shared" si="0"/>
        <v>1.1641192791424821E-3</v>
      </c>
      <c r="M31" s="9">
        <f>IFERROR(VLOOKUP(A31,'درآمد سود سهام'!A:S,19,0),0)</f>
        <v>0</v>
      </c>
      <c r="O31" s="9">
        <f>IFERROR(VLOOKUP(A31,'درآمد ناشی از تغییر قیمت اوراق'!A:Q,17,0),0)</f>
        <v>-7971658950</v>
      </c>
      <c r="Q31" s="9">
        <f>IFERROR(VLOOKUP(A31,'درآمد ناشی از فروش'!A:Q,17,0),0)</f>
        <v>-8738630026</v>
      </c>
      <c r="S31" s="9">
        <f t="shared" si="2"/>
        <v>-16710288976</v>
      </c>
      <c r="U31" s="1">
        <f t="shared" si="3"/>
        <v>9.6805946450651183E-3</v>
      </c>
    </row>
    <row r="32" spans="1:21" ht="21" x14ac:dyDescent="0.45">
      <c r="A32" s="5" t="s">
        <v>52</v>
      </c>
      <c r="C32" s="9">
        <f>IFERROR(VLOOKUP(A32,'درآمد سود سهام'!A:S,13,0),0)</f>
        <v>0</v>
      </c>
      <c r="E32" s="9">
        <f>IFERROR(VLOOKUP(A32,'درآمد ناشی از تغییر قیمت اوراق'!A:Q,9,0),0)</f>
        <v>-128566125360</v>
      </c>
      <c r="G32" s="9">
        <f>IFERROR(VLOOKUP(A32,'درآمد ناشی از فروش'!A:Q,9,0),0)</f>
        <v>0</v>
      </c>
      <c r="I32" s="9">
        <f t="shared" si="1"/>
        <v>-128566125360</v>
      </c>
      <c r="K32" s="1">
        <f t="shared" si="0"/>
        <v>6.7885140499749544E-2</v>
      </c>
      <c r="M32" s="9">
        <f>IFERROR(VLOOKUP(A32,'درآمد سود سهام'!A:S,19,0),0)</f>
        <v>0</v>
      </c>
      <c r="O32" s="9">
        <f>IFERROR(VLOOKUP(A32,'درآمد ناشی از تغییر قیمت اوراق'!A:Q,17,0),0)</f>
        <v>-258895518591</v>
      </c>
      <c r="Q32" s="9">
        <f>IFERROR(VLOOKUP(A32,'درآمد ناشی از فروش'!A:Q,17,0),0)</f>
        <v>0</v>
      </c>
      <c r="S32" s="9">
        <f t="shared" si="2"/>
        <v>-258895518591</v>
      </c>
      <c r="U32" s="1">
        <f t="shared" si="3"/>
        <v>0.14998319744817029</v>
      </c>
    </row>
    <row r="33" spans="1:21" ht="21" x14ac:dyDescent="0.45">
      <c r="A33" s="5" t="s">
        <v>82</v>
      </c>
      <c r="C33" s="9">
        <f>IFERROR(VLOOKUP(A33,'درآمد سود سهام'!A:S,13,0),0)</f>
        <v>0</v>
      </c>
      <c r="E33" s="9">
        <f>IFERROR(VLOOKUP(A33,'درآمد ناشی از تغییر قیمت اوراق'!A:Q,9,0),0)</f>
        <v>-52358471904</v>
      </c>
      <c r="G33" s="9">
        <f>IFERROR(VLOOKUP(A33,'درآمد ناشی از فروش'!A:Q,9,0),0)</f>
        <v>0</v>
      </c>
      <c r="I33" s="9">
        <f t="shared" si="1"/>
        <v>-52358471904</v>
      </c>
      <c r="K33" s="1">
        <f t="shared" si="0"/>
        <v>2.7646179828493739E-2</v>
      </c>
      <c r="M33" s="9">
        <f>IFERROR(VLOOKUP(A33,'درآمد سود سهام'!A:S,19,0),0)</f>
        <v>0</v>
      </c>
      <c r="O33" s="9">
        <f>IFERROR(VLOOKUP(A33,'درآمد ناشی از تغییر قیمت اوراق'!A:Q,17,0),0)</f>
        <v>-137472785692</v>
      </c>
      <c r="Q33" s="9">
        <f>IFERROR(VLOOKUP(A33,'درآمد ناشی از فروش'!A:Q,17,0),0)</f>
        <v>0</v>
      </c>
      <c r="S33" s="9">
        <f t="shared" si="2"/>
        <v>-137472785692</v>
      </c>
      <c r="U33" s="1">
        <f t="shared" si="3"/>
        <v>7.9640652230702616E-2</v>
      </c>
    </row>
    <row r="34" spans="1:21" ht="21" x14ac:dyDescent="0.55000000000000004">
      <c r="A34" s="25" t="s">
        <v>93</v>
      </c>
      <c r="C34" s="9">
        <f>IFERROR(VLOOKUP(A34,'درآمد سود سهام'!A:S,13,0),0)</f>
        <v>0</v>
      </c>
      <c r="D34" s="9"/>
      <c r="E34" s="9">
        <f>IFERROR(VLOOKUP(A34,'درآمد ناشی از تغییر قیمت اوراق'!A:Q,9,0),0)</f>
        <v>0</v>
      </c>
      <c r="F34" s="9"/>
      <c r="G34" s="9">
        <f>IFERROR(VLOOKUP(A34,'درآمد ناشی از فروش'!A:Q,9,0),0)</f>
        <v>0</v>
      </c>
      <c r="H34" s="9"/>
      <c r="I34" s="9">
        <f t="shared" si="1"/>
        <v>0</v>
      </c>
      <c r="J34" s="9"/>
      <c r="K34" s="1">
        <f t="shared" si="0"/>
        <v>0</v>
      </c>
      <c r="L34" s="9"/>
      <c r="M34" s="9">
        <f>IFERROR(VLOOKUP(A34,'درآمد سود سهام'!A:S,19,0),0)</f>
        <v>0</v>
      </c>
      <c r="N34" s="9"/>
      <c r="O34" s="9">
        <f>IFERROR(VLOOKUP(A34,'درآمد ناشی از تغییر قیمت اوراق'!A:Q,17,0),0)</f>
        <v>1081769033</v>
      </c>
      <c r="P34" s="9"/>
      <c r="Q34" s="9">
        <f>IFERROR(VLOOKUP(A34,'درآمد ناشی از فروش'!A:Q,17,0),0)</f>
        <v>1320525345</v>
      </c>
      <c r="R34" s="9"/>
      <c r="S34" s="9">
        <f t="shared" si="2"/>
        <v>2402294378</v>
      </c>
      <c r="T34" s="9"/>
      <c r="U34" s="1">
        <f t="shared" si="3"/>
        <v>-1.3916957465509746E-3</v>
      </c>
    </row>
    <row r="35" spans="1:21" ht="21" x14ac:dyDescent="0.55000000000000004">
      <c r="A35" s="25" t="s">
        <v>92</v>
      </c>
      <c r="C35" s="9">
        <f>IFERROR(VLOOKUP(A35,'درآمد سود سهام'!A:S,13,0),0)</f>
        <v>0</v>
      </c>
      <c r="D35" s="9"/>
      <c r="E35" s="9">
        <f>IFERROR(VLOOKUP(A35,'درآمد ناشی از تغییر قیمت اوراق'!A:Q,9,0),0)</f>
        <v>40881524</v>
      </c>
      <c r="F35" s="9"/>
      <c r="G35" s="9">
        <f>IFERROR(VLOOKUP(A35,'درآمد ناشی از فروش'!A:Q,9,0),0)</f>
        <v>0</v>
      </c>
      <c r="H35" s="9"/>
      <c r="I35" s="9">
        <f t="shared" si="1"/>
        <v>40881524</v>
      </c>
      <c r="J35" s="9"/>
      <c r="K35" s="1">
        <f t="shared" si="0"/>
        <v>-2.1586152595116857E-5</v>
      </c>
      <c r="L35" s="9"/>
      <c r="M35" s="9">
        <f>IFERROR(VLOOKUP(A35,'درآمد سود سهام'!A:S,19,0),0)</f>
        <v>0</v>
      </c>
      <c r="N35" s="9"/>
      <c r="O35" s="9">
        <f>IFERROR(VLOOKUP(A35,'درآمد ناشی از تغییر قیمت اوراق'!A:Q,17,0),0)</f>
        <v>-1180453990</v>
      </c>
      <c r="P35" s="9"/>
      <c r="Q35" s="9">
        <f>IFERROR(VLOOKUP(A35,'درآمد ناشی از فروش'!A:Q,17,0),0)</f>
        <v>386010096</v>
      </c>
      <c r="R35" s="9"/>
      <c r="S35" s="9">
        <f t="shared" si="2"/>
        <v>-794443894</v>
      </c>
      <c r="T35" s="9"/>
      <c r="U35" s="1">
        <f t="shared" si="3"/>
        <v>4.6023676293729948E-4</v>
      </c>
    </row>
    <row r="36" spans="1:21" ht="21" x14ac:dyDescent="0.55000000000000004">
      <c r="A36" s="25" t="s">
        <v>77</v>
      </c>
      <c r="C36" s="9">
        <f>IFERROR(VLOOKUP(A36,'درآمد سود سهام'!A:S,13,0),0)</f>
        <v>0</v>
      </c>
      <c r="D36" s="9"/>
      <c r="E36" s="9">
        <f>IFERROR(VLOOKUP(A36,'درآمد ناشی از تغییر قیمت اوراق'!A:Q,9,0),0)</f>
        <v>2234265623</v>
      </c>
      <c r="F36" s="9"/>
      <c r="G36" s="9">
        <f>IFERROR(VLOOKUP(A36,'درآمد ناشی از فروش'!A:Q,9,0),0)</f>
        <v>0</v>
      </c>
      <c r="H36" s="9"/>
      <c r="I36" s="9">
        <f t="shared" si="1"/>
        <v>2234265623</v>
      </c>
      <c r="J36" s="9"/>
      <c r="K36" s="1">
        <f t="shared" si="0"/>
        <v>-1.1797309385066426E-3</v>
      </c>
      <c r="L36" s="9"/>
      <c r="M36" s="9">
        <f>IFERROR(VLOOKUP(A36,'درآمد سود سهام'!A:S,19,0),0)</f>
        <v>0</v>
      </c>
      <c r="N36" s="9"/>
      <c r="O36" s="9">
        <f>IFERROR(VLOOKUP(A36,'درآمد ناشی از تغییر قیمت اوراق'!A:Q,17,0),0)</f>
        <v>-11624554836</v>
      </c>
      <c r="P36" s="9"/>
      <c r="Q36" s="9">
        <f>IFERROR(VLOOKUP(A36,'درآمد ناشی از فروش'!A:Q,17,0),0)</f>
        <v>0</v>
      </c>
      <c r="R36" s="9"/>
      <c r="S36" s="9">
        <f t="shared" si="2"/>
        <v>-11624554836</v>
      </c>
      <c r="T36" s="9"/>
      <c r="U36" s="1">
        <f t="shared" si="3"/>
        <v>6.7343301757540729E-3</v>
      </c>
    </row>
    <row r="37" spans="1:21" ht="21" x14ac:dyDescent="0.55000000000000004">
      <c r="A37" s="25" t="s">
        <v>78</v>
      </c>
      <c r="C37" s="9">
        <f>IFERROR(VLOOKUP(A37,'درآمد سود سهام'!A:S,13,0),0)</f>
        <v>0</v>
      </c>
      <c r="D37" s="9"/>
      <c r="E37" s="9">
        <f>IFERROR(VLOOKUP(A37,'درآمد ناشی از تغییر قیمت اوراق'!A:Q,9,0),0)</f>
        <v>179233766</v>
      </c>
      <c r="F37" s="9"/>
      <c r="G37" s="9">
        <f>IFERROR(VLOOKUP(A37,'درآمد ناشی از فروش'!A:Q,9,0),0)</f>
        <v>0</v>
      </c>
      <c r="H37" s="9"/>
      <c r="I37" s="9">
        <f t="shared" si="1"/>
        <v>179233766</v>
      </c>
      <c r="J37" s="9"/>
      <c r="K37" s="1">
        <f t="shared" si="0"/>
        <v>-9.4638532141645877E-5</v>
      </c>
      <c r="L37" s="9"/>
      <c r="M37" s="9">
        <f>IFERROR(VLOOKUP(A37,'درآمد سود سهام'!A:S,19,0),0)</f>
        <v>0</v>
      </c>
      <c r="N37" s="9"/>
      <c r="O37" s="9">
        <f>IFERROR(VLOOKUP(A37,'درآمد ناشی از تغییر قیمت اوراق'!A:Q,17,0),0)</f>
        <v>-637220967</v>
      </c>
      <c r="P37" s="9"/>
      <c r="Q37" s="9">
        <f>IFERROR(VLOOKUP(A37,'درآمد ناشی از فروش'!A:Q,17,0),0)</f>
        <v>-2477550123</v>
      </c>
      <c r="R37" s="9"/>
      <c r="S37" s="9">
        <f t="shared" si="2"/>
        <v>-3114771090</v>
      </c>
      <c r="T37" s="9"/>
      <c r="U37" s="1">
        <f t="shared" si="3"/>
        <v>1.8044473304898783E-3</v>
      </c>
    </row>
    <row r="38" spans="1:21" ht="21" x14ac:dyDescent="0.55000000000000004">
      <c r="A38" s="25" t="s">
        <v>97</v>
      </c>
      <c r="C38" s="9">
        <f>IFERROR(VLOOKUP(A38,'درآمد سود سهام'!A:S,13,0),0)</f>
        <v>0</v>
      </c>
      <c r="D38" s="9"/>
      <c r="E38" s="9">
        <f>IFERROR(VLOOKUP(A38,'درآمد ناشی از تغییر قیمت اوراق'!A:Q,9,0),0)</f>
        <v>-2297507</v>
      </c>
      <c r="F38" s="9"/>
      <c r="G38" s="9">
        <f>IFERROR(VLOOKUP(A38,'درآمد ناشی از فروش'!A:Q,9,0),0)</f>
        <v>0</v>
      </c>
      <c r="H38" s="9"/>
      <c r="I38" s="9">
        <f t="shared" si="1"/>
        <v>-2297507</v>
      </c>
      <c r="J38" s="9"/>
      <c r="K38" s="1">
        <f t="shared" si="0"/>
        <v>1.213123480679173E-6</v>
      </c>
      <c r="L38" s="9"/>
      <c r="M38" s="9">
        <f>IFERROR(VLOOKUP(A38,'درآمد سود سهام'!A:S,19,0),0)</f>
        <v>0</v>
      </c>
      <c r="N38" s="9"/>
      <c r="O38" s="9">
        <f>IFERROR(VLOOKUP(A38,'درآمد ناشی از تغییر قیمت اوراق'!A:Q,17,0),0)</f>
        <v>94339660989</v>
      </c>
      <c r="P38" s="9"/>
      <c r="Q38" s="9">
        <f>IFERROR(VLOOKUP(A38,'درآمد ناشی از فروش'!A:Q,17,0),0)</f>
        <v>0</v>
      </c>
      <c r="R38" s="9"/>
      <c r="S38" s="9">
        <f t="shared" si="2"/>
        <v>94339660989</v>
      </c>
      <c r="T38" s="9"/>
      <c r="U38" s="1">
        <f t="shared" si="3"/>
        <v>-5.4652796148471114E-2</v>
      </c>
    </row>
    <row r="39" spans="1:21" ht="21" x14ac:dyDescent="0.55000000000000004">
      <c r="A39" s="25" t="s">
        <v>96</v>
      </c>
      <c r="C39" s="9">
        <f>IFERROR(VLOOKUP(A39,'درآمد سود سهام'!A:S,13,0),0)</f>
        <v>0</v>
      </c>
      <c r="D39" s="9"/>
      <c r="E39" s="9">
        <f>IFERROR(VLOOKUP(A39,'درآمد ناشی از تغییر قیمت اوراق'!A:Q,9,0),0)</f>
        <v>0</v>
      </c>
      <c r="F39" s="9"/>
      <c r="G39" s="9">
        <f>IFERROR(VLOOKUP(A39,'درآمد ناشی از فروش'!A:Q,9,0),0)</f>
        <v>0</v>
      </c>
      <c r="H39" s="9"/>
      <c r="I39" s="9">
        <f t="shared" si="1"/>
        <v>0</v>
      </c>
      <c r="J39" s="9"/>
      <c r="K39" s="1">
        <f t="shared" si="0"/>
        <v>0</v>
      </c>
      <c r="L39" s="9"/>
      <c r="M39" s="9">
        <f>IFERROR(VLOOKUP(A39,'درآمد سود سهام'!A:S,19,0),0)</f>
        <v>0</v>
      </c>
      <c r="N39" s="9"/>
      <c r="O39" s="9">
        <f>IFERROR(VLOOKUP(A39,'درآمد ناشی از تغییر قیمت اوراق'!A:Q,17,0),0)</f>
        <v>2996067788</v>
      </c>
      <c r="P39" s="9"/>
      <c r="Q39" s="9">
        <f>IFERROR(VLOOKUP(A39,'درآمد ناشی از فروش'!A:Q,17,0),0)</f>
        <v>0</v>
      </c>
      <c r="R39" s="9"/>
      <c r="S39" s="9">
        <f t="shared" si="2"/>
        <v>2996067788</v>
      </c>
      <c r="T39" s="9"/>
      <c r="U39" s="1">
        <f t="shared" si="3"/>
        <v>-1.7356802043591957E-3</v>
      </c>
    </row>
    <row r="40" spans="1:21" ht="21" x14ac:dyDescent="0.55000000000000004">
      <c r="A40" s="25" t="s">
        <v>98</v>
      </c>
      <c r="C40" s="9">
        <f>IFERROR(VLOOKUP(A40,'درآمد سود سهام'!A:S,13,0),0)</f>
        <v>0</v>
      </c>
      <c r="D40" s="9"/>
      <c r="E40" s="9">
        <f>IFERROR(VLOOKUP(A40,'درآمد ناشی از تغییر قیمت اوراق'!A:Q,9,0),0)</f>
        <v>37403618</v>
      </c>
      <c r="F40" s="9"/>
      <c r="G40" s="9">
        <f>IFERROR(VLOOKUP(A40,'درآمد ناشی از فروش'!A:Q,9,0),0)</f>
        <v>0</v>
      </c>
      <c r="H40" s="9"/>
      <c r="I40" s="9">
        <f t="shared" si="1"/>
        <v>37403618</v>
      </c>
      <c r="J40" s="9"/>
      <c r="K40" s="1">
        <f t="shared" si="0"/>
        <v>-1.9749758002110183E-5</v>
      </c>
      <c r="L40" s="9"/>
      <c r="M40" s="9">
        <f>IFERROR(VLOOKUP(A40,'درآمد سود سهام'!A:S,19,0),0)</f>
        <v>0</v>
      </c>
      <c r="N40" s="9"/>
      <c r="O40" s="9">
        <f>IFERROR(VLOOKUP(A40,'درآمد ناشی از تغییر قیمت اوراق'!A:Q,17,0),0)</f>
        <v>-459371303</v>
      </c>
      <c r="P40" s="9"/>
      <c r="Q40" s="9">
        <f>IFERROR(VLOOKUP(A40,'درآمد ناشی از فروش'!A:Q,17,0),0)</f>
        <v>1447323704</v>
      </c>
      <c r="R40" s="9"/>
      <c r="S40" s="9">
        <f t="shared" si="2"/>
        <v>987952401</v>
      </c>
      <c r="T40" s="9"/>
      <c r="U40" s="1">
        <f t="shared" si="3"/>
        <v>-5.7233999582149574E-4</v>
      </c>
    </row>
    <row r="41" spans="1:21" ht="21" x14ac:dyDescent="0.55000000000000004">
      <c r="A41" s="25" t="s">
        <v>70</v>
      </c>
      <c r="C41" s="9">
        <f>IFERROR(VLOOKUP(A41,'درآمد سود سهام'!A:S,13,0),0)</f>
        <v>0</v>
      </c>
      <c r="D41" s="9"/>
      <c r="E41" s="9">
        <f>IFERROR(VLOOKUP(A41,'درآمد ناشی از تغییر قیمت اوراق'!A:Q,9,0),0)</f>
        <v>-157828702747</v>
      </c>
      <c r="F41" s="9"/>
      <c r="G41" s="9">
        <f>IFERROR(VLOOKUP(A41,'درآمد ناشی از فروش'!A:Q,9,0),0)</f>
        <v>0</v>
      </c>
      <c r="H41" s="9"/>
      <c r="I41" s="9">
        <f t="shared" si="1"/>
        <v>-157828702747</v>
      </c>
      <c r="J41" s="9"/>
      <c r="K41" s="1">
        <f t="shared" si="0"/>
        <v>8.3336288084223109E-2</v>
      </c>
      <c r="L41" s="9"/>
      <c r="M41" s="9">
        <f>IFERROR(VLOOKUP(A41,'درآمد سود سهام'!A:S,19,0),0)</f>
        <v>0</v>
      </c>
      <c r="N41" s="9"/>
      <c r="O41" s="9">
        <f>IFERROR(VLOOKUP(A41,'درآمد ناشی از تغییر قیمت اوراق'!A:Q,17,0),0)</f>
        <v>-169459485765</v>
      </c>
      <c r="P41" s="9"/>
      <c r="Q41" s="9">
        <f>IFERROR(VLOOKUP(A41,'درآمد ناشی از فروش'!A:Q,17,0),0)</f>
        <v>1605548953</v>
      </c>
      <c r="R41" s="9"/>
      <c r="S41" s="9">
        <f t="shared" si="2"/>
        <v>-167853936812</v>
      </c>
      <c r="T41" s="9"/>
      <c r="U41" s="1">
        <f t="shared" si="3"/>
        <v>9.7241042580959017E-2</v>
      </c>
    </row>
    <row r="42" spans="1:21" ht="21" x14ac:dyDescent="0.55000000000000004">
      <c r="A42" s="25" t="s">
        <v>68</v>
      </c>
      <c r="C42" s="9">
        <f>IFERROR(VLOOKUP(A42,'درآمد سود سهام'!A:S,13,0),0)</f>
        <v>0</v>
      </c>
      <c r="D42" s="9"/>
      <c r="E42" s="9">
        <f>IFERROR(VLOOKUP(A42,'درآمد ناشی از تغییر قیمت اوراق'!A:Q,9,0),0)</f>
        <v>-56470984250</v>
      </c>
      <c r="F42" s="9"/>
      <c r="G42" s="9">
        <f>IFERROR(VLOOKUP(A42,'درآمد ناشی از فروش'!A:Q,9,0),0)</f>
        <v>0</v>
      </c>
      <c r="H42" s="9"/>
      <c r="I42" s="9">
        <f t="shared" si="1"/>
        <v>-56470984250</v>
      </c>
      <c r="J42" s="9"/>
      <c r="K42" s="1">
        <f t="shared" si="0"/>
        <v>2.9817657561321358E-2</v>
      </c>
      <c r="L42" s="9"/>
      <c r="M42" s="9">
        <f>IFERROR(VLOOKUP(A42,'درآمد سود سهام'!A:S,19,0),0)</f>
        <v>0</v>
      </c>
      <c r="N42" s="9"/>
      <c r="O42" s="9">
        <f>IFERROR(VLOOKUP(A42,'درآمد ناشی از تغییر قیمت اوراق'!A:Q,17,0),0)</f>
        <v>-74672104925</v>
      </c>
      <c r="P42" s="9"/>
      <c r="Q42" s="9">
        <f>IFERROR(VLOOKUP(A42,'درآمد ناشی از فروش'!A:Q,17,0),0)</f>
        <v>0</v>
      </c>
      <c r="R42" s="9"/>
      <c r="S42" s="9">
        <f t="shared" si="2"/>
        <v>-74672104925</v>
      </c>
      <c r="T42" s="9"/>
      <c r="U42" s="1">
        <f t="shared" si="3"/>
        <v>4.3258999297433556E-2</v>
      </c>
    </row>
    <row r="43" spans="1:21" ht="21.75" thickBot="1" x14ac:dyDescent="0.6">
      <c r="A43" s="25" t="s">
        <v>79</v>
      </c>
      <c r="C43" s="9">
        <f>IFERROR(VLOOKUP(A43,'درآمد سود سهام'!A:S,13,0),0)</f>
        <v>0</v>
      </c>
      <c r="D43" s="9"/>
      <c r="E43" s="9">
        <f>IFERROR(VLOOKUP(A43,'درآمد ناشی از تغییر قیمت اوراق'!A:Q,9,0),0)</f>
        <v>2921456556</v>
      </c>
      <c r="F43" s="9"/>
      <c r="G43" s="9">
        <f>IFERROR(VLOOKUP(A43,'درآمد ناشی از فروش'!A:Q,9,0),0)</f>
        <v>0</v>
      </c>
      <c r="H43" s="9"/>
      <c r="I43" s="9">
        <f t="shared" si="1"/>
        <v>2921456556</v>
      </c>
      <c r="J43" s="9"/>
      <c r="K43" s="1">
        <f t="shared" si="0"/>
        <v>-1.5425796508422864E-3</v>
      </c>
      <c r="L43" s="9"/>
      <c r="M43" s="9">
        <f>IFERROR(VLOOKUP(A43,'درآمد سود سهام'!A:S,19,0),0)</f>
        <v>0</v>
      </c>
      <c r="N43" s="9"/>
      <c r="O43" s="9">
        <f>IFERROR(VLOOKUP(A43,'درآمد ناشی از تغییر قیمت اوراق'!A:Q,17,0),0)</f>
        <v>7817872371</v>
      </c>
      <c r="P43" s="9"/>
      <c r="Q43" s="9">
        <f>IFERROR(VLOOKUP(A43,'درآمد ناشی از فروش'!A:Q,17,0),0)</f>
        <v>459527598</v>
      </c>
      <c r="R43" s="9"/>
      <c r="S43" s="9">
        <f t="shared" si="2"/>
        <v>8277399969</v>
      </c>
      <c r="T43" s="9"/>
      <c r="U43" s="1">
        <f t="shared" si="3"/>
        <v>-4.7952584141453076E-3</v>
      </c>
    </row>
    <row r="44" spans="1:21" s="25" customFormat="1" ht="21.75" thickBot="1" x14ac:dyDescent="0.6">
      <c r="A44" s="25" t="s">
        <v>15</v>
      </c>
      <c r="C44" s="4">
        <f>SUM(C8:C43)</f>
        <v>0</v>
      </c>
      <c r="D44" s="3"/>
      <c r="E44" s="4">
        <f>SUM(E8:E43)</f>
        <v>-1873762886257</v>
      </c>
      <c r="F44" s="3"/>
      <c r="G44" s="4">
        <f>SUM(G8:G43)</f>
        <v>-20114395480</v>
      </c>
      <c r="H44" s="3"/>
      <c r="I44" s="4">
        <f>SUM(I8:I43)</f>
        <v>-1893877281737</v>
      </c>
      <c r="J44" s="3"/>
      <c r="K44" s="8">
        <f>SUM(K8:K43)</f>
        <v>1</v>
      </c>
      <c r="L44" s="3"/>
      <c r="M44" s="4">
        <f>SUM(M8:M43)</f>
        <v>199972029400</v>
      </c>
      <c r="N44" s="3"/>
      <c r="O44" s="4">
        <f>SUM(O8:O43)</f>
        <v>-1982987673480</v>
      </c>
      <c r="P44" s="3"/>
      <c r="Q44" s="4">
        <f>SUM(Q8:Q43)</f>
        <v>56852160464</v>
      </c>
      <c r="R44" s="3"/>
      <c r="S44" s="4">
        <f>SUM(S8:S43)</f>
        <v>-1726163483616</v>
      </c>
      <c r="T44" s="3"/>
      <c r="U44" s="8">
        <f>SUM(U8:U43)</f>
        <v>1</v>
      </c>
    </row>
    <row r="45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12"/>
  <sheetViews>
    <sheetView rightToLeft="1" zoomScale="85" zoomScaleNormal="85" workbookViewId="0">
      <selection activeCell="Y9" sqref="Y9:Y41"/>
    </sheetView>
  </sheetViews>
  <sheetFormatPr defaultRowHeight="18.75" x14ac:dyDescent="0.2"/>
  <cols>
    <col min="1" max="1" width="29.875" style="9" bestFit="1" customWidth="1"/>
    <col min="2" max="2" width="0.875" style="9" customWidth="1"/>
    <col min="3" max="3" width="17.5" style="9" customWidth="1"/>
    <col min="4" max="4" width="0.875" style="9" customWidth="1"/>
    <col min="5" max="5" width="30.625" style="9" customWidth="1"/>
    <col min="6" max="6" width="0.875" style="9" customWidth="1"/>
    <col min="7" max="7" width="21" style="9" customWidth="1"/>
    <col min="8" max="8" width="0.875" style="9" customWidth="1"/>
    <col min="9" max="9" width="20.125" style="9" customWidth="1"/>
    <col min="10" max="10" width="0.875" style="9" customWidth="1"/>
    <col min="11" max="11" width="17.5" style="9" customWidth="1"/>
    <col min="12" max="12" width="0.875" style="9" customWidth="1"/>
    <col min="13" max="13" width="21" style="9" customWidth="1"/>
    <col min="14" max="14" width="0.875" style="9" customWidth="1"/>
    <col min="15" max="15" width="20.125" style="9" customWidth="1"/>
    <col min="16" max="16" width="0.875" style="9" customWidth="1"/>
    <col min="17" max="17" width="17.5" style="9" customWidth="1"/>
    <col min="18" max="18" width="0.875" style="9" customWidth="1"/>
    <col min="19" max="19" width="21" style="9" customWidth="1"/>
    <col min="20" max="20" width="0.875" style="9" customWidth="1"/>
    <col min="21" max="21" width="9.875" style="9" bestFit="1" customWidth="1"/>
    <col min="22" max="16384" width="9" style="9"/>
  </cols>
  <sheetData>
    <row r="2" spans="1:19" ht="26.25" x14ac:dyDescent="0.2">
      <c r="A2" s="60" t="str">
        <f>+درآمدها!A2</f>
        <v>صندوق سرمایه‌گذاری بخشی صنایع مفید - اکتان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  <c r="L2" s="60" t="s">
        <v>0</v>
      </c>
      <c r="M2" s="60" t="s">
        <v>0</v>
      </c>
      <c r="N2" s="60" t="s">
        <v>0</v>
      </c>
      <c r="O2" s="60" t="s">
        <v>0</v>
      </c>
      <c r="P2" s="60" t="s">
        <v>0</v>
      </c>
      <c r="Q2" s="60" t="s">
        <v>0</v>
      </c>
      <c r="R2" s="60" t="s">
        <v>0</v>
      </c>
      <c r="S2" s="60" t="s">
        <v>0</v>
      </c>
    </row>
    <row r="3" spans="1:19" ht="26.25" x14ac:dyDescent="0.2">
      <c r="A3" s="60" t="s">
        <v>23</v>
      </c>
      <c r="B3" s="60" t="s">
        <v>23</v>
      </c>
      <c r="C3" s="60" t="s">
        <v>23</v>
      </c>
      <c r="D3" s="60" t="s">
        <v>23</v>
      </c>
      <c r="E3" s="60" t="s">
        <v>23</v>
      </c>
      <c r="F3" s="60" t="s">
        <v>23</v>
      </c>
      <c r="G3" s="60" t="s">
        <v>23</v>
      </c>
      <c r="H3" s="60" t="s">
        <v>23</v>
      </c>
      <c r="I3" s="60" t="s">
        <v>23</v>
      </c>
      <c r="J3" s="60" t="s">
        <v>23</v>
      </c>
      <c r="K3" s="60" t="s">
        <v>23</v>
      </c>
      <c r="L3" s="60" t="s">
        <v>23</v>
      </c>
      <c r="M3" s="60" t="s">
        <v>23</v>
      </c>
      <c r="N3" s="60" t="s">
        <v>23</v>
      </c>
      <c r="O3" s="60" t="s">
        <v>23</v>
      </c>
      <c r="P3" s="60" t="s">
        <v>23</v>
      </c>
      <c r="Q3" s="60" t="s">
        <v>23</v>
      </c>
      <c r="R3" s="60" t="s">
        <v>23</v>
      </c>
      <c r="S3" s="60" t="s">
        <v>23</v>
      </c>
    </row>
    <row r="4" spans="1:19" ht="26.25" x14ac:dyDescent="0.2">
      <c r="A4" s="60" t="str">
        <f>+سهام!A4</f>
        <v>برای ماه منتهی به 1405/02/31</v>
      </c>
      <c r="B4" s="60" t="s">
        <v>2</v>
      </c>
      <c r="C4" s="60" t="s">
        <v>2</v>
      </c>
      <c r="D4" s="60" t="s">
        <v>2</v>
      </c>
      <c r="E4" s="60" t="s">
        <v>2</v>
      </c>
      <c r="F4" s="60" t="s">
        <v>2</v>
      </c>
      <c r="G4" s="60" t="s">
        <v>2</v>
      </c>
      <c r="H4" s="60" t="s">
        <v>2</v>
      </c>
      <c r="I4" s="60" t="s">
        <v>2</v>
      </c>
      <c r="J4" s="60" t="s">
        <v>2</v>
      </c>
      <c r="K4" s="60" t="s">
        <v>2</v>
      </c>
      <c r="L4" s="60" t="s">
        <v>2</v>
      </c>
      <c r="M4" s="60" t="s">
        <v>2</v>
      </c>
      <c r="N4" s="60" t="s">
        <v>2</v>
      </c>
      <c r="O4" s="60" t="s">
        <v>2</v>
      </c>
      <c r="P4" s="60" t="s">
        <v>2</v>
      </c>
      <c r="Q4" s="60" t="s">
        <v>2</v>
      </c>
      <c r="R4" s="60" t="s">
        <v>2</v>
      </c>
      <c r="S4" s="60" t="s">
        <v>2</v>
      </c>
    </row>
    <row r="6" spans="1:19" ht="27" thickBot="1" x14ac:dyDescent="0.25">
      <c r="A6" s="61" t="s">
        <v>3</v>
      </c>
      <c r="C6" s="61" t="s">
        <v>31</v>
      </c>
      <c r="D6" s="61" t="s">
        <v>31</v>
      </c>
      <c r="E6" s="61" t="s">
        <v>31</v>
      </c>
      <c r="F6" s="61" t="s">
        <v>31</v>
      </c>
      <c r="G6" s="61" t="s">
        <v>31</v>
      </c>
      <c r="I6" s="61" t="s">
        <v>25</v>
      </c>
      <c r="J6" s="61" t="s">
        <v>25</v>
      </c>
      <c r="K6" s="61" t="s">
        <v>25</v>
      </c>
      <c r="L6" s="61" t="s">
        <v>25</v>
      </c>
      <c r="M6" s="61" t="s">
        <v>25</v>
      </c>
      <c r="O6" s="61" t="s">
        <v>26</v>
      </c>
      <c r="P6" s="61" t="s">
        <v>26</v>
      </c>
      <c r="Q6" s="61" t="s">
        <v>26</v>
      </c>
      <c r="R6" s="61" t="s">
        <v>26</v>
      </c>
      <c r="S6" s="61" t="s">
        <v>26</v>
      </c>
    </row>
    <row r="7" spans="1:19" ht="27" thickBot="1" x14ac:dyDescent="0.25">
      <c r="A7" s="61" t="s">
        <v>3</v>
      </c>
      <c r="C7" s="33" t="s">
        <v>32</v>
      </c>
      <c r="E7" s="33" t="s">
        <v>33</v>
      </c>
      <c r="G7" s="33" t="s">
        <v>34</v>
      </c>
      <c r="I7" s="33" t="s">
        <v>35</v>
      </c>
      <c r="K7" s="33" t="s">
        <v>29</v>
      </c>
      <c r="M7" s="33" t="s">
        <v>36</v>
      </c>
      <c r="O7" s="33" t="s">
        <v>35</v>
      </c>
      <c r="Q7" s="33" t="s">
        <v>29</v>
      </c>
      <c r="S7" s="33" t="s">
        <v>36</v>
      </c>
    </row>
    <row r="8" spans="1:19" ht="21" x14ac:dyDescent="0.2">
      <c r="A8" s="3" t="s">
        <v>64</v>
      </c>
      <c r="C8" s="9" t="s">
        <v>100</v>
      </c>
      <c r="E8" s="9" t="s">
        <v>100</v>
      </c>
      <c r="G8" s="9" t="s">
        <v>100</v>
      </c>
      <c r="I8" s="9">
        <v>0</v>
      </c>
      <c r="K8" s="9">
        <v>0</v>
      </c>
      <c r="M8" s="9">
        <f>+K8+I8</f>
        <v>0</v>
      </c>
      <c r="O8" s="9">
        <v>19375464000</v>
      </c>
      <c r="Q8" s="9">
        <v>0</v>
      </c>
      <c r="S8" s="9">
        <f>+Q8+O8</f>
        <v>19375464000</v>
      </c>
    </row>
    <row r="9" spans="1:19" ht="21" x14ac:dyDescent="0.2">
      <c r="A9" s="3" t="s">
        <v>60</v>
      </c>
      <c r="C9" s="9" t="s">
        <v>100</v>
      </c>
      <c r="E9" s="9" t="s">
        <v>100</v>
      </c>
      <c r="G9" s="9" t="s">
        <v>100</v>
      </c>
      <c r="I9" s="9">
        <v>0</v>
      </c>
      <c r="K9" s="9">
        <v>0</v>
      </c>
      <c r="M9" s="9">
        <f t="shared" ref="M9:M10" si="0">+K9+I9</f>
        <v>0</v>
      </c>
      <c r="O9" s="9">
        <v>52252060000</v>
      </c>
      <c r="Q9" s="9">
        <v>0</v>
      </c>
      <c r="S9" s="9">
        <f t="shared" ref="S9:S10" si="1">+Q9+O9</f>
        <v>52252060000</v>
      </c>
    </row>
    <row r="10" spans="1:19" ht="21.75" thickBot="1" x14ac:dyDescent="0.25">
      <c r="A10" s="3" t="s">
        <v>69</v>
      </c>
      <c r="C10" s="9" t="s">
        <v>100</v>
      </c>
      <c r="E10" s="9" t="s">
        <v>100</v>
      </c>
      <c r="G10" s="9" t="s">
        <v>100</v>
      </c>
      <c r="I10" s="9">
        <v>0</v>
      </c>
      <c r="K10" s="9">
        <v>0</v>
      </c>
      <c r="M10" s="9">
        <f t="shared" si="0"/>
        <v>0</v>
      </c>
      <c r="O10" s="9">
        <v>128344505400</v>
      </c>
      <c r="Q10" s="9">
        <v>0</v>
      </c>
      <c r="S10" s="9">
        <f t="shared" si="1"/>
        <v>128344505400</v>
      </c>
    </row>
    <row r="11" spans="1:19" ht="24.75" thickBot="1" x14ac:dyDescent="0.25">
      <c r="I11" s="17">
        <f t="shared" ref="I11:Q11" si="2">SUM(I8:I10)</f>
        <v>0</v>
      </c>
      <c r="J11" s="18">
        <f t="shared" si="2"/>
        <v>0</v>
      </c>
      <c r="K11" s="17">
        <f t="shared" si="2"/>
        <v>0</v>
      </c>
      <c r="L11" s="18">
        <f t="shared" si="2"/>
        <v>0</v>
      </c>
      <c r="M11" s="17">
        <f t="shared" si="2"/>
        <v>0</v>
      </c>
      <c r="N11" s="18">
        <f t="shared" si="2"/>
        <v>0</v>
      </c>
      <c r="O11" s="17">
        <f t="shared" si="2"/>
        <v>199972029400</v>
      </c>
      <c r="P11" s="18">
        <f t="shared" si="2"/>
        <v>0</v>
      </c>
      <c r="Q11" s="17">
        <f t="shared" si="2"/>
        <v>0</v>
      </c>
      <c r="R11" s="18"/>
      <c r="S11" s="17">
        <f>SUM(S8:S10)</f>
        <v>199972029400</v>
      </c>
    </row>
    <row r="12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2"/>
  <sheetViews>
    <sheetView rightToLeft="1" workbookViewId="0">
      <selection activeCell="Y9" sqref="Y9:Y41"/>
    </sheetView>
  </sheetViews>
  <sheetFormatPr defaultRowHeight="18.75" x14ac:dyDescent="0.45"/>
  <cols>
    <col min="1" max="1" width="17.125" style="15" customWidth="1"/>
    <col min="2" max="2" width="0.875" style="15" customWidth="1"/>
    <col min="3" max="3" width="32.125" style="15" bestFit="1" customWidth="1"/>
    <col min="4" max="4" width="0.875" style="15" customWidth="1"/>
    <col min="5" max="5" width="27.875" style="15" bestFit="1" customWidth="1"/>
    <col min="6" max="6" width="0.875" style="15" customWidth="1"/>
    <col min="7" max="7" width="32.125" style="15" bestFit="1" customWidth="1"/>
    <col min="8" max="8" width="0.875" style="15" customWidth="1"/>
    <col min="9" max="9" width="27.875" style="15" bestFit="1" customWidth="1"/>
    <col min="10" max="10" width="0.875" style="15" customWidth="1"/>
    <col min="11" max="11" width="8" style="15" customWidth="1"/>
    <col min="12" max="16384" width="9" style="15"/>
  </cols>
  <sheetData>
    <row r="2" spans="1:9" ht="26.25" x14ac:dyDescent="0.45">
      <c r="A2" s="60" t="str">
        <f>+درآمدها!A2</f>
        <v>صندوق سرمایه‌گذاری بخشی صنایع مفید - اکتان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</row>
    <row r="3" spans="1:9" ht="26.25" x14ac:dyDescent="0.45">
      <c r="A3" s="60" t="s">
        <v>23</v>
      </c>
      <c r="B3" s="60" t="s">
        <v>23</v>
      </c>
      <c r="C3" s="60" t="s">
        <v>23</v>
      </c>
      <c r="D3" s="60" t="s">
        <v>23</v>
      </c>
      <c r="E3" s="60" t="s">
        <v>23</v>
      </c>
      <c r="F3" s="60" t="s">
        <v>23</v>
      </c>
      <c r="G3" s="60" t="s">
        <v>23</v>
      </c>
      <c r="H3" s="60" t="s">
        <v>23</v>
      </c>
      <c r="I3" s="60" t="s">
        <v>23</v>
      </c>
    </row>
    <row r="4" spans="1:9" ht="26.25" x14ac:dyDescent="0.45">
      <c r="A4" s="60" t="str">
        <f>+سهام!A4</f>
        <v>برای ماه منتهی به 1405/02/31</v>
      </c>
      <c r="B4" s="60" t="s">
        <v>2</v>
      </c>
      <c r="C4" s="60" t="s">
        <v>2</v>
      </c>
      <c r="D4" s="60" t="s">
        <v>2</v>
      </c>
      <c r="E4" s="60" t="s">
        <v>2</v>
      </c>
      <c r="F4" s="60" t="s">
        <v>2</v>
      </c>
      <c r="G4" s="60" t="s">
        <v>2</v>
      </c>
      <c r="H4" s="60" t="s">
        <v>2</v>
      </c>
      <c r="I4" s="60" t="s">
        <v>2</v>
      </c>
    </row>
    <row r="6" spans="1:9" ht="27" thickBot="1" x14ac:dyDescent="0.5">
      <c r="A6" s="33" t="s">
        <v>45</v>
      </c>
      <c r="C6" s="61" t="s">
        <v>25</v>
      </c>
      <c r="D6" s="61" t="s">
        <v>25</v>
      </c>
      <c r="E6" s="61" t="s">
        <v>25</v>
      </c>
      <c r="G6" s="61" t="s">
        <v>26</v>
      </c>
      <c r="H6" s="61" t="s">
        <v>26</v>
      </c>
      <c r="I6" s="61" t="s">
        <v>26</v>
      </c>
    </row>
    <row r="7" spans="1:9" ht="27" thickBot="1" x14ac:dyDescent="0.5">
      <c r="A7" s="33" t="s">
        <v>46</v>
      </c>
      <c r="C7" s="33" t="s">
        <v>47</v>
      </c>
      <c r="E7" s="33" t="s">
        <v>48</v>
      </c>
      <c r="G7" s="33" t="s">
        <v>47</v>
      </c>
      <c r="I7" s="33" t="s">
        <v>48</v>
      </c>
    </row>
    <row r="8" spans="1:9" ht="22.5" x14ac:dyDescent="0.55000000000000004">
      <c r="A8" s="23" t="s">
        <v>22</v>
      </c>
      <c r="B8" s="24"/>
      <c r="C8" s="23">
        <f>+'سود سپرده بانکی'!G8</f>
        <v>2345572091</v>
      </c>
      <c r="D8" s="24"/>
      <c r="E8" s="42">
        <f>+C8/$C$11</f>
        <v>0.99995576115109286</v>
      </c>
      <c r="F8" s="24"/>
      <c r="G8" s="23">
        <f>+'سود سپرده بانکی'!M8</f>
        <v>9443515346</v>
      </c>
      <c r="H8" s="24"/>
      <c r="I8" s="42">
        <f>+G8/$G$11</f>
        <v>0.99994792814171829</v>
      </c>
    </row>
    <row r="9" spans="1:9" ht="22.5" x14ac:dyDescent="0.55000000000000004">
      <c r="A9" s="23" t="s">
        <v>99</v>
      </c>
      <c r="B9" s="24"/>
      <c r="C9" s="23">
        <f>+'سود سپرده بانکی'!G9</f>
        <v>3517</v>
      </c>
      <c r="D9" s="24"/>
      <c r="E9" s="42">
        <f>+C9/$C$11</f>
        <v>1.4993546459145661E-6</v>
      </c>
      <c r="F9" s="24"/>
      <c r="G9" s="23">
        <f>+'سود سپرده بانکی'!M9</f>
        <v>10184</v>
      </c>
      <c r="H9" s="24"/>
      <c r="I9" s="42">
        <f>+G9/$G$11</f>
        <v>1.0783558163548367E-6</v>
      </c>
    </row>
    <row r="10" spans="1:9" ht="23.25" thickBot="1" x14ac:dyDescent="0.6">
      <c r="A10" s="23" t="s">
        <v>83</v>
      </c>
      <c r="B10" s="24"/>
      <c r="C10" s="23">
        <f>+'سود سپرده بانکی'!G10</f>
        <v>100253</v>
      </c>
      <c r="D10" s="24"/>
      <c r="E10" s="42">
        <f>+C10/$C$11</f>
        <v>4.2739494261266137E-5</v>
      </c>
      <c r="F10" s="24"/>
      <c r="G10" s="23">
        <f>+'سود سپرده بانکی'!M10</f>
        <v>481583</v>
      </c>
      <c r="H10" s="24"/>
      <c r="I10" s="42">
        <f>+G10/$G$11</f>
        <v>5.0993502465397812E-5</v>
      </c>
    </row>
    <row r="11" spans="1:9" ht="21.75" thickBot="1" x14ac:dyDescent="0.6">
      <c r="A11" s="15" t="s">
        <v>15</v>
      </c>
      <c r="B11" s="25"/>
      <c r="C11" s="4">
        <f>SUM(C8:C10)</f>
        <v>2345675861</v>
      </c>
      <c r="D11" s="3"/>
      <c r="E11" s="8">
        <f>SUM(E8:E10)</f>
        <v>1</v>
      </c>
      <c r="F11" s="3"/>
      <c r="G11" s="4">
        <f>SUM(G8:G10)</f>
        <v>9444007113</v>
      </c>
      <c r="H11" s="3"/>
      <c r="I11" s="8">
        <f>SUM(I8:I10)</f>
        <v>1</v>
      </c>
    </row>
    <row r="12" spans="1:9" ht="19.5" thickTop="1" x14ac:dyDescent="0.45">
      <c r="E12" s="26"/>
    </row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1"/>
  <sheetViews>
    <sheetView rightToLeft="1" workbookViewId="0">
      <selection activeCell="Y9" sqref="Y9:Y41"/>
    </sheetView>
  </sheetViews>
  <sheetFormatPr defaultRowHeight="18.75" x14ac:dyDescent="0.2"/>
  <cols>
    <col min="1" max="1" width="17.125" style="9" bestFit="1" customWidth="1"/>
    <col min="2" max="2" width="0.875" style="9" customWidth="1"/>
    <col min="3" max="3" width="18.375" style="9" customWidth="1"/>
    <col min="4" max="4" width="0.875" style="9" customWidth="1"/>
    <col min="5" max="5" width="15.75" style="9" customWidth="1"/>
    <col min="6" max="6" width="0.875" style="9" customWidth="1"/>
    <col min="7" max="7" width="18.375" style="9" customWidth="1"/>
    <col min="8" max="8" width="0.875" style="9" customWidth="1"/>
    <col min="9" max="9" width="19.25" style="9" customWidth="1"/>
    <col min="10" max="10" width="0.875" style="9" customWidth="1"/>
    <col min="11" max="11" width="14" style="9" customWidth="1"/>
    <col min="12" max="12" width="0.875" style="9" customWidth="1"/>
    <col min="13" max="13" width="19.25" style="9" customWidth="1"/>
    <col min="14" max="14" width="0.875" style="9" customWidth="1"/>
    <col min="15" max="15" width="8" style="9" customWidth="1"/>
    <col min="16" max="16384" width="9" style="9"/>
  </cols>
  <sheetData>
    <row r="2" spans="1:13" ht="26.25" x14ac:dyDescent="0.2">
      <c r="A2" s="60" t="str">
        <f>+درآمدها!A2</f>
        <v>صندوق سرمایه‌گذاری بخشی صنایع مفید - اکتان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  <c r="L2" s="60" t="s">
        <v>0</v>
      </c>
      <c r="M2" s="60" t="s">
        <v>0</v>
      </c>
    </row>
    <row r="3" spans="1:13" ht="26.25" x14ac:dyDescent="0.2">
      <c r="A3" s="60" t="s">
        <v>23</v>
      </c>
      <c r="B3" s="60" t="s">
        <v>23</v>
      </c>
      <c r="C3" s="60" t="s">
        <v>23</v>
      </c>
      <c r="D3" s="60" t="s">
        <v>23</v>
      </c>
      <c r="E3" s="60" t="s">
        <v>23</v>
      </c>
      <c r="F3" s="60" t="s">
        <v>23</v>
      </c>
      <c r="G3" s="60" t="s">
        <v>23</v>
      </c>
      <c r="H3" s="60" t="s">
        <v>23</v>
      </c>
      <c r="I3" s="60" t="s">
        <v>23</v>
      </c>
      <c r="J3" s="60" t="s">
        <v>23</v>
      </c>
      <c r="K3" s="60" t="s">
        <v>23</v>
      </c>
      <c r="L3" s="60" t="s">
        <v>23</v>
      </c>
      <c r="M3" s="60" t="s">
        <v>23</v>
      </c>
    </row>
    <row r="4" spans="1:13" ht="26.25" x14ac:dyDescent="0.2">
      <c r="A4" s="60" t="str">
        <f>+سهام!A4</f>
        <v>برای ماه منتهی به 1405/02/31</v>
      </c>
      <c r="B4" s="60" t="s">
        <v>2</v>
      </c>
      <c r="C4" s="60" t="s">
        <v>2</v>
      </c>
      <c r="D4" s="60" t="s">
        <v>2</v>
      </c>
      <c r="E4" s="60" t="s">
        <v>2</v>
      </c>
      <c r="F4" s="60" t="s">
        <v>2</v>
      </c>
      <c r="G4" s="60" t="s">
        <v>2</v>
      </c>
      <c r="H4" s="60" t="s">
        <v>2</v>
      </c>
      <c r="I4" s="60" t="s">
        <v>2</v>
      </c>
      <c r="J4" s="60" t="s">
        <v>2</v>
      </c>
      <c r="K4" s="60" t="s">
        <v>2</v>
      </c>
      <c r="L4" s="60" t="s">
        <v>2</v>
      </c>
      <c r="M4" s="60" t="s">
        <v>2</v>
      </c>
    </row>
    <row r="6" spans="1:13" ht="27" thickBot="1" x14ac:dyDescent="0.25">
      <c r="A6" s="61" t="s">
        <v>24</v>
      </c>
      <c r="B6" s="61" t="s">
        <v>24</v>
      </c>
      <c r="C6" s="61" t="s">
        <v>25</v>
      </c>
      <c r="D6" s="61" t="s">
        <v>25</v>
      </c>
      <c r="E6" s="61" t="s">
        <v>25</v>
      </c>
      <c r="F6" s="61" t="s">
        <v>25</v>
      </c>
      <c r="G6" s="61" t="s">
        <v>25</v>
      </c>
      <c r="I6" s="61" t="s">
        <v>26</v>
      </c>
      <c r="J6" s="61" t="s">
        <v>26</v>
      </c>
      <c r="K6" s="61" t="s">
        <v>26</v>
      </c>
      <c r="L6" s="61" t="s">
        <v>26</v>
      </c>
      <c r="M6" s="61" t="s">
        <v>26</v>
      </c>
    </row>
    <row r="7" spans="1:13" ht="27" thickBot="1" x14ac:dyDescent="0.25">
      <c r="A7" s="33" t="s">
        <v>27</v>
      </c>
      <c r="C7" s="33" t="s">
        <v>28</v>
      </c>
      <c r="E7" s="33" t="s">
        <v>29</v>
      </c>
      <c r="G7" s="33" t="s">
        <v>30</v>
      </c>
      <c r="I7" s="33" t="s">
        <v>28</v>
      </c>
      <c r="K7" s="33" t="s">
        <v>29</v>
      </c>
      <c r="M7" s="33" t="s">
        <v>30</v>
      </c>
    </row>
    <row r="8" spans="1:13" ht="19.5" customHeight="1" x14ac:dyDescent="0.2">
      <c r="A8" s="3" t="s">
        <v>22</v>
      </c>
      <c r="C8" s="9">
        <v>2345572091</v>
      </c>
      <c r="E8" s="9">
        <v>0</v>
      </c>
      <c r="G8" s="9">
        <f>+C8-E8</f>
        <v>2345572091</v>
      </c>
      <c r="I8" s="9">
        <v>9443515346</v>
      </c>
      <c r="K8" s="9">
        <v>0</v>
      </c>
      <c r="M8" s="9">
        <f>+I8-K8</f>
        <v>9443515346</v>
      </c>
    </row>
    <row r="9" spans="1:13" ht="19.5" customHeight="1" x14ac:dyDescent="0.2">
      <c r="A9" s="3" t="s">
        <v>99</v>
      </c>
      <c r="C9" s="9">
        <v>3517</v>
      </c>
      <c r="E9" s="9">
        <v>0</v>
      </c>
      <c r="G9" s="9">
        <f>+C9-E9</f>
        <v>3517</v>
      </c>
      <c r="I9" s="9">
        <v>10184</v>
      </c>
      <c r="K9" s="9">
        <v>0</v>
      </c>
      <c r="M9" s="9">
        <f>+I9-K9</f>
        <v>10184</v>
      </c>
    </row>
    <row r="10" spans="1:13" ht="19.5" customHeight="1" thickBot="1" x14ac:dyDescent="0.25">
      <c r="A10" s="3" t="s">
        <v>83</v>
      </c>
      <c r="C10" s="9">
        <v>100253</v>
      </c>
      <c r="E10" s="9">
        <v>0</v>
      </c>
      <c r="G10" s="9">
        <f>+C10-E10</f>
        <v>100253</v>
      </c>
      <c r="I10" s="9">
        <v>481583</v>
      </c>
      <c r="K10" s="9">
        <v>0</v>
      </c>
      <c r="M10" s="9">
        <f>+I10-K10</f>
        <v>481583</v>
      </c>
    </row>
    <row r="11" spans="1:13" ht="21.75" thickBot="1" x14ac:dyDescent="0.25">
      <c r="A11" s="9" t="s">
        <v>15</v>
      </c>
      <c r="C11" s="4">
        <f>SUM(C8:C10)</f>
        <v>2345675861</v>
      </c>
      <c r="D11" s="3"/>
      <c r="E11" s="4">
        <f>SUM(E8:E10)</f>
        <v>0</v>
      </c>
      <c r="F11" s="3"/>
      <c r="G11" s="4">
        <f>SUM(G8:G10)</f>
        <v>2345675861</v>
      </c>
      <c r="H11" s="3"/>
      <c r="I11" s="4">
        <f>SUM(I8:I10)</f>
        <v>9444007113</v>
      </c>
      <c r="J11" s="3"/>
      <c r="K11" s="4">
        <f>SUM(K8:K10)</f>
        <v>0</v>
      </c>
      <c r="L11" s="3"/>
      <c r="M11" s="4">
        <f>SUM(M8:M10)</f>
        <v>9444007113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Q41"/>
  <sheetViews>
    <sheetView rightToLeft="1" zoomScale="70" zoomScaleNormal="70" workbookViewId="0">
      <selection activeCell="Y9" sqref="Y9:Y41"/>
    </sheetView>
  </sheetViews>
  <sheetFormatPr defaultRowHeight="22.5" x14ac:dyDescent="0.2"/>
  <cols>
    <col min="1" max="1" width="36.75" style="7" customWidth="1"/>
    <col min="2" max="2" width="0.875" style="7" customWidth="1"/>
    <col min="3" max="3" width="15.75" style="7" customWidth="1"/>
    <col min="4" max="4" width="0.875" style="7" customWidth="1"/>
    <col min="5" max="5" width="19.25" style="7" customWidth="1"/>
    <col min="6" max="6" width="0.875" style="7" customWidth="1"/>
    <col min="7" max="7" width="19.25" style="7" customWidth="1"/>
    <col min="8" max="8" width="0.875" style="7" customWidth="1"/>
    <col min="9" max="9" width="24.5" style="7" customWidth="1"/>
    <col min="10" max="10" width="0.875" style="7" customWidth="1"/>
    <col min="11" max="11" width="16.625" style="7" customWidth="1"/>
    <col min="12" max="12" width="0.875" style="7" customWidth="1"/>
    <col min="13" max="13" width="20.125" style="7" customWidth="1"/>
    <col min="14" max="14" width="0.875" style="7" customWidth="1"/>
    <col min="15" max="15" width="20.125" style="7" customWidth="1"/>
    <col min="16" max="16" width="0.875" style="7" customWidth="1"/>
    <col min="17" max="17" width="24.5" style="7" customWidth="1"/>
    <col min="18" max="18" width="0.875" style="7" customWidth="1"/>
    <col min="19" max="16384" width="9" style="7"/>
  </cols>
  <sheetData>
    <row r="2" spans="1:17" ht="24" x14ac:dyDescent="0.2">
      <c r="A2" s="62" t="str">
        <f>+درآمدها!A2</f>
        <v>صندوق سرمایه‌گذاری بخشی صنایع مفید - اکتان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  <c r="N2" s="62" t="s">
        <v>0</v>
      </c>
      <c r="O2" s="62" t="s">
        <v>0</v>
      </c>
      <c r="P2" s="62" t="s">
        <v>0</v>
      </c>
      <c r="Q2" s="62" t="s">
        <v>0</v>
      </c>
    </row>
    <row r="3" spans="1:17" ht="24" x14ac:dyDescent="0.2">
      <c r="A3" s="62" t="s">
        <v>23</v>
      </c>
      <c r="B3" s="62" t="s">
        <v>23</v>
      </c>
      <c r="C3" s="62" t="s">
        <v>23</v>
      </c>
      <c r="D3" s="62" t="s">
        <v>23</v>
      </c>
      <c r="E3" s="62" t="s">
        <v>23</v>
      </c>
      <c r="F3" s="62" t="s">
        <v>23</v>
      </c>
      <c r="G3" s="62" t="s">
        <v>23</v>
      </c>
      <c r="H3" s="62" t="s">
        <v>23</v>
      </c>
      <c r="I3" s="62" t="s">
        <v>23</v>
      </c>
      <c r="J3" s="62" t="s">
        <v>23</v>
      </c>
      <c r="K3" s="62" t="s">
        <v>23</v>
      </c>
      <c r="L3" s="62" t="s">
        <v>23</v>
      </c>
      <c r="M3" s="62" t="s">
        <v>23</v>
      </c>
      <c r="N3" s="62" t="s">
        <v>23</v>
      </c>
      <c r="O3" s="62" t="s">
        <v>23</v>
      </c>
      <c r="P3" s="62" t="s">
        <v>23</v>
      </c>
      <c r="Q3" s="62" t="s">
        <v>23</v>
      </c>
    </row>
    <row r="4" spans="1:17" ht="24" x14ac:dyDescent="0.2">
      <c r="A4" s="62" t="str">
        <f>+سهام!A4</f>
        <v>برای ماه منتهی به 1405/02/31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  <c r="N4" s="62" t="s">
        <v>2</v>
      </c>
      <c r="O4" s="62" t="s">
        <v>2</v>
      </c>
      <c r="P4" s="62" t="s">
        <v>2</v>
      </c>
      <c r="Q4" s="62" t="s">
        <v>2</v>
      </c>
    </row>
    <row r="6" spans="1:17" ht="24.75" thickBot="1" x14ac:dyDescent="0.25">
      <c r="A6" s="63" t="s">
        <v>3</v>
      </c>
      <c r="C6" s="64" t="s">
        <v>25</v>
      </c>
      <c r="D6" s="64" t="s">
        <v>25</v>
      </c>
      <c r="E6" s="64" t="s">
        <v>25</v>
      </c>
      <c r="F6" s="64" t="s">
        <v>25</v>
      </c>
      <c r="G6" s="64" t="s">
        <v>25</v>
      </c>
      <c r="H6" s="64" t="s">
        <v>25</v>
      </c>
      <c r="I6" s="64" t="s">
        <v>25</v>
      </c>
      <c r="K6" s="64" t="s">
        <v>26</v>
      </c>
      <c r="L6" s="64" t="s">
        <v>26</v>
      </c>
      <c r="M6" s="64" t="s">
        <v>26</v>
      </c>
      <c r="N6" s="64" t="s">
        <v>26</v>
      </c>
      <c r="O6" s="64" t="s">
        <v>26</v>
      </c>
      <c r="P6" s="64" t="s">
        <v>26</v>
      </c>
      <c r="Q6" s="64" t="s">
        <v>26</v>
      </c>
    </row>
    <row r="7" spans="1:17" ht="24.75" thickBot="1" x14ac:dyDescent="0.25">
      <c r="A7" s="64" t="s">
        <v>3</v>
      </c>
      <c r="C7" s="35" t="s">
        <v>7</v>
      </c>
      <c r="E7" s="35" t="s">
        <v>37</v>
      </c>
      <c r="G7" s="35" t="s">
        <v>38</v>
      </c>
      <c r="I7" s="35" t="s">
        <v>40</v>
      </c>
      <c r="K7" s="35" t="s">
        <v>7</v>
      </c>
      <c r="M7" s="35" t="s">
        <v>37</v>
      </c>
      <c r="O7" s="35" t="s">
        <v>38</v>
      </c>
      <c r="Q7" s="35" t="s">
        <v>40</v>
      </c>
    </row>
    <row r="8" spans="1:17" ht="24" x14ac:dyDescent="0.2">
      <c r="A8" s="47" t="s">
        <v>60</v>
      </c>
      <c r="C8" s="51">
        <v>0</v>
      </c>
      <c r="E8" s="51">
        <v>0</v>
      </c>
      <c r="G8" s="51">
        <v>0</v>
      </c>
      <c r="I8" s="51">
        <f t="shared" ref="I8:I30" si="0">+E8-G8</f>
        <v>0</v>
      </c>
      <c r="K8" s="51">
        <v>5118080</v>
      </c>
      <c r="M8" s="51">
        <v>226031036554</v>
      </c>
      <c r="O8" s="51">
        <v>203394615556</v>
      </c>
      <c r="Q8" s="51">
        <f>+M8-O8</f>
        <v>22636420998</v>
      </c>
    </row>
    <row r="9" spans="1:17" ht="24" x14ac:dyDescent="0.2">
      <c r="A9" s="47" t="s">
        <v>91</v>
      </c>
      <c r="C9" s="51">
        <v>0</v>
      </c>
      <c r="E9" s="51">
        <v>0</v>
      </c>
      <c r="G9" s="51">
        <v>0</v>
      </c>
      <c r="I9" s="51">
        <f t="shared" si="0"/>
        <v>0</v>
      </c>
      <c r="K9" s="51">
        <v>680518</v>
      </c>
      <c r="M9" s="51">
        <v>73752461407</v>
      </c>
      <c r="O9" s="51">
        <v>88195394595</v>
      </c>
      <c r="Q9" s="51">
        <f t="shared" ref="Q9:Q30" si="1">+M9-O9</f>
        <v>-14442933188</v>
      </c>
    </row>
    <row r="10" spans="1:17" ht="24" x14ac:dyDescent="0.2">
      <c r="A10" s="47" t="s">
        <v>61</v>
      </c>
      <c r="C10" s="51">
        <v>1</v>
      </c>
      <c r="E10" s="51">
        <v>1</v>
      </c>
      <c r="G10" s="51">
        <v>9987</v>
      </c>
      <c r="I10" s="51">
        <f t="shared" si="0"/>
        <v>-9986</v>
      </c>
      <c r="K10" s="51">
        <v>1</v>
      </c>
      <c r="M10" s="51">
        <v>1</v>
      </c>
      <c r="O10" s="51">
        <v>9987</v>
      </c>
      <c r="Q10" s="51">
        <f t="shared" si="1"/>
        <v>-9986</v>
      </c>
    </row>
    <row r="11" spans="1:17" ht="24" x14ac:dyDescent="0.2">
      <c r="A11" s="47" t="s">
        <v>74</v>
      </c>
      <c r="C11" s="51">
        <v>600000</v>
      </c>
      <c r="E11" s="51">
        <v>4185394892</v>
      </c>
      <c r="G11" s="51">
        <v>4387817931</v>
      </c>
      <c r="I11" s="51">
        <f t="shared" si="0"/>
        <v>-202423039</v>
      </c>
      <c r="K11" s="51">
        <v>600000</v>
      </c>
      <c r="M11" s="51">
        <v>4185394892</v>
      </c>
      <c r="O11" s="51">
        <v>4387817931</v>
      </c>
      <c r="Q11" s="51">
        <f t="shared" si="1"/>
        <v>-202423039</v>
      </c>
    </row>
    <row r="12" spans="1:17" ht="24" x14ac:dyDescent="0.2">
      <c r="A12" s="47" t="s">
        <v>53</v>
      </c>
      <c r="C12" s="51">
        <v>1</v>
      </c>
      <c r="E12" s="51">
        <v>1</v>
      </c>
      <c r="G12" s="51">
        <v>10087</v>
      </c>
      <c r="I12" s="51">
        <f t="shared" si="0"/>
        <v>-10086</v>
      </c>
      <c r="K12" s="51">
        <v>276703</v>
      </c>
      <c r="M12" s="51">
        <v>155199192499</v>
      </c>
      <c r="O12" s="51">
        <v>108655301628</v>
      </c>
      <c r="Q12" s="51">
        <f t="shared" si="1"/>
        <v>46543890871</v>
      </c>
    </row>
    <row r="13" spans="1:17" ht="24" x14ac:dyDescent="0.2">
      <c r="A13" s="47" t="s">
        <v>56</v>
      </c>
      <c r="C13" s="51">
        <v>0</v>
      </c>
      <c r="E13" s="51">
        <v>0</v>
      </c>
      <c r="G13" s="51">
        <v>0</v>
      </c>
      <c r="I13" s="51">
        <f t="shared" si="0"/>
        <v>0</v>
      </c>
      <c r="K13" s="51">
        <v>566495</v>
      </c>
      <c r="M13" s="51">
        <v>15758384966</v>
      </c>
      <c r="O13" s="51">
        <v>24497014992</v>
      </c>
      <c r="Q13" s="51">
        <f t="shared" si="1"/>
        <v>-8738630026</v>
      </c>
    </row>
    <row r="14" spans="1:17" ht="24" x14ac:dyDescent="0.2">
      <c r="A14" s="49" t="s">
        <v>59</v>
      </c>
      <c r="C14" s="51">
        <v>0</v>
      </c>
      <c r="E14" s="51">
        <v>0</v>
      </c>
      <c r="G14" s="51">
        <v>0</v>
      </c>
      <c r="I14" s="51">
        <f t="shared" si="0"/>
        <v>0</v>
      </c>
      <c r="K14" s="51">
        <v>4433489</v>
      </c>
      <c r="M14" s="51">
        <v>44075434329</v>
      </c>
      <c r="O14" s="51">
        <v>43407085281</v>
      </c>
      <c r="Q14" s="51">
        <f t="shared" si="1"/>
        <v>668349048</v>
      </c>
    </row>
    <row r="15" spans="1:17" ht="24" x14ac:dyDescent="0.2">
      <c r="A15" s="54" t="s">
        <v>63</v>
      </c>
      <c r="C15" s="51">
        <v>3100000</v>
      </c>
      <c r="E15" s="51">
        <v>49518242264</v>
      </c>
      <c r="G15" s="51">
        <v>65585415320</v>
      </c>
      <c r="I15" s="51">
        <f t="shared" si="0"/>
        <v>-16067173056</v>
      </c>
      <c r="K15" s="51">
        <v>4998768</v>
      </c>
      <c r="M15" s="51">
        <v>87558030100</v>
      </c>
      <c r="O15" s="51">
        <v>105756862965</v>
      </c>
      <c r="Q15" s="51">
        <f t="shared" si="1"/>
        <v>-18198832865</v>
      </c>
    </row>
    <row r="16" spans="1:17" ht="24" x14ac:dyDescent="0.2">
      <c r="A16" s="54" t="s">
        <v>93</v>
      </c>
      <c r="C16" s="51">
        <v>0</v>
      </c>
      <c r="E16" s="51">
        <v>0</v>
      </c>
      <c r="G16" s="51">
        <v>0</v>
      </c>
      <c r="I16" s="51">
        <f t="shared" si="0"/>
        <v>0</v>
      </c>
      <c r="K16" s="51">
        <v>133750</v>
      </c>
      <c r="M16" s="51">
        <v>5262193886</v>
      </c>
      <c r="O16" s="51">
        <v>3941668541</v>
      </c>
      <c r="Q16" s="51">
        <f t="shared" si="1"/>
        <v>1320525345</v>
      </c>
    </row>
    <row r="17" spans="1:17" ht="24" x14ac:dyDescent="0.2">
      <c r="A17" s="54" t="s">
        <v>98</v>
      </c>
      <c r="C17" s="51">
        <v>0</v>
      </c>
      <c r="E17" s="51">
        <v>0</v>
      </c>
      <c r="G17" s="51">
        <v>0</v>
      </c>
      <c r="I17" s="51">
        <f t="shared" si="0"/>
        <v>0</v>
      </c>
      <c r="K17" s="51">
        <v>1256500</v>
      </c>
      <c r="M17" s="51">
        <v>9574436621</v>
      </c>
      <c r="O17" s="51">
        <v>8127112917</v>
      </c>
      <c r="Q17" s="51">
        <f t="shared" si="1"/>
        <v>1447323704</v>
      </c>
    </row>
    <row r="18" spans="1:17" ht="24" x14ac:dyDescent="0.2">
      <c r="A18" s="47" t="s">
        <v>70</v>
      </c>
      <c r="C18" s="51">
        <v>0</v>
      </c>
      <c r="E18" s="51">
        <v>0</v>
      </c>
      <c r="G18" s="51">
        <v>0</v>
      </c>
      <c r="I18" s="51">
        <f t="shared" si="0"/>
        <v>0</v>
      </c>
      <c r="K18" s="51">
        <v>1976674</v>
      </c>
      <c r="M18" s="51">
        <v>31825800181</v>
      </c>
      <c r="O18" s="51">
        <v>30220251228</v>
      </c>
      <c r="Q18" s="51">
        <f t="shared" si="1"/>
        <v>1605548953</v>
      </c>
    </row>
    <row r="19" spans="1:17" ht="24" x14ac:dyDescent="0.2">
      <c r="A19" s="47" t="s">
        <v>87</v>
      </c>
      <c r="C19" s="51">
        <v>0</v>
      </c>
      <c r="E19" s="51">
        <v>0</v>
      </c>
      <c r="G19" s="51">
        <v>0</v>
      </c>
      <c r="I19" s="51">
        <f t="shared" si="0"/>
        <v>0</v>
      </c>
      <c r="K19" s="51">
        <v>1266576</v>
      </c>
      <c r="M19" s="51">
        <v>150888805024</v>
      </c>
      <c r="O19" s="51">
        <v>124409183515</v>
      </c>
      <c r="Q19" s="51">
        <f t="shared" si="1"/>
        <v>26479621509</v>
      </c>
    </row>
    <row r="20" spans="1:17" ht="24" x14ac:dyDescent="0.2">
      <c r="A20" s="47" t="s">
        <v>79</v>
      </c>
      <c r="C20" s="51">
        <v>0</v>
      </c>
      <c r="E20" s="51">
        <v>0</v>
      </c>
      <c r="G20" s="51">
        <v>0</v>
      </c>
      <c r="I20" s="51">
        <f t="shared" si="0"/>
        <v>0</v>
      </c>
      <c r="K20" s="51">
        <v>705537</v>
      </c>
      <c r="M20" s="51">
        <v>4009842638</v>
      </c>
      <c r="O20" s="51">
        <v>3550315040</v>
      </c>
      <c r="Q20" s="51">
        <f t="shared" si="1"/>
        <v>459527598</v>
      </c>
    </row>
    <row r="21" spans="1:17" ht="24" x14ac:dyDescent="0.2">
      <c r="A21" s="47" t="s">
        <v>81</v>
      </c>
      <c r="C21" s="51">
        <v>0</v>
      </c>
      <c r="E21" s="51">
        <v>0</v>
      </c>
      <c r="G21" s="51">
        <v>0</v>
      </c>
      <c r="I21" s="51">
        <f t="shared" si="0"/>
        <v>0</v>
      </c>
      <c r="K21" s="51">
        <v>1074117</v>
      </c>
      <c r="M21" s="51">
        <v>38846277986</v>
      </c>
      <c r="O21" s="51">
        <v>65145256894</v>
      </c>
      <c r="Q21" s="51">
        <f t="shared" si="1"/>
        <v>-26298978908</v>
      </c>
    </row>
    <row r="22" spans="1:17" ht="24" x14ac:dyDescent="0.2">
      <c r="A22" s="47" t="s">
        <v>64</v>
      </c>
      <c r="C22" s="51">
        <v>0</v>
      </c>
      <c r="E22" s="51">
        <v>0</v>
      </c>
      <c r="G22" s="51">
        <v>0</v>
      </c>
      <c r="I22" s="51">
        <f t="shared" si="0"/>
        <v>0</v>
      </c>
      <c r="K22" s="51">
        <v>8743725</v>
      </c>
      <c r="M22" s="51">
        <v>127538310498</v>
      </c>
      <c r="O22" s="51">
        <v>126589251062</v>
      </c>
      <c r="Q22" s="51">
        <f t="shared" si="1"/>
        <v>949059436</v>
      </c>
    </row>
    <row r="23" spans="1:17" ht="24" x14ac:dyDescent="0.2">
      <c r="A23" s="47" t="s">
        <v>54</v>
      </c>
      <c r="C23" s="51">
        <v>0</v>
      </c>
      <c r="E23" s="51">
        <v>0</v>
      </c>
      <c r="G23" s="51">
        <v>0</v>
      </c>
      <c r="I23" s="51">
        <f t="shared" si="0"/>
        <v>0</v>
      </c>
      <c r="K23" s="51">
        <v>600824</v>
      </c>
      <c r="M23" s="51">
        <v>6267678424</v>
      </c>
      <c r="O23" s="51">
        <v>7416925371</v>
      </c>
      <c r="Q23" s="51">
        <f t="shared" si="1"/>
        <v>-1149246947</v>
      </c>
    </row>
    <row r="24" spans="1:17" ht="24" x14ac:dyDescent="0.2">
      <c r="A24" s="47" t="s">
        <v>86</v>
      </c>
      <c r="C24" s="51">
        <v>0</v>
      </c>
      <c r="E24" s="51">
        <v>0</v>
      </c>
      <c r="G24" s="51">
        <v>0</v>
      </c>
      <c r="I24" s="51">
        <f t="shared" si="0"/>
        <v>0</v>
      </c>
      <c r="K24" s="51">
        <v>4483502</v>
      </c>
      <c r="M24" s="51">
        <v>104236427775</v>
      </c>
      <c r="O24" s="51">
        <v>94923890071</v>
      </c>
      <c r="Q24" s="51">
        <f t="shared" si="1"/>
        <v>9312537704</v>
      </c>
    </row>
    <row r="25" spans="1:17" ht="24" x14ac:dyDescent="0.2">
      <c r="A25" s="47" t="s">
        <v>78</v>
      </c>
      <c r="C25" s="51">
        <v>0</v>
      </c>
      <c r="E25" s="51">
        <v>0</v>
      </c>
      <c r="G25" s="51">
        <v>0</v>
      </c>
      <c r="I25" s="51">
        <f t="shared" si="0"/>
        <v>0</v>
      </c>
      <c r="K25" s="51">
        <v>4082374</v>
      </c>
      <c r="M25" s="51">
        <v>19285466702</v>
      </c>
      <c r="O25" s="51">
        <v>21763016825</v>
      </c>
      <c r="Q25" s="51">
        <f t="shared" si="1"/>
        <v>-2477550123</v>
      </c>
    </row>
    <row r="26" spans="1:17" ht="24" x14ac:dyDescent="0.2">
      <c r="A26" s="34" t="s">
        <v>73</v>
      </c>
      <c r="C26" s="51">
        <v>2600000</v>
      </c>
      <c r="E26" s="51">
        <v>15473458515</v>
      </c>
      <c r="G26" s="51">
        <v>19318237828</v>
      </c>
      <c r="H26" s="14"/>
      <c r="I26" s="51">
        <f t="shared" si="0"/>
        <v>-3844779313</v>
      </c>
      <c r="J26" s="14"/>
      <c r="K26" s="14">
        <v>2600000</v>
      </c>
      <c r="L26" s="14"/>
      <c r="M26" s="14">
        <v>15473458515</v>
      </c>
      <c r="N26" s="14"/>
      <c r="O26" s="14">
        <v>19318237828</v>
      </c>
      <c r="P26" s="14"/>
      <c r="Q26" s="51">
        <f t="shared" si="1"/>
        <v>-3844779313</v>
      </c>
    </row>
    <row r="27" spans="1:17" ht="24" x14ac:dyDescent="0.2">
      <c r="A27" s="34" t="s">
        <v>85</v>
      </c>
      <c r="C27" s="51">
        <v>0</v>
      </c>
      <c r="E27" s="51">
        <v>0</v>
      </c>
      <c r="G27" s="51">
        <v>0</v>
      </c>
      <c r="H27" s="14"/>
      <c r="I27" s="51">
        <f t="shared" si="0"/>
        <v>0</v>
      </c>
      <c r="J27" s="14"/>
      <c r="K27" s="14">
        <v>959618</v>
      </c>
      <c r="L27" s="14"/>
      <c r="M27" s="14">
        <v>60064785719</v>
      </c>
      <c r="N27" s="14"/>
      <c r="O27" s="14">
        <v>43984719018</v>
      </c>
      <c r="P27" s="14"/>
      <c r="Q27" s="51">
        <f t="shared" si="1"/>
        <v>16080066701</v>
      </c>
    </row>
    <row r="28" spans="1:17" ht="24" x14ac:dyDescent="0.2">
      <c r="A28" s="34" t="s">
        <v>66</v>
      </c>
      <c r="C28" s="51">
        <v>0</v>
      </c>
      <c r="E28" s="51">
        <v>0</v>
      </c>
      <c r="G28" s="51">
        <v>0</v>
      </c>
      <c r="H28" s="14"/>
      <c r="I28" s="51">
        <f t="shared" si="0"/>
        <v>0</v>
      </c>
      <c r="J28" s="14"/>
      <c r="K28" s="14">
        <v>8173155</v>
      </c>
      <c r="L28" s="14"/>
      <c r="M28" s="14">
        <v>90097170283</v>
      </c>
      <c r="N28" s="14"/>
      <c r="O28" s="14">
        <v>85756018073</v>
      </c>
      <c r="P28" s="14"/>
      <c r="Q28" s="51">
        <f t="shared" si="1"/>
        <v>4341152210</v>
      </c>
    </row>
    <row r="29" spans="1:17" ht="24" x14ac:dyDescent="0.2">
      <c r="A29" s="38" t="s">
        <v>92</v>
      </c>
      <c r="C29" s="51">
        <v>0</v>
      </c>
      <c r="E29" s="51">
        <v>0</v>
      </c>
      <c r="G29" s="51">
        <v>0</v>
      </c>
      <c r="H29" s="14"/>
      <c r="I29" s="51">
        <f t="shared" si="0"/>
        <v>0</v>
      </c>
      <c r="J29" s="14"/>
      <c r="K29" s="14">
        <v>257500</v>
      </c>
      <c r="L29" s="14"/>
      <c r="M29" s="14">
        <v>5562633088</v>
      </c>
      <c r="N29" s="14"/>
      <c r="O29" s="14">
        <v>5176622992</v>
      </c>
      <c r="P29" s="14"/>
      <c r="Q29" s="51">
        <f t="shared" si="1"/>
        <v>386010096</v>
      </c>
    </row>
    <row r="30" spans="1:17" ht="24.75" thickBot="1" x14ac:dyDescent="0.25">
      <c r="A30" s="38" t="s">
        <v>62</v>
      </c>
      <c r="C30" s="51">
        <v>0</v>
      </c>
      <c r="E30" s="51">
        <v>0</v>
      </c>
      <c r="G30" s="51">
        <v>0</v>
      </c>
      <c r="H30" s="14"/>
      <c r="I30" s="51">
        <f t="shared" si="0"/>
        <v>0</v>
      </c>
      <c r="J30" s="14"/>
      <c r="K30" s="14">
        <v>800000</v>
      </c>
      <c r="L30" s="14"/>
      <c r="M30" s="14">
        <v>18186324643</v>
      </c>
      <c r="N30" s="14"/>
      <c r="O30" s="14">
        <v>18210813957</v>
      </c>
      <c r="P30" s="14"/>
      <c r="Q30" s="51">
        <f t="shared" si="1"/>
        <v>-24489314</v>
      </c>
    </row>
    <row r="31" spans="1:17" ht="24.75" thickBot="1" x14ac:dyDescent="0.25">
      <c r="E31" s="22">
        <f>SUM(E8:E30)</f>
        <v>69177095673</v>
      </c>
      <c r="F31" s="21"/>
      <c r="G31" s="22">
        <f>SUM(G8:G30)</f>
        <v>89291491153</v>
      </c>
      <c r="H31" s="21"/>
      <c r="I31" s="22">
        <f>SUM(I8:I30)</f>
        <v>-20114395480</v>
      </c>
      <c r="K31" s="7" t="s">
        <v>15</v>
      </c>
      <c r="M31" s="22">
        <f>SUM(M8:M30)</f>
        <v>1293679546731</v>
      </c>
      <c r="N31" s="21"/>
      <c r="O31" s="22">
        <f>SUM(O8:O30)</f>
        <v>1236827386267</v>
      </c>
      <c r="P31" s="21"/>
      <c r="Q31" s="22">
        <f>SUM(Q8:Q30)</f>
        <v>56852160464</v>
      </c>
    </row>
    <row r="32" spans="1:17" ht="23.25" thickTop="1" x14ac:dyDescent="0.2">
      <c r="H32" s="14"/>
    </row>
    <row r="33" spans="8:8" x14ac:dyDescent="0.2">
      <c r="H33" s="14"/>
    </row>
    <row r="34" spans="8:8" x14ac:dyDescent="0.2">
      <c r="H34" s="14"/>
    </row>
    <row r="35" spans="8:8" x14ac:dyDescent="0.2">
      <c r="H35" s="14"/>
    </row>
    <row r="36" spans="8:8" x14ac:dyDescent="0.2">
      <c r="H36" s="14"/>
    </row>
    <row r="37" spans="8:8" x14ac:dyDescent="0.2">
      <c r="H37" s="14"/>
    </row>
    <row r="38" spans="8:8" x14ac:dyDescent="0.2">
      <c r="H38" s="14"/>
    </row>
    <row r="39" spans="8:8" x14ac:dyDescent="0.2">
      <c r="H39" s="14"/>
    </row>
    <row r="40" spans="8:8" x14ac:dyDescent="0.2">
      <c r="H40" s="14"/>
    </row>
    <row r="41" spans="8:8" x14ac:dyDescent="0.2">
      <c r="H41" s="14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سایر درآمدها</vt:lpstr>
      <vt:lpstr>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2026-05-30T07:54:25Z</dcterms:modified>
</cp:coreProperties>
</file>