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2\بخشی\"/>
    </mc:Choice>
  </mc:AlternateContent>
  <xr:revisionPtr revIDLastSave="0" documentId="13_ncr:1_{D3C3A521-104E-44EF-BAEB-83778878CFC8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4" state="hidden" r:id="rId4"/>
    <sheet name="درآمد سرمایه‌گذاری در سهام" sheetId="7" r:id="rId5"/>
    <sheet name="درآمد سود سهام" sheetId="13" r:id="rId6"/>
    <sheet name="درآمد سپرده بانکی" sheetId="8" r:id="rId7"/>
    <sheet name="سود سپرده بانکی" sheetId="3" r:id="rId8"/>
    <sheet name="درآمد ناشی از فروش" sheetId="12" r:id="rId9"/>
    <sheet name="درآمد ناشی از تغییر قیمت اوراق" sheetId="5" r:id="rId10"/>
  </sheets>
  <definedNames>
    <definedName name="_xlnm._FilterDatabase" localSheetId="8" hidden="1">'درآمد ناشی از فروش'!$K$6:$Q$52</definedName>
    <definedName name="_xlnm._FilterDatabase" localSheetId="0" hidden="1">سهام!$A$6:$A$51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 l="1"/>
  <c r="I50" i="5"/>
  <c r="I53" i="12"/>
  <c r="C11" i="8"/>
  <c r="E10" i="8" s="1"/>
  <c r="G11" i="3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Q10" i="12"/>
  <c r="I10" i="8"/>
  <c r="G9" i="8"/>
  <c r="G10" i="8"/>
  <c r="G8" i="8"/>
  <c r="C9" i="8"/>
  <c r="C10" i="8"/>
  <c r="C8" i="8"/>
  <c r="G10" i="3"/>
  <c r="G9" i="3"/>
  <c r="G8" i="3"/>
  <c r="M9" i="3"/>
  <c r="M10" i="3"/>
  <c r="M8" i="3"/>
  <c r="K11" i="3"/>
  <c r="I11" i="3"/>
  <c r="E11" i="3"/>
  <c r="C11" i="3"/>
  <c r="S9" i="13"/>
  <c r="S10" i="13"/>
  <c r="S11" i="13"/>
  <c r="S12" i="13"/>
  <c r="S13" i="13"/>
  <c r="S14" i="13"/>
  <c r="S15" i="13"/>
  <c r="M9" i="13"/>
  <c r="M10" i="13"/>
  <c r="M11" i="13"/>
  <c r="M12" i="13"/>
  <c r="M13" i="13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8" i="5"/>
  <c r="Q9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8" i="12"/>
  <c r="K16" i="13"/>
  <c r="I16" i="13"/>
  <c r="O16" i="13"/>
  <c r="Q16" i="13"/>
  <c r="I9" i="2"/>
  <c r="S8" i="13"/>
  <c r="M8" i="13"/>
  <c r="C11" i="2"/>
  <c r="E11" i="2"/>
  <c r="G11" i="2"/>
  <c r="I8" i="2"/>
  <c r="I10" i="2"/>
  <c r="A4" i="14"/>
  <c r="A2" i="14"/>
  <c r="E9" i="14"/>
  <c r="C9" i="14"/>
  <c r="M11" i="3" l="1"/>
  <c r="M16" i="13"/>
  <c r="S16" i="13"/>
  <c r="I11" i="2"/>
  <c r="I6" i="2"/>
  <c r="C6" i="2"/>
  <c r="O53" i="12"/>
  <c r="M53" i="12"/>
  <c r="G52" i="1"/>
  <c r="Y52" i="1" l="1"/>
  <c r="G53" i="12"/>
  <c r="E53" i="12"/>
  <c r="Q53" i="12"/>
  <c r="K52" i="1"/>
  <c r="O52" i="1"/>
  <c r="U52" i="1"/>
  <c r="W52" i="1"/>
  <c r="A4" i="13"/>
  <c r="M54" i="7" l="1"/>
  <c r="C54" i="7"/>
  <c r="C50" i="7"/>
  <c r="C49" i="7"/>
  <c r="M50" i="7"/>
  <c r="M49" i="7"/>
  <c r="C43" i="7"/>
  <c r="M44" i="7"/>
  <c r="C44" i="7"/>
  <c r="M43" i="7"/>
  <c r="C45" i="7"/>
  <c r="M45" i="7"/>
  <c r="C41" i="7"/>
  <c r="M41" i="7"/>
  <c r="C48" i="7"/>
  <c r="M48" i="7"/>
  <c r="M9" i="7"/>
  <c r="M16" i="7"/>
  <c r="M24" i="7"/>
  <c r="M32" i="7"/>
  <c r="M38" i="7"/>
  <c r="M55" i="7"/>
  <c r="C14" i="7"/>
  <c r="C21" i="7"/>
  <c r="C29" i="7"/>
  <c r="C36" i="7"/>
  <c r="C51" i="7"/>
  <c r="C40" i="7"/>
  <c r="M10" i="7"/>
  <c r="M17" i="7"/>
  <c r="M25" i="7"/>
  <c r="M33" i="7"/>
  <c r="M8" i="7"/>
  <c r="C22" i="7"/>
  <c r="C30" i="7"/>
  <c r="C42" i="7"/>
  <c r="C52" i="7"/>
  <c r="M31" i="7"/>
  <c r="C47" i="7"/>
  <c r="M11" i="7"/>
  <c r="M18" i="7"/>
  <c r="M26" i="7"/>
  <c r="M34" i="7"/>
  <c r="M39" i="7"/>
  <c r="M46" i="7"/>
  <c r="C15" i="7"/>
  <c r="C23" i="7"/>
  <c r="C31" i="7"/>
  <c r="C37" i="7"/>
  <c r="C53" i="7"/>
  <c r="M37" i="7"/>
  <c r="C13" i="7"/>
  <c r="M12" i="7"/>
  <c r="M19" i="7"/>
  <c r="M27" i="7"/>
  <c r="M35" i="7"/>
  <c r="C9" i="7"/>
  <c r="C16" i="7"/>
  <c r="C24" i="7"/>
  <c r="C32" i="7"/>
  <c r="C38" i="7"/>
  <c r="C55" i="7"/>
  <c r="C28" i="7"/>
  <c r="M13" i="7"/>
  <c r="M20" i="7"/>
  <c r="M28" i="7"/>
  <c r="M40" i="7"/>
  <c r="M47" i="7"/>
  <c r="C10" i="7"/>
  <c r="C17" i="7"/>
  <c r="C25" i="7"/>
  <c r="C33" i="7"/>
  <c r="C8" i="7"/>
  <c r="M23" i="7"/>
  <c r="M14" i="7"/>
  <c r="M21" i="7"/>
  <c r="M29" i="7"/>
  <c r="M36" i="7"/>
  <c r="M51" i="7"/>
  <c r="C11" i="7"/>
  <c r="C18" i="7"/>
  <c r="C26" i="7"/>
  <c r="C34" i="7"/>
  <c r="C39" i="7"/>
  <c r="C46" i="7"/>
  <c r="M15" i="7"/>
  <c r="C20" i="7"/>
  <c r="M22" i="7"/>
  <c r="M30" i="7"/>
  <c r="M42" i="7"/>
  <c r="M52" i="7"/>
  <c r="C12" i="7"/>
  <c r="C19" i="7"/>
  <c r="C27" i="7"/>
  <c r="C35" i="7"/>
  <c r="M53" i="7"/>
  <c r="A4" i="12"/>
  <c r="A2" i="12"/>
  <c r="G54" i="7" l="1"/>
  <c r="Q54" i="7"/>
  <c r="Q49" i="7"/>
  <c r="G49" i="7"/>
  <c r="G50" i="7"/>
  <c r="Q50" i="7"/>
  <c r="G44" i="7"/>
  <c r="Q45" i="7"/>
  <c r="G43" i="7"/>
  <c r="Q44" i="7"/>
  <c r="Q43" i="7"/>
  <c r="G45" i="7"/>
  <c r="Q41" i="7"/>
  <c r="G41" i="7"/>
  <c r="G48" i="7"/>
  <c r="Q48" i="7"/>
  <c r="C56" i="7"/>
  <c r="Q35" i="7"/>
  <c r="G35" i="7"/>
  <c r="Q22" i="7"/>
  <c r="Q30" i="7"/>
  <c r="Q38" i="7"/>
  <c r="Q55" i="7"/>
  <c r="G14" i="7"/>
  <c r="G21" i="7"/>
  <c r="G29" i="7"/>
  <c r="G37" i="7"/>
  <c r="G53" i="7"/>
  <c r="Q36" i="7"/>
  <c r="G40" i="7"/>
  <c r="Q15" i="7"/>
  <c r="Q23" i="7"/>
  <c r="Q31" i="7"/>
  <c r="Q8" i="7"/>
  <c r="G22" i="7"/>
  <c r="G30" i="7"/>
  <c r="G38" i="7"/>
  <c r="G55" i="7"/>
  <c r="G34" i="7"/>
  <c r="Q9" i="7"/>
  <c r="Q16" i="7"/>
  <c r="Q24" i="7"/>
  <c r="Q32" i="7"/>
  <c r="Q39" i="7"/>
  <c r="Q46" i="7"/>
  <c r="G15" i="7"/>
  <c r="G23" i="7"/>
  <c r="G31" i="7"/>
  <c r="G8" i="7"/>
  <c r="Q10" i="7"/>
  <c r="Q17" i="7"/>
  <c r="Q25" i="7"/>
  <c r="Q33" i="7"/>
  <c r="G9" i="7"/>
  <c r="G16" i="7"/>
  <c r="G24" i="7"/>
  <c r="G32" i="7"/>
  <c r="G39" i="7"/>
  <c r="G46" i="7"/>
  <c r="Q19" i="7"/>
  <c r="G18" i="7"/>
  <c r="G47" i="7"/>
  <c r="Q11" i="7"/>
  <c r="Q18" i="7"/>
  <c r="Q26" i="7"/>
  <c r="Q34" i="7"/>
  <c r="Q40" i="7"/>
  <c r="Q47" i="7"/>
  <c r="G10" i="7"/>
  <c r="G17" i="7"/>
  <c r="G25" i="7"/>
  <c r="G33" i="7"/>
  <c r="Q27" i="7"/>
  <c r="G26" i="7"/>
  <c r="Q12" i="7"/>
  <c r="Q13" i="7"/>
  <c r="Q20" i="7"/>
  <c r="Q28" i="7"/>
  <c r="Q42" i="7"/>
  <c r="Q52" i="7"/>
  <c r="G12" i="7"/>
  <c r="G19" i="7"/>
  <c r="G27" i="7"/>
  <c r="G36" i="7"/>
  <c r="G51" i="7"/>
  <c r="Q51" i="7"/>
  <c r="Q14" i="7"/>
  <c r="Q21" i="7"/>
  <c r="Q29" i="7"/>
  <c r="Q37" i="7"/>
  <c r="Q53" i="7"/>
  <c r="G13" i="7"/>
  <c r="G20" i="7"/>
  <c r="G28" i="7"/>
  <c r="G42" i="7"/>
  <c r="G52" i="7"/>
  <c r="G11" i="7"/>
  <c r="A4" i="5"/>
  <c r="A4" i="3"/>
  <c r="A4" i="8"/>
  <c r="A4" i="7"/>
  <c r="A4" i="10"/>
  <c r="A4" i="2"/>
  <c r="A2" i="5"/>
  <c r="A2" i="3"/>
  <c r="A2" i="8"/>
  <c r="A2" i="7"/>
  <c r="A2" i="10"/>
  <c r="A2" i="2"/>
  <c r="E54" i="7" l="1"/>
  <c r="I54" i="7" s="1"/>
  <c r="O54" i="7"/>
  <c r="S54" i="7" s="1"/>
  <c r="O49" i="7"/>
  <c r="S49" i="7" s="1"/>
  <c r="E50" i="7"/>
  <c r="I50" i="7" s="1"/>
  <c r="E49" i="7"/>
  <c r="I49" i="7" s="1"/>
  <c r="O50" i="7"/>
  <c r="S50" i="7" s="1"/>
  <c r="O45" i="7"/>
  <c r="S45" i="7" s="1"/>
  <c r="E43" i="7"/>
  <c r="I43" i="7" s="1"/>
  <c r="O44" i="7"/>
  <c r="S44" i="7" s="1"/>
  <c r="E45" i="7"/>
  <c r="I45" i="7" s="1"/>
  <c r="O43" i="7"/>
  <c r="S43" i="7" s="1"/>
  <c r="E44" i="7"/>
  <c r="I44" i="7" s="1"/>
  <c r="O41" i="7"/>
  <c r="S41" i="7" s="1"/>
  <c r="E41" i="7"/>
  <c r="I41" i="7" s="1"/>
  <c r="O48" i="7"/>
  <c r="S48" i="7" s="1"/>
  <c r="E48" i="7"/>
  <c r="I48" i="7" s="1"/>
  <c r="O35" i="7"/>
  <c r="S35" i="7" s="1"/>
  <c r="E35" i="7"/>
  <c r="I35" i="7" s="1"/>
  <c r="E51" i="7"/>
  <c r="I51" i="7" s="1"/>
  <c r="O22" i="7"/>
  <c r="S22" i="7" s="1"/>
  <c r="O30" i="7"/>
  <c r="S30" i="7" s="1"/>
  <c r="O38" i="7"/>
  <c r="S38" i="7" s="1"/>
  <c r="O55" i="7"/>
  <c r="S55" i="7" s="1"/>
  <c r="O36" i="7"/>
  <c r="S36" i="7" s="1"/>
  <c r="O15" i="7"/>
  <c r="S15" i="7" s="1"/>
  <c r="O23" i="7"/>
  <c r="S23" i="7" s="1"/>
  <c r="O31" i="7"/>
  <c r="S31" i="7" s="1"/>
  <c r="O8" i="7"/>
  <c r="S8" i="7" s="1"/>
  <c r="O9" i="7"/>
  <c r="S9" i="7" s="1"/>
  <c r="O16" i="7"/>
  <c r="S16" i="7" s="1"/>
  <c r="O24" i="7"/>
  <c r="S24" i="7" s="1"/>
  <c r="O32" i="7"/>
  <c r="S32" i="7" s="1"/>
  <c r="O39" i="7"/>
  <c r="S39" i="7" s="1"/>
  <c r="O46" i="7"/>
  <c r="S46" i="7" s="1"/>
  <c r="O27" i="7"/>
  <c r="S27" i="7" s="1"/>
  <c r="O10" i="7"/>
  <c r="S10" i="7" s="1"/>
  <c r="O17" i="7"/>
  <c r="S17" i="7" s="1"/>
  <c r="O25" i="7"/>
  <c r="S25" i="7" s="1"/>
  <c r="O33" i="7"/>
  <c r="S33" i="7" s="1"/>
  <c r="O11" i="7"/>
  <c r="S11" i="7" s="1"/>
  <c r="O18" i="7"/>
  <c r="S18" i="7" s="1"/>
  <c r="O26" i="7"/>
  <c r="S26" i="7" s="1"/>
  <c r="O34" i="7"/>
  <c r="S34" i="7" s="1"/>
  <c r="O40" i="7"/>
  <c r="S40" i="7" s="1"/>
  <c r="O47" i="7"/>
  <c r="S47" i="7" s="1"/>
  <c r="O19" i="7"/>
  <c r="S19" i="7" s="1"/>
  <c r="O13" i="7"/>
  <c r="S13" i="7" s="1"/>
  <c r="O20" i="7"/>
  <c r="S20" i="7" s="1"/>
  <c r="O28" i="7"/>
  <c r="S28" i="7" s="1"/>
  <c r="O42" i="7"/>
  <c r="S42" i="7" s="1"/>
  <c r="O52" i="7"/>
  <c r="S52" i="7" s="1"/>
  <c r="O12" i="7"/>
  <c r="S12" i="7" s="1"/>
  <c r="O51" i="7"/>
  <c r="S51" i="7" s="1"/>
  <c r="O14" i="7"/>
  <c r="S14" i="7" s="1"/>
  <c r="O21" i="7"/>
  <c r="S21" i="7" s="1"/>
  <c r="O29" i="7"/>
  <c r="S29" i="7" s="1"/>
  <c r="O37" i="7"/>
  <c r="S37" i="7" s="1"/>
  <c r="O53" i="7"/>
  <c r="S53" i="7" s="1"/>
  <c r="E32" i="7"/>
  <c r="I32" i="7" s="1"/>
  <c r="E13" i="7"/>
  <c r="I13" i="7" s="1"/>
  <c r="E55" i="7"/>
  <c r="I55" i="7" s="1"/>
  <c r="E38" i="7"/>
  <c r="I38" i="7" s="1"/>
  <c r="E8" i="7"/>
  <c r="I8" i="7" s="1"/>
  <c r="E23" i="7"/>
  <c r="I23" i="7" s="1"/>
  <c r="E46" i="7"/>
  <c r="I46" i="7" s="1"/>
  <c r="E22" i="7"/>
  <c r="I22" i="7" s="1"/>
  <c r="E42" i="7"/>
  <c r="I42" i="7" s="1"/>
  <c r="E28" i="7"/>
  <c r="I28" i="7" s="1"/>
  <c r="E37" i="7"/>
  <c r="I37" i="7" s="1"/>
  <c r="E17" i="7"/>
  <c r="I17" i="7" s="1"/>
  <c r="E11" i="7"/>
  <c r="I11" i="7" s="1"/>
  <c r="E15" i="7"/>
  <c r="I15" i="7" s="1"/>
  <c r="E24" i="7"/>
  <c r="I24" i="7" s="1"/>
  <c r="E53" i="7"/>
  <c r="I53" i="7" s="1"/>
  <c r="E52" i="7"/>
  <c r="I52" i="7" s="1"/>
  <c r="E12" i="7"/>
  <c r="I12" i="7" s="1"/>
  <c r="E18" i="7"/>
  <c r="I18" i="7" s="1"/>
  <c r="E9" i="7"/>
  <c r="I9" i="7" s="1"/>
  <c r="E29" i="7"/>
  <c r="I29" i="7" s="1"/>
  <c r="E34" i="7"/>
  <c r="I34" i="7" s="1"/>
  <c r="E33" i="7"/>
  <c r="I33" i="7" s="1"/>
  <c r="E26" i="7"/>
  <c r="I26" i="7" s="1"/>
  <c r="E25" i="7"/>
  <c r="I25" i="7" s="1"/>
  <c r="E47" i="7"/>
  <c r="I47" i="7" s="1"/>
  <c r="E16" i="7"/>
  <c r="I16" i="7" s="1"/>
  <c r="E20" i="7"/>
  <c r="I20" i="7" s="1"/>
  <c r="E19" i="7"/>
  <c r="I19" i="7" s="1"/>
  <c r="E39" i="7"/>
  <c r="I39" i="7" s="1"/>
  <c r="E10" i="7"/>
  <c r="I10" i="7" s="1"/>
  <c r="E36" i="7"/>
  <c r="I36" i="7" s="1"/>
  <c r="E31" i="7"/>
  <c r="I31" i="7" s="1"/>
  <c r="E14" i="7"/>
  <c r="I14" i="7" s="1"/>
  <c r="E30" i="7"/>
  <c r="I30" i="7" s="1"/>
  <c r="E40" i="7"/>
  <c r="I40" i="7" s="1"/>
  <c r="E27" i="7"/>
  <c r="I27" i="7" s="1"/>
  <c r="E21" i="7"/>
  <c r="I21" i="7" s="1"/>
  <c r="I56" i="7" l="1"/>
  <c r="K54" i="7" s="1"/>
  <c r="K11" i="2"/>
  <c r="K50" i="7" l="1"/>
  <c r="K49" i="7"/>
  <c r="E9" i="8"/>
  <c r="G9" i="10"/>
  <c r="K43" i="7"/>
  <c r="K44" i="7"/>
  <c r="K45" i="7"/>
  <c r="K48" i="7"/>
  <c r="K41" i="7"/>
  <c r="K8" i="7"/>
  <c r="K35" i="7"/>
  <c r="K26" i="7"/>
  <c r="K32" i="7"/>
  <c r="K10" i="7"/>
  <c r="K15" i="7"/>
  <c r="K14" i="7"/>
  <c r="K24" i="7"/>
  <c r="K12" i="7"/>
  <c r="K52" i="7"/>
  <c r="K38" i="7"/>
  <c r="K46" i="7"/>
  <c r="K33" i="7"/>
  <c r="K16" i="7"/>
  <c r="K21" i="7"/>
  <c r="K30" i="7"/>
  <c r="K39" i="7"/>
  <c r="C7" i="10"/>
  <c r="K20" i="7"/>
  <c r="K9" i="7"/>
  <c r="K37" i="7"/>
  <c r="K13" i="7"/>
  <c r="K28" i="7"/>
  <c r="K42" i="7"/>
  <c r="K29" i="7"/>
  <c r="K11" i="7"/>
  <c r="K25" i="7"/>
  <c r="K17" i="7"/>
  <c r="K27" i="7"/>
  <c r="K51" i="7"/>
  <c r="K47" i="7"/>
  <c r="K22" i="7"/>
  <c r="K31" i="7"/>
  <c r="K19" i="7"/>
  <c r="K40" i="7"/>
  <c r="K55" i="7"/>
  <c r="K53" i="7"/>
  <c r="K18" i="7"/>
  <c r="K23" i="7"/>
  <c r="K34" i="7"/>
  <c r="K36" i="7"/>
  <c r="E8" i="8"/>
  <c r="E11" i="8" s="1"/>
  <c r="E52" i="1"/>
  <c r="G50" i="5"/>
  <c r="M50" i="5"/>
  <c r="O50" i="5"/>
  <c r="Q50" i="5"/>
  <c r="G56" i="7"/>
  <c r="G11" i="8" l="1"/>
  <c r="I8" i="8" s="1"/>
  <c r="C9" i="10"/>
  <c r="M56" i="7"/>
  <c r="E56" i="7"/>
  <c r="Q56" i="7"/>
  <c r="O56" i="7"/>
  <c r="I9" i="8" l="1"/>
  <c r="I11" i="8" s="1"/>
  <c r="S56" i="7"/>
  <c r="U54" i="7" s="1"/>
  <c r="E50" i="5"/>
  <c r="U49" i="7" l="1"/>
  <c r="U50" i="7"/>
  <c r="U43" i="7"/>
  <c r="U44" i="7"/>
  <c r="U45" i="7"/>
  <c r="U48" i="7"/>
  <c r="U41" i="7"/>
  <c r="U35" i="7"/>
  <c r="U46" i="7"/>
  <c r="U13" i="7"/>
  <c r="U20" i="7"/>
  <c r="U28" i="7"/>
  <c r="U42" i="7"/>
  <c r="U52" i="7"/>
  <c r="U14" i="7"/>
  <c r="U21" i="7"/>
  <c r="U29" i="7"/>
  <c r="U37" i="7"/>
  <c r="U53" i="7"/>
  <c r="U22" i="7"/>
  <c r="U30" i="7"/>
  <c r="U38" i="7"/>
  <c r="U55" i="7"/>
  <c r="U24" i="7"/>
  <c r="U39" i="7"/>
  <c r="U17" i="7"/>
  <c r="U25" i="7"/>
  <c r="U15" i="7"/>
  <c r="U23" i="7"/>
  <c r="U31" i="7"/>
  <c r="U8" i="7"/>
  <c r="U9" i="7"/>
  <c r="U16" i="7"/>
  <c r="U32" i="7"/>
  <c r="U33" i="7"/>
  <c r="U10" i="7"/>
  <c r="U11" i="7"/>
  <c r="U18" i="7"/>
  <c r="U26" i="7"/>
  <c r="U34" i="7"/>
  <c r="U40" i="7"/>
  <c r="U47" i="7"/>
  <c r="U12" i="7"/>
  <c r="U19" i="7"/>
  <c r="U27" i="7"/>
  <c r="U36" i="7"/>
  <c r="U51" i="7"/>
  <c r="K56" i="7"/>
  <c r="U56" i="7" l="1"/>
  <c r="E8" i="10" l="1"/>
  <c r="E7" i="10"/>
  <c r="E9" i="10" l="1"/>
</calcChain>
</file>

<file path=xl/sharedStrings.xml><?xml version="1.0" encoding="utf-8"?>
<sst xmlns="http://schemas.openxmlformats.org/spreadsheetml/2006/main" count="840" uniqueCount="126">
  <si>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</si>
  <si>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</si>
  <si>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</si>
  <si>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</si>
  <si>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</si>
  <si>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</si>
  <si>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</si>
  <si>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</si>
  <si>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</si>
  <si>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</si>
  <si>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</si>
  <si>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</si>
  <si>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</si>
  <si>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</si>
  <si>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</si>
  <si>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</si>
  <si>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</si>
  <si>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</si>
  <si>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</si>
  <si>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</si>
  <si>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</si>
  <si>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</si>
  <si>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</si>
  <si>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</si>
  <si>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</si>
  <si>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</si>
  <si>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</si>
  <si>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</si>
  <si>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</si>
  <si>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</si>
  <si>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</si>
  <si>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</si>
  <si>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</si>
  <si>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</si>
  <si>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</si>
  <si>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</si>
  <si>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</si>
  <si>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</si>
  <si>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</si>
  <si>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</si>
  <si>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</si>
  <si>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</si>
  <si>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</si>
  <si>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</si>
  <si>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</si>
  <si>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</si>
  <si>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</si>
  <si>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</si>
  <si>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</si>
  <si>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</si>
  <si>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</si>
  <si>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</si>
  <si>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</si>
  <si>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</si>
  <si>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</si>
  <si>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</si>
  <si>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</si>
  <si>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</si>
  <si>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</si>
  <si>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</si>
  <si>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</si>
  <si>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</si>
  <si>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</si>
  <si>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</si>
  <si>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</si>
  <si>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</si>
  <si>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</si>
  <si>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</si>
  <si>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</si>
  <si>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</si>
  <si>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</si>
  <si>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</si>
  <si>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</si>
  <si>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</si>
  <si>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</si>
  <si>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</si>
  <si>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کوثر</t>
  </si>
  <si>
    <t>دارویی ره آورد تامین</t>
  </si>
  <si>
    <t>دارویی و نهاده های زاگرس دارو</t>
  </si>
  <si>
    <t>کیمیدارو</t>
  </si>
  <si>
    <t>سود و زیان ناشی از فروش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</si>
  <si>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</si>
  <si>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</si>
  <si>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</si>
  <si>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</si>
  <si>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</si>
  <si>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</si>
  <si>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</si>
  <si>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</si>
  <si>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</si>
  <si>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</si>
  <si>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</si>
  <si>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</si>
  <si>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</si>
  <si>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</si>
  <si>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</si>
  <si>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</si>
  <si>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</si>
  <si>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</si>
  <si>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شیمی‌ داروئی‌ داروپخش‌</t>
  </si>
  <si>
    <t>مواد اولیه دارویی البرز بالک</t>
  </si>
  <si>
    <t>داروسازی زاگرس فارمد پارس</t>
  </si>
  <si>
    <t>ح.داروسازی شهید قاضی</t>
  </si>
  <si>
    <t>دارویی‌ لقمان‌</t>
  </si>
  <si>
    <t>آترا زیست آرای</t>
  </si>
  <si>
    <t>ح. پخش البرز</t>
  </si>
  <si>
    <t>نیان باتری خاوران</t>
  </si>
  <si>
    <t xml:space="preserve">از ابتدای سال مالی </t>
  </si>
  <si>
    <t>سایر درآمدها</t>
  </si>
  <si>
    <t>تا پایان ماه</t>
  </si>
  <si>
    <t>مجتمع کاشی و سنگ پرسپولیس یزد</t>
  </si>
  <si>
    <t>سایر درآمدها برای تنزیل سود سهام</t>
  </si>
  <si>
    <t>الحاوی</t>
  </si>
  <si>
    <t>کیمیا کالای رازی</t>
  </si>
  <si>
    <t>بانک ملت مستقل مرکزی</t>
  </si>
  <si>
    <t>ح .آنتی بیوتیک سازی ایران</t>
  </si>
  <si>
    <t>1405/01/31</t>
  </si>
  <si>
    <t>-</t>
  </si>
  <si>
    <t>1405/01/30</t>
  </si>
  <si>
    <t>برای ماه منتهی به 1405/02/31</t>
  </si>
  <si>
    <t>1405/02/31</t>
  </si>
  <si>
    <t>1405/02/06</t>
  </si>
  <si>
    <t>1405/02/01</t>
  </si>
  <si>
    <t>1405/02/30</t>
  </si>
  <si>
    <t>1405/02/29</t>
  </si>
  <si>
    <t>1405/02/24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</si>
</sst>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000000"/>
      <name val="IRANSans"/>
      <family val="2"/>
    </font>
    <font>
      <b/>
      <sz val="16"/>
      <name val="B Nazanin"/>
      <charset val="178"/>
    </font>
    <font>
      <sz val="8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9" fillId="0" borderId="0" xfId="5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1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2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3" fontId="13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164" fontId="9" fillId="0" borderId="3" xfId="2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3"/>
  <sheetViews>
    <sheetView rightToLeft="1" tabSelected="1" zoomScale="70" zoomScaleNormal="70" workbookViewId="0">
      <selection activeCell="C6" sqref="C6:G6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2" style="4" bestFit="1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2" style="4" bestFit="1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12" style="4" bestFit="1" customWidth="1"/>
    <col min="27" max="27" width="11.875" style="4" bestFit="1" customWidth="1"/>
    <col min="28" max="28" width="10.875" style="4" bestFit="1" customWidth="1"/>
    <col min="29" max="16384" width="9" style="4"/>
  </cols>
  <sheetData>
    <row r="2" spans="1:25" ht="24" x14ac:dyDescent="0.2">
      <c r="A2" s="58" t="s">
        <v>72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  <c r="V2" s="58" t="s">
        <v>0</v>
      </c>
      <c r="W2" s="58" t="s">
        <v>0</v>
      </c>
      <c r="X2" s="58" t="s">
        <v>0</v>
      </c>
      <c r="Y2" s="58" t="s">
        <v>0</v>
      </c>
    </row>
    <row r="3" spans="1:25" ht="24" x14ac:dyDescent="0.2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  <c r="L3" s="58" t="s">
        <v>1</v>
      </c>
      <c r="M3" s="58" t="s">
        <v>1</v>
      </c>
      <c r="N3" s="58" t="s">
        <v>1</v>
      </c>
      <c r="O3" s="58" t="s">
        <v>1</v>
      </c>
      <c r="P3" s="58" t="s">
        <v>1</v>
      </c>
      <c r="Q3" s="58" t="s">
        <v>1</v>
      </c>
      <c r="R3" s="58" t="s">
        <v>1</v>
      </c>
      <c r="S3" s="58" t="s">
        <v>1</v>
      </c>
      <c r="T3" s="58" t="s">
        <v>1</v>
      </c>
      <c r="U3" s="58" t="s">
        <v>1</v>
      </c>
      <c r="V3" s="58" t="s">
        <v>1</v>
      </c>
      <c r="W3" s="58" t="s">
        <v>1</v>
      </c>
      <c r="X3" s="58" t="s">
        <v>1</v>
      </c>
      <c r="Y3" s="58" t="s">
        <v>1</v>
      </c>
    </row>
    <row r="4" spans="1:25" ht="24" x14ac:dyDescent="0.2">
      <c r="A4" s="58" t="s">
        <v>119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  <c r="V4" s="58" t="s">
        <v>2</v>
      </c>
      <c r="W4" s="58" t="s">
        <v>2</v>
      </c>
      <c r="X4" s="58" t="s">
        <v>2</v>
      </c>
      <c r="Y4" s="58" t="s">
        <v>2</v>
      </c>
    </row>
    <row r="6" spans="1:25" ht="24.75" thickBot="1" x14ac:dyDescent="0.25">
      <c r="A6" s="57" t="s">
        <v>3</v>
      </c>
      <c r="C6" s="57" t="s">
        <v>116</v>
      </c>
      <c r="D6" s="57" t="s">
        <v>4</v>
      </c>
      <c r="E6" s="57" t="s">
        <v>4</v>
      </c>
      <c r="F6" s="57" t="s">
        <v>4</v>
      </c>
      <c r="G6" s="57" t="s">
        <v>4</v>
      </c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Q6" s="57" t="s">
        <v>120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25" ht="24.75" thickBot="1" x14ac:dyDescent="0.25">
      <c r="A7" s="57" t="s">
        <v>3</v>
      </c>
      <c r="C7" s="57" t="s">
        <v>7</v>
      </c>
      <c r="E7" s="57" t="s">
        <v>8</v>
      </c>
      <c r="G7" s="57" t="s">
        <v>9</v>
      </c>
      <c r="I7" s="57" t="s">
        <v>10</v>
      </c>
      <c r="J7" s="57" t="s">
        <v>10</v>
      </c>
      <c r="K7" s="57" t="s">
        <v>10</v>
      </c>
      <c r="M7" s="57" t="s">
        <v>11</v>
      </c>
      <c r="N7" s="57" t="s">
        <v>11</v>
      </c>
      <c r="O7" s="57" t="s">
        <v>11</v>
      </c>
      <c r="Q7" s="57" t="s">
        <v>7</v>
      </c>
      <c r="S7" s="57" t="s">
        <v>12</v>
      </c>
      <c r="U7" s="57" t="s">
        <v>8</v>
      </c>
      <c r="W7" s="57" t="s">
        <v>9</v>
      </c>
      <c r="Y7" s="57" t="s">
        <v>13</v>
      </c>
    </row>
    <row r="8" spans="1:25" ht="24.75" thickBot="1" x14ac:dyDescent="0.25">
      <c r="A8" s="57" t="s">
        <v>3</v>
      </c>
      <c r="C8" s="57" t="s">
        <v>7</v>
      </c>
      <c r="E8" s="57" t="s">
        <v>8</v>
      </c>
      <c r="G8" s="57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57" t="s">
        <v>7</v>
      </c>
      <c r="S8" s="57" t="s">
        <v>12</v>
      </c>
      <c r="U8" s="57" t="s">
        <v>8</v>
      </c>
      <c r="W8" s="57" t="s">
        <v>9</v>
      </c>
      <c r="Y8" s="57" t="s">
        <v>13</v>
      </c>
    </row>
    <row r="9" spans="1:25" ht="24" x14ac:dyDescent="0.2">
      <c r="A9" s="13" t="s">
        <v>46</v>
      </c>
      <c r="C9" s="4">
        <v>121327752</v>
      </c>
      <c r="E9" s="4">
        <v>381548502008</v>
      </c>
      <c r="G9" s="4">
        <v>414020826472.54102</v>
      </c>
      <c r="I9" s="4">
        <v>0</v>
      </c>
      <c r="K9" s="4">
        <v>0</v>
      </c>
      <c r="M9" s="4">
        <v>0</v>
      </c>
      <c r="O9" s="4">
        <v>0</v>
      </c>
      <c r="Q9" s="4">
        <v>121327752</v>
      </c>
      <c r="S9" s="4">
        <v>3259</v>
      </c>
      <c r="U9" s="4">
        <v>381548502008</v>
      </c>
      <c r="W9" s="4">
        <v>392350646546.67297</v>
      </c>
      <c r="Y9" s="5">
        <v>2.4522581770626151E-2</v>
      </c>
    </row>
    <row r="10" spans="1:25" ht="24" x14ac:dyDescent="0.2">
      <c r="A10" s="13" t="s">
        <v>47</v>
      </c>
      <c r="C10" s="4">
        <v>21753877</v>
      </c>
      <c r="E10" s="4">
        <v>536820344601</v>
      </c>
      <c r="G10" s="4">
        <v>497334977989.40198</v>
      </c>
      <c r="I10" s="4">
        <v>0</v>
      </c>
      <c r="K10" s="4">
        <v>0</v>
      </c>
      <c r="M10" s="4">
        <v>0</v>
      </c>
      <c r="O10" s="4">
        <v>0</v>
      </c>
      <c r="Q10" s="4">
        <v>21753877</v>
      </c>
      <c r="S10" s="4">
        <v>24440</v>
      </c>
      <c r="U10" s="4">
        <v>536820344601</v>
      </c>
      <c r="W10" s="4">
        <v>527554985332.508</v>
      </c>
      <c r="Y10" s="5">
        <v>3.297308257341932E-2</v>
      </c>
    </row>
    <row r="11" spans="1:25" ht="24" x14ac:dyDescent="0.2">
      <c r="A11" s="13" t="s">
        <v>48</v>
      </c>
      <c r="C11" s="4">
        <v>85520244</v>
      </c>
      <c r="E11" s="4">
        <v>382278864639</v>
      </c>
      <c r="G11" s="4">
        <v>495577567481.05902</v>
      </c>
      <c r="I11" s="4">
        <v>0</v>
      </c>
      <c r="K11" s="4">
        <v>0</v>
      </c>
      <c r="M11" s="4">
        <v>0</v>
      </c>
      <c r="O11" s="4">
        <v>0</v>
      </c>
      <c r="Q11" s="4">
        <v>85520244</v>
      </c>
      <c r="S11" s="4">
        <v>6190</v>
      </c>
      <c r="U11" s="4">
        <v>382278864639</v>
      </c>
      <c r="W11" s="4">
        <v>525278277860.91699</v>
      </c>
      <c r="Y11" s="5">
        <v>3.2830784489724832E-2</v>
      </c>
    </row>
    <row r="12" spans="1:25" ht="24" x14ac:dyDescent="0.2">
      <c r="A12" s="13" t="s">
        <v>49</v>
      </c>
      <c r="C12" s="4">
        <v>197372477</v>
      </c>
      <c r="E12" s="4">
        <v>480984333898</v>
      </c>
      <c r="G12" s="4">
        <v>527219552630.51099</v>
      </c>
      <c r="I12" s="4">
        <v>0</v>
      </c>
      <c r="K12" s="4">
        <v>0</v>
      </c>
      <c r="M12" s="4">
        <v>0</v>
      </c>
      <c r="O12" s="4">
        <v>0</v>
      </c>
      <c r="Q12" s="4">
        <v>197372477</v>
      </c>
      <c r="S12" s="4">
        <v>2867</v>
      </c>
      <c r="U12" s="4">
        <v>480984333898</v>
      </c>
      <c r="W12" s="4">
        <v>561492740487.24902</v>
      </c>
      <c r="Y12" s="5">
        <v>3.5094249909878965E-2</v>
      </c>
    </row>
    <row r="13" spans="1:25" ht="24" x14ac:dyDescent="0.2">
      <c r="A13" s="13" t="s">
        <v>50</v>
      </c>
      <c r="C13" s="4">
        <v>253334840</v>
      </c>
      <c r="E13" s="4">
        <v>469132330865</v>
      </c>
      <c r="G13" s="4">
        <v>560569732561.56396</v>
      </c>
      <c r="I13" s="4">
        <v>0</v>
      </c>
      <c r="K13" s="4">
        <v>0</v>
      </c>
      <c r="M13" s="4">
        <v>-5600000</v>
      </c>
      <c r="O13" s="4">
        <v>12058065040</v>
      </c>
      <c r="Q13" s="4">
        <v>247734840</v>
      </c>
      <c r="S13" s="4">
        <v>2261</v>
      </c>
      <c r="U13" s="4">
        <v>458762098909</v>
      </c>
      <c r="W13" s="4">
        <v>555798680141.85498</v>
      </c>
      <c r="Y13" s="5">
        <v>3.4738361467599579E-2</v>
      </c>
    </row>
    <row r="14" spans="1:25" ht="24" x14ac:dyDescent="0.2">
      <c r="A14" s="13" t="s">
        <v>51</v>
      </c>
      <c r="C14" s="4">
        <v>2140451</v>
      </c>
      <c r="E14" s="4">
        <v>246387041764</v>
      </c>
      <c r="G14" s="4">
        <v>268249241129.151</v>
      </c>
      <c r="I14" s="4">
        <v>0</v>
      </c>
      <c r="K14" s="4">
        <v>0</v>
      </c>
      <c r="M14" s="4">
        <v>0</v>
      </c>
      <c r="O14" s="4">
        <v>0</v>
      </c>
      <c r="Q14" s="4">
        <v>2140451</v>
      </c>
      <c r="S14" s="4">
        <v>129850</v>
      </c>
      <c r="U14" s="4">
        <v>246387041764</v>
      </c>
      <c r="W14" s="4">
        <v>275789104993.034</v>
      </c>
      <c r="Y14" s="5">
        <v>1.723728745744519E-2</v>
      </c>
    </row>
    <row r="15" spans="1:25" ht="24" x14ac:dyDescent="0.2">
      <c r="A15" s="13" t="s">
        <v>52</v>
      </c>
      <c r="C15" s="4">
        <v>27999562</v>
      </c>
      <c r="E15" s="4">
        <v>502112280292</v>
      </c>
      <c r="G15" s="4">
        <v>526212394805.91602</v>
      </c>
      <c r="I15" s="4">
        <v>0</v>
      </c>
      <c r="K15" s="4">
        <v>0</v>
      </c>
      <c r="M15" s="4">
        <v>-1508041</v>
      </c>
      <c r="O15" s="4">
        <v>30032423813</v>
      </c>
      <c r="Q15" s="4">
        <v>26491521</v>
      </c>
      <c r="S15" s="4">
        <v>20070</v>
      </c>
      <c r="U15" s="4">
        <v>475068789209</v>
      </c>
      <c r="W15" s="4">
        <v>527574902761.38702</v>
      </c>
      <c r="Y15" s="5">
        <v>3.2974327446551675E-2</v>
      </c>
    </row>
    <row r="16" spans="1:25" ht="24" x14ac:dyDescent="0.2">
      <c r="A16" s="13" t="s">
        <v>53</v>
      </c>
      <c r="C16" s="4">
        <v>32740992</v>
      </c>
      <c r="E16" s="4">
        <v>648907185509</v>
      </c>
      <c r="G16" s="4">
        <v>709210947198.06702</v>
      </c>
      <c r="I16" s="4">
        <v>0</v>
      </c>
      <c r="K16" s="4">
        <v>0</v>
      </c>
      <c r="M16" s="4">
        <v>0</v>
      </c>
      <c r="O16" s="4">
        <v>0</v>
      </c>
      <c r="Q16" s="4">
        <v>32740992</v>
      </c>
      <c r="S16" s="4">
        <v>22420</v>
      </c>
      <c r="U16" s="4">
        <v>648907185509</v>
      </c>
      <c r="W16" s="4">
        <v>728378810635.85303</v>
      </c>
      <c r="Y16" s="5">
        <v>4.552491273054228E-2</v>
      </c>
    </row>
    <row r="17" spans="1:25" ht="24" x14ac:dyDescent="0.2">
      <c r="A17" s="13" t="s">
        <v>54</v>
      </c>
      <c r="C17" s="4">
        <v>59368693</v>
      </c>
      <c r="E17" s="4">
        <v>123211326459</v>
      </c>
      <c r="G17" s="4">
        <v>83062779934.385101</v>
      </c>
      <c r="I17" s="4">
        <v>0</v>
      </c>
      <c r="K17" s="4">
        <v>0</v>
      </c>
      <c r="M17" s="4">
        <v>0</v>
      </c>
      <c r="O17" s="4">
        <v>0</v>
      </c>
      <c r="Q17" s="4">
        <v>59368693</v>
      </c>
      <c r="S17" s="4">
        <v>1410</v>
      </c>
      <c r="U17" s="4">
        <v>123211326459</v>
      </c>
      <c r="W17" s="4">
        <v>83062779934.385101</v>
      </c>
      <c r="Y17" s="5">
        <v>5.1915648182681859E-3</v>
      </c>
    </row>
    <row r="18" spans="1:25" ht="24" x14ac:dyDescent="0.2">
      <c r="A18" s="13" t="s">
        <v>55</v>
      </c>
      <c r="C18" s="4">
        <v>81165264</v>
      </c>
      <c r="E18" s="4">
        <v>468147967166</v>
      </c>
      <c r="G18" s="4">
        <v>624168387946.92004</v>
      </c>
      <c r="I18" s="4">
        <v>0</v>
      </c>
      <c r="K18" s="4">
        <v>0</v>
      </c>
      <c r="M18" s="4">
        <v>0</v>
      </c>
      <c r="O18" s="4">
        <v>0</v>
      </c>
      <c r="Q18" s="4">
        <v>81165264</v>
      </c>
      <c r="S18" s="4">
        <v>8100</v>
      </c>
      <c r="U18" s="4">
        <v>468147967166</v>
      </c>
      <c r="W18" s="4">
        <v>652356637725.16797</v>
      </c>
      <c r="Y18" s="5">
        <v>4.0773397808898874E-2</v>
      </c>
    </row>
    <row r="19" spans="1:25" ht="24" x14ac:dyDescent="0.2">
      <c r="A19" s="13" t="s">
        <v>56</v>
      </c>
      <c r="C19" s="4">
        <v>51554204</v>
      </c>
      <c r="E19" s="4">
        <v>279110377931</v>
      </c>
      <c r="G19" s="4">
        <v>609775824836.71399</v>
      </c>
      <c r="I19" s="4">
        <v>0</v>
      </c>
      <c r="K19" s="4">
        <v>0</v>
      </c>
      <c r="M19" s="4">
        <v>-2822037</v>
      </c>
      <c r="O19" s="4">
        <v>40136046736</v>
      </c>
      <c r="Q19" s="4">
        <v>48732167</v>
      </c>
      <c r="S19" s="4">
        <v>14800</v>
      </c>
      <c r="U19" s="4">
        <v>263832093089</v>
      </c>
      <c r="W19" s="4">
        <v>715660916766.53198</v>
      </c>
      <c r="Y19" s="5">
        <v>4.4730022763861746E-2</v>
      </c>
    </row>
    <row r="20" spans="1:25" ht="24" x14ac:dyDescent="0.2">
      <c r="A20" s="13" t="s">
        <v>90</v>
      </c>
      <c r="C20" s="4">
        <v>22578513</v>
      </c>
      <c r="E20" s="4">
        <v>394342747012</v>
      </c>
      <c r="G20" s="4">
        <v>552930253412.50696</v>
      </c>
      <c r="I20" s="4">
        <v>0</v>
      </c>
      <c r="K20" s="4">
        <v>0</v>
      </c>
      <c r="M20" s="4">
        <v>-373798</v>
      </c>
      <c r="O20" s="4">
        <v>10010821537</v>
      </c>
      <c r="Q20" s="4">
        <v>22204715</v>
      </c>
      <c r="S20" s="4">
        <v>26990</v>
      </c>
      <c r="U20" s="4">
        <v>387814215654</v>
      </c>
      <c r="W20" s="4">
        <v>594672628206.81897</v>
      </c>
      <c r="Y20" s="5">
        <v>3.7168049244491658E-2</v>
      </c>
    </row>
    <row r="21" spans="1:25" ht="24" x14ac:dyDescent="0.2">
      <c r="A21" s="13" t="s">
        <v>89</v>
      </c>
      <c r="C21" s="4">
        <v>2416013</v>
      </c>
      <c r="E21" s="4">
        <v>90888711889</v>
      </c>
      <c r="G21" s="4">
        <v>55426436515.071198</v>
      </c>
      <c r="I21" s="4">
        <v>0</v>
      </c>
      <c r="K21" s="4">
        <v>0</v>
      </c>
      <c r="M21" s="4">
        <v>0</v>
      </c>
      <c r="O21" s="4">
        <v>0</v>
      </c>
      <c r="Q21" s="4">
        <v>2416013</v>
      </c>
      <c r="S21" s="4">
        <v>23120</v>
      </c>
      <c r="U21" s="4">
        <v>90888711889</v>
      </c>
      <c r="W21" s="4">
        <v>55426436515.071198</v>
      </c>
      <c r="Y21" s="5">
        <v>3.4642464174799463E-3</v>
      </c>
    </row>
    <row r="22" spans="1:25" ht="24" x14ac:dyDescent="0.2">
      <c r="A22" s="13" t="s">
        <v>59</v>
      </c>
      <c r="C22" s="4">
        <v>66306221</v>
      </c>
      <c r="E22" s="4">
        <v>516425737231</v>
      </c>
      <c r="G22" s="4">
        <v>521085897380.42603</v>
      </c>
      <c r="I22" s="4">
        <v>0</v>
      </c>
      <c r="K22" s="4">
        <v>0</v>
      </c>
      <c r="M22" s="4">
        <v>0</v>
      </c>
      <c r="O22" s="4">
        <v>0</v>
      </c>
      <c r="Q22" s="4">
        <v>66306221</v>
      </c>
      <c r="S22" s="4">
        <v>8480</v>
      </c>
      <c r="U22" s="4">
        <v>516425737231</v>
      </c>
      <c r="W22" s="4">
        <v>557930354770.96204</v>
      </c>
      <c r="Y22" s="5">
        <v>3.4871594752317589E-2</v>
      </c>
    </row>
    <row r="23" spans="1:25" ht="24" x14ac:dyDescent="0.2">
      <c r="A23" s="13" t="s">
        <v>60</v>
      </c>
      <c r="C23" s="4">
        <v>13733640</v>
      </c>
      <c r="E23" s="4">
        <v>334869961351</v>
      </c>
      <c r="G23" s="4">
        <v>553548195468.93604</v>
      </c>
      <c r="I23" s="4">
        <v>100000</v>
      </c>
      <c r="K23" s="4">
        <v>4319476504</v>
      </c>
      <c r="M23" s="4">
        <v>0</v>
      </c>
      <c r="O23" s="4">
        <v>0</v>
      </c>
      <c r="Q23" s="4">
        <v>13833640</v>
      </c>
      <c r="S23" s="4">
        <v>43080</v>
      </c>
      <c r="U23" s="4">
        <v>339189437855</v>
      </c>
      <c r="W23" s="4">
        <v>591346492877.42395</v>
      </c>
      <c r="Y23" s="5">
        <v>3.6960160137354543E-2</v>
      </c>
    </row>
    <row r="24" spans="1:25" ht="24" x14ac:dyDescent="0.2">
      <c r="A24" s="13" t="s">
        <v>95</v>
      </c>
      <c r="C24" s="4">
        <v>99423251</v>
      </c>
      <c r="E24" s="4">
        <v>518309114924</v>
      </c>
      <c r="G24" s="4">
        <v>610672650379.87598</v>
      </c>
      <c r="I24" s="4">
        <v>0</v>
      </c>
      <c r="K24" s="4">
        <v>0</v>
      </c>
      <c r="M24" s="4">
        <v>0</v>
      </c>
      <c r="O24" s="4">
        <v>0</v>
      </c>
      <c r="Q24" s="4">
        <v>99423251</v>
      </c>
      <c r="S24" s="4">
        <v>6560</v>
      </c>
      <c r="U24" s="4">
        <v>518309114924</v>
      </c>
      <c r="W24" s="4">
        <v>647174892809.69104</v>
      </c>
      <c r="Y24" s="5">
        <v>4.0449529951096852E-2</v>
      </c>
    </row>
    <row r="25" spans="1:25" ht="24" x14ac:dyDescent="0.2">
      <c r="A25" s="13" t="s">
        <v>62</v>
      </c>
      <c r="C25" s="4">
        <v>83879074</v>
      </c>
      <c r="E25" s="4">
        <v>155136159440</v>
      </c>
      <c r="G25" s="4">
        <v>116190041506.14</v>
      </c>
      <c r="I25" s="4">
        <v>0</v>
      </c>
      <c r="K25" s="4">
        <v>0</v>
      </c>
      <c r="M25" s="4">
        <v>0</v>
      </c>
      <c r="O25" s="4">
        <v>0</v>
      </c>
      <c r="Q25" s="4">
        <v>83879074</v>
      </c>
      <c r="S25" s="4">
        <v>1480</v>
      </c>
      <c r="U25" s="4">
        <v>155136159440</v>
      </c>
      <c r="W25" s="4">
        <v>123181419361.81</v>
      </c>
      <c r="Y25" s="5">
        <v>7.6990479192760534E-3</v>
      </c>
    </row>
    <row r="26" spans="1:25" ht="24" x14ac:dyDescent="0.2">
      <c r="A26" s="13" t="s">
        <v>88</v>
      </c>
      <c r="C26" s="4">
        <v>105722619</v>
      </c>
      <c r="E26" s="4">
        <v>144160757342</v>
      </c>
      <c r="G26" s="4">
        <v>152637332490.71399</v>
      </c>
      <c r="I26" s="4">
        <v>0</v>
      </c>
      <c r="K26" s="4">
        <v>0</v>
      </c>
      <c r="M26" s="4">
        <v>0</v>
      </c>
      <c r="O26" s="4">
        <v>0</v>
      </c>
      <c r="Q26" s="4">
        <v>105722619</v>
      </c>
      <c r="S26" s="4">
        <v>1455</v>
      </c>
      <c r="U26" s="4">
        <v>144160757342</v>
      </c>
      <c r="W26" s="4">
        <v>152637332490.71399</v>
      </c>
      <c r="Y26" s="5">
        <v>9.540092517238967E-3</v>
      </c>
    </row>
    <row r="27" spans="1:25" ht="24" x14ac:dyDescent="0.2">
      <c r="A27" s="13" t="s">
        <v>64</v>
      </c>
      <c r="C27" s="4">
        <v>152634372</v>
      </c>
      <c r="E27" s="4">
        <v>477807464639</v>
      </c>
      <c r="G27" s="4">
        <v>450122798680.79602</v>
      </c>
      <c r="I27" s="4">
        <v>0</v>
      </c>
      <c r="K27" s="4">
        <v>0</v>
      </c>
      <c r="M27" s="4">
        <v>0</v>
      </c>
      <c r="O27" s="4">
        <v>0</v>
      </c>
      <c r="Q27" s="4">
        <v>152634372</v>
      </c>
      <c r="S27" s="4">
        <v>2812</v>
      </c>
      <c r="U27" s="4">
        <v>477807464639</v>
      </c>
      <c r="W27" s="4">
        <v>425890077352.08502</v>
      </c>
      <c r="Y27" s="5">
        <v>2.6618853158745643E-2</v>
      </c>
    </row>
    <row r="28" spans="1:25" ht="24" x14ac:dyDescent="0.2">
      <c r="A28" s="13" t="s">
        <v>65</v>
      </c>
      <c r="C28" s="4">
        <v>23946571</v>
      </c>
      <c r="E28" s="4">
        <v>644052922380</v>
      </c>
      <c r="G28" s="4">
        <v>831651240215.94995</v>
      </c>
      <c r="I28" s="4">
        <v>0</v>
      </c>
      <c r="K28" s="4">
        <v>0</v>
      </c>
      <c r="M28" s="4">
        <v>0</v>
      </c>
      <c r="O28" s="4">
        <v>0</v>
      </c>
      <c r="Q28" s="4">
        <v>23946571</v>
      </c>
      <c r="S28" s="4">
        <v>35460</v>
      </c>
      <c r="U28" s="4">
        <v>644052922380</v>
      </c>
      <c r="W28" s="4">
        <v>842581513658.78796</v>
      </c>
      <c r="Y28" s="5">
        <v>5.2662775629344231E-2</v>
      </c>
    </row>
    <row r="29" spans="1:25" ht="24" x14ac:dyDescent="0.2">
      <c r="A29" s="13" t="s">
        <v>67</v>
      </c>
      <c r="C29" s="4">
        <v>88451851</v>
      </c>
      <c r="E29" s="4">
        <v>217969518850</v>
      </c>
      <c r="G29" s="4">
        <v>175360700147.15601</v>
      </c>
      <c r="I29" s="4">
        <v>0</v>
      </c>
      <c r="K29" s="4">
        <v>0</v>
      </c>
      <c r="M29" s="4">
        <v>0</v>
      </c>
      <c r="O29" s="4">
        <v>0</v>
      </c>
      <c r="Q29" s="4">
        <v>88451851</v>
      </c>
      <c r="S29" s="4">
        <v>2051</v>
      </c>
      <c r="U29" s="4">
        <v>217969518850</v>
      </c>
      <c r="W29" s="4">
        <v>180012410411.32001</v>
      </c>
      <c r="Y29" s="5">
        <v>1.1251081380629222E-2</v>
      </c>
    </row>
    <row r="30" spans="1:25" ht="24" x14ac:dyDescent="0.2">
      <c r="A30" s="13" t="s">
        <v>45</v>
      </c>
      <c r="C30" s="4">
        <v>23310</v>
      </c>
      <c r="E30" s="4">
        <v>328275547452</v>
      </c>
      <c r="G30" s="4">
        <v>526424622106.32001</v>
      </c>
      <c r="I30" s="4">
        <v>0</v>
      </c>
      <c r="K30" s="4">
        <v>0</v>
      </c>
      <c r="M30" s="4">
        <v>0</v>
      </c>
      <c r="O30" s="4">
        <v>0</v>
      </c>
      <c r="Q30" s="4">
        <v>23310</v>
      </c>
      <c r="S30" s="4">
        <v>25530050</v>
      </c>
      <c r="U30" s="4">
        <v>328275547452</v>
      </c>
      <c r="W30" s="4">
        <v>593677212382.80005</v>
      </c>
      <c r="Y30" s="5">
        <v>3.7105834064893692E-2</v>
      </c>
    </row>
    <row r="31" spans="1:25" ht="24" x14ac:dyDescent="0.2">
      <c r="A31" s="13" t="s">
        <v>112</v>
      </c>
      <c r="C31" s="4">
        <v>22081582</v>
      </c>
      <c r="E31" s="4">
        <v>50266096594</v>
      </c>
      <c r="G31" s="4">
        <v>42222287672.186798</v>
      </c>
      <c r="I31" s="4">
        <v>0</v>
      </c>
      <c r="K31" s="4">
        <v>0</v>
      </c>
      <c r="M31" s="4">
        <v>0</v>
      </c>
      <c r="O31" s="4">
        <v>0</v>
      </c>
      <c r="Q31" s="4">
        <v>22081582</v>
      </c>
      <c r="S31" s="4">
        <v>1951</v>
      </c>
      <c r="U31" s="4">
        <v>50266096594</v>
      </c>
      <c r="W31" s="4">
        <v>42748149065.094101</v>
      </c>
      <c r="Y31" s="5">
        <v>2.6718319192752587E-3</v>
      </c>
    </row>
    <row r="32" spans="1:25" ht="24" x14ac:dyDescent="0.2">
      <c r="A32" s="13" t="s">
        <v>113</v>
      </c>
      <c r="C32" s="4">
        <v>301710</v>
      </c>
      <c r="E32" s="4">
        <v>3982418134</v>
      </c>
      <c r="G32" s="4">
        <v>3777249471.7089</v>
      </c>
      <c r="I32" s="4">
        <v>0</v>
      </c>
      <c r="K32" s="4">
        <v>0</v>
      </c>
      <c r="M32" s="4">
        <v>0</v>
      </c>
      <c r="O32" s="4">
        <v>0</v>
      </c>
      <c r="Q32" s="4">
        <v>301710</v>
      </c>
      <c r="S32" s="4">
        <v>12617</v>
      </c>
      <c r="U32" s="4">
        <v>3982418134</v>
      </c>
      <c r="W32" s="4">
        <v>3777249471.7089</v>
      </c>
      <c r="Y32" s="5">
        <v>2.3608450719608324E-4</v>
      </c>
    </row>
    <row r="33" spans="1:25" ht="24" x14ac:dyDescent="0.2">
      <c r="A33" s="13" t="s">
        <v>99</v>
      </c>
      <c r="C33" s="4">
        <v>8496730</v>
      </c>
      <c r="E33" s="4">
        <v>180167751512</v>
      </c>
      <c r="G33" s="4">
        <v>118877808907.11</v>
      </c>
      <c r="I33" s="4">
        <v>0</v>
      </c>
      <c r="K33" s="4">
        <v>0</v>
      </c>
      <c r="M33" s="4">
        <v>0</v>
      </c>
      <c r="O33" s="4">
        <v>0</v>
      </c>
      <c r="Q33" s="4">
        <v>8496730</v>
      </c>
      <c r="S33" s="4">
        <v>14580</v>
      </c>
      <c r="U33" s="4">
        <v>180167751512</v>
      </c>
      <c r="W33" s="4">
        <v>122924713040.118</v>
      </c>
      <c r="Y33" s="5">
        <v>7.6830033381847873E-3</v>
      </c>
    </row>
    <row r="34" spans="1:25" ht="24" x14ac:dyDescent="0.2">
      <c r="A34" s="13" t="s">
        <v>68</v>
      </c>
      <c r="C34" s="4">
        <v>17062650</v>
      </c>
      <c r="E34" s="4">
        <v>214350877140</v>
      </c>
      <c r="G34" s="4">
        <v>353243287248.19202</v>
      </c>
      <c r="I34" s="4">
        <v>0</v>
      </c>
      <c r="K34" s="4">
        <v>0</v>
      </c>
      <c r="M34" s="4">
        <v>0</v>
      </c>
      <c r="O34" s="4">
        <v>0</v>
      </c>
      <c r="Q34" s="4">
        <v>17062650</v>
      </c>
      <c r="S34" s="4">
        <v>20864</v>
      </c>
      <c r="U34" s="4">
        <v>214350877140</v>
      </c>
      <c r="W34" s="4">
        <v>353243287248.19202</v>
      </c>
      <c r="Y34" s="5">
        <v>2.2078305395217719E-2</v>
      </c>
    </row>
    <row r="35" spans="1:25" ht="24" x14ac:dyDescent="0.2">
      <c r="A35" s="13" t="s">
        <v>69</v>
      </c>
      <c r="C35" s="4">
        <v>110722309</v>
      </c>
      <c r="E35" s="4">
        <v>856283553671</v>
      </c>
      <c r="G35" s="4">
        <v>941555266975.755</v>
      </c>
      <c r="I35" s="4">
        <v>0</v>
      </c>
      <c r="K35" s="4">
        <v>0</v>
      </c>
      <c r="M35" s="4">
        <v>0</v>
      </c>
      <c r="O35" s="4">
        <v>0</v>
      </c>
      <c r="Q35" s="4">
        <v>110722309</v>
      </c>
      <c r="S35" s="4">
        <v>8390</v>
      </c>
      <c r="U35" s="4">
        <v>856283553671</v>
      </c>
      <c r="W35" s="4">
        <v>921779310376.49805</v>
      </c>
      <c r="Y35" s="5">
        <v>5.7612772432350502E-2</v>
      </c>
    </row>
    <row r="36" spans="1:25" ht="24" x14ac:dyDescent="0.2">
      <c r="A36" s="13" t="s">
        <v>70</v>
      </c>
      <c r="C36" s="4">
        <v>245978350</v>
      </c>
      <c r="E36" s="4">
        <v>241956267593</v>
      </c>
      <c r="G36" s="4">
        <v>587493188212.28101</v>
      </c>
      <c r="I36" s="4">
        <v>0</v>
      </c>
      <c r="K36" s="4">
        <v>0</v>
      </c>
      <c r="M36" s="4">
        <v>0</v>
      </c>
      <c r="O36" s="4">
        <v>0</v>
      </c>
      <c r="Q36" s="4">
        <v>245978350</v>
      </c>
      <c r="S36" s="4">
        <v>2553</v>
      </c>
      <c r="U36" s="4">
        <v>241956267593</v>
      </c>
      <c r="W36" s="4">
        <v>623128421066.03796</v>
      </c>
      <c r="Y36" s="5">
        <v>3.8946584627012525E-2</v>
      </c>
    </row>
    <row r="37" spans="1:25" ht="24" x14ac:dyDescent="0.2">
      <c r="A37" s="13" t="s">
        <v>73</v>
      </c>
      <c r="C37" s="4">
        <v>20792193</v>
      </c>
      <c r="E37" s="4">
        <v>279063708800</v>
      </c>
      <c r="G37" s="4">
        <v>231815189595.36401</v>
      </c>
      <c r="I37" s="4">
        <v>0</v>
      </c>
      <c r="K37" s="4">
        <v>0</v>
      </c>
      <c r="M37" s="4">
        <v>0</v>
      </c>
      <c r="O37" s="4">
        <v>0</v>
      </c>
      <c r="Q37" s="4">
        <v>20792193</v>
      </c>
      <c r="S37" s="4">
        <v>13260</v>
      </c>
      <c r="U37" s="4">
        <v>279063708800</v>
      </c>
      <c r="W37" s="4">
        <v>273573283555.939</v>
      </c>
      <c r="Y37" s="5">
        <v>1.7098794854314474E-2</v>
      </c>
    </row>
    <row r="38" spans="1:25" ht="24" x14ac:dyDescent="0.2">
      <c r="A38" s="13" t="s">
        <v>100</v>
      </c>
      <c r="C38" s="4">
        <v>19335304</v>
      </c>
      <c r="E38" s="4">
        <v>96983815411</v>
      </c>
      <c r="G38" s="4">
        <v>74939899242.912506</v>
      </c>
      <c r="I38" s="4">
        <v>0</v>
      </c>
      <c r="K38" s="4">
        <v>0</v>
      </c>
      <c r="M38" s="4">
        <v>0</v>
      </c>
      <c r="O38" s="4">
        <v>0</v>
      </c>
      <c r="Q38" s="4">
        <v>19335304</v>
      </c>
      <c r="S38" s="4">
        <v>3656</v>
      </c>
      <c r="U38" s="4">
        <v>96983815411</v>
      </c>
      <c r="W38" s="4">
        <v>70143438717.892502</v>
      </c>
      <c r="Y38" s="5">
        <v>4.3840840502547889E-3</v>
      </c>
    </row>
    <row r="39" spans="1:25" ht="24" x14ac:dyDescent="0.2">
      <c r="A39" s="13" t="s">
        <v>74</v>
      </c>
      <c r="C39" s="4">
        <v>43991472</v>
      </c>
      <c r="E39" s="4">
        <v>201630214653</v>
      </c>
      <c r="G39" s="4">
        <v>156228424740.83401</v>
      </c>
      <c r="I39" s="4">
        <v>0</v>
      </c>
      <c r="K39" s="4">
        <v>0</v>
      </c>
      <c r="M39" s="4">
        <v>0</v>
      </c>
      <c r="O39" s="4">
        <v>0</v>
      </c>
      <c r="Q39" s="4">
        <v>43991472</v>
      </c>
      <c r="S39" s="4">
        <v>3579</v>
      </c>
      <c r="U39" s="4">
        <v>201630214653</v>
      </c>
      <c r="W39" s="4">
        <v>156228424740.83401</v>
      </c>
      <c r="Y39" s="5">
        <v>9.7645418819195841E-3</v>
      </c>
    </row>
    <row r="40" spans="1:25" ht="24" x14ac:dyDescent="0.2">
      <c r="A40" s="13" t="s">
        <v>75</v>
      </c>
      <c r="C40" s="4">
        <v>41637605</v>
      </c>
      <c r="E40" s="4">
        <v>529066550355</v>
      </c>
      <c r="G40" s="4">
        <v>425345608295.93799</v>
      </c>
      <c r="I40" s="4">
        <v>41637605</v>
      </c>
      <c r="K40" s="4">
        <v>0</v>
      </c>
      <c r="M40" s="4">
        <v>0</v>
      </c>
      <c r="O40" s="4">
        <v>0</v>
      </c>
      <c r="Q40" s="4">
        <v>83275210</v>
      </c>
      <c r="S40" s="4">
        <v>5147</v>
      </c>
      <c r="U40" s="4">
        <v>529066550355</v>
      </c>
      <c r="W40" s="4">
        <v>425304292549.625</v>
      </c>
      <c r="Y40" s="5">
        <v>2.6582240613705253E-2</v>
      </c>
    </row>
    <row r="41" spans="1:25" ht="24" x14ac:dyDescent="0.2">
      <c r="A41" s="13" t="s">
        <v>98</v>
      </c>
      <c r="C41" s="4">
        <v>7508458</v>
      </c>
      <c r="E41" s="4">
        <v>84270529394</v>
      </c>
      <c r="G41" s="4">
        <v>61316937009.801804</v>
      </c>
      <c r="I41" s="4">
        <v>0</v>
      </c>
      <c r="K41" s="4">
        <v>0</v>
      </c>
      <c r="M41" s="4">
        <v>0</v>
      </c>
      <c r="O41" s="4">
        <v>0</v>
      </c>
      <c r="Q41" s="4">
        <v>7508458</v>
      </c>
      <c r="S41" s="4">
        <v>8230</v>
      </c>
      <c r="U41" s="4">
        <v>84270529394</v>
      </c>
      <c r="W41" s="4">
        <v>61316937009.801804</v>
      </c>
      <c r="Y41" s="5">
        <v>3.8324127027233724E-3</v>
      </c>
    </row>
    <row r="42" spans="1:25" ht="24" x14ac:dyDescent="0.2">
      <c r="A42" s="13" t="s">
        <v>103</v>
      </c>
      <c r="C42" s="4">
        <v>195212843</v>
      </c>
      <c r="E42" s="4">
        <v>411455972631</v>
      </c>
      <c r="G42" s="4">
        <v>410264749478.60602</v>
      </c>
      <c r="I42" s="4">
        <v>0</v>
      </c>
      <c r="K42" s="4">
        <v>0</v>
      </c>
      <c r="M42" s="4">
        <v>-1</v>
      </c>
      <c r="O42" s="4">
        <v>1</v>
      </c>
      <c r="Q42" s="4">
        <v>195212842</v>
      </c>
      <c r="S42" s="4">
        <v>2118</v>
      </c>
      <c r="U42" s="4">
        <v>411455970523</v>
      </c>
      <c r="W42" s="4">
        <v>410264747376.97803</v>
      </c>
      <c r="Y42" s="5">
        <v>2.5642243497514983E-2</v>
      </c>
    </row>
    <row r="43" spans="1:25" ht="24" x14ac:dyDescent="0.2">
      <c r="A43" s="13" t="s">
        <v>97</v>
      </c>
      <c r="C43" s="4">
        <v>7138256</v>
      </c>
      <c r="E43" s="4">
        <v>47755702213</v>
      </c>
      <c r="G43" s="4">
        <v>57160433658.638397</v>
      </c>
      <c r="I43" s="4">
        <v>0</v>
      </c>
      <c r="K43" s="4">
        <v>0</v>
      </c>
      <c r="M43" s="4">
        <v>0</v>
      </c>
      <c r="O43" s="4">
        <v>0</v>
      </c>
      <c r="Q43" s="4">
        <v>7138256</v>
      </c>
      <c r="S43" s="4">
        <v>8520</v>
      </c>
      <c r="U43" s="4">
        <v>47755702213</v>
      </c>
      <c r="W43" s="4">
        <v>60347818435.142403</v>
      </c>
      <c r="Y43" s="5">
        <v>3.771841145873164E-3</v>
      </c>
    </row>
    <row r="44" spans="1:25" ht="24" x14ac:dyDescent="0.2">
      <c r="A44" s="13" t="s">
        <v>87</v>
      </c>
      <c r="C44" s="4">
        <v>7725173</v>
      </c>
      <c r="E44" s="4">
        <v>59959002617</v>
      </c>
      <c r="G44" s="4">
        <v>60557113560.408997</v>
      </c>
      <c r="I44" s="4">
        <v>0</v>
      </c>
      <c r="K44" s="4">
        <v>0</v>
      </c>
      <c r="M44" s="4">
        <v>0</v>
      </c>
      <c r="O44" s="4">
        <v>0</v>
      </c>
      <c r="Q44" s="4">
        <v>7725173</v>
      </c>
      <c r="S44" s="4">
        <v>7869</v>
      </c>
      <c r="U44" s="4">
        <v>59959002617</v>
      </c>
      <c r="W44" s="4">
        <v>60319484380.614998</v>
      </c>
      <c r="Y44" s="5">
        <v>3.7700702193431399E-3</v>
      </c>
    </row>
    <row r="45" spans="1:25" ht="24" x14ac:dyDescent="0.2">
      <c r="A45" s="13" t="s">
        <v>104</v>
      </c>
      <c r="C45" s="4">
        <v>44749248</v>
      </c>
      <c r="E45" s="4">
        <v>182480255189</v>
      </c>
      <c r="G45" s="4">
        <v>173128608284.23099</v>
      </c>
      <c r="I45" s="4">
        <v>0</v>
      </c>
      <c r="K45" s="4">
        <v>0</v>
      </c>
      <c r="M45" s="4">
        <v>-1</v>
      </c>
      <c r="O45" s="4">
        <v>1</v>
      </c>
      <c r="Q45" s="4">
        <v>44749247</v>
      </c>
      <c r="S45" s="4">
        <v>4171</v>
      </c>
      <c r="U45" s="4">
        <v>182480251111</v>
      </c>
      <c r="W45" s="4">
        <v>185206311622.59799</v>
      </c>
      <c r="Y45" s="5">
        <v>1.157570902756485E-2</v>
      </c>
    </row>
    <row r="46" spans="1:25" ht="24" x14ac:dyDescent="0.2">
      <c r="A46" s="13" t="s">
        <v>106</v>
      </c>
      <c r="C46" s="4">
        <v>257500</v>
      </c>
      <c r="E46" s="4">
        <v>4208347529</v>
      </c>
      <c r="G46" s="4">
        <v>3955287447</v>
      </c>
      <c r="I46" s="4">
        <v>0</v>
      </c>
      <c r="K46" s="4">
        <v>0</v>
      </c>
      <c r="M46" s="4">
        <v>0</v>
      </c>
      <c r="O46" s="4">
        <v>0</v>
      </c>
      <c r="Q46" s="4">
        <v>257500</v>
      </c>
      <c r="S46" s="4">
        <v>15640</v>
      </c>
      <c r="U46" s="4">
        <v>4208347529</v>
      </c>
      <c r="W46" s="4">
        <v>3996168971</v>
      </c>
      <c r="Y46" s="5">
        <v>2.4976734771081633E-4</v>
      </c>
    </row>
    <row r="47" spans="1:25" ht="24" x14ac:dyDescent="0.2">
      <c r="A47" s="13" t="s">
        <v>77</v>
      </c>
      <c r="C47" s="4">
        <v>54119489</v>
      </c>
      <c r="E47" s="4">
        <v>564954380182</v>
      </c>
      <c r="G47" s="4">
        <v>499420651755.27899</v>
      </c>
      <c r="I47" s="4">
        <v>0</v>
      </c>
      <c r="K47" s="4">
        <v>0</v>
      </c>
      <c r="M47" s="4">
        <v>0</v>
      </c>
      <c r="O47" s="4">
        <v>0</v>
      </c>
      <c r="Q47" s="4">
        <v>54119489</v>
      </c>
      <c r="S47" s="4">
        <v>9600</v>
      </c>
      <c r="U47" s="4">
        <v>564954380182</v>
      </c>
      <c r="W47" s="4">
        <v>515530995360.28802</v>
      </c>
      <c r="Y47" s="5">
        <v>3.2221562778821822E-2</v>
      </c>
    </row>
    <row r="48" spans="1:25" ht="24" x14ac:dyDescent="0.2">
      <c r="A48" s="13" t="s">
        <v>115</v>
      </c>
      <c r="C48" s="4">
        <v>5545461</v>
      </c>
      <c r="E48" s="4">
        <v>68880171081</v>
      </c>
      <c r="G48" s="4">
        <v>56324558187.106903</v>
      </c>
      <c r="I48" s="4">
        <v>0</v>
      </c>
      <c r="K48" s="4">
        <v>0</v>
      </c>
      <c r="M48" s="4">
        <v>0</v>
      </c>
      <c r="O48" s="4">
        <v>0</v>
      </c>
      <c r="Q48" s="4">
        <v>5545461</v>
      </c>
      <c r="S48" s="4">
        <v>10236</v>
      </c>
      <c r="U48" s="4">
        <v>68880171081</v>
      </c>
      <c r="W48" s="4">
        <v>56324558187.106903</v>
      </c>
      <c r="Y48" s="5">
        <v>3.5203805473362792E-3</v>
      </c>
    </row>
    <row r="49" spans="1:25" ht="24" x14ac:dyDescent="0.2">
      <c r="A49" s="13" t="s">
        <v>110</v>
      </c>
      <c r="C49" s="4">
        <v>1256499</v>
      </c>
      <c r="E49" s="4">
        <v>7999864506</v>
      </c>
      <c r="G49" s="4">
        <v>7630331927.9076004</v>
      </c>
      <c r="I49" s="4">
        <v>0</v>
      </c>
      <c r="K49" s="4">
        <v>0</v>
      </c>
      <c r="M49" s="4">
        <v>-1256499</v>
      </c>
      <c r="O49" s="4">
        <v>7468251019</v>
      </c>
      <c r="Q49" s="4">
        <v>0</v>
      </c>
      <c r="S49" s="4">
        <v>0</v>
      </c>
      <c r="U49" s="4">
        <v>0</v>
      </c>
      <c r="W49" s="4">
        <v>0</v>
      </c>
      <c r="Y49" s="5">
        <v>0</v>
      </c>
    </row>
    <row r="50" spans="1:25" ht="24" x14ac:dyDescent="0.2">
      <c r="A50" s="13" t="s">
        <v>78</v>
      </c>
      <c r="C50" s="4">
        <v>58131940</v>
      </c>
      <c r="E50" s="4">
        <v>412637661636</v>
      </c>
      <c r="G50" s="4">
        <v>492032408285.414</v>
      </c>
      <c r="I50" s="4">
        <v>0</v>
      </c>
      <c r="K50" s="4">
        <v>0</v>
      </c>
      <c r="M50" s="4">
        <v>0</v>
      </c>
      <c r="O50" s="4">
        <v>0</v>
      </c>
      <c r="Q50" s="4">
        <v>58131940</v>
      </c>
      <c r="S50" s="4">
        <v>8770</v>
      </c>
      <c r="U50" s="4">
        <v>412637661636</v>
      </c>
      <c r="W50" s="4">
        <v>505876227510.32599</v>
      </c>
      <c r="Y50" s="5">
        <v>3.1618123390710753E-2</v>
      </c>
    </row>
    <row r="51" spans="1:25" ht="24.75" thickBot="1" x14ac:dyDescent="0.25">
      <c r="A51" s="13" t="s">
        <v>91</v>
      </c>
      <c r="C51" s="4">
        <v>16011658</v>
      </c>
      <c r="E51" s="4">
        <v>48440000299</v>
      </c>
      <c r="G51" s="4">
        <v>52398254240.310699</v>
      </c>
      <c r="I51" s="4">
        <v>0</v>
      </c>
      <c r="K51" s="4">
        <v>0</v>
      </c>
      <c r="M51" s="4">
        <v>-12497440</v>
      </c>
      <c r="O51" s="4">
        <v>39588380711</v>
      </c>
      <c r="Q51" s="4">
        <v>3514218</v>
      </c>
      <c r="S51" s="4">
        <v>3120</v>
      </c>
      <c r="U51" s="4">
        <v>10631548654</v>
      </c>
      <c r="W51" s="4">
        <v>10879605655.9632</v>
      </c>
      <c r="Y51" s="5">
        <v>6.7999383122919609E-4</v>
      </c>
    </row>
    <row r="52" spans="1:25" s="13" customFormat="1" ht="24.75" thickBot="1" x14ac:dyDescent="0.25">
      <c r="E52" s="17">
        <f>SUM(E9:E51)</f>
        <v>12887672338782</v>
      </c>
      <c r="G52" s="17">
        <f>SUM(G9:G51)</f>
        <v>14671139945487.107</v>
      </c>
      <c r="I52" s="13" t="s">
        <v>15</v>
      </c>
      <c r="K52" s="17">
        <f>SUM(K9:K51)</f>
        <v>4319476504</v>
      </c>
      <c r="M52" s="13" t="s">
        <v>15</v>
      </c>
      <c r="O52" s="17">
        <f>SUM(O9:O51)</f>
        <v>139293988858</v>
      </c>
      <c r="S52" s="13" t="s">
        <v>15</v>
      </c>
      <c r="U52" s="17">
        <f>SUM(U9:U51)</f>
        <v>12786962953710</v>
      </c>
      <c r="W52" s="17">
        <f>SUM(W9:W51)</f>
        <v>15172742678364.805</v>
      </c>
      <c r="Y52" s="38">
        <f>SUM(Y9:Y51)</f>
        <v>0.94832218651794453</v>
      </c>
    </row>
    <row r="53" spans="1:25" ht="23.2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3"/>
  <sheetViews>
    <sheetView rightToLeft="1" topLeftCell="A24" zoomScale="85" zoomScaleNormal="85" workbookViewId="0">
      <selection activeCell="Y9" sqref="Y9:Y51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2" style="2" bestFit="1" customWidth="1"/>
    <col min="6" max="6" width="0.875" style="2" customWidth="1"/>
    <col min="7" max="7" width="21.625" style="2" bestFit="1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30.25" style="2" customWidth="1"/>
    <col min="14" max="14" width="0.875" style="2" customWidth="1"/>
    <col min="15" max="15" width="30.25" style="2" customWidth="1"/>
    <col min="16" max="16" width="0.875" style="2" customWidth="1"/>
    <col min="17" max="17" width="30.25" style="2" customWidth="1"/>
    <col min="18" max="18" width="0.875" style="2" customWidth="1"/>
    <col min="19" max="16384" width="9" style="2"/>
  </cols>
  <sheetData>
    <row r="1" spans="1:17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6.25" x14ac:dyDescent="0.2">
      <c r="A2" s="69" t="str">
        <f>+سهام!A2</f>
        <v>صندوق سرمایه‌گذاری بخشی صنایع مفید - دارونو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</row>
    <row r="3" spans="1:17" ht="26.25" x14ac:dyDescent="0.2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  <c r="H3" s="69" t="s">
        <v>24</v>
      </c>
      <c r="I3" s="69" t="s">
        <v>24</v>
      </c>
      <c r="J3" s="69" t="s">
        <v>24</v>
      </c>
      <c r="K3" s="69" t="s">
        <v>24</v>
      </c>
      <c r="L3" s="69" t="s">
        <v>24</v>
      </c>
      <c r="M3" s="69" t="s">
        <v>24</v>
      </c>
      <c r="N3" s="69" t="s">
        <v>24</v>
      </c>
      <c r="O3" s="69" t="s">
        <v>24</v>
      </c>
      <c r="P3" s="69" t="s">
        <v>24</v>
      </c>
      <c r="Q3" s="69" t="s">
        <v>24</v>
      </c>
    </row>
    <row r="4" spans="1:17" ht="26.25" x14ac:dyDescent="0.2">
      <c r="A4" s="69" t="str">
        <f>+سهام!A4</f>
        <v>برای ماه منتهی به 1405/02/31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</row>
    <row r="6" spans="1:17" ht="27" thickBot="1" x14ac:dyDescent="0.25">
      <c r="A6" s="70" t="s">
        <v>3</v>
      </c>
      <c r="C6" s="70" t="s">
        <v>26</v>
      </c>
      <c r="D6" s="70" t="s">
        <v>26</v>
      </c>
      <c r="E6" s="70" t="s">
        <v>26</v>
      </c>
      <c r="F6" s="70" t="s">
        <v>26</v>
      </c>
      <c r="G6" s="70" t="s">
        <v>26</v>
      </c>
      <c r="H6" s="70" t="s">
        <v>26</v>
      </c>
      <c r="I6" s="70" t="s">
        <v>26</v>
      </c>
      <c r="K6" s="70" t="s">
        <v>27</v>
      </c>
      <c r="L6" s="70" t="s">
        <v>27</v>
      </c>
      <c r="M6" s="70" t="s">
        <v>27</v>
      </c>
      <c r="N6" s="70" t="s">
        <v>27</v>
      </c>
      <c r="O6" s="70" t="s">
        <v>27</v>
      </c>
      <c r="P6" s="70" t="s">
        <v>27</v>
      </c>
      <c r="Q6" s="70" t="s">
        <v>27</v>
      </c>
    </row>
    <row r="7" spans="1:17" ht="27" thickBot="1" x14ac:dyDescent="0.25">
      <c r="A7" s="70" t="s">
        <v>3</v>
      </c>
      <c r="C7" s="19" t="s">
        <v>7</v>
      </c>
      <c r="E7" s="19" t="s">
        <v>32</v>
      </c>
      <c r="G7" s="19" t="s">
        <v>33</v>
      </c>
      <c r="I7" s="48" t="s">
        <v>34</v>
      </c>
      <c r="K7" s="19" t="s">
        <v>7</v>
      </c>
      <c r="M7" s="19" t="s">
        <v>32</v>
      </c>
      <c r="O7" s="19" t="s">
        <v>33</v>
      </c>
      <c r="Q7" s="19" t="s">
        <v>34</v>
      </c>
    </row>
    <row r="8" spans="1:17" s="6" customFormat="1" ht="22.5" x14ac:dyDescent="0.55000000000000004">
      <c r="A8" s="21" t="s">
        <v>53</v>
      </c>
      <c r="C8" s="6">
        <v>32740992</v>
      </c>
      <c r="E8" s="6">
        <v>728378810636</v>
      </c>
      <c r="G8" s="6">
        <v>709210947198</v>
      </c>
      <c r="I8" s="6">
        <f>+E8-G8</f>
        <v>19167863438</v>
      </c>
      <c r="K8" s="6">
        <v>32740992</v>
      </c>
      <c r="M8" s="6">
        <v>728378810636</v>
      </c>
      <c r="O8" s="6">
        <v>856125985884</v>
      </c>
      <c r="Q8" s="6">
        <f>+M8-O8</f>
        <v>-127747175248</v>
      </c>
    </row>
    <row r="9" spans="1:17" s="6" customFormat="1" ht="22.5" x14ac:dyDescent="0.55000000000000004">
      <c r="A9" s="21" t="s">
        <v>98</v>
      </c>
      <c r="C9" s="6">
        <v>7508458</v>
      </c>
      <c r="E9" s="6">
        <v>61316937009</v>
      </c>
      <c r="G9" s="6">
        <v>61316937009</v>
      </c>
      <c r="I9" s="6">
        <f t="shared" ref="I9:I49" si="0">+E9-G9</f>
        <v>0</v>
      </c>
      <c r="K9" s="6">
        <v>7508458</v>
      </c>
      <c r="M9" s="6">
        <v>61316937009</v>
      </c>
      <c r="O9" s="6">
        <v>111383743418</v>
      </c>
      <c r="Q9" s="6">
        <f t="shared" ref="Q9:Q49" si="1">+M9-O9</f>
        <v>-50066806409</v>
      </c>
    </row>
    <row r="10" spans="1:17" s="6" customFormat="1" ht="22.5" x14ac:dyDescent="0.55000000000000004">
      <c r="A10" s="21" t="s">
        <v>54</v>
      </c>
      <c r="C10" s="6">
        <v>59368693</v>
      </c>
      <c r="E10" s="6">
        <v>83062779934</v>
      </c>
      <c r="G10" s="6">
        <v>83062779934</v>
      </c>
      <c r="I10" s="6">
        <f t="shared" si="0"/>
        <v>0</v>
      </c>
      <c r="K10" s="6">
        <v>59368693</v>
      </c>
      <c r="M10" s="6">
        <v>83062779934</v>
      </c>
      <c r="O10" s="6">
        <v>116067000760</v>
      </c>
      <c r="Q10" s="6">
        <f t="shared" si="1"/>
        <v>-33004220826</v>
      </c>
    </row>
    <row r="11" spans="1:17" s="6" customFormat="1" ht="22.5" x14ac:dyDescent="0.55000000000000004">
      <c r="A11" s="21" t="s">
        <v>99</v>
      </c>
      <c r="C11" s="6">
        <v>8496730</v>
      </c>
      <c r="E11" s="6">
        <v>122924713040</v>
      </c>
      <c r="G11" s="6">
        <v>118877808907</v>
      </c>
      <c r="I11" s="6">
        <f t="shared" si="0"/>
        <v>4046904133</v>
      </c>
      <c r="K11" s="6">
        <v>8496730</v>
      </c>
      <c r="M11" s="6">
        <v>122924713040</v>
      </c>
      <c r="O11" s="6">
        <v>184844761716</v>
      </c>
      <c r="Q11" s="6">
        <f t="shared" si="1"/>
        <v>-61920048676</v>
      </c>
    </row>
    <row r="12" spans="1:17" s="6" customFormat="1" ht="22.5" x14ac:dyDescent="0.55000000000000004">
      <c r="A12" s="21" t="s">
        <v>64</v>
      </c>
      <c r="C12" s="6">
        <v>152634372</v>
      </c>
      <c r="E12" s="6">
        <v>425890077352</v>
      </c>
      <c r="G12" s="6">
        <v>450122798680</v>
      </c>
      <c r="I12" s="6">
        <f t="shared" si="0"/>
        <v>-24232721328</v>
      </c>
      <c r="K12" s="6">
        <v>152634372</v>
      </c>
      <c r="M12" s="6">
        <v>425890077352</v>
      </c>
      <c r="O12" s="6">
        <v>567774872573</v>
      </c>
      <c r="Q12" s="6">
        <f t="shared" si="1"/>
        <v>-141884795221</v>
      </c>
    </row>
    <row r="13" spans="1:17" s="6" customFormat="1" ht="22.5" x14ac:dyDescent="0.55000000000000004">
      <c r="A13" s="21" t="s">
        <v>92</v>
      </c>
      <c r="C13" s="6">
        <v>105722619</v>
      </c>
      <c r="E13" s="6">
        <v>152637332491</v>
      </c>
      <c r="G13" s="6">
        <v>152637332490</v>
      </c>
      <c r="I13" s="6">
        <f t="shared" si="0"/>
        <v>1</v>
      </c>
      <c r="K13" s="6">
        <v>105722619</v>
      </c>
      <c r="M13" s="6">
        <v>152637332491</v>
      </c>
      <c r="O13" s="6">
        <v>193415589659</v>
      </c>
      <c r="Q13" s="6">
        <f t="shared" si="1"/>
        <v>-40778257168</v>
      </c>
    </row>
    <row r="14" spans="1:17" s="6" customFormat="1" ht="22.5" x14ac:dyDescent="0.55000000000000004">
      <c r="A14" s="21" t="s">
        <v>67</v>
      </c>
      <c r="C14" s="6">
        <v>88451851</v>
      </c>
      <c r="E14" s="6">
        <v>180012410411</v>
      </c>
      <c r="G14" s="6">
        <v>175360700147</v>
      </c>
      <c r="I14" s="6">
        <f t="shared" si="0"/>
        <v>4651710264</v>
      </c>
      <c r="K14" s="6">
        <v>88451851</v>
      </c>
      <c r="M14" s="6">
        <v>180012410411</v>
      </c>
      <c r="O14" s="6">
        <v>210906788049</v>
      </c>
      <c r="Q14" s="6">
        <f t="shared" si="1"/>
        <v>-30894377638</v>
      </c>
    </row>
    <row r="15" spans="1:17" s="6" customFormat="1" ht="22.5" x14ac:dyDescent="0.55000000000000004">
      <c r="A15" s="21" t="s">
        <v>93</v>
      </c>
      <c r="C15" s="6">
        <v>2416013</v>
      </c>
      <c r="E15" s="6">
        <v>55426436515</v>
      </c>
      <c r="G15" s="6">
        <v>55426436515</v>
      </c>
      <c r="I15" s="6">
        <f t="shared" si="0"/>
        <v>0</v>
      </c>
      <c r="K15" s="6">
        <v>2416013</v>
      </c>
      <c r="M15" s="6">
        <v>55426436515</v>
      </c>
      <c r="O15" s="6">
        <v>81414021580</v>
      </c>
      <c r="Q15" s="6">
        <f t="shared" si="1"/>
        <v>-25987585065</v>
      </c>
    </row>
    <row r="16" spans="1:17" s="6" customFormat="1" ht="22.5" x14ac:dyDescent="0.55000000000000004">
      <c r="A16" s="21" t="s">
        <v>97</v>
      </c>
      <c r="C16" s="6">
        <v>7138256</v>
      </c>
      <c r="E16" s="6">
        <v>60347818435</v>
      </c>
      <c r="G16" s="6">
        <v>57160433658</v>
      </c>
      <c r="I16" s="6">
        <f t="shared" si="0"/>
        <v>3187384777</v>
      </c>
      <c r="K16" s="6">
        <v>7138256</v>
      </c>
      <c r="M16" s="6">
        <v>60347818435</v>
      </c>
      <c r="O16" s="6">
        <v>65713824941</v>
      </c>
      <c r="Q16" s="6">
        <f t="shared" si="1"/>
        <v>-5366006506</v>
      </c>
    </row>
    <row r="17" spans="1:17" s="6" customFormat="1" ht="22.5" x14ac:dyDescent="0.55000000000000004">
      <c r="A17" s="21" t="s">
        <v>73</v>
      </c>
      <c r="C17" s="6">
        <v>20792193</v>
      </c>
      <c r="E17" s="6">
        <v>273573283556</v>
      </c>
      <c r="G17" s="6">
        <v>231815189595</v>
      </c>
      <c r="I17" s="6">
        <f t="shared" si="0"/>
        <v>41758093961</v>
      </c>
      <c r="K17" s="6">
        <v>20792193</v>
      </c>
      <c r="M17" s="6">
        <v>273573283556</v>
      </c>
      <c r="O17" s="6">
        <v>305652892875</v>
      </c>
      <c r="Q17" s="6">
        <f t="shared" si="1"/>
        <v>-32079609319</v>
      </c>
    </row>
    <row r="18" spans="1:17" s="6" customFormat="1" ht="22.5" x14ac:dyDescent="0.55000000000000004">
      <c r="A18" s="21" t="s">
        <v>50</v>
      </c>
      <c r="C18" s="6">
        <v>247734840</v>
      </c>
      <c r="E18" s="6">
        <v>555798680142</v>
      </c>
      <c r="G18" s="6">
        <v>546617579717</v>
      </c>
      <c r="I18" s="6">
        <f t="shared" si="0"/>
        <v>9181100425</v>
      </c>
      <c r="K18" s="6">
        <v>247734840</v>
      </c>
      <c r="M18" s="6">
        <v>555798680142</v>
      </c>
      <c r="O18" s="6">
        <v>617220420284</v>
      </c>
      <c r="Q18" s="6">
        <f t="shared" si="1"/>
        <v>-61421740142</v>
      </c>
    </row>
    <row r="19" spans="1:17" s="6" customFormat="1" ht="22.5" x14ac:dyDescent="0.55000000000000004">
      <c r="A19" s="21" t="s">
        <v>56</v>
      </c>
      <c r="C19" s="6">
        <v>48732167</v>
      </c>
      <c r="E19" s="6">
        <v>715660916767</v>
      </c>
      <c r="G19" s="6">
        <v>573260640750</v>
      </c>
      <c r="I19" s="6">
        <f t="shared" si="0"/>
        <v>142400276017</v>
      </c>
      <c r="K19" s="6">
        <v>48732167</v>
      </c>
      <c r="M19" s="6">
        <v>715660916767</v>
      </c>
      <c r="O19" s="6">
        <v>630560143036</v>
      </c>
      <c r="Q19" s="6">
        <f t="shared" si="1"/>
        <v>85100773731</v>
      </c>
    </row>
    <row r="20" spans="1:17" s="6" customFormat="1" ht="22.5" x14ac:dyDescent="0.55000000000000004">
      <c r="A20" s="21" t="s">
        <v>113</v>
      </c>
      <c r="C20" s="6">
        <v>301710</v>
      </c>
      <c r="E20" s="6">
        <v>3777249472</v>
      </c>
      <c r="G20" s="6">
        <v>3777249471</v>
      </c>
      <c r="I20" s="6">
        <f t="shared" si="0"/>
        <v>1</v>
      </c>
      <c r="K20" s="6">
        <v>301710</v>
      </c>
      <c r="M20" s="6">
        <v>3777249472</v>
      </c>
      <c r="O20" s="6">
        <v>3982418134</v>
      </c>
      <c r="Q20" s="6">
        <f t="shared" si="1"/>
        <v>-205168662</v>
      </c>
    </row>
    <row r="21" spans="1:17" s="6" customFormat="1" ht="22.5" x14ac:dyDescent="0.55000000000000004">
      <c r="A21" s="21" t="s">
        <v>94</v>
      </c>
      <c r="C21" s="6">
        <v>22204715</v>
      </c>
      <c r="E21" s="6">
        <v>594672628207</v>
      </c>
      <c r="G21" s="6">
        <v>541624937769</v>
      </c>
      <c r="I21" s="6">
        <f t="shared" si="0"/>
        <v>53047690438</v>
      </c>
      <c r="K21" s="6">
        <v>22204715</v>
      </c>
      <c r="M21" s="6">
        <v>594672628207</v>
      </c>
      <c r="O21" s="6">
        <v>671569435715</v>
      </c>
      <c r="Q21" s="6">
        <f t="shared" si="1"/>
        <v>-76896807508</v>
      </c>
    </row>
    <row r="22" spans="1:17" s="6" customFormat="1" ht="22.5" x14ac:dyDescent="0.55000000000000004">
      <c r="A22" s="21" t="s">
        <v>60</v>
      </c>
      <c r="C22" s="6">
        <v>13833640</v>
      </c>
      <c r="E22" s="6">
        <v>591346492877</v>
      </c>
      <c r="G22" s="6">
        <v>557867671972</v>
      </c>
      <c r="I22" s="6">
        <f t="shared" si="0"/>
        <v>33478820905</v>
      </c>
      <c r="K22" s="6">
        <v>13833640</v>
      </c>
      <c r="M22" s="6">
        <v>591346492877</v>
      </c>
      <c r="O22" s="6">
        <v>666411986933</v>
      </c>
      <c r="Q22" s="6">
        <f t="shared" si="1"/>
        <v>-75065494056</v>
      </c>
    </row>
    <row r="23" spans="1:17" s="6" customFormat="1" ht="22.5" x14ac:dyDescent="0.55000000000000004">
      <c r="A23" s="21" t="s">
        <v>100</v>
      </c>
      <c r="C23" s="6">
        <v>19335304</v>
      </c>
      <c r="E23" s="6">
        <v>70143438718</v>
      </c>
      <c r="G23" s="6">
        <v>74939899242</v>
      </c>
      <c r="I23" s="6">
        <f t="shared" si="0"/>
        <v>-4796460524</v>
      </c>
      <c r="K23" s="6">
        <v>19335304</v>
      </c>
      <c r="M23" s="6">
        <v>70143438718</v>
      </c>
      <c r="O23" s="6">
        <v>103917407620</v>
      </c>
      <c r="Q23" s="6">
        <f t="shared" si="1"/>
        <v>-33773968902</v>
      </c>
    </row>
    <row r="24" spans="1:17" s="6" customFormat="1" ht="22.5" x14ac:dyDescent="0.55000000000000004">
      <c r="A24" s="21" t="s">
        <v>61</v>
      </c>
      <c r="C24" s="6">
        <v>99423251</v>
      </c>
      <c r="E24" s="6">
        <v>647174892809</v>
      </c>
      <c r="G24" s="6">
        <v>610672650379</v>
      </c>
      <c r="I24" s="6">
        <f t="shared" si="0"/>
        <v>36502242430</v>
      </c>
      <c r="K24" s="6">
        <v>99423251</v>
      </c>
      <c r="M24" s="6">
        <v>647174892809</v>
      </c>
      <c r="O24" s="6">
        <v>728592796065</v>
      </c>
      <c r="Q24" s="6">
        <f t="shared" si="1"/>
        <v>-81417903256</v>
      </c>
    </row>
    <row r="25" spans="1:17" s="6" customFormat="1" ht="22.5" x14ac:dyDescent="0.55000000000000004">
      <c r="A25" s="21" t="s">
        <v>112</v>
      </c>
      <c r="C25" s="6">
        <v>22081582</v>
      </c>
      <c r="E25" s="6">
        <v>42748149065</v>
      </c>
      <c r="G25" s="6">
        <v>42222287672</v>
      </c>
      <c r="I25" s="6">
        <f t="shared" si="0"/>
        <v>525861393</v>
      </c>
      <c r="K25" s="6">
        <v>22081582</v>
      </c>
      <c r="M25" s="6">
        <v>42748149065</v>
      </c>
      <c r="O25" s="6">
        <v>50266096594</v>
      </c>
      <c r="Q25" s="6">
        <f t="shared" si="1"/>
        <v>-7517947529</v>
      </c>
    </row>
    <row r="26" spans="1:17" s="6" customFormat="1" ht="22.5" x14ac:dyDescent="0.55000000000000004">
      <c r="A26" s="21" t="s">
        <v>59</v>
      </c>
      <c r="C26" s="6">
        <v>66306221</v>
      </c>
      <c r="E26" s="6">
        <v>557930354771</v>
      </c>
      <c r="G26" s="6">
        <v>521085897380</v>
      </c>
      <c r="I26" s="6">
        <f t="shared" si="0"/>
        <v>36844457391</v>
      </c>
      <c r="K26" s="6">
        <v>66306221</v>
      </c>
      <c r="M26" s="6">
        <v>557930354771</v>
      </c>
      <c r="O26" s="6">
        <v>728100266594</v>
      </c>
      <c r="Q26" s="6">
        <f t="shared" si="1"/>
        <v>-170169911823</v>
      </c>
    </row>
    <row r="27" spans="1:17" s="6" customFormat="1" ht="22.5" x14ac:dyDescent="0.55000000000000004">
      <c r="A27" s="21" t="s">
        <v>49</v>
      </c>
      <c r="C27" s="6">
        <v>197372477</v>
      </c>
      <c r="E27" s="6">
        <v>561492740487</v>
      </c>
      <c r="G27" s="6">
        <v>527219552630</v>
      </c>
      <c r="I27" s="6">
        <f t="shared" si="0"/>
        <v>34273187857</v>
      </c>
      <c r="K27" s="6">
        <v>197372477</v>
      </c>
      <c r="M27" s="6">
        <v>561492740487</v>
      </c>
      <c r="O27" s="6">
        <v>568415492484</v>
      </c>
      <c r="Q27" s="6">
        <f t="shared" si="1"/>
        <v>-6922751997</v>
      </c>
    </row>
    <row r="28" spans="1:17" s="6" customFormat="1" ht="22.5" x14ac:dyDescent="0.55000000000000004">
      <c r="A28" s="21" t="s">
        <v>51</v>
      </c>
      <c r="C28" s="6">
        <v>2140451</v>
      </c>
      <c r="E28" s="6">
        <v>275789104993</v>
      </c>
      <c r="G28" s="6">
        <v>268249241129</v>
      </c>
      <c r="I28" s="6">
        <f t="shared" si="0"/>
        <v>7539863864</v>
      </c>
      <c r="K28" s="6">
        <v>2140451</v>
      </c>
      <c r="M28" s="6">
        <v>275789104993</v>
      </c>
      <c r="O28" s="6">
        <v>311148276796</v>
      </c>
      <c r="Q28" s="6">
        <f t="shared" si="1"/>
        <v>-35359171803</v>
      </c>
    </row>
    <row r="29" spans="1:17" s="6" customFormat="1" ht="22.5" x14ac:dyDescent="0.55000000000000004">
      <c r="A29" s="21" t="s">
        <v>70</v>
      </c>
      <c r="C29" s="6">
        <v>245978350</v>
      </c>
      <c r="E29" s="6">
        <v>623128421066</v>
      </c>
      <c r="G29" s="6">
        <v>587493188212</v>
      </c>
      <c r="I29" s="6">
        <f t="shared" si="0"/>
        <v>35635232854</v>
      </c>
      <c r="K29" s="6">
        <v>245978350</v>
      </c>
      <c r="M29" s="6">
        <v>623128421066</v>
      </c>
      <c r="O29" s="6">
        <v>618267202907</v>
      </c>
      <c r="Q29" s="6">
        <f t="shared" si="1"/>
        <v>4861218159</v>
      </c>
    </row>
    <row r="30" spans="1:17" s="6" customFormat="1" ht="22.5" x14ac:dyDescent="0.55000000000000004">
      <c r="A30" s="21" t="s">
        <v>55</v>
      </c>
      <c r="C30" s="6">
        <v>81165264</v>
      </c>
      <c r="E30" s="6">
        <v>652356637725</v>
      </c>
      <c r="G30" s="6">
        <v>624168387946</v>
      </c>
      <c r="I30" s="6">
        <f t="shared" si="0"/>
        <v>28188249779</v>
      </c>
      <c r="K30" s="6">
        <v>81165264</v>
      </c>
      <c r="M30" s="6">
        <v>652356637725</v>
      </c>
      <c r="O30" s="6">
        <v>650288880171</v>
      </c>
      <c r="Q30" s="6">
        <f t="shared" si="1"/>
        <v>2067757554</v>
      </c>
    </row>
    <row r="31" spans="1:17" s="6" customFormat="1" ht="22.5" x14ac:dyDescent="0.55000000000000004">
      <c r="A31" s="21" t="s">
        <v>104</v>
      </c>
      <c r="C31" s="6">
        <v>44749247</v>
      </c>
      <c r="E31" s="6">
        <v>185206311623</v>
      </c>
      <c r="G31" s="6">
        <v>173128604216</v>
      </c>
      <c r="I31" s="6">
        <f t="shared" si="0"/>
        <v>12077707407</v>
      </c>
      <c r="K31" s="6">
        <v>44749247</v>
      </c>
      <c r="M31" s="6">
        <v>185206311623</v>
      </c>
      <c r="O31" s="6">
        <v>182013639429</v>
      </c>
      <c r="Q31" s="6">
        <f t="shared" si="1"/>
        <v>3192672194</v>
      </c>
    </row>
    <row r="32" spans="1:17" s="6" customFormat="1" ht="22.5" x14ac:dyDescent="0.55000000000000004">
      <c r="A32" s="21" t="s">
        <v>47</v>
      </c>
      <c r="C32" s="6">
        <v>21753877</v>
      </c>
      <c r="E32" s="6">
        <v>527554985333</v>
      </c>
      <c r="G32" s="6">
        <v>497334977989</v>
      </c>
      <c r="I32" s="6">
        <f t="shared" si="0"/>
        <v>30220007344</v>
      </c>
      <c r="K32" s="6">
        <v>21753877</v>
      </c>
      <c r="M32" s="6">
        <v>527554985333</v>
      </c>
      <c r="O32" s="6">
        <v>656004071085</v>
      </c>
      <c r="Q32" s="6">
        <f t="shared" si="1"/>
        <v>-128449085752</v>
      </c>
    </row>
    <row r="33" spans="1:17" s="6" customFormat="1" ht="22.5" x14ac:dyDescent="0.55000000000000004">
      <c r="A33" s="21" t="s">
        <v>77</v>
      </c>
      <c r="C33" s="6">
        <v>54119489</v>
      </c>
      <c r="E33" s="6">
        <v>515530995360</v>
      </c>
      <c r="G33" s="6">
        <v>499420651755</v>
      </c>
      <c r="I33" s="6">
        <f t="shared" si="0"/>
        <v>16110343605</v>
      </c>
      <c r="K33" s="6">
        <v>54119489</v>
      </c>
      <c r="M33" s="6">
        <v>515530995360</v>
      </c>
      <c r="O33" s="6">
        <v>628336187094</v>
      </c>
      <c r="Q33" s="6">
        <f t="shared" si="1"/>
        <v>-112805191734</v>
      </c>
    </row>
    <row r="34" spans="1:17" s="6" customFormat="1" ht="22.5" x14ac:dyDescent="0.55000000000000004">
      <c r="A34" s="21" t="s">
        <v>48</v>
      </c>
      <c r="C34" s="6">
        <v>85520244</v>
      </c>
      <c r="E34" s="6">
        <v>525278277861</v>
      </c>
      <c r="G34" s="6">
        <v>495577567481</v>
      </c>
      <c r="I34" s="6">
        <f t="shared" si="0"/>
        <v>29700710380</v>
      </c>
      <c r="K34" s="6">
        <v>85520244</v>
      </c>
      <c r="M34" s="6">
        <v>525278277861</v>
      </c>
      <c r="O34" s="6">
        <v>555184471979</v>
      </c>
      <c r="Q34" s="6">
        <f t="shared" si="1"/>
        <v>-29906194118</v>
      </c>
    </row>
    <row r="35" spans="1:17" s="6" customFormat="1" ht="22.5" x14ac:dyDescent="0.55000000000000004">
      <c r="A35" s="21" t="s">
        <v>74</v>
      </c>
      <c r="C35" s="6">
        <v>43991472</v>
      </c>
      <c r="E35" s="6">
        <v>156228424741</v>
      </c>
      <c r="G35" s="6">
        <v>156228424740</v>
      </c>
      <c r="I35" s="6">
        <f t="shared" si="0"/>
        <v>1</v>
      </c>
      <c r="K35" s="6">
        <v>43991472</v>
      </c>
      <c r="M35" s="6">
        <v>156228424741</v>
      </c>
      <c r="O35" s="6">
        <v>191776958959</v>
      </c>
      <c r="Q35" s="6">
        <f t="shared" si="1"/>
        <v>-35548534218</v>
      </c>
    </row>
    <row r="36" spans="1:17" s="6" customFormat="1" ht="22.5" x14ac:dyDescent="0.55000000000000004">
      <c r="A36" s="21" t="s">
        <v>65</v>
      </c>
      <c r="C36" s="6">
        <v>23946571</v>
      </c>
      <c r="E36" s="6">
        <v>842581513659</v>
      </c>
      <c r="G36" s="6">
        <v>831651240215</v>
      </c>
      <c r="I36" s="6">
        <f t="shared" si="0"/>
        <v>10930273444</v>
      </c>
      <c r="K36" s="6">
        <v>23946571</v>
      </c>
      <c r="M36" s="6">
        <v>842581513659</v>
      </c>
      <c r="O36" s="6">
        <v>916372483934</v>
      </c>
      <c r="Q36" s="6">
        <f t="shared" si="1"/>
        <v>-73790970275</v>
      </c>
    </row>
    <row r="37" spans="1:17" s="6" customFormat="1" ht="22.5" x14ac:dyDescent="0.55000000000000004">
      <c r="A37" s="21" t="s">
        <v>75</v>
      </c>
      <c r="C37" s="6">
        <v>83275210</v>
      </c>
      <c r="E37" s="6">
        <v>425304292550</v>
      </c>
      <c r="G37" s="6">
        <v>425345608295</v>
      </c>
      <c r="I37" s="6">
        <f t="shared" si="0"/>
        <v>-41315745</v>
      </c>
      <c r="K37" s="6">
        <v>83275210</v>
      </c>
      <c r="M37" s="6">
        <v>425304292550</v>
      </c>
      <c r="O37" s="6">
        <v>670066022041</v>
      </c>
      <c r="Q37" s="6">
        <f t="shared" si="1"/>
        <v>-244761729491</v>
      </c>
    </row>
    <row r="38" spans="1:17" s="6" customFormat="1" ht="22.5" x14ac:dyDescent="0.55000000000000004">
      <c r="A38" s="21" t="s">
        <v>62</v>
      </c>
      <c r="C38" s="6">
        <v>83879074</v>
      </c>
      <c r="E38" s="6">
        <v>123181419361</v>
      </c>
      <c r="G38" s="6">
        <v>116190041506</v>
      </c>
      <c r="I38" s="6">
        <f t="shared" si="0"/>
        <v>6991377855</v>
      </c>
      <c r="K38" s="6">
        <v>83879074</v>
      </c>
      <c r="M38" s="6">
        <v>123181419361</v>
      </c>
      <c r="O38" s="6">
        <v>158489820961</v>
      </c>
      <c r="Q38" s="6">
        <f t="shared" si="1"/>
        <v>-35308401600</v>
      </c>
    </row>
    <row r="39" spans="1:17" s="6" customFormat="1" ht="22.5" x14ac:dyDescent="0.55000000000000004">
      <c r="A39" s="21" t="s">
        <v>106</v>
      </c>
      <c r="C39" s="6">
        <v>257500</v>
      </c>
      <c r="E39" s="6">
        <v>3996168971</v>
      </c>
      <c r="G39" s="6">
        <v>3955287447</v>
      </c>
      <c r="I39" s="6">
        <f t="shared" si="0"/>
        <v>40881524</v>
      </c>
      <c r="K39" s="6">
        <v>257500</v>
      </c>
      <c r="M39" s="6">
        <v>3996168971</v>
      </c>
      <c r="O39" s="6">
        <v>5176623035</v>
      </c>
      <c r="Q39" s="6">
        <f t="shared" si="1"/>
        <v>-1180454064</v>
      </c>
    </row>
    <row r="40" spans="1:17" s="6" customFormat="1" ht="22.5" x14ac:dyDescent="0.55000000000000004">
      <c r="A40" s="21" t="s">
        <v>45</v>
      </c>
      <c r="C40" s="6">
        <v>23310</v>
      </c>
      <c r="E40" s="6">
        <v>593677212383</v>
      </c>
      <c r="G40" s="6">
        <v>526424622106</v>
      </c>
      <c r="I40" s="6">
        <f t="shared" si="0"/>
        <v>67252590277</v>
      </c>
      <c r="K40" s="6">
        <v>23310</v>
      </c>
      <c r="M40" s="6">
        <v>593677212383</v>
      </c>
      <c r="O40" s="6">
        <v>414387277921</v>
      </c>
      <c r="Q40" s="6">
        <f t="shared" si="1"/>
        <v>179289934462</v>
      </c>
    </row>
    <row r="41" spans="1:17" s="6" customFormat="1" ht="22.5" x14ac:dyDescent="0.55000000000000004">
      <c r="A41" s="21" t="s">
        <v>78</v>
      </c>
      <c r="C41" s="6">
        <v>58131940</v>
      </c>
      <c r="E41" s="6">
        <v>505876227510</v>
      </c>
      <c r="G41" s="6">
        <v>492032408285</v>
      </c>
      <c r="I41" s="6">
        <f t="shared" si="0"/>
        <v>13843819225</v>
      </c>
      <c r="K41" s="6">
        <v>58131940</v>
      </c>
      <c r="M41" s="6">
        <v>505876227510</v>
      </c>
      <c r="O41" s="6">
        <v>571113321110</v>
      </c>
      <c r="Q41" s="6">
        <f t="shared" si="1"/>
        <v>-65237093600</v>
      </c>
    </row>
    <row r="42" spans="1:17" s="6" customFormat="1" ht="22.5" x14ac:dyDescent="0.55000000000000004">
      <c r="A42" s="21" t="s">
        <v>46</v>
      </c>
      <c r="C42" s="6">
        <v>121327752</v>
      </c>
      <c r="E42" s="6">
        <v>392350646547</v>
      </c>
      <c r="G42" s="6">
        <v>414020826472</v>
      </c>
      <c r="I42" s="6">
        <f t="shared" si="0"/>
        <v>-21670179925</v>
      </c>
      <c r="K42" s="6">
        <v>121327752</v>
      </c>
      <c r="M42" s="6">
        <v>392350646547</v>
      </c>
      <c r="O42" s="6">
        <v>555587215388</v>
      </c>
      <c r="Q42" s="6">
        <f t="shared" si="1"/>
        <v>-163236568841</v>
      </c>
    </row>
    <row r="43" spans="1:17" s="6" customFormat="1" ht="22.5" x14ac:dyDescent="0.55000000000000004">
      <c r="A43" s="21" t="s">
        <v>91</v>
      </c>
      <c r="C43" s="6">
        <v>3514218</v>
      </c>
      <c r="E43" s="6">
        <v>10879605656</v>
      </c>
      <c r="G43" s="6">
        <v>13049677555</v>
      </c>
      <c r="I43" s="6">
        <f t="shared" si="0"/>
        <v>-2170071899</v>
      </c>
      <c r="K43" s="6">
        <v>3514218</v>
      </c>
      <c r="M43" s="6">
        <v>10879605656</v>
      </c>
      <c r="O43" s="6">
        <v>11064624150</v>
      </c>
      <c r="Q43" s="6">
        <f t="shared" si="1"/>
        <v>-185018494</v>
      </c>
    </row>
    <row r="44" spans="1:17" s="6" customFormat="1" ht="22.5" x14ac:dyDescent="0.55000000000000004">
      <c r="A44" s="21" t="s">
        <v>96</v>
      </c>
      <c r="C44" s="6">
        <v>7725173</v>
      </c>
      <c r="E44" s="6">
        <v>60319484380</v>
      </c>
      <c r="G44" s="6">
        <v>60557113560</v>
      </c>
      <c r="I44" s="6">
        <f t="shared" si="0"/>
        <v>-237629180</v>
      </c>
      <c r="K44" s="6">
        <v>7725173</v>
      </c>
      <c r="M44" s="6">
        <v>60319484380</v>
      </c>
      <c r="O44" s="6">
        <v>90835670466</v>
      </c>
      <c r="Q44" s="6">
        <f t="shared" si="1"/>
        <v>-30516186086</v>
      </c>
    </row>
    <row r="45" spans="1:17" s="6" customFormat="1" ht="22.5" x14ac:dyDescent="0.55000000000000004">
      <c r="A45" s="21" t="s">
        <v>52</v>
      </c>
      <c r="C45" s="6">
        <v>26491521</v>
      </c>
      <c r="E45" s="6">
        <v>527574902762</v>
      </c>
      <c r="G45" s="6">
        <v>499188889894</v>
      </c>
      <c r="I45" s="6">
        <f t="shared" si="0"/>
        <v>28386012868</v>
      </c>
      <c r="K45" s="6">
        <v>26491521</v>
      </c>
      <c r="M45" s="6">
        <v>527574902762</v>
      </c>
      <c r="O45" s="6">
        <v>474717695308</v>
      </c>
      <c r="Q45" s="6">
        <f t="shared" si="1"/>
        <v>52857207454</v>
      </c>
    </row>
    <row r="46" spans="1:17" s="6" customFormat="1" ht="22.5" x14ac:dyDescent="0.55000000000000004">
      <c r="A46" s="21" t="s">
        <v>103</v>
      </c>
      <c r="C46" s="6">
        <v>195212842</v>
      </c>
      <c r="E46" s="6">
        <v>410264747377</v>
      </c>
      <c r="G46" s="6">
        <v>410264747303</v>
      </c>
      <c r="I46" s="6">
        <f t="shared" si="0"/>
        <v>74</v>
      </c>
      <c r="K46" s="6">
        <v>195212842</v>
      </c>
      <c r="M46" s="6">
        <v>410264747377</v>
      </c>
      <c r="O46" s="6">
        <v>424687726857</v>
      </c>
      <c r="Q46" s="6">
        <f t="shared" si="1"/>
        <v>-14422979480</v>
      </c>
    </row>
    <row r="47" spans="1:17" s="6" customFormat="1" ht="22.5" x14ac:dyDescent="0.55000000000000004">
      <c r="A47" s="21" t="s">
        <v>71</v>
      </c>
      <c r="C47" s="6">
        <v>110722309</v>
      </c>
      <c r="E47" s="6">
        <v>921779310376</v>
      </c>
      <c r="G47" s="6">
        <v>941555266975</v>
      </c>
      <c r="I47" s="6">
        <f t="shared" si="0"/>
        <v>-19775956599</v>
      </c>
      <c r="K47" s="6">
        <v>110722309</v>
      </c>
      <c r="M47" s="6">
        <v>921779310376</v>
      </c>
      <c r="O47" s="6">
        <v>1114861977470</v>
      </c>
      <c r="Q47" s="6">
        <f t="shared" si="1"/>
        <v>-193082667094</v>
      </c>
    </row>
    <row r="48" spans="1:17" s="6" customFormat="1" ht="22.5" x14ac:dyDescent="0.55000000000000004">
      <c r="A48" s="21" t="s">
        <v>68</v>
      </c>
      <c r="C48" s="6">
        <v>17062650</v>
      </c>
      <c r="E48" s="6">
        <v>353243287248</v>
      </c>
      <c r="G48" s="6">
        <v>353243287248</v>
      </c>
      <c r="I48" s="6">
        <f t="shared" si="0"/>
        <v>0</v>
      </c>
      <c r="K48" s="6">
        <v>17062650</v>
      </c>
      <c r="M48" s="6">
        <v>353243287248</v>
      </c>
      <c r="O48" s="6">
        <v>312081769739</v>
      </c>
      <c r="Q48" s="6">
        <f t="shared" si="1"/>
        <v>41161517509</v>
      </c>
    </row>
    <row r="49" spans="1:17" s="6" customFormat="1" ht="23.25" thickBot="1" x14ac:dyDescent="0.6">
      <c r="A49" s="21" t="s">
        <v>115</v>
      </c>
      <c r="C49" s="6">
        <v>5545461</v>
      </c>
      <c r="E49" s="6">
        <v>56324558187</v>
      </c>
      <c r="G49" s="6">
        <v>56324558187</v>
      </c>
      <c r="I49" s="6">
        <f t="shared" si="0"/>
        <v>0</v>
      </c>
      <c r="K49" s="6">
        <v>5545461</v>
      </c>
      <c r="M49" s="6">
        <v>56324558187</v>
      </c>
      <c r="O49" s="6">
        <v>68880171081</v>
      </c>
      <c r="Q49" s="6">
        <f t="shared" si="1"/>
        <v>-12555612894</v>
      </c>
    </row>
    <row r="50" spans="1:17" s="55" customFormat="1" ht="24.75" thickBot="1" x14ac:dyDescent="0.25">
      <c r="E50" s="56">
        <f>SUM(E8:E49)</f>
        <v>15172742678363</v>
      </c>
      <c r="G50" s="56">
        <f>SUM(G8:G49)</f>
        <v>14539684349631</v>
      </c>
      <c r="I50" s="56">
        <f>SUM(I8:I49)</f>
        <v>633058328732</v>
      </c>
      <c r="K50" s="55" t="s">
        <v>15</v>
      </c>
      <c r="M50" s="56">
        <f>SUM(M8:M49)</f>
        <v>15172742678363</v>
      </c>
      <c r="O50" s="56">
        <f>SUM(O8:O49)</f>
        <v>17043678032795</v>
      </c>
      <c r="Q50" s="56">
        <f>SUM(Q8:Q49)</f>
        <v>-1870935354432</v>
      </c>
    </row>
    <row r="51" spans="1:17" ht="19.5" thickTop="1" x14ac:dyDescent="0.2">
      <c r="I51" s="18"/>
    </row>
    <row r="52" spans="1:17" x14ac:dyDescent="0.2">
      <c r="I52" s="50"/>
    </row>
    <row r="53" spans="1:17" x14ac:dyDescent="0.2">
      <c r="I53" s="52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workbookViewId="0">
      <selection activeCell="Y9" sqref="Y9:Y51"/>
    </sheetView>
  </sheetViews>
  <sheetFormatPr defaultRowHeight="22.5" x14ac:dyDescent="0.2"/>
  <cols>
    <col min="1" max="1" width="24.75" style="33" bestFit="1" customWidth="1"/>
    <col min="2" max="2" width="0.875" style="33" customWidth="1"/>
    <col min="3" max="3" width="18" style="33" bestFit="1" customWidth="1"/>
    <col min="4" max="4" width="0.875" style="33" customWidth="1"/>
    <col min="5" max="5" width="20.625" style="33" bestFit="1" customWidth="1"/>
    <col min="6" max="6" width="0.875" style="33" customWidth="1"/>
    <col min="7" max="7" width="19.125" style="33" bestFit="1" customWidth="1"/>
    <col min="8" max="8" width="0.875" style="33" customWidth="1"/>
    <col min="9" max="9" width="19" style="33" bestFit="1" customWidth="1"/>
    <col min="10" max="10" width="0.875" style="33" customWidth="1"/>
    <col min="11" max="11" width="18.25" style="33" bestFit="1" customWidth="1"/>
    <col min="12" max="12" width="0.875" style="33" customWidth="1"/>
    <col min="13" max="13" width="8" style="33" customWidth="1"/>
    <col min="14" max="16384" width="9" style="33"/>
  </cols>
  <sheetData>
    <row r="2" spans="1:20" ht="24" x14ac:dyDescent="0.2">
      <c r="A2" s="59" t="str">
        <f>+سهام!A2</f>
        <v>صندوق سرمایه‌گذاری بخشی صنایع مفید - دارونو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</row>
    <row r="3" spans="1:20" ht="24" x14ac:dyDescent="0.2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 t="s">
        <v>1</v>
      </c>
      <c r="H3" s="59" t="s">
        <v>1</v>
      </c>
      <c r="I3" s="59" t="s">
        <v>1</v>
      </c>
      <c r="J3" s="59" t="s">
        <v>1</v>
      </c>
      <c r="K3" s="59" t="s">
        <v>1</v>
      </c>
    </row>
    <row r="4" spans="1:20" ht="24" x14ac:dyDescent="0.2">
      <c r="A4" s="59" t="str">
        <f>+سهام!A4</f>
        <v>برای ماه منتهی به 1405/02/31</v>
      </c>
      <c r="B4" s="59" t="s">
        <v>16</v>
      </c>
      <c r="C4" s="59" t="s">
        <v>16</v>
      </c>
      <c r="D4" s="59" t="s">
        <v>16</v>
      </c>
      <c r="E4" s="59" t="s">
        <v>16</v>
      </c>
      <c r="F4" s="59" t="s">
        <v>16</v>
      </c>
      <c r="G4" s="59" t="s">
        <v>16</v>
      </c>
      <c r="H4" s="59" t="s">
        <v>16</v>
      </c>
      <c r="I4" s="59" t="s">
        <v>16</v>
      </c>
      <c r="J4" s="59" t="s">
        <v>16</v>
      </c>
      <c r="K4" s="59" t="s">
        <v>16</v>
      </c>
    </row>
    <row r="5" spans="1:20" ht="25.5" x14ac:dyDescent="0.2">
      <c r="A5" s="60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24.75" thickBot="1" x14ac:dyDescent="0.25">
      <c r="A6" s="61" t="s">
        <v>18</v>
      </c>
      <c r="C6" s="34" t="str">
        <f>+سهام!C6</f>
        <v>1405/01/31</v>
      </c>
      <c r="E6" s="61" t="s">
        <v>5</v>
      </c>
      <c r="F6" s="61" t="s">
        <v>5</v>
      </c>
      <c r="G6" s="61" t="s">
        <v>5</v>
      </c>
      <c r="I6" s="61" t="str">
        <f>+سهام!Q6</f>
        <v>1405/02/31</v>
      </c>
      <c r="J6" s="61" t="s">
        <v>4</v>
      </c>
      <c r="K6" s="61" t="s">
        <v>4</v>
      </c>
    </row>
    <row r="7" spans="1:20" ht="24.75" thickBot="1" x14ac:dyDescent="0.25">
      <c r="A7" s="61" t="s">
        <v>18</v>
      </c>
      <c r="C7" s="34" t="s">
        <v>19</v>
      </c>
      <c r="E7" s="34" t="s">
        <v>20</v>
      </c>
      <c r="G7" s="34" t="s">
        <v>21</v>
      </c>
      <c r="I7" s="34" t="s">
        <v>19</v>
      </c>
      <c r="K7" s="34" t="s">
        <v>22</v>
      </c>
    </row>
    <row r="8" spans="1:20" ht="24" x14ac:dyDescent="0.2">
      <c r="A8" s="35" t="s">
        <v>114</v>
      </c>
      <c r="C8" s="33">
        <v>1081667</v>
      </c>
      <c r="E8" s="33">
        <v>4892031132</v>
      </c>
      <c r="G8" s="33">
        <v>3430375000</v>
      </c>
      <c r="I8" s="33">
        <f>+C8+E8-G8</f>
        <v>1462737799</v>
      </c>
      <c r="K8" s="47">
        <v>9.1423596725731933E-5</v>
      </c>
    </row>
    <row r="9" spans="1:20" ht="24" x14ac:dyDescent="0.2">
      <c r="A9" s="35" t="s">
        <v>114</v>
      </c>
      <c r="C9" s="33">
        <v>179999000000</v>
      </c>
      <c r="E9" s="33">
        <v>0</v>
      </c>
      <c r="G9" s="33">
        <v>0</v>
      </c>
      <c r="I9" s="33">
        <f>+C9+E9-G9</f>
        <v>179999000000</v>
      </c>
      <c r="K9" s="47">
        <v>1.1250243207145714E-2</v>
      </c>
    </row>
    <row r="10" spans="1:20" ht="24.75" thickBot="1" x14ac:dyDescent="0.25">
      <c r="A10" s="35" t="s">
        <v>23</v>
      </c>
      <c r="C10" s="33">
        <v>8879980047</v>
      </c>
      <c r="E10" s="33">
        <v>104177994330</v>
      </c>
      <c r="G10" s="33">
        <v>71790854425</v>
      </c>
      <c r="I10" s="33">
        <f>+C10+E10-G10</f>
        <v>41267119952</v>
      </c>
      <c r="K10" s="47">
        <v>2.5792650843529984E-3</v>
      </c>
    </row>
    <row r="11" spans="1:20" ht="24.75" thickBot="1" x14ac:dyDescent="0.25">
      <c r="A11" s="33" t="s">
        <v>15</v>
      </c>
      <c r="C11" s="26">
        <f>SUM(C8:C10)</f>
        <v>188880061714</v>
      </c>
      <c r="D11" s="27"/>
      <c r="E11" s="26">
        <f>SUM(E8:E10)</f>
        <v>109070025462</v>
      </c>
      <c r="F11" s="27"/>
      <c r="G11" s="26">
        <f>SUM(G8:G10)</f>
        <v>75221229425</v>
      </c>
      <c r="H11" s="27"/>
      <c r="I11" s="26">
        <f>SUM(I8:I10)</f>
        <v>222728857751</v>
      </c>
      <c r="J11" s="27"/>
      <c r="K11" s="38">
        <f>SUM(K10:K10)</f>
        <v>2.5792650843529984E-3</v>
      </c>
    </row>
    <row r="12" spans="1:20" ht="23.25" thickTop="1" x14ac:dyDescent="0.2"/>
    <row r="13" spans="1:20" x14ac:dyDescent="0.45">
      <c r="I13" s="31"/>
    </row>
    <row r="14" spans="1:20" x14ac:dyDescent="0.45">
      <c r="K14" s="3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Y9" sqref="Y9:Y51"/>
    </sheetView>
  </sheetViews>
  <sheetFormatPr defaultRowHeight="18.75" x14ac:dyDescent="0.45"/>
  <cols>
    <col min="1" max="1" width="20.875" style="29" bestFit="1" customWidth="1"/>
    <col min="2" max="2" width="0.875" style="29" customWidth="1"/>
    <col min="3" max="3" width="20.125" style="29" customWidth="1"/>
    <col min="4" max="4" width="0.875" style="29" customWidth="1"/>
    <col min="5" max="5" width="20.125" style="29" customWidth="1"/>
    <col min="6" max="6" width="0.875" style="29" customWidth="1"/>
    <col min="7" max="7" width="28" style="29" customWidth="1"/>
    <col min="8" max="8" width="0.875" style="29" customWidth="1"/>
    <col min="9" max="9" width="8" style="29" customWidth="1"/>
    <col min="10" max="16384" width="9" style="29"/>
  </cols>
  <sheetData>
    <row r="2" spans="1:7" ht="26.25" x14ac:dyDescent="0.45">
      <c r="A2" s="62" t="str">
        <f>+سهام!A2</f>
        <v>صندوق سرمایه‌گذاری بخشی صنایع مفید - دارونو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</row>
    <row r="3" spans="1:7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</row>
    <row r="4" spans="1:7" ht="26.25" x14ac:dyDescent="0.45">
      <c r="A4" s="62" t="str">
        <f>+سهام!A4</f>
        <v>برای ماه منتهی به 1405/02/31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</row>
    <row r="6" spans="1:7" ht="27" thickBot="1" x14ac:dyDescent="0.5">
      <c r="A6" s="23" t="s">
        <v>28</v>
      </c>
      <c r="C6" s="23" t="s">
        <v>19</v>
      </c>
      <c r="E6" s="23" t="s">
        <v>38</v>
      </c>
      <c r="G6" s="23" t="s">
        <v>13</v>
      </c>
    </row>
    <row r="7" spans="1:7" ht="21" x14ac:dyDescent="0.55000000000000004">
      <c r="A7" s="30" t="s">
        <v>43</v>
      </c>
      <c r="C7" s="7">
        <f>+'درآمد سرمایه‌گذاری در سهام'!I56</f>
        <v>713012743725</v>
      </c>
      <c r="D7" s="7"/>
      <c r="E7" s="1">
        <f>+C7/$C$9</f>
        <v>0.99085087877606293</v>
      </c>
      <c r="F7" s="7"/>
      <c r="G7" s="1">
        <v>4.4564507451155332E-2</v>
      </c>
    </row>
    <row r="8" spans="1:7" ht="21.75" thickBot="1" x14ac:dyDescent="0.6">
      <c r="A8" s="30" t="s">
        <v>44</v>
      </c>
      <c r="C8" s="7">
        <f>+'درآمد سپرده بانکی'!C11</f>
        <v>6583674866</v>
      </c>
      <c r="D8" s="7"/>
      <c r="E8" s="1">
        <f>+C8/$C$9</f>
        <v>9.1491212239370387E-3</v>
      </c>
      <c r="F8" s="7"/>
      <c r="G8" s="1">
        <v>4.1149086072296217E-4</v>
      </c>
    </row>
    <row r="9" spans="1:7" ht="21.75" thickBot="1" x14ac:dyDescent="0.5">
      <c r="A9" s="29" t="s">
        <v>15</v>
      </c>
      <c r="C9" s="8">
        <f>SUM(C7:C8)</f>
        <v>719596418591</v>
      </c>
      <c r="D9" s="3"/>
      <c r="E9" s="9">
        <f>SUM(E7:E8)</f>
        <v>1</v>
      </c>
      <c r="F9" s="3"/>
      <c r="G9" s="10">
        <f>SUM(G7:G8)</f>
        <v>4.4975998311878297E-2</v>
      </c>
    </row>
    <row r="10" spans="1:7" ht="19.5" thickTop="1" x14ac:dyDescent="0.45"/>
    <row r="11" spans="1:7" x14ac:dyDescent="0.45">
      <c r="G11" s="15"/>
    </row>
    <row r="12" spans="1:7" x14ac:dyDescent="0.45">
      <c r="C12" s="51"/>
      <c r="G12" s="15"/>
    </row>
    <row r="13" spans="1:7" x14ac:dyDescent="0.45">
      <c r="C13" s="15"/>
      <c r="G13" s="15"/>
    </row>
    <row r="14" spans="1:7" x14ac:dyDescent="0.45">
      <c r="C14" s="39"/>
    </row>
    <row r="15" spans="1:7" x14ac:dyDescent="0.45">
      <c r="C15" s="39"/>
    </row>
    <row r="16" spans="1:7" x14ac:dyDescent="0.45">
      <c r="C16" s="39"/>
    </row>
    <row r="19" spans="7:7" x14ac:dyDescent="0.45">
      <c r="G19" s="3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31E6-2AFA-43C2-AD3C-BC39FAF9CAE1}">
  <dimension ref="A2:E16"/>
  <sheetViews>
    <sheetView rightToLeft="1" workbookViewId="0">
      <selection activeCell="A53" sqref="A53"/>
    </sheetView>
  </sheetViews>
  <sheetFormatPr defaultRowHeight="18.75" x14ac:dyDescent="0.2"/>
  <cols>
    <col min="1" max="1" width="30.625" style="40" bestFit="1" customWidth="1"/>
    <col min="2" max="2" width="0.875" style="40" customWidth="1"/>
    <col min="3" max="3" width="19.25" style="40" customWidth="1"/>
    <col min="4" max="4" width="0.875" style="40" customWidth="1"/>
    <col min="5" max="5" width="19.25" style="40" customWidth="1"/>
    <col min="6" max="6" width="0.875" style="40" customWidth="1"/>
    <col min="7" max="7" width="8" style="40" customWidth="1"/>
    <col min="8" max="16384" width="9" style="40"/>
  </cols>
  <sheetData>
    <row r="2" spans="1:5" ht="26.25" x14ac:dyDescent="0.2">
      <c r="A2" s="63" t="str">
        <f>+سهام!A2</f>
        <v>صندوق سرمایه‌گذاری بخشی صنایع مفید - دارونو</v>
      </c>
      <c r="B2" s="63" t="s">
        <v>0</v>
      </c>
      <c r="C2" s="63" t="s">
        <v>0</v>
      </c>
      <c r="D2" s="63" t="s">
        <v>0</v>
      </c>
      <c r="E2" s="63" t="s">
        <v>0</v>
      </c>
    </row>
    <row r="3" spans="1:5" ht="26.25" x14ac:dyDescent="0.2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</row>
    <row r="4" spans="1:5" ht="26.25" x14ac:dyDescent="0.2">
      <c r="A4" s="63" t="str">
        <f>+سهام!A4</f>
        <v>برای ماه منتهی به 1405/02/31</v>
      </c>
      <c r="B4" s="63" t="s">
        <v>2</v>
      </c>
      <c r="C4" s="63" t="s">
        <v>2</v>
      </c>
      <c r="D4" s="63" t="s">
        <v>2</v>
      </c>
      <c r="E4" s="63" t="s">
        <v>2</v>
      </c>
    </row>
    <row r="5" spans="1:5" ht="26.25" x14ac:dyDescent="0.2">
      <c r="E5" s="41" t="s">
        <v>107</v>
      </c>
    </row>
    <row r="6" spans="1:5" ht="27" thickBot="1" x14ac:dyDescent="0.25">
      <c r="A6" s="64" t="s">
        <v>108</v>
      </c>
      <c r="C6" s="42" t="s">
        <v>26</v>
      </c>
      <c r="E6" s="42" t="s">
        <v>109</v>
      </c>
    </row>
    <row r="7" spans="1:5" ht="27" thickBot="1" x14ac:dyDescent="0.25">
      <c r="A7" s="64" t="s">
        <v>108</v>
      </c>
      <c r="C7" s="42" t="s">
        <v>19</v>
      </c>
      <c r="E7" s="42" t="s">
        <v>19</v>
      </c>
    </row>
    <row r="8" spans="1:5" ht="23.25" thickBot="1" x14ac:dyDescent="0.25">
      <c r="A8" s="43" t="s">
        <v>111</v>
      </c>
      <c r="B8" s="43"/>
      <c r="C8" s="44">
        <v>0</v>
      </c>
      <c r="D8" s="43"/>
      <c r="E8" s="44">
        <v>2423924939</v>
      </c>
    </row>
    <row r="9" spans="1:5" ht="24.75" thickBot="1" x14ac:dyDescent="0.25">
      <c r="A9" s="43" t="s">
        <v>15</v>
      </c>
      <c r="B9" s="43"/>
      <c r="C9" s="45">
        <f>SUM(C8:C8)</f>
        <v>0</v>
      </c>
      <c r="D9" s="43"/>
      <c r="E9" s="45">
        <f>SUM(E8:E8)</f>
        <v>2423924939</v>
      </c>
    </row>
    <row r="10" spans="1:5" ht="19.5" thickTop="1" x14ac:dyDescent="0.2"/>
    <row r="14" spans="1:5" x14ac:dyDescent="0.2">
      <c r="E14" s="46"/>
    </row>
    <row r="16" spans="1:5" x14ac:dyDescent="0.2">
      <c r="E16" s="46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7"/>
  <sheetViews>
    <sheetView rightToLeft="1" topLeftCell="A31" zoomScale="85" zoomScaleNormal="85" workbookViewId="0">
      <selection activeCell="Y9" sqref="Y9:Y51"/>
    </sheetView>
  </sheetViews>
  <sheetFormatPr defaultRowHeight="18.75" x14ac:dyDescent="0.45"/>
  <cols>
    <col min="1" max="1" width="35.25" style="12" bestFit="1" customWidth="1"/>
    <col min="2" max="2" width="0.875" style="12" customWidth="1"/>
    <col min="3" max="3" width="19.25" style="12" customWidth="1"/>
    <col min="4" max="4" width="0.875" style="12" customWidth="1"/>
    <col min="5" max="5" width="19.25" style="12" customWidth="1"/>
    <col min="6" max="6" width="0.875" style="12" customWidth="1"/>
    <col min="7" max="7" width="19.25" style="12" customWidth="1"/>
    <col min="8" max="8" width="0.875" style="12" customWidth="1"/>
    <col min="9" max="9" width="19.25" style="12" customWidth="1"/>
    <col min="10" max="10" width="0.875" style="12" customWidth="1"/>
    <col min="11" max="11" width="20.125" style="12" customWidth="1"/>
    <col min="12" max="12" width="0.875" style="12" customWidth="1"/>
    <col min="13" max="13" width="19.25" style="12" customWidth="1"/>
    <col min="14" max="14" width="0.875" style="12" customWidth="1"/>
    <col min="15" max="15" width="20.125" style="12" customWidth="1"/>
    <col min="16" max="16" width="0.875" style="12" customWidth="1"/>
    <col min="17" max="17" width="19.25" style="12" customWidth="1"/>
    <col min="18" max="18" width="0.875" style="12" customWidth="1"/>
    <col min="19" max="19" width="20.125" style="12" customWidth="1"/>
    <col min="20" max="20" width="0.875" style="12" customWidth="1"/>
    <col min="21" max="21" width="20.125" style="12" customWidth="1"/>
    <col min="22" max="22" width="0.875" style="12" customWidth="1"/>
    <col min="23" max="23" width="8" style="12" customWidth="1"/>
    <col min="24" max="16384" width="9" style="12"/>
  </cols>
  <sheetData>
    <row r="2" spans="1:21" ht="26.25" x14ac:dyDescent="0.45">
      <c r="A2" s="62" t="str">
        <f>+سهام!A2</f>
        <v>صندوق سرمایه‌گذاری بخشی صنایع مفید - دارونو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</row>
    <row r="3" spans="1:21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  <c r="R3" s="62" t="s">
        <v>24</v>
      </c>
      <c r="S3" s="62" t="s">
        <v>24</v>
      </c>
      <c r="T3" s="62" t="s">
        <v>24</v>
      </c>
      <c r="U3" s="62" t="s">
        <v>24</v>
      </c>
    </row>
    <row r="4" spans="1:21" ht="26.25" x14ac:dyDescent="0.45">
      <c r="A4" s="62" t="str">
        <f>+سهام!A4</f>
        <v>برای ماه منتهی به 1405/02/31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  <c r="T4" s="62" t="s">
        <v>2</v>
      </c>
      <c r="U4" s="62" t="s">
        <v>2</v>
      </c>
    </row>
    <row r="6" spans="1:21" ht="27" thickBot="1" x14ac:dyDescent="0.5">
      <c r="A6" s="65" t="s">
        <v>3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H6" s="65" t="s">
        <v>26</v>
      </c>
      <c r="I6" s="65" t="s">
        <v>26</v>
      </c>
      <c r="J6" s="65" t="s">
        <v>26</v>
      </c>
      <c r="K6" s="65" t="s">
        <v>26</v>
      </c>
      <c r="M6" s="65" t="s">
        <v>27</v>
      </c>
      <c r="N6" s="65" t="s">
        <v>27</v>
      </c>
      <c r="O6" s="65" t="s">
        <v>27</v>
      </c>
      <c r="P6" s="65" t="s">
        <v>27</v>
      </c>
      <c r="Q6" s="65" t="s">
        <v>27</v>
      </c>
      <c r="R6" s="65" t="s">
        <v>27</v>
      </c>
      <c r="S6" s="65" t="s">
        <v>27</v>
      </c>
      <c r="T6" s="65" t="s">
        <v>27</v>
      </c>
      <c r="U6" s="65" t="s">
        <v>27</v>
      </c>
    </row>
    <row r="7" spans="1:21" ht="27" thickBot="1" x14ac:dyDescent="0.5">
      <c r="A7" s="65" t="s">
        <v>3</v>
      </c>
      <c r="C7" s="23" t="s">
        <v>35</v>
      </c>
      <c r="E7" s="23" t="s">
        <v>36</v>
      </c>
      <c r="G7" s="23" t="s">
        <v>37</v>
      </c>
      <c r="I7" s="23" t="s">
        <v>19</v>
      </c>
      <c r="K7" s="23" t="s">
        <v>38</v>
      </c>
      <c r="M7" s="23" t="s">
        <v>35</v>
      </c>
      <c r="O7" s="23" t="s">
        <v>36</v>
      </c>
      <c r="Q7" s="23" t="s">
        <v>37</v>
      </c>
      <c r="S7" s="23" t="s">
        <v>19</v>
      </c>
      <c r="U7" s="23" t="s">
        <v>38</v>
      </c>
    </row>
    <row r="8" spans="1:21" ht="21" x14ac:dyDescent="0.55000000000000004">
      <c r="A8" s="21" t="s">
        <v>66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0</v>
      </c>
      <c r="F8" s="7"/>
      <c r="G8" s="7">
        <f>IFERROR(VLOOKUP(A8,'درآمد ناشی از فروش'!A:Q,9,0),0)</f>
        <v>0</v>
      </c>
      <c r="H8" s="7"/>
      <c r="I8" s="7">
        <f t="shared" ref="I8:I55" si="0">+G8+E8+C8</f>
        <v>0</v>
      </c>
      <c r="J8" s="7"/>
      <c r="K8" s="1">
        <f t="shared" ref="K8:K47" si="1">+I8/$I$56</f>
        <v>0</v>
      </c>
      <c r="L8" s="7"/>
      <c r="M8" s="7">
        <f>IFERROR(VLOOKUP(A8,'درآمد سود سهام'!A:S,19,0),0)</f>
        <v>0</v>
      </c>
      <c r="N8" s="7"/>
      <c r="O8" s="7">
        <f>IFERROR(VLOOKUP(A8,'درآمد ناشی از تغییر قیمت اوراق'!A:Q,17,0),0)</f>
        <v>0</v>
      </c>
      <c r="P8" s="7"/>
      <c r="Q8" s="7">
        <f>IFERROR(VLOOKUP(A8,'درآمد ناشی از فروش'!A:Q,17,0),0)</f>
        <v>37238233736</v>
      </c>
      <c r="R8" s="7"/>
      <c r="S8" s="7">
        <f>+Q8+O8+M8</f>
        <v>37238233736</v>
      </c>
      <c r="T8" s="7"/>
      <c r="U8" s="1">
        <f t="shared" ref="U8:U47" si="2">+S8/$S$56</f>
        <v>-2.2060763924460318E-2</v>
      </c>
    </row>
    <row r="9" spans="1:21" ht="21" x14ac:dyDescent="0.55000000000000004">
      <c r="A9" s="21" t="s">
        <v>53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19167863438</v>
      </c>
      <c r="F9" s="7"/>
      <c r="G9" s="7">
        <f>IFERROR(VLOOKUP(A9,'درآمد ناشی از فروش'!A:Q,9,0),0)</f>
        <v>0</v>
      </c>
      <c r="H9" s="7"/>
      <c r="I9" s="7">
        <f t="shared" si="0"/>
        <v>19167863438</v>
      </c>
      <c r="J9" s="7"/>
      <c r="K9" s="1">
        <f t="shared" si="1"/>
        <v>2.6882918442468685E-2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-127747175248</v>
      </c>
      <c r="P9" s="7"/>
      <c r="Q9" s="7">
        <f>IFERROR(VLOOKUP(A9,'درآمد ناشی از فروش'!A:Q,17,0),0)</f>
        <v>-881692885</v>
      </c>
      <c r="R9" s="7"/>
      <c r="S9" s="7">
        <f t="shared" ref="S9:S55" si="3">+Q9+O9+M9</f>
        <v>-128628868133</v>
      </c>
      <c r="T9" s="7"/>
      <c r="U9" s="1">
        <f t="shared" si="2"/>
        <v>7.6202623192875962E-2</v>
      </c>
    </row>
    <row r="10" spans="1:21" ht="21" x14ac:dyDescent="0.55000000000000004">
      <c r="A10" s="21" t="s">
        <v>98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0</v>
      </c>
      <c r="F10" s="7"/>
      <c r="G10" s="7">
        <f>IFERROR(VLOOKUP(A10,'درآمد ناشی از فروش'!A:Q,9,0),0)</f>
        <v>0</v>
      </c>
      <c r="H10" s="7"/>
      <c r="I10" s="7">
        <f t="shared" si="0"/>
        <v>0</v>
      </c>
      <c r="J10" s="7"/>
      <c r="K10" s="1">
        <f t="shared" si="1"/>
        <v>0</v>
      </c>
      <c r="L10" s="7"/>
      <c r="M10" s="7">
        <f>IFERROR(VLOOKUP(A10,'درآمد سود سهام'!A:S,19,0),0)</f>
        <v>7858314466</v>
      </c>
      <c r="N10" s="7"/>
      <c r="O10" s="7">
        <f>IFERROR(VLOOKUP(A10,'درآمد ناشی از تغییر قیمت اوراق'!A:Q,17,0),0)</f>
        <v>-50066806409</v>
      </c>
      <c r="P10" s="7"/>
      <c r="Q10" s="7">
        <f>IFERROR(VLOOKUP(A10,'درآمد ناشی از فروش'!A:Q,17,0),0)</f>
        <v>114629159</v>
      </c>
      <c r="R10" s="7"/>
      <c r="S10" s="7">
        <f t="shared" si="3"/>
        <v>-42093862784</v>
      </c>
      <c r="T10" s="7"/>
      <c r="U10" s="1">
        <f t="shared" si="2"/>
        <v>2.493734735460091E-2</v>
      </c>
    </row>
    <row r="11" spans="1:21" ht="21" x14ac:dyDescent="0.55000000000000004">
      <c r="A11" s="21" t="s">
        <v>54</v>
      </c>
      <c r="C11" s="7">
        <f>IFERROR(VLOOKUP(A11,'درآمد سود سهام'!A:S,13,0),0)</f>
        <v>0</v>
      </c>
      <c r="D11" s="7"/>
      <c r="E11" s="7">
        <f>IFERROR(VLOOKUP(A11,'درآمد ناشی از تغییر قیمت اوراق'!A:Q,9,0),0)</f>
        <v>0</v>
      </c>
      <c r="F11" s="7"/>
      <c r="G11" s="7">
        <f>IFERROR(VLOOKUP(A11,'درآمد ناشی از فروش'!A:Q,9,0),0)</f>
        <v>0</v>
      </c>
      <c r="H11" s="7"/>
      <c r="I11" s="7">
        <f t="shared" si="0"/>
        <v>0</v>
      </c>
      <c r="J11" s="7"/>
      <c r="K11" s="1">
        <f t="shared" si="1"/>
        <v>0</v>
      </c>
      <c r="L11" s="7"/>
      <c r="M11" s="7">
        <f>IFERROR(VLOOKUP(A11,'درآمد سود سهام'!A:S,19,0),0)</f>
        <v>0</v>
      </c>
      <c r="N11" s="7"/>
      <c r="O11" s="7">
        <f>IFERROR(VLOOKUP(A11,'درآمد ناشی از تغییر قیمت اوراق'!A:Q,17,0),0)</f>
        <v>-33004220826</v>
      </c>
      <c r="P11" s="7"/>
      <c r="Q11" s="7">
        <f>IFERROR(VLOOKUP(A11,'درآمد ناشی از فروش'!A:Q,17,0),0)</f>
        <v>-4828955648</v>
      </c>
      <c r="R11" s="7"/>
      <c r="S11" s="7">
        <f t="shared" si="3"/>
        <v>-37833176474</v>
      </c>
      <c r="T11" s="7"/>
      <c r="U11" s="1">
        <f t="shared" si="2"/>
        <v>2.2413221331131074E-2</v>
      </c>
    </row>
    <row r="12" spans="1:21" ht="21" x14ac:dyDescent="0.55000000000000004">
      <c r="A12" s="21" t="s">
        <v>99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4046904133</v>
      </c>
      <c r="F12" s="7"/>
      <c r="G12" s="7">
        <f>IFERROR(VLOOKUP(A12,'درآمد ناشی از فروش'!A:Q,9,0),0)</f>
        <v>0</v>
      </c>
      <c r="H12" s="7"/>
      <c r="I12" s="7">
        <f t="shared" si="0"/>
        <v>4046904133</v>
      </c>
      <c r="J12" s="7"/>
      <c r="K12" s="1">
        <f t="shared" si="1"/>
        <v>5.6757809290444317E-3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-61920048676</v>
      </c>
      <c r="P12" s="7"/>
      <c r="Q12" s="7">
        <f>IFERROR(VLOOKUP(A12,'درآمد ناشی از فروش'!A:Q,17,0),0)</f>
        <v>-3009798528</v>
      </c>
      <c r="R12" s="7"/>
      <c r="S12" s="7">
        <f t="shared" si="3"/>
        <v>-64929847204</v>
      </c>
      <c r="T12" s="7"/>
      <c r="U12" s="1">
        <f t="shared" si="2"/>
        <v>3.8465896126377006E-2</v>
      </c>
    </row>
    <row r="13" spans="1:21" ht="21" x14ac:dyDescent="0.55000000000000004">
      <c r="A13" s="21" t="s">
        <v>64</v>
      </c>
      <c r="C13" s="7">
        <f>IFERROR(VLOOKUP(A13,'درآمد سود سهام'!A:S,13,0),0)</f>
        <v>22638342412</v>
      </c>
      <c r="D13" s="7"/>
      <c r="E13" s="7">
        <f>IFERROR(VLOOKUP(A13,'درآمد ناشی از تغییر قیمت اوراق'!A:Q,9,0),0)</f>
        <v>-24232721328</v>
      </c>
      <c r="F13" s="7"/>
      <c r="G13" s="7">
        <f>IFERROR(VLOOKUP(A13,'درآمد ناشی از فروش'!A:Q,9,0),0)</f>
        <v>0</v>
      </c>
      <c r="H13" s="7"/>
      <c r="I13" s="7">
        <f t="shared" si="0"/>
        <v>-1594378916</v>
      </c>
      <c r="J13" s="7"/>
      <c r="K13" s="1">
        <f t="shared" si="1"/>
        <v>-2.2361155954527118E-3</v>
      </c>
      <c r="L13" s="7"/>
      <c r="M13" s="7">
        <f>IFERROR(VLOOKUP(A13,'درآمد سود سهام'!A:S,19,0),0)</f>
        <v>22638342412</v>
      </c>
      <c r="N13" s="7"/>
      <c r="O13" s="7">
        <f>IFERROR(VLOOKUP(A13,'درآمد ناشی از تغییر قیمت اوراق'!A:Q,17,0),0)</f>
        <v>-141884795221</v>
      </c>
      <c r="P13" s="7"/>
      <c r="Q13" s="7">
        <f>IFERROR(VLOOKUP(A13,'درآمد ناشی از فروش'!A:Q,17,0),0)</f>
        <v>-84878208</v>
      </c>
      <c r="R13" s="7"/>
      <c r="S13" s="7">
        <f t="shared" si="3"/>
        <v>-119331331017</v>
      </c>
      <c r="T13" s="7"/>
      <c r="U13" s="1">
        <f t="shared" si="2"/>
        <v>7.0694553909861263E-2</v>
      </c>
    </row>
    <row r="14" spans="1:21" ht="21" x14ac:dyDescent="0.55000000000000004">
      <c r="A14" s="21" t="s">
        <v>63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1</v>
      </c>
      <c r="F14" s="7"/>
      <c r="G14" s="7">
        <f>IFERROR(VLOOKUP(A14,'درآمد ناشی از فروش'!A:Q,9,0),0)</f>
        <v>0</v>
      </c>
      <c r="H14" s="7"/>
      <c r="I14" s="7">
        <f t="shared" si="0"/>
        <v>1</v>
      </c>
      <c r="J14" s="7"/>
      <c r="K14" s="1">
        <f t="shared" si="1"/>
        <v>1.402499476763472E-12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-40778257168</v>
      </c>
      <c r="P14" s="7"/>
      <c r="Q14" s="7">
        <f>IFERROR(VLOOKUP(A14,'درآمد ناشی از فروش'!A:Q,17,0),0)</f>
        <v>-1231956403</v>
      </c>
      <c r="R14" s="7"/>
      <c r="S14" s="7">
        <f t="shared" si="3"/>
        <v>-42010213571</v>
      </c>
      <c r="T14" s="7"/>
      <c r="U14" s="1">
        <f t="shared" si="2"/>
        <v>2.4887791686801448E-2</v>
      </c>
    </row>
    <row r="15" spans="1:21" ht="21" x14ac:dyDescent="0.55000000000000004">
      <c r="A15" s="21" t="s">
        <v>67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4651710264</v>
      </c>
      <c r="F15" s="7"/>
      <c r="G15" s="7">
        <f>IFERROR(VLOOKUP(A15,'درآمد ناشی از فروش'!A:Q,9,0),0)</f>
        <v>0</v>
      </c>
      <c r="H15" s="7"/>
      <c r="I15" s="7">
        <f t="shared" si="0"/>
        <v>4651710264</v>
      </c>
      <c r="J15" s="7"/>
      <c r="K15" s="1">
        <f t="shared" si="1"/>
        <v>6.5240212113152722E-3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-30894377638</v>
      </c>
      <c r="P15" s="7"/>
      <c r="Q15" s="7">
        <f>IFERROR(VLOOKUP(A15,'درآمد ناشی از فروش'!A:Q,17,0),0)</f>
        <v>315847787</v>
      </c>
      <c r="R15" s="7"/>
      <c r="S15" s="7">
        <f t="shared" si="3"/>
        <v>-30578529851</v>
      </c>
      <c r="T15" s="7"/>
      <c r="U15" s="1">
        <f t="shared" si="2"/>
        <v>1.8115406143654422E-2</v>
      </c>
    </row>
    <row r="16" spans="1:21" ht="21" x14ac:dyDescent="0.55000000000000004">
      <c r="A16" s="21" t="s">
        <v>58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0</v>
      </c>
      <c r="F16" s="7"/>
      <c r="G16" s="7">
        <f>IFERROR(VLOOKUP(A16,'درآمد ناشی از فروش'!A:Q,9,0),0)</f>
        <v>0</v>
      </c>
      <c r="H16" s="7"/>
      <c r="I16" s="7">
        <f t="shared" si="0"/>
        <v>0</v>
      </c>
      <c r="J16" s="7"/>
      <c r="K16" s="1">
        <f t="shared" si="1"/>
        <v>0</v>
      </c>
      <c r="L16" s="7"/>
      <c r="M16" s="7">
        <f>IFERROR(VLOOKUP(A16,'درآمد سود سهام'!A:S,19,0),0)</f>
        <v>4096311074</v>
      </c>
      <c r="N16" s="7"/>
      <c r="O16" s="7">
        <f>IFERROR(VLOOKUP(A16,'درآمد ناشی از تغییر قیمت اوراق'!A:Q,17,0),0)</f>
        <v>-25987585065</v>
      </c>
      <c r="P16" s="7"/>
      <c r="Q16" s="7">
        <f>IFERROR(VLOOKUP(A16,'درآمد ناشی از فروش'!A:Q,17,0),0)</f>
        <v>0</v>
      </c>
      <c r="R16" s="7"/>
      <c r="S16" s="7">
        <f t="shared" si="3"/>
        <v>-21891273991</v>
      </c>
      <c r="T16" s="7"/>
      <c r="U16" s="1">
        <f t="shared" si="2"/>
        <v>1.2968881149007063E-2</v>
      </c>
    </row>
    <row r="17" spans="1:21" ht="21" x14ac:dyDescent="0.55000000000000004">
      <c r="A17" s="21" t="s">
        <v>73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41758093961</v>
      </c>
      <c r="F17" s="7"/>
      <c r="G17" s="7">
        <f>IFERROR(VLOOKUP(A17,'درآمد ناشی از فروش'!A:Q,9,0),0)</f>
        <v>0</v>
      </c>
      <c r="H17" s="7"/>
      <c r="I17" s="7">
        <f t="shared" si="0"/>
        <v>41758093961</v>
      </c>
      <c r="J17" s="7"/>
      <c r="K17" s="1">
        <f t="shared" si="1"/>
        <v>5.8565704930942396E-2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-32079609319</v>
      </c>
      <c r="P17" s="7"/>
      <c r="Q17" s="7">
        <f>IFERROR(VLOOKUP(A17,'درآمد ناشی از فروش'!A:Q,17,0),0)</f>
        <v>4499005786</v>
      </c>
      <c r="R17" s="7"/>
      <c r="S17" s="7">
        <f t="shared" si="3"/>
        <v>-27580603533</v>
      </c>
      <c r="T17" s="7"/>
      <c r="U17" s="1">
        <f t="shared" si="2"/>
        <v>1.633936742943401E-2</v>
      </c>
    </row>
    <row r="18" spans="1:21" ht="21" x14ac:dyDescent="0.55000000000000004">
      <c r="A18" s="21" t="s">
        <v>50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9181100425</v>
      </c>
      <c r="F18" s="7"/>
      <c r="G18" s="7">
        <f>IFERROR(VLOOKUP(A18,'درآمد ناشی از فروش'!A:Q,9,0),0)</f>
        <v>-1894087804</v>
      </c>
      <c r="H18" s="7"/>
      <c r="I18" s="7">
        <f t="shared" si="0"/>
        <v>7287012621</v>
      </c>
      <c r="J18" s="7"/>
      <c r="K18" s="1">
        <f t="shared" si="1"/>
        <v>1.0220031388121316E-2</v>
      </c>
      <c r="L18" s="7"/>
      <c r="M18" s="7">
        <f>IFERROR(VLOOKUP(A18,'درآمد سود سهام'!A:S,19,0),0)</f>
        <v>0</v>
      </c>
      <c r="N18" s="7"/>
      <c r="O18" s="7">
        <f>IFERROR(VLOOKUP(A18,'درآمد ناشی از تغییر قیمت اوراق'!A:Q,17,0),0)</f>
        <v>-61421740142</v>
      </c>
      <c r="P18" s="7"/>
      <c r="Q18" s="7">
        <f>IFERROR(VLOOKUP(A18,'درآمد ناشی از فروش'!A:Q,17,0),0)</f>
        <v>-2289951253</v>
      </c>
      <c r="R18" s="7"/>
      <c r="S18" s="7">
        <f t="shared" si="3"/>
        <v>-63711691395</v>
      </c>
      <c r="T18" s="7"/>
      <c r="U18" s="1">
        <f t="shared" si="2"/>
        <v>3.7744233334417593E-2</v>
      </c>
    </row>
    <row r="19" spans="1:21" ht="21" x14ac:dyDescent="0.55000000000000004">
      <c r="A19" s="21" t="s">
        <v>56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142400276017</v>
      </c>
      <c r="F19" s="7"/>
      <c r="G19" s="7">
        <f>IFERROR(VLOOKUP(A19,'درآمد ناشی از فروش'!A:Q,9,0),0)</f>
        <v>3620862650</v>
      </c>
      <c r="H19" s="7"/>
      <c r="I19" s="7">
        <f t="shared" si="0"/>
        <v>146021138667</v>
      </c>
      <c r="J19" s="7"/>
      <c r="K19" s="1">
        <f t="shared" si="1"/>
        <v>0.20479457057687389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85100773731</v>
      </c>
      <c r="P19" s="7"/>
      <c r="Q19" s="7">
        <f>IFERROR(VLOOKUP(A19,'درآمد ناشی از فروش'!A:Q,17,0),0)</f>
        <v>3360164131</v>
      </c>
      <c r="R19" s="7"/>
      <c r="S19" s="7">
        <f t="shared" si="3"/>
        <v>88460937862</v>
      </c>
      <c r="T19" s="7"/>
      <c r="U19" s="1">
        <f t="shared" si="2"/>
        <v>-5.2406241406216608E-2</v>
      </c>
    </row>
    <row r="20" spans="1:21" ht="21" x14ac:dyDescent="0.55000000000000004">
      <c r="A20" s="21" t="s">
        <v>57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53047690438</v>
      </c>
      <c r="F20" s="7"/>
      <c r="G20" s="7">
        <f>IFERROR(VLOOKUP(A20,'درآمد ناشی از فروش'!A:Q,9,0),0)</f>
        <v>-1294494106</v>
      </c>
      <c r="H20" s="7"/>
      <c r="I20" s="7">
        <f t="shared" si="0"/>
        <v>51753196332</v>
      </c>
      <c r="J20" s="7"/>
      <c r="K20" s="1">
        <f t="shared" si="1"/>
        <v>7.258383077646724E-2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-76896807508</v>
      </c>
      <c r="P20" s="7"/>
      <c r="Q20" s="7">
        <f>IFERROR(VLOOKUP(A20,'درآمد ناشی از فروش'!A:Q,17,0),0)</f>
        <v>-468187940</v>
      </c>
      <c r="R20" s="7"/>
      <c r="S20" s="7">
        <f t="shared" si="3"/>
        <v>-77364995448</v>
      </c>
      <c r="T20" s="7"/>
      <c r="U20" s="1">
        <f t="shared" si="2"/>
        <v>4.5832756534456572E-2</v>
      </c>
    </row>
    <row r="21" spans="1:21" ht="21" x14ac:dyDescent="0.55000000000000004">
      <c r="A21" s="21" t="s">
        <v>60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33478820905</v>
      </c>
      <c r="F21" s="7"/>
      <c r="G21" s="7">
        <f>IFERROR(VLOOKUP(A21,'درآمد ناشی از فروش'!A:Q,9,0),0)</f>
        <v>0</v>
      </c>
      <c r="H21" s="7"/>
      <c r="I21" s="7">
        <f t="shared" si="0"/>
        <v>33478820905</v>
      </c>
      <c r="J21" s="7"/>
      <c r="K21" s="1">
        <f t="shared" si="1"/>
        <v>4.6954028801920483E-2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-75065494056</v>
      </c>
      <c r="P21" s="7"/>
      <c r="Q21" s="7">
        <f>IFERROR(VLOOKUP(A21,'درآمد ناشی از فروش'!A:Q,17,0),0)</f>
        <v>-863957822</v>
      </c>
      <c r="R21" s="7"/>
      <c r="S21" s="7">
        <f t="shared" si="3"/>
        <v>-75929451878</v>
      </c>
      <c r="T21" s="7"/>
      <c r="U21" s="1">
        <f t="shared" si="2"/>
        <v>4.4982308362677928E-2</v>
      </c>
    </row>
    <row r="22" spans="1:21" ht="21" x14ac:dyDescent="0.55000000000000004">
      <c r="A22" s="21" t="s">
        <v>61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36502242430</v>
      </c>
      <c r="F22" s="7"/>
      <c r="G22" s="7">
        <f>IFERROR(VLOOKUP(A22,'درآمد ناشی از فروش'!A:Q,9,0),0)</f>
        <v>0</v>
      </c>
      <c r="H22" s="7"/>
      <c r="I22" s="7">
        <f t="shared" si="0"/>
        <v>36502242430</v>
      </c>
      <c r="J22" s="7"/>
      <c r="K22" s="1">
        <f t="shared" si="1"/>
        <v>5.1194375908768401E-2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-81417903256</v>
      </c>
      <c r="P22" s="7"/>
      <c r="Q22" s="7">
        <f>IFERROR(VLOOKUP(A22,'درآمد ناشی از فروش'!A:Q,17,0),0)</f>
        <v>-5234983873</v>
      </c>
      <c r="R22" s="7"/>
      <c r="S22" s="7">
        <f t="shared" si="3"/>
        <v>-86652887129</v>
      </c>
      <c r="T22" s="7"/>
      <c r="U22" s="1">
        <f t="shared" si="2"/>
        <v>5.1335111645687721E-2</v>
      </c>
    </row>
    <row r="23" spans="1:21" ht="21" x14ac:dyDescent="0.55000000000000004">
      <c r="A23" s="21" t="s">
        <v>59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36844457391</v>
      </c>
      <c r="F23" s="7"/>
      <c r="G23" s="7">
        <f>IFERROR(VLOOKUP(A23,'درآمد ناشی از فروش'!A:Q,9,0),0)</f>
        <v>0</v>
      </c>
      <c r="H23" s="7"/>
      <c r="I23" s="7">
        <f t="shared" si="0"/>
        <v>36844457391</v>
      </c>
      <c r="J23" s="7"/>
      <c r="K23" s="1">
        <f t="shared" si="1"/>
        <v>5.1674332212511533E-2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-170169911823</v>
      </c>
      <c r="P23" s="7"/>
      <c r="Q23" s="7">
        <f>IFERROR(VLOOKUP(A23,'درآمد ناشی از فروش'!A:Q,17,0),0)</f>
        <v>-4409687853</v>
      </c>
      <c r="R23" s="7"/>
      <c r="S23" s="7">
        <f t="shared" si="3"/>
        <v>-174579599676</v>
      </c>
      <c r="T23" s="7"/>
      <c r="U23" s="1">
        <f t="shared" si="2"/>
        <v>0.10342486600688931</v>
      </c>
    </row>
    <row r="24" spans="1:21" ht="21" x14ac:dyDescent="0.55000000000000004">
      <c r="A24" s="21" t="s">
        <v>49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34273187857</v>
      </c>
      <c r="F24" s="7"/>
      <c r="G24" s="7">
        <f>IFERROR(VLOOKUP(A24,'درآمد ناشی از فروش'!A:Q,9,0),0)</f>
        <v>0</v>
      </c>
      <c r="H24" s="7"/>
      <c r="I24" s="7">
        <f t="shared" si="0"/>
        <v>34273187857</v>
      </c>
      <c r="J24" s="7"/>
      <c r="K24" s="1">
        <f t="shared" si="1"/>
        <v>4.8068128036458678E-2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-6922751997</v>
      </c>
      <c r="P24" s="7"/>
      <c r="Q24" s="7">
        <f>IFERROR(VLOOKUP(A24,'درآمد ناشی از فروش'!A:Q,17,0),0)</f>
        <v>-175034809</v>
      </c>
      <c r="R24" s="7"/>
      <c r="S24" s="7">
        <f t="shared" si="3"/>
        <v>-7097786806</v>
      </c>
      <c r="T24" s="7"/>
      <c r="U24" s="1">
        <f t="shared" si="2"/>
        <v>4.204887917708601E-3</v>
      </c>
    </row>
    <row r="25" spans="1:21" ht="21" x14ac:dyDescent="0.55000000000000004">
      <c r="A25" s="21" t="s">
        <v>51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7539863864</v>
      </c>
      <c r="F25" s="7"/>
      <c r="G25" s="7">
        <f>IFERROR(VLOOKUP(A25,'درآمد ناشی از فروش'!A:Q,9,0),0)</f>
        <v>0</v>
      </c>
      <c r="H25" s="7"/>
      <c r="I25" s="7">
        <f t="shared" si="0"/>
        <v>7539863864</v>
      </c>
      <c r="J25" s="7"/>
      <c r="K25" s="1">
        <f t="shared" si="1"/>
        <v>1.0574655124127809E-2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-35359171803</v>
      </c>
      <c r="P25" s="7"/>
      <c r="Q25" s="7">
        <f>IFERROR(VLOOKUP(A25,'درآمد ناشی از فروش'!A:Q,17,0),0)</f>
        <v>2296885742</v>
      </c>
      <c r="R25" s="7"/>
      <c r="S25" s="7">
        <f t="shared" si="3"/>
        <v>-33062286061</v>
      </c>
      <c r="T25" s="7"/>
      <c r="U25" s="1">
        <f t="shared" si="2"/>
        <v>1.958683896678939E-2</v>
      </c>
    </row>
    <row r="26" spans="1:21" ht="21" x14ac:dyDescent="0.55000000000000004">
      <c r="A26" s="21" t="s">
        <v>70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35635232854</v>
      </c>
      <c r="F26" s="7"/>
      <c r="G26" s="7">
        <f>IFERROR(VLOOKUP(A26,'درآمد ناشی از فروش'!A:Q,9,0),0)</f>
        <v>0</v>
      </c>
      <c r="H26" s="7"/>
      <c r="I26" s="7">
        <f t="shared" si="0"/>
        <v>35635232854</v>
      </c>
      <c r="J26" s="7"/>
      <c r="K26" s="1">
        <f t="shared" si="1"/>
        <v>4.9978395432079485E-2</v>
      </c>
      <c r="L26" s="7"/>
      <c r="M26" s="7">
        <f>IFERROR(VLOOKUP(A26,'درآمد سود سهام'!A:S,19,0),0)</f>
        <v>0</v>
      </c>
      <c r="N26" s="7"/>
      <c r="O26" s="7">
        <f>IFERROR(VLOOKUP(A26,'درآمد ناشی از تغییر قیمت اوراق'!A:Q,17,0),0)</f>
        <v>4861218159</v>
      </c>
      <c r="P26" s="7"/>
      <c r="Q26" s="7">
        <f>IFERROR(VLOOKUP(A26,'درآمد ناشی از فروش'!A:Q,17,0),0)</f>
        <v>-382742251</v>
      </c>
      <c r="R26" s="7"/>
      <c r="S26" s="7">
        <f t="shared" si="3"/>
        <v>4478475908</v>
      </c>
      <c r="T26" s="7"/>
      <c r="U26" s="1">
        <f t="shared" si="2"/>
        <v>-2.6531494605303387E-3</v>
      </c>
    </row>
    <row r="27" spans="1:21" ht="21" x14ac:dyDescent="0.55000000000000004">
      <c r="A27" s="21" t="s">
        <v>55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28188249779</v>
      </c>
      <c r="F27" s="7"/>
      <c r="G27" s="7">
        <f>IFERROR(VLOOKUP(A27,'درآمد ناشی از فروش'!A:Q,9,0),0)</f>
        <v>0</v>
      </c>
      <c r="H27" s="7"/>
      <c r="I27" s="7">
        <f t="shared" si="0"/>
        <v>28188249779</v>
      </c>
      <c r="J27" s="7"/>
      <c r="K27" s="1">
        <f t="shared" si="1"/>
        <v>3.9534005565925553E-2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2067757554</v>
      </c>
      <c r="P27" s="7"/>
      <c r="Q27" s="7">
        <f>IFERROR(VLOOKUP(A27,'درآمد ناشی از فروش'!A:Q,17,0),0)</f>
        <v>-60096376</v>
      </c>
      <c r="R27" s="7"/>
      <c r="S27" s="7">
        <f t="shared" si="3"/>
        <v>2007661178</v>
      </c>
      <c r="T27" s="7"/>
      <c r="U27" s="1">
        <f t="shared" si="2"/>
        <v>-1.1893834600792061E-3</v>
      </c>
    </row>
    <row r="28" spans="1:21" ht="21" x14ac:dyDescent="0.55000000000000004">
      <c r="A28" s="21" t="s">
        <v>47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30220007344</v>
      </c>
      <c r="F28" s="7"/>
      <c r="G28" s="7">
        <f>IFERROR(VLOOKUP(A28,'درآمد ناشی از فروش'!A:Q,9,0),0)</f>
        <v>0</v>
      </c>
      <c r="H28" s="7"/>
      <c r="I28" s="7">
        <f t="shared" si="0"/>
        <v>30220007344</v>
      </c>
      <c r="J28" s="7"/>
      <c r="K28" s="1">
        <f t="shared" si="1"/>
        <v>4.2383544487748281E-2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-128449085752</v>
      </c>
      <c r="P28" s="7"/>
      <c r="Q28" s="7">
        <f>IFERROR(VLOOKUP(A28,'درآمد ناشی از فروش'!A:Q,17,0),0)</f>
        <v>-4031579346</v>
      </c>
      <c r="R28" s="7"/>
      <c r="S28" s="7">
        <f t="shared" si="3"/>
        <v>-132480665098</v>
      </c>
      <c r="T28" s="7"/>
      <c r="U28" s="1">
        <f t="shared" si="2"/>
        <v>7.8484514007897882E-2</v>
      </c>
    </row>
    <row r="29" spans="1:21" ht="21" x14ac:dyDescent="0.55000000000000004">
      <c r="A29" s="21" t="s">
        <v>77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16110343605</v>
      </c>
      <c r="F29" s="7"/>
      <c r="G29" s="7">
        <f>IFERROR(VLOOKUP(A29,'درآمد ناشی از فروش'!A:Q,9,0),0)</f>
        <v>0</v>
      </c>
      <c r="H29" s="7"/>
      <c r="I29" s="7">
        <f t="shared" si="0"/>
        <v>16110343605</v>
      </c>
      <c r="J29" s="7"/>
      <c r="K29" s="1">
        <f t="shared" si="1"/>
        <v>2.2594748476492246E-2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-112805191734</v>
      </c>
      <c r="P29" s="7"/>
      <c r="Q29" s="7">
        <f>IFERROR(VLOOKUP(A29,'درآمد ناشی از فروش'!A:Q,17,0),0)</f>
        <v>-1092625986</v>
      </c>
      <c r="R29" s="7"/>
      <c r="S29" s="7">
        <f t="shared" si="3"/>
        <v>-113897817720</v>
      </c>
      <c r="T29" s="7"/>
      <c r="U29" s="1">
        <f t="shared" si="2"/>
        <v>6.7475618904099921E-2</v>
      </c>
    </row>
    <row r="30" spans="1:21" ht="21" x14ac:dyDescent="0.55000000000000004">
      <c r="A30" s="21" t="s">
        <v>48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29700710380</v>
      </c>
      <c r="F30" s="7"/>
      <c r="G30" s="7">
        <f>IFERROR(VLOOKUP(A30,'درآمد ناشی از فروش'!A:Q,9,0),0)</f>
        <v>0</v>
      </c>
      <c r="H30" s="7"/>
      <c r="I30" s="7">
        <f t="shared" si="0"/>
        <v>29700710380</v>
      </c>
      <c r="J30" s="7"/>
      <c r="K30" s="1">
        <f t="shared" si="1"/>
        <v>4.1655230767453422E-2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-29906194118</v>
      </c>
      <c r="P30" s="7"/>
      <c r="Q30" s="7">
        <f>IFERROR(VLOOKUP(A30,'درآمد ناشی از فروش'!A:Q,17,0),0)</f>
        <v>-2127275875</v>
      </c>
      <c r="R30" s="7"/>
      <c r="S30" s="7">
        <f t="shared" si="3"/>
        <v>-32033469993</v>
      </c>
      <c r="T30" s="7"/>
      <c r="U30" s="1">
        <f t="shared" si="2"/>
        <v>1.897734527923305E-2</v>
      </c>
    </row>
    <row r="31" spans="1:21" ht="21" x14ac:dyDescent="0.55000000000000004">
      <c r="A31" s="21" t="s">
        <v>74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1</v>
      </c>
      <c r="F31" s="7"/>
      <c r="G31" s="7">
        <f>IFERROR(VLOOKUP(A31,'درآمد ناشی از فروش'!A:Q,9,0),0)</f>
        <v>0</v>
      </c>
      <c r="H31" s="7"/>
      <c r="I31" s="7">
        <f t="shared" si="0"/>
        <v>1</v>
      </c>
      <c r="J31" s="7"/>
      <c r="K31" s="1">
        <f t="shared" si="1"/>
        <v>1.402499476763472E-12</v>
      </c>
      <c r="L31" s="7"/>
      <c r="M31" s="7">
        <f>IFERROR(VLOOKUP(A31,'درآمد سود سهام'!A:S,19,0),0)</f>
        <v>0</v>
      </c>
      <c r="N31" s="7"/>
      <c r="O31" s="7">
        <f>IFERROR(VLOOKUP(A31,'درآمد ناشی از تغییر قیمت اوراق'!A:Q,17,0),0)</f>
        <v>-35548534218</v>
      </c>
      <c r="P31" s="7"/>
      <c r="Q31" s="7">
        <f>IFERROR(VLOOKUP(A31,'درآمد ناشی از فروش'!A:Q,17,0),0)</f>
        <v>-1741170296</v>
      </c>
      <c r="R31" s="7"/>
      <c r="S31" s="7">
        <f t="shared" si="3"/>
        <v>-37289704514</v>
      </c>
      <c r="T31" s="7"/>
      <c r="U31" s="1">
        <f t="shared" si="2"/>
        <v>2.2091256366462704E-2</v>
      </c>
    </row>
    <row r="32" spans="1:21" ht="21" x14ac:dyDescent="0.55000000000000004">
      <c r="A32" s="21" t="s">
        <v>65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10930273444</v>
      </c>
      <c r="F32" s="7"/>
      <c r="G32" s="7">
        <f>IFERROR(VLOOKUP(A32,'درآمد ناشی از فروش'!A:Q,9,0),0)</f>
        <v>0</v>
      </c>
      <c r="H32" s="7"/>
      <c r="I32" s="7">
        <f t="shared" si="0"/>
        <v>10930273444</v>
      </c>
      <c r="J32" s="7"/>
      <c r="K32" s="1">
        <f t="shared" si="1"/>
        <v>1.5329702786091672E-2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-73790970275</v>
      </c>
      <c r="P32" s="7"/>
      <c r="Q32" s="7">
        <f>IFERROR(VLOOKUP(A32,'درآمد ناشی از فروش'!A:Q,17,0),0)</f>
        <v>6222610759</v>
      </c>
      <c r="R32" s="7"/>
      <c r="S32" s="7">
        <f t="shared" si="3"/>
        <v>-67568359516</v>
      </c>
      <c r="T32" s="7"/>
      <c r="U32" s="1">
        <f t="shared" si="2"/>
        <v>4.002900993138387E-2</v>
      </c>
    </row>
    <row r="33" spans="1:21" ht="21" x14ac:dyDescent="0.55000000000000004">
      <c r="A33" s="21" t="s">
        <v>79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0</v>
      </c>
      <c r="F33" s="7"/>
      <c r="G33" s="7">
        <f>IFERROR(VLOOKUP(A33,'درآمد ناشی از فروش'!A:Q,9,0),0)</f>
        <v>0</v>
      </c>
      <c r="H33" s="7"/>
      <c r="I33" s="7">
        <f t="shared" si="0"/>
        <v>0</v>
      </c>
      <c r="J33" s="7"/>
      <c r="K33" s="1">
        <f t="shared" si="1"/>
        <v>0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0</v>
      </c>
      <c r="P33" s="7"/>
      <c r="Q33" s="7">
        <f>IFERROR(VLOOKUP(A33,'درآمد ناشی از فروش'!A:Q,17,0),0)</f>
        <v>-623654736</v>
      </c>
      <c r="R33" s="7"/>
      <c r="S33" s="7">
        <f t="shared" si="3"/>
        <v>-623654736</v>
      </c>
      <c r="T33" s="7"/>
      <c r="U33" s="1">
        <f t="shared" si="2"/>
        <v>3.6946703752940922E-4</v>
      </c>
    </row>
    <row r="34" spans="1:21" ht="21" x14ac:dyDescent="0.55000000000000004">
      <c r="A34" s="21" t="s">
        <v>75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-41315745</v>
      </c>
      <c r="F34" s="7"/>
      <c r="G34" s="7">
        <f>IFERROR(VLOOKUP(A34,'درآمد ناشی از فروش'!A:Q,9,0),0)</f>
        <v>0</v>
      </c>
      <c r="H34" s="7"/>
      <c r="I34" s="7">
        <f t="shared" si="0"/>
        <v>-41315745</v>
      </c>
      <c r="J34" s="7"/>
      <c r="K34" s="1">
        <f t="shared" si="1"/>
        <v>-5.794531074459303E-5</v>
      </c>
      <c r="L34" s="7"/>
      <c r="M34" s="7">
        <f>IFERROR(VLOOKUP(A34,'درآمد سود سهام'!A:S,19,0),0)</f>
        <v>76191807278</v>
      </c>
      <c r="N34" s="7"/>
      <c r="O34" s="7">
        <f>IFERROR(VLOOKUP(A34,'درآمد ناشی از تغییر قیمت اوراق'!A:Q,17,0),0)</f>
        <v>-244761729491</v>
      </c>
      <c r="P34" s="7"/>
      <c r="Q34" s="7">
        <f>IFERROR(VLOOKUP(A34,'درآمد ناشی از فروش'!A:Q,17,0),0)</f>
        <v>-2701492026</v>
      </c>
      <c r="R34" s="7"/>
      <c r="S34" s="7">
        <f t="shared" si="3"/>
        <v>-171271414239</v>
      </c>
      <c r="T34" s="7"/>
      <c r="U34" s="1">
        <f t="shared" si="2"/>
        <v>0.10146502283974575</v>
      </c>
    </row>
    <row r="35" spans="1:21" ht="21" x14ac:dyDescent="0.55000000000000004">
      <c r="A35" s="21" t="s">
        <v>100</v>
      </c>
      <c r="C35" s="7">
        <f>IFERROR(VLOOKUP(A35,'درآمد سود سهام'!A:S,13,0),0)</f>
        <v>4144090405</v>
      </c>
      <c r="D35" s="7"/>
      <c r="E35" s="7">
        <f>IFERROR(VLOOKUP(A35,'درآمد ناشی از تغییر قیمت اوراق'!A:Q,9,0),0)</f>
        <v>-4796460524</v>
      </c>
      <c r="F35" s="7"/>
      <c r="G35" s="7">
        <f>IFERROR(VLOOKUP(A35,'درآمد ناشی از فروش'!A:Q,9,0),0)</f>
        <v>0</v>
      </c>
      <c r="H35" s="7"/>
      <c r="I35" s="7">
        <f t="shared" si="0"/>
        <v>-652370119</v>
      </c>
      <c r="J35" s="7"/>
      <c r="K35" s="1">
        <f t="shared" si="1"/>
        <v>-9.1494875055362387E-4</v>
      </c>
      <c r="L35" s="7"/>
      <c r="M35" s="7">
        <f>IFERROR(VLOOKUP(A35,'درآمد سود سهام'!A:S,19,0),0)</f>
        <v>4144090405</v>
      </c>
      <c r="N35" s="7"/>
      <c r="O35" s="7">
        <f>IFERROR(VLOOKUP(A35,'درآمد ناشی از تغییر قیمت اوراق'!A:Q,17,0),0)</f>
        <v>-33773968902</v>
      </c>
      <c r="P35" s="7"/>
      <c r="Q35" s="7">
        <f>IFERROR(VLOOKUP(A35,'درآمد ناشی از فروش'!A:Q,17,0),0)</f>
        <v>-2991677085</v>
      </c>
      <c r="R35" s="7"/>
      <c r="S35" s="7">
        <f t="shared" si="3"/>
        <v>-32621555582</v>
      </c>
      <c r="T35" s="7"/>
      <c r="U35" s="1">
        <f t="shared" si="2"/>
        <v>1.9325740357213454E-2</v>
      </c>
    </row>
    <row r="36" spans="1:21" ht="21" x14ac:dyDescent="0.55000000000000004">
      <c r="A36" s="21" t="s">
        <v>62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6991377855</v>
      </c>
      <c r="F36" s="7"/>
      <c r="G36" s="7">
        <f>IFERROR(VLOOKUP(A36,'درآمد ناشی از فروش'!A:Q,9,0),0)</f>
        <v>0</v>
      </c>
      <c r="H36" s="7"/>
      <c r="I36" s="7">
        <f t="shared" si="0"/>
        <v>6991377855</v>
      </c>
      <c r="J36" s="7"/>
      <c r="K36" s="1">
        <f t="shared" si="1"/>
        <v>9.8054037834932242E-3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-35308401600</v>
      </c>
      <c r="P36" s="7"/>
      <c r="Q36" s="7">
        <f>IFERROR(VLOOKUP(A36,'درآمد ناشی از فروش'!A:Q,17,0),0)</f>
        <v>-4549789495</v>
      </c>
      <c r="R36" s="7"/>
      <c r="S36" s="7">
        <f t="shared" si="3"/>
        <v>-39858191095</v>
      </c>
      <c r="T36" s="7"/>
      <c r="U36" s="1">
        <f t="shared" si="2"/>
        <v>2.3612885359617839E-2</v>
      </c>
    </row>
    <row r="37" spans="1:21" ht="21" x14ac:dyDescent="0.55000000000000004">
      <c r="A37" s="21" t="s">
        <v>45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67252590277</v>
      </c>
      <c r="F37" s="7"/>
      <c r="G37" s="7">
        <f>IFERROR(VLOOKUP(A37,'درآمد ناشی از فروش'!A:Q,9,0),0)</f>
        <v>0</v>
      </c>
      <c r="H37" s="7"/>
      <c r="I37" s="7">
        <f t="shared" si="0"/>
        <v>67252590277</v>
      </c>
      <c r="J37" s="7"/>
      <c r="K37" s="1">
        <f t="shared" si="1"/>
        <v>9.4321722674480662E-2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179289934462</v>
      </c>
      <c r="P37" s="7"/>
      <c r="Q37" s="7">
        <f>IFERROR(VLOOKUP(A37,'درآمد ناشی از فروش'!A:Q,17,0),0)</f>
        <v>12577740801</v>
      </c>
      <c r="R37" s="7"/>
      <c r="S37" s="7">
        <f t="shared" si="3"/>
        <v>191867675263</v>
      </c>
      <c r="T37" s="7"/>
      <c r="U37" s="1">
        <f t="shared" si="2"/>
        <v>-0.11366670929454037</v>
      </c>
    </row>
    <row r="38" spans="1:21" ht="21" x14ac:dyDescent="0.55000000000000004">
      <c r="A38" s="21" t="s">
        <v>78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13843819225</v>
      </c>
      <c r="F38" s="7"/>
      <c r="G38" s="7">
        <f>IFERROR(VLOOKUP(A38,'درآمد ناشی از فروش'!A:Q,9,0),0)</f>
        <v>0</v>
      </c>
      <c r="H38" s="7"/>
      <c r="I38" s="7">
        <f t="shared" si="0"/>
        <v>13843819225</v>
      </c>
      <c r="J38" s="7"/>
      <c r="K38" s="1">
        <f t="shared" si="1"/>
        <v>1.9415949219470593E-2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-65237093600</v>
      </c>
      <c r="P38" s="7"/>
      <c r="Q38" s="7">
        <f>IFERROR(VLOOKUP(A38,'درآمد ناشی از فروش'!A:Q,17,0),0)</f>
        <v>5371805225</v>
      </c>
      <c r="R38" s="7"/>
      <c r="S38" s="7">
        <f t="shared" si="3"/>
        <v>-59865288375</v>
      </c>
      <c r="T38" s="7"/>
      <c r="U38" s="1">
        <f t="shared" si="2"/>
        <v>3.5465538013255832E-2</v>
      </c>
    </row>
    <row r="39" spans="1:21" ht="21" x14ac:dyDescent="0.55000000000000004">
      <c r="A39" s="21" t="s">
        <v>46</v>
      </c>
      <c r="C39" s="7">
        <f>IFERROR(VLOOKUP(A39,'درآمد سود سهام'!A:S,13,0),0)</f>
        <v>18711815273</v>
      </c>
      <c r="D39" s="7"/>
      <c r="E39" s="7">
        <f>IFERROR(VLOOKUP(A39,'درآمد ناشی از تغییر قیمت اوراق'!A:Q,9,0),0)</f>
        <v>-21670179925</v>
      </c>
      <c r="F39" s="7"/>
      <c r="G39" s="7">
        <f>IFERROR(VLOOKUP(A39,'درآمد ناشی از فروش'!A:Q,9,0),0)</f>
        <v>0</v>
      </c>
      <c r="H39" s="7"/>
      <c r="I39" s="7">
        <f t="shared" si="0"/>
        <v>-2958364652</v>
      </c>
      <c r="J39" s="7"/>
      <c r="K39" s="1">
        <f t="shared" si="1"/>
        <v>-4.1491048765055511E-3</v>
      </c>
      <c r="L39" s="7"/>
      <c r="M39" s="7">
        <f>IFERROR(VLOOKUP(A39,'درآمد سود سهام'!A:S,19,0),0)</f>
        <v>18711815273</v>
      </c>
      <c r="N39" s="7"/>
      <c r="O39" s="7">
        <f>IFERROR(VLOOKUP(A39,'درآمد ناشی از تغییر قیمت اوراق'!A:Q,17,0),0)</f>
        <v>-163236568841</v>
      </c>
      <c r="P39" s="7"/>
      <c r="Q39" s="7">
        <f>IFERROR(VLOOKUP(A39,'درآمد ناشی از فروش'!A:Q,17,0),0)</f>
        <v>128576506</v>
      </c>
      <c r="R39" s="7"/>
      <c r="S39" s="7">
        <f t="shared" si="3"/>
        <v>-144396177062</v>
      </c>
      <c r="T39" s="7"/>
      <c r="U39" s="1">
        <f t="shared" si="2"/>
        <v>8.5543530242138927E-2</v>
      </c>
    </row>
    <row r="40" spans="1:21" ht="21" x14ac:dyDescent="0.55000000000000004">
      <c r="A40" s="21" t="s">
        <v>76</v>
      </c>
      <c r="C40" s="7">
        <f>IFERROR(VLOOKUP(A40,'درآمد سود سهام'!A:S,13,0),0)</f>
        <v>234501227</v>
      </c>
      <c r="D40" s="7"/>
      <c r="E40" s="7">
        <f>IFERROR(VLOOKUP(A40,'درآمد ناشی از تغییر قیمت اوراق'!A:Q,9,0),0)</f>
        <v>-237629180</v>
      </c>
      <c r="F40" s="7"/>
      <c r="G40" s="7">
        <f>IFERROR(VLOOKUP(A40,'درآمد ناشی از فروش'!A:Q,9,0),0)</f>
        <v>0</v>
      </c>
      <c r="H40" s="7"/>
      <c r="I40" s="7">
        <f t="shared" si="0"/>
        <v>-3127953</v>
      </c>
      <c r="J40" s="7"/>
      <c r="K40" s="1">
        <f t="shared" si="1"/>
        <v>-4.3869524458407326E-6</v>
      </c>
      <c r="L40" s="7"/>
      <c r="M40" s="7">
        <f>IFERROR(VLOOKUP(A40,'درآمد سود سهام'!A:S,19,0),0)</f>
        <v>234501227</v>
      </c>
      <c r="N40" s="7"/>
      <c r="O40" s="7">
        <f>IFERROR(VLOOKUP(A40,'درآمد ناشی از تغییر قیمت اوراق'!A:Q,17,0),0)</f>
        <v>-30516186086</v>
      </c>
      <c r="P40" s="7"/>
      <c r="Q40" s="7">
        <f>IFERROR(VLOOKUP(A40,'درآمد ناشی از فروش'!A:Q,17,0),0)</f>
        <v>-9628956598</v>
      </c>
      <c r="R40" s="7"/>
      <c r="S40" s="7">
        <f t="shared" si="3"/>
        <v>-39910641457</v>
      </c>
      <c r="T40" s="7"/>
      <c r="U40" s="1">
        <f t="shared" si="2"/>
        <v>2.3643958129127739E-2</v>
      </c>
    </row>
    <row r="41" spans="1:21" ht="21" x14ac:dyDescent="0.55000000000000004">
      <c r="A41" s="21" t="s">
        <v>102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0</v>
      </c>
      <c r="F41" s="7"/>
      <c r="G41" s="7">
        <f>IFERROR(VLOOKUP(A41,'درآمد ناشی از فروش'!A:Q,9,0),0)</f>
        <v>0</v>
      </c>
      <c r="H41" s="7"/>
      <c r="I41" s="7">
        <f t="shared" si="0"/>
        <v>0</v>
      </c>
      <c r="J41" s="7"/>
      <c r="K41" s="1">
        <f t="shared" si="1"/>
        <v>0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0</v>
      </c>
      <c r="P41" s="7"/>
      <c r="Q41" s="7">
        <f>IFERROR(VLOOKUP(A41,'درآمد ناشی از فروش'!A:Q,17,0),0)</f>
        <v>-7949944660</v>
      </c>
      <c r="R41" s="7"/>
      <c r="S41" s="7">
        <f t="shared" si="3"/>
        <v>-7949944660</v>
      </c>
      <c r="T41" s="7"/>
      <c r="U41" s="1">
        <f t="shared" si="2"/>
        <v>4.7097253215646973E-3</v>
      </c>
    </row>
    <row r="42" spans="1:21" ht="21" x14ac:dyDescent="0.55000000000000004">
      <c r="A42" s="21" t="s">
        <v>103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74</v>
      </c>
      <c r="F42" s="7"/>
      <c r="G42" s="7">
        <f>IFERROR(VLOOKUP(A42,'درآمد ناشی از فروش'!A:Q,9,0),0)</f>
        <v>-2174</v>
      </c>
      <c r="H42" s="7"/>
      <c r="I42" s="7">
        <f t="shared" si="0"/>
        <v>-2100</v>
      </c>
      <c r="J42" s="7"/>
      <c r="K42" s="1">
        <f t="shared" si="1"/>
        <v>-2.945248901203291E-9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-14422979480</v>
      </c>
      <c r="P42" s="7"/>
      <c r="Q42" s="7">
        <f>IFERROR(VLOOKUP(A42,'درآمد ناشی از فروش'!A:Q,17,0),0)</f>
        <v>105890227</v>
      </c>
      <c r="R42" s="7"/>
      <c r="S42" s="7">
        <f t="shared" si="3"/>
        <v>-14317089253</v>
      </c>
      <c r="T42" s="7"/>
      <c r="U42" s="1">
        <f t="shared" si="2"/>
        <v>8.4817644234967404E-3</v>
      </c>
    </row>
    <row r="43" spans="1:21" ht="21" x14ac:dyDescent="0.55000000000000004">
      <c r="A43" s="21" t="s">
        <v>104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12077707407</v>
      </c>
      <c r="F43" s="7"/>
      <c r="G43" s="7">
        <f>IFERROR(VLOOKUP(A43,'درآمد ناشی از فروش'!A:Q,9,0),0)</f>
        <v>-4067</v>
      </c>
      <c r="H43" s="7"/>
      <c r="I43" s="7">
        <f t="shared" si="0"/>
        <v>12077703340</v>
      </c>
      <c r="J43" s="7"/>
      <c r="K43" s="1">
        <f t="shared" si="1"/>
        <v>1.6938972614854438E-2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3192672194</v>
      </c>
      <c r="P43" s="7"/>
      <c r="Q43" s="7">
        <f>IFERROR(VLOOKUP(A43,'درآمد ناشی از فروش'!A:Q,17,0),0)</f>
        <v>-959805668</v>
      </c>
      <c r="R43" s="7"/>
      <c r="S43" s="7">
        <f t="shared" si="3"/>
        <v>2232866526</v>
      </c>
      <c r="T43" s="7"/>
      <c r="U43" s="1">
        <f t="shared" si="2"/>
        <v>-1.3228001535769683E-3</v>
      </c>
    </row>
    <row r="44" spans="1:21" ht="21" x14ac:dyDescent="0.55000000000000004">
      <c r="A44" s="21" t="s">
        <v>106</v>
      </c>
      <c r="C44" s="7">
        <f>IFERROR(VLOOKUP(A44,'درآمد سود سهام'!A:S,13,0),0)</f>
        <v>0</v>
      </c>
      <c r="D44" s="7"/>
      <c r="E44" s="7">
        <f>IFERROR(VLOOKUP(A44,'درآمد ناشی از تغییر قیمت اوراق'!A:Q,9,0),0)</f>
        <v>40881524</v>
      </c>
      <c r="F44" s="7"/>
      <c r="G44" s="7">
        <f>IFERROR(VLOOKUP(A44,'درآمد ناشی از فروش'!A:Q,9,0),0)</f>
        <v>0</v>
      </c>
      <c r="H44" s="7"/>
      <c r="I44" s="7">
        <f t="shared" si="0"/>
        <v>40881524</v>
      </c>
      <c r="J44" s="7"/>
      <c r="K44" s="1">
        <f t="shared" si="1"/>
        <v>5.7336316019293322E-5</v>
      </c>
      <c r="L44" s="7"/>
      <c r="M44" s="7">
        <f>IFERROR(VLOOKUP(A44,'درآمد سود سهام'!A:S,19,0),0)</f>
        <v>0</v>
      </c>
      <c r="N44" s="7"/>
      <c r="O44" s="7">
        <f>IFERROR(VLOOKUP(A44,'درآمد ناشی از تغییر قیمت اوراق'!A:Q,17,0),0)</f>
        <v>-1180454064</v>
      </c>
      <c r="P44" s="7"/>
      <c r="Q44" s="7">
        <f>IFERROR(VLOOKUP(A44,'درآمد ناشی از فروش'!A:Q,17,0),0)</f>
        <v>-270279450</v>
      </c>
      <c r="R44" s="7"/>
      <c r="S44" s="7">
        <f t="shared" si="3"/>
        <v>-1450733514</v>
      </c>
      <c r="T44" s="7"/>
      <c r="U44" s="1">
        <f t="shared" si="2"/>
        <v>8.5944703490908739E-4</v>
      </c>
    </row>
    <row r="45" spans="1:21" ht="21" x14ac:dyDescent="0.55000000000000004">
      <c r="A45" s="21" t="s">
        <v>105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0</v>
      </c>
      <c r="F45" s="7"/>
      <c r="G45" s="7">
        <f>IFERROR(VLOOKUP(A45,'درآمد ناشی از فروش'!A:Q,9,0),0)</f>
        <v>0</v>
      </c>
      <c r="H45" s="7"/>
      <c r="I45" s="7">
        <f t="shared" si="0"/>
        <v>0</v>
      </c>
      <c r="J45" s="7"/>
      <c r="K45" s="1">
        <f t="shared" si="1"/>
        <v>0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0</v>
      </c>
      <c r="P45" s="7"/>
      <c r="Q45" s="7">
        <f>IFERROR(VLOOKUP(A45,'درآمد ناشی از فروش'!A:Q,17,0),0)</f>
        <v>-28238738250</v>
      </c>
      <c r="R45" s="7"/>
      <c r="S45" s="7">
        <f t="shared" si="3"/>
        <v>-28238738250</v>
      </c>
      <c r="T45" s="7"/>
      <c r="U45" s="1">
        <f t="shared" si="2"/>
        <v>1.6729261180173115E-2</v>
      </c>
    </row>
    <row r="46" spans="1:21" ht="21" x14ac:dyDescent="0.55000000000000004">
      <c r="A46" s="21" t="s">
        <v>97</v>
      </c>
      <c r="C46" s="7">
        <f>IFERROR(VLOOKUP(A46,'درآمد سود سهام'!A:S,13,0),0)</f>
        <v>0</v>
      </c>
      <c r="D46" s="7"/>
      <c r="E46" s="7">
        <f>IFERROR(VLOOKUP(A46,'درآمد ناشی از تغییر قیمت اوراق'!A:Q,9,0),0)</f>
        <v>3187384777</v>
      </c>
      <c r="F46" s="7"/>
      <c r="G46" s="7">
        <f>IFERROR(VLOOKUP(A46,'درآمد ناشی از فروش'!A:Q,9,0),0)</f>
        <v>0</v>
      </c>
      <c r="H46" s="7"/>
      <c r="I46" s="7">
        <f t="shared" si="0"/>
        <v>3187384777</v>
      </c>
      <c r="J46" s="7"/>
      <c r="K46" s="1">
        <f t="shared" si="1"/>
        <v>4.4703054819863553E-3</v>
      </c>
      <c r="L46" s="7"/>
      <c r="M46" s="7">
        <f>IFERROR(VLOOKUP(A46,'درآمد سود سهام'!A:S,19,0),0)</f>
        <v>0</v>
      </c>
      <c r="N46" s="7"/>
      <c r="O46" s="7">
        <f>IFERROR(VLOOKUP(A46,'درآمد ناشی از تغییر قیمت اوراق'!A:Q,17,0),0)</f>
        <v>-5366006506</v>
      </c>
      <c r="P46" s="7"/>
      <c r="Q46" s="7">
        <f>IFERROR(VLOOKUP(A46,'درآمد ناشی از فروش'!A:Q,17,0),0)</f>
        <v>866319401</v>
      </c>
      <c r="R46" s="7"/>
      <c r="S46" s="7">
        <f t="shared" si="3"/>
        <v>-4499687105</v>
      </c>
      <c r="T46" s="7"/>
      <c r="U46" s="1">
        <f t="shared" si="2"/>
        <v>2.6657154488339101E-3</v>
      </c>
    </row>
    <row r="47" spans="1:21" ht="21" x14ac:dyDescent="0.55000000000000004">
      <c r="A47" s="21" t="s">
        <v>91</v>
      </c>
      <c r="C47" s="7">
        <f>IFERROR(VLOOKUP(A47,'درآمد سود سهام'!A:S,13,0),0)</f>
        <v>0</v>
      </c>
      <c r="D47" s="7"/>
      <c r="E47" s="7">
        <f>IFERROR(VLOOKUP(A47,'درآمد ناشی از تغییر قیمت اوراق'!A:Q,9,0),0)</f>
        <v>-2170071899</v>
      </c>
      <c r="F47" s="7"/>
      <c r="G47" s="7">
        <f>IFERROR(VLOOKUP(A47,'درآمد ناشی از فروش'!A:Q,9,0),0)</f>
        <v>239804026</v>
      </c>
      <c r="H47" s="7"/>
      <c r="I47" s="7">
        <f t="shared" si="0"/>
        <v>-1930267873</v>
      </c>
      <c r="J47" s="7"/>
      <c r="K47" s="1">
        <f t="shared" si="1"/>
        <v>-2.7071996818958397E-3</v>
      </c>
      <c r="L47" s="7"/>
      <c r="M47" s="7">
        <f>IFERROR(VLOOKUP(A47,'درآمد سود سهام'!A:S,19,0),0)</f>
        <v>0</v>
      </c>
      <c r="N47" s="7"/>
      <c r="O47" s="7">
        <f>IFERROR(VLOOKUP(A47,'درآمد ناشی از تغییر قیمت اوراق'!A:Q,17,0),0)</f>
        <v>-185018494</v>
      </c>
      <c r="P47" s="7"/>
      <c r="Q47" s="7">
        <f>IFERROR(VLOOKUP(A47,'درآمد ناشی از فروش'!A:Q,17,0),0)</f>
        <v>239804026</v>
      </c>
      <c r="R47" s="7"/>
      <c r="S47" s="7">
        <f t="shared" si="3"/>
        <v>54785532</v>
      </c>
      <c r="T47" s="7"/>
      <c r="U47" s="1">
        <f t="shared" si="2"/>
        <v>-3.2456176533409102E-5</v>
      </c>
    </row>
    <row r="48" spans="1:21" ht="21" x14ac:dyDescent="0.55000000000000004">
      <c r="A48" s="21" t="s">
        <v>101</v>
      </c>
      <c r="C48" s="7">
        <f>IFERROR(VLOOKUP(A48,'درآمد سود سهام'!A:S,13,0),0)</f>
        <v>0</v>
      </c>
      <c r="D48" s="7"/>
      <c r="E48" s="7">
        <f>IFERROR(VLOOKUP(A48,'درآمد ناشی از تغییر قیمت اوراق'!A:Q,9,0),0)</f>
        <v>0</v>
      </c>
      <c r="F48" s="7"/>
      <c r="G48" s="7">
        <f>IFERROR(VLOOKUP(A48,'درآمد ناشی از فروش'!A:Q,9,0),0)</f>
        <v>0</v>
      </c>
      <c r="H48" s="7"/>
      <c r="I48" s="7">
        <f t="shared" si="0"/>
        <v>0</v>
      </c>
      <c r="J48" s="7"/>
      <c r="K48" s="1">
        <f t="shared" ref="K48" si="4">+I48/$I$56</f>
        <v>0</v>
      </c>
      <c r="L48" s="7"/>
      <c r="M48" s="7">
        <f>IFERROR(VLOOKUP(A48,'درآمد سود سهام'!A:S,19,0),0)</f>
        <v>0</v>
      </c>
      <c r="N48" s="7"/>
      <c r="O48" s="7">
        <f>IFERROR(VLOOKUP(A48,'درآمد ناشی از تغییر قیمت اوراق'!A:Q,17,0),0)</f>
        <v>0</v>
      </c>
      <c r="P48" s="7"/>
      <c r="Q48" s="7">
        <f>IFERROR(VLOOKUP(A48,'درآمد ناشی از فروش'!A:Q,17,0),0)</f>
        <v>-1485266939</v>
      </c>
      <c r="R48" s="7"/>
      <c r="S48" s="7">
        <f t="shared" si="3"/>
        <v>-1485266939</v>
      </c>
      <c r="T48" s="7"/>
      <c r="U48" s="1">
        <f t="shared" ref="U48" si="5">+S48/$S$56</f>
        <v>8.7990540954170475E-4</v>
      </c>
    </row>
    <row r="49" spans="1:21" ht="21" x14ac:dyDescent="0.55000000000000004">
      <c r="A49" s="21" t="s">
        <v>113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1</v>
      </c>
      <c r="F49" s="7"/>
      <c r="G49" s="7">
        <f>IFERROR(VLOOKUP(A49,'درآمد ناشی از فروش'!A:Q,9,0),0)</f>
        <v>0</v>
      </c>
      <c r="H49" s="7"/>
      <c r="I49" s="7">
        <f t="shared" si="0"/>
        <v>1</v>
      </c>
      <c r="J49" s="7"/>
      <c r="K49" s="1">
        <f t="shared" ref="K49:K50" si="6">+I49/$I$56</f>
        <v>1.402499476763472E-12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-205168662</v>
      </c>
      <c r="P49" s="7"/>
      <c r="Q49" s="7">
        <f>IFERROR(VLOOKUP(A49,'درآمد ناشی از فروش'!A:Q,17,0),0)</f>
        <v>0</v>
      </c>
      <c r="R49" s="7"/>
      <c r="S49" s="7">
        <f t="shared" si="3"/>
        <v>-205168662</v>
      </c>
      <c r="T49" s="7"/>
      <c r="U49" s="1">
        <f t="shared" ref="U49:U50" si="7">+S49/$S$56</f>
        <v>1.2154651182351107E-4</v>
      </c>
    </row>
    <row r="50" spans="1:21" ht="21" x14ac:dyDescent="0.55000000000000004">
      <c r="A50" s="21" t="s">
        <v>112</v>
      </c>
      <c r="C50" s="7">
        <f>IFERROR(VLOOKUP(A50,'درآمد سود سهام'!A:S,13,0),0)</f>
        <v>0</v>
      </c>
      <c r="D50" s="7"/>
      <c r="E50" s="7">
        <f>IFERROR(VLOOKUP(A50,'درآمد ناشی از تغییر قیمت اوراق'!A:Q,9,0),0)</f>
        <v>525861393</v>
      </c>
      <c r="F50" s="7"/>
      <c r="G50" s="7">
        <f>IFERROR(VLOOKUP(A50,'درآمد ناشی از فروش'!A:Q,9,0),0)</f>
        <v>0</v>
      </c>
      <c r="H50" s="7"/>
      <c r="I50" s="7">
        <f t="shared" si="0"/>
        <v>525861393</v>
      </c>
      <c r="J50" s="7"/>
      <c r="K50" s="1">
        <f t="shared" si="6"/>
        <v>7.3752032853261049E-4</v>
      </c>
      <c r="L50" s="7"/>
      <c r="M50" s="7">
        <f>IFERROR(VLOOKUP(A50,'درآمد سود سهام'!A:S,19,0),0)</f>
        <v>0</v>
      </c>
      <c r="N50" s="7"/>
      <c r="O50" s="7">
        <f>IFERROR(VLOOKUP(A50,'درآمد ناشی از تغییر قیمت اوراق'!A:Q,17,0),0)</f>
        <v>-7517947529</v>
      </c>
      <c r="P50" s="7"/>
      <c r="Q50" s="7">
        <f>IFERROR(VLOOKUP(A50,'درآمد ناشی از فروش'!A:Q,17,0),0)</f>
        <v>-385886926</v>
      </c>
      <c r="R50" s="7"/>
      <c r="S50" s="7">
        <f t="shared" si="3"/>
        <v>-7903834455</v>
      </c>
      <c r="T50" s="7"/>
      <c r="U50" s="1">
        <f t="shared" si="7"/>
        <v>4.6824086031020257E-3</v>
      </c>
    </row>
    <row r="51" spans="1:21" ht="21" x14ac:dyDescent="0.55000000000000004">
      <c r="A51" s="21" t="s">
        <v>110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0</v>
      </c>
      <c r="F51" s="7"/>
      <c r="G51" s="7">
        <f>IFERROR(VLOOKUP(A51,'درآمد ناشی از فروش'!A:Q,9,0),0)</f>
        <v>-531613487</v>
      </c>
      <c r="H51" s="7"/>
      <c r="I51" s="7">
        <f t="shared" si="0"/>
        <v>-531613487</v>
      </c>
      <c r="J51" s="7"/>
      <c r="K51" s="1">
        <f>+I51/$I$56</f>
        <v>-7.4558763735790476E-4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0</v>
      </c>
      <c r="P51" s="7"/>
      <c r="Q51" s="7">
        <f>IFERROR(VLOOKUP(A51,'درآمد ناشی از فروش'!A:Q,17,0),0)</f>
        <v>745333208</v>
      </c>
      <c r="R51" s="7"/>
      <c r="S51" s="7">
        <f t="shared" si="3"/>
        <v>745333208</v>
      </c>
      <c r="T51" s="7"/>
      <c r="U51" s="1">
        <f>+S51/$S$56</f>
        <v>-4.4155209034129895E-4</v>
      </c>
    </row>
    <row r="52" spans="1:21" ht="21" x14ac:dyDescent="0.55000000000000004">
      <c r="A52" s="21" t="s">
        <v>52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28386012868</v>
      </c>
      <c r="F52" s="7"/>
      <c r="G52" s="7">
        <f>IFERROR(VLOOKUP(A52,'درآمد ناشی از فروش'!A:Q,9,0),0)</f>
        <v>3008918902</v>
      </c>
      <c r="H52" s="7"/>
      <c r="I52" s="7">
        <f t="shared" si="0"/>
        <v>31394931770</v>
      </c>
      <c r="J52" s="7"/>
      <c r="K52" s="1">
        <f>+I52/$I$56</f>
        <v>4.4031375380449898E-2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52857207454</v>
      </c>
      <c r="P52" s="7"/>
      <c r="Q52" s="7">
        <f>IFERROR(VLOOKUP(A52,'درآمد ناشی از فروش'!A:Q,17,0),0)</f>
        <v>26023381625</v>
      </c>
      <c r="R52" s="7"/>
      <c r="S52" s="7">
        <f t="shared" si="3"/>
        <v>78880589079</v>
      </c>
      <c r="T52" s="7"/>
      <c r="U52" s="1">
        <f>+S52/$S$56</f>
        <v>-4.6730628155757001E-2</v>
      </c>
    </row>
    <row r="53" spans="1:21" ht="21" x14ac:dyDescent="0.55000000000000004">
      <c r="A53" s="21" t="s">
        <v>71</v>
      </c>
      <c r="C53" s="7">
        <f>IFERROR(VLOOKUP(A53,'درآمد سود سهام'!A:S,13,0),0)</f>
        <v>31076281736</v>
      </c>
      <c r="D53" s="7"/>
      <c r="E53" s="7">
        <f>IFERROR(VLOOKUP(A53,'درآمد ناشی از تغییر قیمت اوراق'!A:Q,9,0),0)</f>
        <v>-19775956599</v>
      </c>
      <c r="F53" s="7"/>
      <c r="G53" s="7">
        <f>IFERROR(VLOOKUP(A53,'درآمد ناشی از فروش'!A:Q,9,0),0)</f>
        <v>0</v>
      </c>
      <c r="H53" s="7"/>
      <c r="I53" s="7">
        <f t="shared" si="0"/>
        <v>11300325137</v>
      </c>
      <c r="J53" s="7"/>
      <c r="K53" s="1">
        <f>+I53/$I$56</f>
        <v>1.584870009189961E-2</v>
      </c>
      <c r="L53" s="7"/>
      <c r="M53" s="7">
        <f>IFERROR(VLOOKUP(A53,'درآمد سود سهام'!A:S,19,0),0)</f>
        <v>31076281736</v>
      </c>
      <c r="N53" s="7"/>
      <c r="O53" s="7">
        <f>IFERROR(VLOOKUP(A53,'درآمد ناشی از تغییر قیمت اوراق'!A:Q,17,0),0)</f>
        <v>-193082667094</v>
      </c>
      <c r="P53" s="7"/>
      <c r="Q53" s="7">
        <f>IFERROR(VLOOKUP(A53,'درآمد ناشی از فروش'!A:Q,17,0),0)</f>
        <v>11030188708</v>
      </c>
      <c r="R53" s="7"/>
      <c r="S53" s="7">
        <f t="shared" si="3"/>
        <v>-150976196650</v>
      </c>
      <c r="T53" s="7"/>
      <c r="U53" s="1">
        <f>+S53/$S$56</f>
        <v>8.9441681260210959E-2</v>
      </c>
    </row>
    <row r="54" spans="1:21" ht="21" x14ac:dyDescent="0.55000000000000004">
      <c r="A54" s="21" t="s">
        <v>115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0</v>
      </c>
      <c r="F54" s="7"/>
      <c r="G54" s="7">
        <f>IFERROR(VLOOKUP(A54,'درآمد ناشی از فروش'!A:Q,9,0),0)</f>
        <v>0</v>
      </c>
      <c r="H54" s="7"/>
      <c r="I54" s="7">
        <f t="shared" ref="I54" si="8">+G54+E54+C54</f>
        <v>0</v>
      </c>
      <c r="J54" s="7"/>
      <c r="K54" s="1">
        <f>+I54/$I$56</f>
        <v>0</v>
      </c>
      <c r="L54" s="7"/>
      <c r="M54" s="7">
        <f>IFERROR(VLOOKUP(A54,'درآمد سود سهام'!A:S,19,0),0)</f>
        <v>0</v>
      </c>
      <c r="N54" s="7"/>
      <c r="O54" s="7">
        <f>IFERROR(VLOOKUP(A54,'درآمد ناشی از تغییر قیمت اوراق'!A:Q,17,0),0)</f>
        <v>-12555612894</v>
      </c>
      <c r="P54" s="7"/>
      <c r="Q54" s="7">
        <f>IFERROR(VLOOKUP(A54,'درآمد ناشی از فروش'!A:Q,17,0),0)</f>
        <v>0</v>
      </c>
      <c r="R54" s="7"/>
      <c r="S54" s="7">
        <f t="shared" ref="S54" si="9">+Q54+O54+M54</f>
        <v>-12555612894</v>
      </c>
      <c r="T54" s="7"/>
      <c r="U54" s="1">
        <f>+S54/$S$56</f>
        <v>7.4382263655450413E-3</v>
      </c>
    </row>
    <row r="55" spans="1:21" ht="21.75" thickBot="1" x14ac:dyDescent="0.6">
      <c r="A55" s="21" t="s">
        <v>68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0</v>
      </c>
      <c r="F55" s="7"/>
      <c r="G55" s="7">
        <f>IFERROR(VLOOKUP(A55,'درآمد ناشی از فروش'!A:Q,9,0),0)</f>
        <v>0</v>
      </c>
      <c r="H55" s="7"/>
      <c r="I55" s="7">
        <f t="shared" si="0"/>
        <v>0</v>
      </c>
      <c r="J55" s="7"/>
      <c r="K55" s="1">
        <f>+I55/$I$56</f>
        <v>0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41161517509</v>
      </c>
      <c r="P55" s="7"/>
      <c r="Q55" s="7">
        <f>IFERROR(VLOOKUP(A55,'درآمد ناشی از فروش'!A:Q,17,0),0)</f>
        <v>-437238915</v>
      </c>
      <c r="R55" s="7"/>
      <c r="S55" s="7">
        <f t="shared" si="3"/>
        <v>40724278594</v>
      </c>
      <c r="T55" s="7"/>
      <c r="U55" s="1">
        <f>+S55/$S$56</f>
        <v>-2.4125974997241926E-2</v>
      </c>
    </row>
    <row r="56" spans="1:21" s="21" customFormat="1" ht="21.75" thickBot="1" x14ac:dyDescent="0.6">
      <c r="A56" s="21" t="s">
        <v>15</v>
      </c>
      <c r="C56" s="8">
        <f>SUM(C8:C55)</f>
        <v>76805031053</v>
      </c>
      <c r="D56" s="3"/>
      <c r="E56" s="8">
        <f>SUM(E8:E55)</f>
        <v>633058328732</v>
      </c>
      <c r="F56" s="3"/>
      <c r="G56" s="8">
        <f>SUM(G8:G55)</f>
        <v>3149383940</v>
      </c>
      <c r="H56" s="3"/>
      <c r="I56" s="8">
        <f>SUM(I8:I55)</f>
        <v>713012743725</v>
      </c>
      <c r="J56" s="3"/>
      <c r="K56" s="9">
        <f>SUM(K8:K55)</f>
        <v>1.0000000000000002</v>
      </c>
      <c r="L56" s="3"/>
      <c r="M56" s="8">
        <f>SUM(M8:M55)</f>
        <v>164951463871</v>
      </c>
      <c r="N56" s="3"/>
      <c r="O56" s="8">
        <f>SUM(O8:O55)</f>
        <v>-1870935354432</v>
      </c>
      <c r="P56" s="3"/>
      <c r="Q56" s="8">
        <f>SUM(Q8:Q55)</f>
        <v>17999110727</v>
      </c>
      <c r="R56" s="3"/>
      <c r="S56" s="8">
        <f>SUM(S8:S55)</f>
        <v>-1687984779834</v>
      </c>
      <c r="T56" s="3"/>
      <c r="U56" s="9">
        <f>SUM(U8:U55)</f>
        <v>0.99999999999999989</v>
      </c>
    </row>
    <row r="57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17"/>
  <sheetViews>
    <sheetView rightToLeft="1" zoomScale="90" zoomScaleNormal="90" workbookViewId="0">
      <selection activeCell="Y9" sqref="Y9:Y51"/>
    </sheetView>
  </sheetViews>
  <sheetFormatPr defaultRowHeight="18.75" x14ac:dyDescent="0.2"/>
  <cols>
    <col min="1" max="1" width="24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0.875" style="7" customWidth="1"/>
    <col min="17" max="17" width="17.5" style="7" customWidth="1"/>
    <col min="18" max="18" width="0.875" style="7" customWidth="1"/>
    <col min="19" max="19" width="21" style="7" customWidth="1"/>
    <col min="20" max="20" width="0.875" style="7" customWidth="1"/>
    <col min="21" max="21" width="12.125" style="7" bestFit="1" customWidth="1"/>
    <col min="22" max="16384" width="9" style="7"/>
  </cols>
  <sheetData>
    <row r="2" spans="1:19" ht="26.25" x14ac:dyDescent="0.2">
      <c r="A2" s="62" t="s">
        <v>72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</row>
    <row r="3" spans="1:19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  <c r="R3" s="62" t="s">
        <v>24</v>
      </c>
      <c r="S3" s="62" t="s">
        <v>24</v>
      </c>
    </row>
    <row r="4" spans="1:19" ht="26.25" x14ac:dyDescent="0.2">
      <c r="A4" s="62" t="str">
        <f>+سهام!A4</f>
        <v>برای ماه منتهی به 1405/02/31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</row>
    <row r="6" spans="1:19" ht="27" thickBot="1" x14ac:dyDescent="0.25">
      <c r="A6" s="65" t="s">
        <v>3</v>
      </c>
      <c r="C6" s="65" t="s">
        <v>81</v>
      </c>
      <c r="D6" s="65" t="s">
        <v>81</v>
      </c>
      <c r="E6" s="65" t="s">
        <v>81</v>
      </c>
      <c r="F6" s="65" t="s">
        <v>81</v>
      </c>
      <c r="G6" s="65" t="s">
        <v>81</v>
      </c>
      <c r="I6" s="65" t="s">
        <v>26</v>
      </c>
      <c r="J6" s="65" t="s">
        <v>26</v>
      </c>
      <c r="K6" s="65" t="s">
        <v>26</v>
      </c>
      <c r="L6" s="65" t="s">
        <v>26</v>
      </c>
      <c r="M6" s="65" t="s">
        <v>26</v>
      </c>
      <c r="O6" s="65" t="s">
        <v>27</v>
      </c>
      <c r="P6" s="65" t="s">
        <v>27</v>
      </c>
      <c r="Q6" s="65" t="s">
        <v>27</v>
      </c>
      <c r="R6" s="65" t="s">
        <v>27</v>
      </c>
      <c r="S6" s="65" t="s">
        <v>27</v>
      </c>
    </row>
    <row r="7" spans="1:19" ht="27" thickBot="1" x14ac:dyDescent="0.25">
      <c r="A7" s="65" t="s">
        <v>3</v>
      </c>
      <c r="C7" s="23" t="s">
        <v>82</v>
      </c>
      <c r="E7" s="23" t="s">
        <v>83</v>
      </c>
      <c r="G7" s="23" t="s">
        <v>84</v>
      </c>
      <c r="I7" s="49" t="s">
        <v>85</v>
      </c>
      <c r="K7" s="49" t="s">
        <v>30</v>
      </c>
      <c r="M7" s="49" t="s">
        <v>86</v>
      </c>
      <c r="O7" s="49" t="s">
        <v>85</v>
      </c>
      <c r="Q7" s="49" t="s">
        <v>30</v>
      </c>
      <c r="S7" s="49" t="s">
        <v>86</v>
      </c>
    </row>
    <row r="8" spans="1:19" s="33" customFormat="1" ht="22.5" customHeight="1" x14ac:dyDescent="0.2">
      <c r="A8" s="33" t="s">
        <v>75</v>
      </c>
      <c r="C8" s="33" t="s">
        <v>117</v>
      </c>
      <c r="E8" s="33">
        <v>0</v>
      </c>
      <c r="G8" s="33">
        <v>0</v>
      </c>
      <c r="I8" s="53">
        <v>0</v>
      </c>
      <c r="J8" s="53"/>
      <c r="K8" s="53">
        <v>0</v>
      </c>
      <c r="L8" s="53"/>
      <c r="M8" s="53">
        <f>+I8+K8</f>
        <v>0</v>
      </c>
      <c r="N8" s="53"/>
      <c r="O8" s="53">
        <v>78070509375</v>
      </c>
      <c r="P8" s="53"/>
      <c r="Q8" s="53">
        <v>-1878702097</v>
      </c>
      <c r="R8" s="53"/>
      <c r="S8" s="53">
        <f>+Q8+O8</f>
        <v>76191807278</v>
      </c>
    </row>
    <row r="9" spans="1:19" s="33" customFormat="1" ht="22.5" customHeight="1" x14ac:dyDescent="0.2">
      <c r="A9" s="33" t="s">
        <v>96</v>
      </c>
      <c r="C9" s="33" t="s">
        <v>121</v>
      </c>
      <c r="E9" s="33">
        <v>7725173</v>
      </c>
      <c r="G9" s="33">
        <v>31</v>
      </c>
      <c r="I9" s="53">
        <v>239480363</v>
      </c>
      <c r="J9" s="53"/>
      <c r="K9" s="53">
        <v>-4979136</v>
      </c>
      <c r="L9" s="53"/>
      <c r="M9" s="53">
        <f t="shared" ref="M9:M13" si="0">+I9+K9</f>
        <v>234501227</v>
      </c>
      <c r="N9" s="53"/>
      <c r="O9" s="53">
        <v>239480363</v>
      </c>
      <c r="P9" s="53"/>
      <c r="Q9" s="53">
        <v>-4979136</v>
      </c>
      <c r="R9" s="53"/>
      <c r="S9" s="53">
        <f t="shared" ref="S9:S15" si="1">+Q9+O9</f>
        <v>234501227</v>
      </c>
    </row>
    <row r="10" spans="1:19" s="33" customFormat="1" ht="22.5" customHeight="1" x14ac:dyDescent="0.2">
      <c r="A10" s="33" t="s">
        <v>71</v>
      </c>
      <c r="C10" s="33" t="s">
        <v>122</v>
      </c>
      <c r="E10" s="33">
        <v>110722309</v>
      </c>
      <c r="G10" s="33">
        <v>322</v>
      </c>
      <c r="I10" s="53">
        <v>35652583498</v>
      </c>
      <c r="J10" s="53"/>
      <c r="K10" s="53">
        <v>-4576301762</v>
      </c>
      <c r="L10" s="53"/>
      <c r="M10" s="53">
        <f t="shared" si="0"/>
        <v>31076281736</v>
      </c>
      <c r="N10" s="53"/>
      <c r="O10" s="53">
        <v>35652583498</v>
      </c>
      <c r="P10" s="53"/>
      <c r="Q10" s="53">
        <v>-4576301762</v>
      </c>
      <c r="R10" s="53"/>
      <c r="S10" s="53">
        <f t="shared" si="1"/>
        <v>31076281736</v>
      </c>
    </row>
    <row r="11" spans="1:19" s="33" customFormat="1" ht="22.5" customHeight="1" x14ac:dyDescent="0.2">
      <c r="A11" s="33" t="s">
        <v>46</v>
      </c>
      <c r="C11" s="33" t="s">
        <v>123</v>
      </c>
      <c r="E11" s="33">
        <v>121327752</v>
      </c>
      <c r="G11" s="33">
        <v>180</v>
      </c>
      <c r="I11" s="53">
        <v>21838995360</v>
      </c>
      <c r="J11" s="53"/>
      <c r="K11" s="53">
        <v>-3127180087</v>
      </c>
      <c r="L11" s="53"/>
      <c r="M11" s="53">
        <f t="shared" si="0"/>
        <v>18711815273</v>
      </c>
      <c r="N11" s="53"/>
      <c r="O11" s="53">
        <v>21838995360</v>
      </c>
      <c r="P11" s="53"/>
      <c r="Q11" s="53">
        <v>-3127180087</v>
      </c>
      <c r="R11" s="53"/>
      <c r="S11" s="53">
        <f t="shared" si="1"/>
        <v>18711815273</v>
      </c>
    </row>
    <row r="12" spans="1:19" s="33" customFormat="1" ht="22.5" customHeight="1" x14ac:dyDescent="0.2">
      <c r="A12" s="33" t="s">
        <v>100</v>
      </c>
      <c r="C12" s="33" t="s">
        <v>124</v>
      </c>
      <c r="E12" s="33">
        <v>19335304</v>
      </c>
      <c r="G12" s="33">
        <v>250</v>
      </c>
      <c r="I12" s="53">
        <v>4833826000</v>
      </c>
      <c r="J12" s="53"/>
      <c r="K12" s="53">
        <v>-689735595</v>
      </c>
      <c r="L12" s="53"/>
      <c r="M12" s="53">
        <f t="shared" si="0"/>
        <v>4144090405</v>
      </c>
      <c r="N12" s="53"/>
      <c r="O12" s="53">
        <v>4833826000</v>
      </c>
      <c r="P12" s="53"/>
      <c r="Q12" s="53">
        <v>-689735595</v>
      </c>
      <c r="R12" s="53"/>
      <c r="S12" s="53">
        <f t="shared" si="1"/>
        <v>4144090405</v>
      </c>
    </row>
    <row r="13" spans="1:19" s="33" customFormat="1" ht="22.5" customHeight="1" x14ac:dyDescent="0.2">
      <c r="A13" s="33" t="s">
        <v>64</v>
      </c>
      <c r="C13" s="33" t="s">
        <v>125</v>
      </c>
      <c r="E13" s="33">
        <v>152634372</v>
      </c>
      <c r="G13" s="33">
        <v>160</v>
      </c>
      <c r="I13" s="53">
        <v>24421499520</v>
      </c>
      <c r="J13" s="53"/>
      <c r="K13" s="53">
        <v>-1783157108</v>
      </c>
      <c r="L13" s="53"/>
      <c r="M13" s="53">
        <f t="shared" si="0"/>
        <v>22638342412</v>
      </c>
      <c r="N13" s="53"/>
      <c r="O13" s="53">
        <v>24421499520</v>
      </c>
      <c r="P13" s="53"/>
      <c r="Q13" s="53">
        <v>-1783157108</v>
      </c>
      <c r="R13" s="53"/>
      <c r="S13" s="53">
        <f t="shared" si="1"/>
        <v>22638342412</v>
      </c>
    </row>
    <row r="14" spans="1:19" s="33" customFormat="1" ht="22.5" customHeight="1" x14ac:dyDescent="0.2">
      <c r="A14" s="33" t="s">
        <v>93</v>
      </c>
      <c r="C14" s="33" t="s">
        <v>118</v>
      </c>
      <c r="E14" s="33">
        <v>2416013</v>
      </c>
      <c r="G14" s="33">
        <v>1800</v>
      </c>
      <c r="I14" s="53">
        <v>0</v>
      </c>
      <c r="J14" s="53"/>
      <c r="K14" s="53">
        <v>0</v>
      </c>
      <c r="L14" s="53"/>
      <c r="M14" s="53">
        <v>0</v>
      </c>
      <c r="N14" s="53"/>
      <c r="O14" s="53">
        <v>4348823400</v>
      </c>
      <c r="P14" s="53"/>
      <c r="Q14" s="53">
        <v>-252512326</v>
      </c>
      <c r="R14" s="53"/>
      <c r="S14" s="53">
        <f t="shared" si="1"/>
        <v>4096311074</v>
      </c>
    </row>
    <row r="15" spans="1:19" s="33" customFormat="1" ht="22.5" customHeight="1" x14ac:dyDescent="0.2">
      <c r="A15" s="33" t="s">
        <v>98</v>
      </c>
      <c r="C15" s="33" t="s">
        <v>116</v>
      </c>
      <c r="E15" s="33">
        <v>7508458</v>
      </c>
      <c r="G15" s="33">
        <v>1200</v>
      </c>
      <c r="I15" s="53">
        <v>0</v>
      </c>
      <c r="J15" s="53"/>
      <c r="K15" s="53">
        <v>0</v>
      </c>
      <c r="L15" s="53"/>
      <c r="M15" s="53">
        <v>0</v>
      </c>
      <c r="N15" s="53"/>
      <c r="O15" s="53">
        <v>9010149600</v>
      </c>
      <c r="P15" s="53"/>
      <c r="Q15" s="53">
        <v>-1151835134</v>
      </c>
      <c r="R15" s="53"/>
      <c r="S15" s="53">
        <f t="shared" si="1"/>
        <v>7858314466</v>
      </c>
    </row>
    <row r="16" spans="1:19" s="33" customFormat="1" ht="21.75" customHeight="1" thickBot="1" x14ac:dyDescent="0.25">
      <c r="I16" s="54">
        <f>SUM(I8:I15)</f>
        <v>86986384741</v>
      </c>
      <c r="J16" s="27"/>
      <c r="K16" s="54">
        <f>SUM(K8:K15)</f>
        <v>-10181353688</v>
      </c>
      <c r="L16" s="27"/>
      <c r="M16" s="54">
        <f>SUM(M8:M15)</f>
        <v>76805031053</v>
      </c>
      <c r="N16" s="27"/>
      <c r="O16" s="54">
        <f>SUM(O8:O15)</f>
        <v>178415867116</v>
      </c>
      <c r="P16" s="27"/>
      <c r="Q16" s="54">
        <f>SUM(Q8:Q15)</f>
        <v>-13464403245</v>
      </c>
      <c r="R16" s="27"/>
      <c r="S16" s="54">
        <f>SUM(S8:S15)</f>
        <v>164951463871</v>
      </c>
    </row>
    <row r="17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honeticPr fontId="1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2"/>
  <sheetViews>
    <sheetView rightToLeft="1" workbookViewId="0">
      <selection activeCell="Y9" sqref="Y9:Y51"/>
    </sheetView>
  </sheetViews>
  <sheetFormatPr defaultRowHeight="18.75" x14ac:dyDescent="0.45"/>
  <cols>
    <col min="1" max="1" width="19.375" style="12" bestFit="1" customWidth="1"/>
    <col min="2" max="2" width="0.875" style="12" customWidth="1"/>
    <col min="3" max="3" width="32.125" style="12" bestFit="1" customWidth="1"/>
    <col min="4" max="4" width="0.875" style="12" customWidth="1"/>
    <col min="5" max="5" width="27.875" style="12" bestFit="1" customWidth="1"/>
    <col min="6" max="6" width="0.875" style="12" customWidth="1"/>
    <col min="7" max="7" width="32.125" style="12" bestFit="1" customWidth="1"/>
    <col min="8" max="8" width="0.875" style="12" customWidth="1"/>
    <col min="9" max="9" width="27.875" style="12" bestFit="1" customWidth="1"/>
    <col min="10" max="10" width="0.875" style="12" customWidth="1"/>
    <col min="11" max="11" width="8" style="12" customWidth="1"/>
    <col min="12" max="16384" width="9" style="12"/>
  </cols>
  <sheetData>
    <row r="2" spans="1:9" ht="26.25" x14ac:dyDescent="0.45">
      <c r="A2" s="62" t="str">
        <f>+سهام!A2</f>
        <v>صندوق سرمایه‌گذاری بخشی صنایع مفید - دارونو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</row>
    <row r="3" spans="1:9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</row>
    <row r="4" spans="1:9" ht="26.25" x14ac:dyDescent="0.45">
      <c r="A4" s="62" t="str">
        <f>+سهام!A4</f>
        <v>برای ماه منتهی به 1405/02/31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</row>
    <row r="6" spans="1:9" ht="27" thickBot="1" x14ac:dyDescent="0.5">
      <c r="A6" s="65" t="s">
        <v>39</v>
      </c>
      <c r="B6" s="65" t="s">
        <v>39</v>
      </c>
      <c r="C6" s="65" t="s">
        <v>26</v>
      </c>
      <c r="D6" s="65" t="s">
        <v>26</v>
      </c>
      <c r="E6" s="65" t="s">
        <v>26</v>
      </c>
      <c r="G6" s="65" t="s">
        <v>27</v>
      </c>
      <c r="H6" s="65" t="s">
        <v>27</v>
      </c>
      <c r="I6" s="65" t="s">
        <v>27</v>
      </c>
    </row>
    <row r="7" spans="1:9" ht="27" thickBot="1" x14ac:dyDescent="0.5">
      <c r="A7" s="23" t="s">
        <v>40</v>
      </c>
      <c r="C7" s="23" t="s">
        <v>41</v>
      </c>
      <c r="E7" s="23" t="s">
        <v>42</v>
      </c>
      <c r="G7" s="23" t="s">
        <v>41</v>
      </c>
      <c r="I7" s="23" t="s">
        <v>42</v>
      </c>
    </row>
    <row r="8" spans="1:9" ht="22.5" x14ac:dyDescent="0.55000000000000004">
      <c r="A8" s="24" t="s">
        <v>23</v>
      </c>
      <c r="B8" s="25"/>
      <c r="C8" s="24">
        <f>+'سود سپرده بانکی'!G8</f>
        <v>1388801246</v>
      </c>
      <c r="D8" s="25"/>
      <c r="E8" s="36">
        <f>+C8/$C$11</f>
        <v>0.21094620774366776</v>
      </c>
      <c r="F8" s="25"/>
      <c r="G8" s="24">
        <f>+'سود سپرده بانکی'!M8</f>
        <v>15254979594</v>
      </c>
      <c r="H8" s="25"/>
      <c r="I8" s="37">
        <f>+G8/$G$11</f>
        <v>0.74596988354787841</v>
      </c>
    </row>
    <row r="9" spans="1:9" ht="22.5" x14ac:dyDescent="0.55000000000000004">
      <c r="A9" s="24" t="s">
        <v>114</v>
      </c>
      <c r="B9" s="25"/>
      <c r="C9" s="24">
        <f>+'سود سپرده بانکی'!G9</f>
        <v>3517</v>
      </c>
      <c r="D9" s="25"/>
      <c r="E9" s="36">
        <f>+C9/$C$11</f>
        <v>5.3420013466381894E-7</v>
      </c>
      <c r="F9" s="25"/>
      <c r="G9" s="24">
        <f>+'سود سپرده بانکی'!M9</f>
        <v>10184</v>
      </c>
      <c r="H9" s="25"/>
      <c r="I9" s="37">
        <f>+G9/$G$11</f>
        <v>4.9799852220317522E-7</v>
      </c>
    </row>
    <row r="10" spans="1:9" ht="23.25" thickBot="1" x14ac:dyDescent="0.6">
      <c r="A10" s="24" t="s">
        <v>114</v>
      </c>
      <c r="B10" s="25"/>
      <c r="C10" s="24">
        <f>+'سود سپرده بانکی'!G10</f>
        <v>5194870103</v>
      </c>
      <c r="D10" s="25"/>
      <c r="E10" s="36">
        <f>+C10/$C$11</f>
        <v>0.78905325805619753</v>
      </c>
      <c r="F10" s="25"/>
      <c r="G10" s="24">
        <f>+'سود سپرده بانکی'!M10</f>
        <v>5194870103</v>
      </c>
      <c r="H10" s="25"/>
      <c r="I10" s="37">
        <f>+G10/$G$11</f>
        <v>0.25402961845359939</v>
      </c>
    </row>
    <row r="11" spans="1:9" ht="24.75" thickBot="1" x14ac:dyDescent="0.5">
      <c r="C11" s="26">
        <f>SUM(C8:C10)</f>
        <v>6583674866</v>
      </c>
      <c r="D11" s="27"/>
      <c r="E11" s="11">
        <f>SUM(E8:E10)</f>
        <v>1</v>
      </c>
      <c r="F11" s="27"/>
      <c r="G11" s="26">
        <f>SUM(G8:G10)</f>
        <v>20449859881</v>
      </c>
      <c r="H11" s="27"/>
      <c r="I11" s="11">
        <f>SUM(I8:I10)</f>
        <v>1</v>
      </c>
    </row>
    <row r="12" spans="1:9" ht="19.5" thickTop="1" x14ac:dyDescent="0.45">
      <c r="E12" s="28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1"/>
  <sheetViews>
    <sheetView rightToLeft="1" workbookViewId="0">
      <selection activeCell="Y9" sqref="Y9:Y51"/>
    </sheetView>
  </sheetViews>
  <sheetFormatPr defaultRowHeight="18.75" x14ac:dyDescent="0.2"/>
  <cols>
    <col min="1" max="1" width="17.12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62" t="str">
        <f>+سهام!A2</f>
        <v>صندوق سرمایه‌گذاری بخشی صنایع مفید - دارونو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13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</row>
    <row r="4" spans="1:13" ht="26.25" x14ac:dyDescent="0.2">
      <c r="A4" s="62" t="str">
        <f>+سهام!A4</f>
        <v>برای ماه منتهی به 1405/02/31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</row>
    <row r="6" spans="1:13" ht="27" thickBot="1" x14ac:dyDescent="0.25">
      <c r="A6" s="65" t="s">
        <v>25</v>
      </c>
      <c r="B6" s="65" t="s">
        <v>25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I6" s="65" t="s">
        <v>27</v>
      </c>
      <c r="J6" s="65" t="s">
        <v>27</v>
      </c>
      <c r="K6" s="65" t="s">
        <v>27</v>
      </c>
      <c r="L6" s="65" t="s">
        <v>27</v>
      </c>
      <c r="M6" s="65" t="s">
        <v>27</v>
      </c>
    </row>
    <row r="7" spans="1:13" ht="27" thickBot="1" x14ac:dyDescent="0.25">
      <c r="A7" s="23" t="s">
        <v>28</v>
      </c>
      <c r="C7" s="23" t="s">
        <v>29</v>
      </c>
      <c r="E7" s="23" t="s">
        <v>30</v>
      </c>
      <c r="G7" s="23" t="s">
        <v>31</v>
      </c>
      <c r="I7" s="23" t="s">
        <v>29</v>
      </c>
      <c r="K7" s="23" t="s">
        <v>30</v>
      </c>
      <c r="M7" s="23" t="s">
        <v>31</v>
      </c>
    </row>
    <row r="8" spans="1:13" ht="19.5" customHeight="1" x14ac:dyDescent="0.2">
      <c r="A8" s="3" t="s">
        <v>23</v>
      </c>
      <c r="C8" s="7">
        <v>1388801246</v>
      </c>
      <c r="E8" s="7">
        <v>0</v>
      </c>
      <c r="G8" s="7">
        <f t="shared" ref="G8:G10" si="0">+E8+C8</f>
        <v>1388801246</v>
      </c>
      <c r="I8" s="7">
        <v>15254979594</v>
      </c>
      <c r="K8" s="7">
        <v>0</v>
      </c>
      <c r="M8" s="7">
        <f>+K8+I8</f>
        <v>15254979594</v>
      </c>
    </row>
    <row r="9" spans="1:13" ht="19.5" customHeight="1" x14ac:dyDescent="0.2">
      <c r="A9" s="3" t="s">
        <v>114</v>
      </c>
      <c r="C9" s="7">
        <v>3517</v>
      </c>
      <c r="E9" s="7">
        <v>0</v>
      </c>
      <c r="G9" s="7">
        <f t="shared" si="0"/>
        <v>3517</v>
      </c>
      <c r="I9" s="7">
        <v>10184</v>
      </c>
      <c r="K9" s="7">
        <v>0</v>
      </c>
      <c r="M9" s="7">
        <f t="shared" ref="M9:M10" si="1">+K9+I9</f>
        <v>10184</v>
      </c>
    </row>
    <row r="10" spans="1:13" ht="19.5" customHeight="1" thickBot="1" x14ac:dyDescent="0.25">
      <c r="A10" s="3" t="s">
        <v>114</v>
      </c>
      <c r="C10" s="7">
        <v>5202710819</v>
      </c>
      <c r="E10" s="7">
        <v>-7840716</v>
      </c>
      <c r="G10" s="7">
        <f t="shared" si="0"/>
        <v>5194870103</v>
      </c>
      <c r="I10" s="7">
        <v>5202710819</v>
      </c>
      <c r="K10" s="7">
        <v>-7840716</v>
      </c>
      <c r="M10" s="7">
        <f t="shared" si="1"/>
        <v>5194870103</v>
      </c>
    </row>
    <row r="11" spans="1:13" s="3" customFormat="1" ht="21.75" thickBot="1" x14ac:dyDescent="0.25">
      <c r="A11" s="3" t="s">
        <v>15</v>
      </c>
      <c r="C11" s="8">
        <f>SUM(C8:C10)</f>
        <v>6591515582</v>
      </c>
      <c r="E11" s="8">
        <f>SUM(E8:E10)</f>
        <v>-7840716</v>
      </c>
      <c r="G11" s="8">
        <f>SUM(G8:G10)</f>
        <v>6583674866</v>
      </c>
      <c r="I11" s="8">
        <f>SUM(I8:I10)</f>
        <v>20457700597</v>
      </c>
      <c r="K11" s="8">
        <f>SUM(K8:K10)</f>
        <v>-7840716</v>
      </c>
      <c r="M11" s="8">
        <f>SUM(M8:M10)</f>
        <v>20449859881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Q60"/>
  <sheetViews>
    <sheetView rightToLeft="1" topLeftCell="A43" zoomScale="90" zoomScaleNormal="90" workbookViewId="0">
      <selection activeCell="Y9" sqref="Y9:Y51"/>
    </sheetView>
  </sheetViews>
  <sheetFormatPr defaultRowHeight="22.5" x14ac:dyDescent="0.2"/>
  <cols>
    <col min="1" max="1" width="29.375" style="6" bestFit="1" customWidth="1"/>
    <col min="2" max="2" width="0.875" style="6" customWidth="1"/>
    <col min="3" max="3" width="15.75" style="6" customWidth="1"/>
    <col min="4" max="4" width="0.875" style="6" customWidth="1"/>
    <col min="5" max="5" width="19.25" style="6" customWidth="1"/>
    <col min="6" max="6" width="0.875" style="6" customWidth="1"/>
    <col min="7" max="7" width="19.25" style="6" customWidth="1"/>
    <col min="8" max="8" width="0.875" style="6" customWidth="1"/>
    <col min="9" max="9" width="24.5" style="6" customWidth="1"/>
    <col min="10" max="10" width="0.875" style="6" customWidth="1"/>
    <col min="11" max="11" width="16.625" style="6" customWidth="1"/>
    <col min="12" max="12" width="0.875" style="6" customWidth="1"/>
    <col min="13" max="13" width="20.125" style="6" customWidth="1"/>
    <col min="14" max="14" width="0.875" style="6" customWidth="1"/>
    <col min="15" max="15" width="20.125" style="6" customWidth="1"/>
    <col min="16" max="16" width="0.875" style="6" customWidth="1"/>
    <col min="17" max="17" width="24.5" style="6" customWidth="1"/>
    <col min="18" max="18" width="0.875" style="6" customWidth="1"/>
    <col min="19" max="19" width="17" style="6" bestFit="1" customWidth="1"/>
    <col min="20" max="16384" width="9" style="6"/>
  </cols>
  <sheetData>
    <row r="2" spans="1:17" ht="24" x14ac:dyDescent="0.2">
      <c r="A2" s="66" t="str">
        <f>+سهام!A2</f>
        <v>صندوق سرمایه‌گذاری بخشی صنایع مفید - دارونو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</row>
    <row r="3" spans="1:17" ht="24" x14ac:dyDescent="0.2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  <c r="H3" s="66" t="s">
        <v>24</v>
      </c>
      <c r="I3" s="66" t="s">
        <v>24</v>
      </c>
      <c r="J3" s="66" t="s">
        <v>24</v>
      </c>
      <c r="K3" s="66" t="s">
        <v>24</v>
      </c>
      <c r="L3" s="66" t="s">
        <v>24</v>
      </c>
      <c r="M3" s="66" t="s">
        <v>24</v>
      </c>
      <c r="N3" s="66" t="s">
        <v>24</v>
      </c>
      <c r="O3" s="66" t="s">
        <v>24</v>
      </c>
      <c r="P3" s="66" t="s">
        <v>24</v>
      </c>
      <c r="Q3" s="66" t="s">
        <v>24</v>
      </c>
    </row>
    <row r="4" spans="1:17" ht="24" x14ac:dyDescent="0.2">
      <c r="A4" s="66" t="str">
        <f>+سهام!A4</f>
        <v>برای ماه منتهی به 1405/02/31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</row>
    <row r="6" spans="1:17" ht="24.75" thickBot="1" x14ac:dyDescent="0.25">
      <c r="A6" s="66" t="s">
        <v>3</v>
      </c>
      <c r="C6" s="67" t="s">
        <v>26</v>
      </c>
      <c r="D6" s="67" t="s">
        <v>26</v>
      </c>
      <c r="E6" s="67" t="s">
        <v>26</v>
      </c>
      <c r="F6" s="67" t="s">
        <v>26</v>
      </c>
      <c r="G6" s="67" t="s">
        <v>26</v>
      </c>
      <c r="H6" s="67" t="s">
        <v>26</v>
      </c>
      <c r="I6" s="67" t="s">
        <v>26</v>
      </c>
      <c r="K6" s="67" t="s">
        <v>27</v>
      </c>
      <c r="L6" s="67" t="s">
        <v>27</v>
      </c>
      <c r="M6" s="67" t="s">
        <v>27</v>
      </c>
      <c r="N6" s="67" t="s">
        <v>27</v>
      </c>
      <c r="O6" s="67" t="s">
        <v>27</v>
      </c>
      <c r="P6" s="67" t="s">
        <v>27</v>
      </c>
      <c r="Q6" s="67" t="s">
        <v>27</v>
      </c>
    </row>
    <row r="7" spans="1:17" ht="24.75" thickBot="1" x14ac:dyDescent="0.25">
      <c r="A7" s="67" t="s">
        <v>3</v>
      </c>
      <c r="C7" s="20" t="s">
        <v>7</v>
      </c>
      <c r="E7" s="20" t="s">
        <v>32</v>
      </c>
      <c r="G7" s="20" t="s">
        <v>33</v>
      </c>
      <c r="I7" s="20" t="s">
        <v>80</v>
      </c>
      <c r="K7" s="20" t="s">
        <v>7</v>
      </c>
      <c r="M7" s="20" t="s">
        <v>32</v>
      </c>
      <c r="O7" s="20" t="s">
        <v>33</v>
      </c>
      <c r="Q7" s="20" t="s">
        <v>80</v>
      </c>
    </row>
    <row r="8" spans="1:17" x14ac:dyDescent="0.55000000000000004">
      <c r="A8" s="21" t="s">
        <v>66</v>
      </c>
      <c r="C8" s="6">
        <v>0</v>
      </c>
      <c r="E8" s="6">
        <v>0</v>
      </c>
      <c r="G8" s="6">
        <v>0</v>
      </c>
      <c r="I8" s="6">
        <f t="shared" ref="I8:I52" si="0">+E8-G8</f>
        <v>0</v>
      </c>
      <c r="K8" s="6">
        <v>12750757</v>
      </c>
      <c r="M8" s="6">
        <v>205259365386</v>
      </c>
      <c r="O8" s="6">
        <v>168021131650</v>
      </c>
      <c r="Q8" s="6">
        <f>+M8-O8</f>
        <v>37238233736</v>
      </c>
    </row>
    <row r="9" spans="1:17" x14ac:dyDescent="0.55000000000000004">
      <c r="A9" s="21" t="s">
        <v>53</v>
      </c>
      <c r="C9" s="6">
        <v>0</v>
      </c>
      <c r="E9" s="6">
        <v>0</v>
      </c>
      <c r="G9" s="6">
        <v>0</v>
      </c>
      <c r="I9" s="6">
        <f t="shared" si="0"/>
        <v>0</v>
      </c>
      <c r="K9" s="6">
        <v>1180816</v>
      </c>
      <c r="M9" s="6">
        <v>30034375986</v>
      </c>
      <c r="O9" s="6">
        <v>30916068871</v>
      </c>
      <c r="Q9" s="6">
        <f t="shared" ref="Q9:Q52" si="1">+M9-O9</f>
        <v>-881692885</v>
      </c>
    </row>
    <row r="10" spans="1:17" x14ac:dyDescent="0.55000000000000004">
      <c r="A10" s="21" t="s">
        <v>98</v>
      </c>
      <c r="I10" s="6">
        <f t="shared" si="0"/>
        <v>0</v>
      </c>
      <c r="K10" s="6">
        <v>1159993</v>
      </c>
      <c r="M10" s="6">
        <v>17322471653</v>
      </c>
      <c r="O10" s="6">
        <v>17207842494</v>
      </c>
      <c r="Q10" s="6">
        <f t="shared" si="1"/>
        <v>114629159</v>
      </c>
    </row>
    <row r="11" spans="1:17" x14ac:dyDescent="0.55000000000000004">
      <c r="A11" s="21" t="s">
        <v>101</v>
      </c>
      <c r="C11" s="6">
        <v>0</v>
      </c>
      <c r="E11" s="6">
        <v>0</v>
      </c>
      <c r="G11" s="6">
        <v>0</v>
      </c>
      <c r="I11" s="6">
        <f t="shared" si="0"/>
        <v>0</v>
      </c>
      <c r="K11" s="6">
        <v>5450321</v>
      </c>
      <c r="M11" s="6">
        <v>38116208600</v>
      </c>
      <c r="O11" s="6">
        <v>39601475539</v>
      </c>
      <c r="Q11" s="6">
        <f t="shared" si="1"/>
        <v>-1485266939</v>
      </c>
    </row>
    <row r="12" spans="1:17" x14ac:dyDescent="0.55000000000000004">
      <c r="A12" s="21" t="s">
        <v>54</v>
      </c>
      <c r="C12" s="6">
        <v>0</v>
      </c>
      <c r="E12" s="6">
        <v>0</v>
      </c>
      <c r="G12" s="6">
        <v>0</v>
      </c>
      <c r="I12" s="6">
        <f t="shared" si="0"/>
        <v>0</v>
      </c>
      <c r="K12" s="6">
        <v>10794090</v>
      </c>
      <c r="M12" s="6">
        <v>16273709564</v>
      </c>
      <c r="O12" s="6">
        <v>21102665212</v>
      </c>
      <c r="Q12" s="6">
        <f t="shared" si="1"/>
        <v>-4828955648</v>
      </c>
    </row>
    <row r="13" spans="1:17" x14ac:dyDescent="0.55000000000000004">
      <c r="A13" s="21" t="s">
        <v>99</v>
      </c>
      <c r="C13" s="6">
        <v>0</v>
      </c>
      <c r="E13" s="6">
        <v>0</v>
      </c>
      <c r="G13" s="6">
        <v>0</v>
      </c>
      <c r="I13" s="6">
        <f t="shared" si="0"/>
        <v>0</v>
      </c>
      <c r="K13" s="6">
        <v>598516</v>
      </c>
      <c r="M13" s="6">
        <v>10010804378</v>
      </c>
      <c r="O13" s="6">
        <v>13020602906</v>
      </c>
      <c r="Q13" s="6">
        <f t="shared" si="1"/>
        <v>-3009798528</v>
      </c>
    </row>
    <row r="14" spans="1:17" x14ac:dyDescent="0.55000000000000004">
      <c r="A14" s="21" t="s">
        <v>64</v>
      </c>
      <c r="C14" s="6">
        <v>0</v>
      </c>
      <c r="E14" s="6">
        <v>0</v>
      </c>
      <c r="G14" s="6">
        <v>0</v>
      </c>
      <c r="I14" s="6">
        <f t="shared" si="0"/>
        <v>0</v>
      </c>
      <c r="K14" s="6">
        <v>1367044</v>
      </c>
      <c r="M14" s="6">
        <v>5005399217</v>
      </c>
      <c r="O14" s="6">
        <v>5090277425</v>
      </c>
      <c r="Q14" s="6">
        <f t="shared" si="1"/>
        <v>-84878208</v>
      </c>
    </row>
    <row r="15" spans="1:17" x14ac:dyDescent="0.55000000000000004">
      <c r="A15" s="21" t="s">
        <v>92</v>
      </c>
      <c r="C15" s="6">
        <v>0</v>
      </c>
      <c r="E15" s="6">
        <v>0</v>
      </c>
      <c r="G15" s="6">
        <v>0</v>
      </c>
      <c r="I15" s="6">
        <f t="shared" si="0"/>
        <v>0</v>
      </c>
      <c r="K15" s="6">
        <v>6085230</v>
      </c>
      <c r="M15" s="6">
        <v>9908506255</v>
      </c>
      <c r="O15" s="6">
        <v>11140462658</v>
      </c>
      <c r="Q15" s="6">
        <f t="shared" si="1"/>
        <v>-1231956403</v>
      </c>
    </row>
    <row r="16" spans="1:17" x14ac:dyDescent="0.55000000000000004">
      <c r="A16" s="21" t="s">
        <v>67</v>
      </c>
      <c r="C16" s="6">
        <v>0</v>
      </c>
      <c r="E16" s="6">
        <v>0</v>
      </c>
      <c r="G16" s="6">
        <v>0</v>
      </c>
      <c r="I16" s="6">
        <f t="shared" si="0"/>
        <v>0</v>
      </c>
      <c r="K16" s="6">
        <v>1962035</v>
      </c>
      <c r="M16" s="6">
        <v>4994172684</v>
      </c>
      <c r="O16" s="6">
        <v>4678324897</v>
      </c>
      <c r="Q16" s="6">
        <f t="shared" si="1"/>
        <v>315847787</v>
      </c>
    </row>
    <row r="17" spans="1:17" x14ac:dyDescent="0.55000000000000004">
      <c r="A17" s="21" t="s">
        <v>103</v>
      </c>
      <c r="C17" s="6">
        <v>1</v>
      </c>
      <c r="E17" s="6">
        <v>1</v>
      </c>
      <c r="G17" s="6">
        <v>2175</v>
      </c>
      <c r="I17" s="6">
        <f t="shared" si="0"/>
        <v>-2174</v>
      </c>
      <c r="K17" s="6">
        <v>6024822</v>
      </c>
      <c r="M17" s="6">
        <v>20024909081</v>
      </c>
      <c r="O17" s="6">
        <v>19919018854</v>
      </c>
      <c r="Q17" s="6">
        <f t="shared" si="1"/>
        <v>105890227</v>
      </c>
    </row>
    <row r="18" spans="1:17" x14ac:dyDescent="0.55000000000000004">
      <c r="A18" s="21" t="s">
        <v>71</v>
      </c>
      <c r="C18" s="6">
        <v>0</v>
      </c>
      <c r="E18" s="6">
        <v>0</v>
      </c>
      <c r="G18" s="6">
        <v>0</v>
      </c>
      <c r="I18" s="6">
        <f t="shared" si="0"/>
        <v>0</v>
      </c>
      <c r="K18" s="6">
        <v>13095786</v>
      </c>
      <c r="M18" s="6">
        <v>143076468312</v>
      </c>
      <c r="O18" s="6">
        <v>132046279604</v>
      </c>
      <c r="Q18" s="6">
        <f t="shared" si="1"/>
        <v>11030188708</v>
      </c>
    </row>
    <row r="19" spans="1:17" x14ac:dyDescent="0.55000000000000004">
      <c r="A19" s="21" t="s">
        <v>68</v>
      </c>
      <c r="C19" s="6">
        <v>0</v>
      </c>
      <c r="E19" s="6">
        <v>0</v>
      </c>
      <c r="G19" s="6">
        <v>0</v>
      </c>
      <c r="I19" s="6">
        <f t="shared" si="0"/>
        <v>0</v>
      </c>
      <c r="K19" s="6">
        <v>233596</v>
      </c>
      <c r="M19" s="6">
        <v>10018821603</v>
      </c>
      <c r="O19" s="6">
        <v>10456060518</v>
      </c>
      <c r="Q19" s="6">
        <f t="shared" si="1"/>
        <v>-437238915</v>
      </c>
    </row>
    <row r="20" spans="1:17" x14ac:dyDescent="0.55000000000000004">
      <c r="A20" s="21" t="s">
        <v>112</v>
      </c>
      <c r="C20" s="6">
        <v>0</v>
      </c>
      <c r="E20" s="6">
        <v>0</v>
      </c>
      <c r="G20" s="6">
        <v>0</v>
      </c>
      <c r="I20" s="6">
        <f t="shared" si="0"/>
        <v>0</v>
      </c>
      <c r="K20" s="6">
        <v>1064730</v>
      </c>
      <c r="M20" s="6">
        <v>2043184756</v>
      </c>
      <c r="O20" s="6">
        <v>2429071682</v>
      </c>
      <c r="Q20" s="6">
        <f t="shared" si="1"/>
        <v>-385886926</v>
      </c>
    </row>
    <row r="21" spans="1:17" x14ac:dyDescent="0.55000000000000004">
      <c r="A21" s="21" t="s">
        <v>77</v>
      </c>
      <c r="C21" s="6">
        <v>0</v>
      </c>
      <c r="E21" s="6">
        <v>0</v>
      </c>
      <c r="G21" s="6">
        <v>0</v>
      </c>
      <c r="I21" s="6">
        <f t="shared" si="0"/>
        <v>0</v>
      </c>
      <c r="K21" s="6">
        <v>1673995</v>
      </c>
      <c r="M21" s="6">
        <v>18493011310</v>
      </c>
      <c r="O21" s="6">
        <v>19585637296</v>
      </c>
      <c r="Q21" s="6">
        <f t="shared" si="1"/>
        <v>-1092625986</v>
      </c>
    </row>
    <row r="22" spans="1:17" x14ac:dyDescent="0.55000000000000004">
      <c r="A22" s="21" t="s">
        <v>48</v>
      </c>
      <c r="C22" s="6">
        <v>0</v>
      </c>
      <c r="E22" s="6">
        <v>0</v>
      </c>
      <c r="G22" s="6">
        <v>0</v>
      </c>
      <c r="I22" s="6">
        <f t="shared" si="0"/>
        <v>0</v>
      </c>
      <c r="K22" s="6">
        <v>2511528</v>
      </c>
      <c r="M22" s="6">
        <v>15016193856</v>
      </c>
      <c r="O22" s="6">
        <v>17143469731</v>
      </c>
      <c r="Q22" s="6">
        <f t="shared" si="1"/>
        <v>-2127275875</v>
      </c>
    </row>
    <row r="23" spans="1:17" x14ac:dyDescent="0.55000000000000004">
      <c r="A23" s="21" t="s">
        <v>74</v>
      </c>
      <c r="C23" s="6">
        <v>0</v>
      </c>
      <c r="E23" s="6">
        <v>0</v>
      </c>
      <c r="G23" s="6">
        <v>0</v>
      </c>
      <c r="I23" s="6">
        <f t="shared" si="0"/>
        <v>0</v>
      </c>
      <c r="K23" s="6">
        <v>3881141</v>
      </c>
      <c r="M23" s="6">
        <v>21946120413</v>
      </c>
      <c r="O23" s="6">
        <v>23687290709</v>
      </c>
      <c r="Q23" s="6">
        <f t="shared" si="1"/>
        <v>-1741170296</v>
      </c>
    </row>
    <row r="24" spans="1:17" x14ac:dyDescent="0.55000000000000004">
      <c r="A24" s="21" t="s">
        <v>65</v>
      </c>
      <c r="C24" s="6">
        <v>0</v>
      </c>
      <c r="E24" s="6">
        <v>0</v>
      </c>
      <c r="G24" s="6">
        <v>0</v>
      </c>
      <c r="I24" s="6">
        <f t="shared" si="0"/>
        <v>0</v>
      </c>
      <c r="K24" s="6">
        <v>3238722</v>
      </c>
      <c r="M24" s="6">
        <v>130140475009</v>
      </c>
      <c r="O24" s="6">
        <v>123917864250</v>
      </c>
      <c r="Q24" s="6">
        <f t="shared" si="1"/>
        <v>6222610759</v>
      </c>
    </row>
    <row r="25" spans="1:17" x14ac:dyDescent="0.55000000000000004">
      <c r="A25" s="21" t="s">
        <v>79</v>
      </c>
      <c r="C25" s="6">
        <v>0</v>
      </c>
      <c r="E25" s="6">
        <v>0</v>
      </c>
      <c r="G25" s="6">
        <v>0</v>
      </c>
      <c r="I25" s="6">
        <f t="shared" si="0"/>
        <v>0</v>
      </c>
      <c r="K25" s="6">
        <v>610207</v>
      </c>
      <c r="M25" s="6">
        <v>12025033450</v>
      </c>
      <c r="O25" s="6">
        <v>12648688186</v>
      </c>
      <c r="Q25" s="6">
        <f t="shared" si="1"/>
        <v>-623654736</v>
      </c>
    </row>
    <row r="26" spans="1:17" x14ac:dyDescent="0.55000000000000004">
      <c r="A26" s="21" t="s">
        <v>75</v>
      </c>
      <c r="C26" s="6">
        <v>0</v>
      </c>
      <c r="E26" s="6">
        <v>0</v>
      </c>
      <c r="G26" s="6">
        <v>0</v>
      </c>
      <c r="I26" s="6">
        <f t="shared" si="0"/>
        <v>0</v>
      </c>
      <c r="K26" s="6">
        <v>1479683</v>
      </c>
      <c r="M26" s="6">
        <v>21110763710</v>
      </c>
      <c r="O26" s="6">
        <v>23812255736</v>
      </c>
      <c r="Q26" s="6">
        <f t="shared" si="1"/>
        <v>-2701492026</v>
      </c>
    </row>
    <row r="27" spans="1:17" x14ac:dyDescent="0.55000000000000004">
      <c r="A27" s="21" t="s">
        <v>97</v>
      </c>
      <c r="C27" s="6">
        <v>0</v>
      </c>
      <c r="E27" s="6">
        <v>0</v>
      </c>
      <c r="G27" s="6">
        <v>0</v>
      </c>
      <c r="I27" s="6">
        <f t="shared" si="0"/>
        <v>0</v>
      </c>
      <c r="K27" s="6">
        <v>661359</v>
      </c>
      <c r="M27" s="6">
        <v>6992781635</v>
      </c>
      <c r="O27" s="6">
        <v>6126462234</v>
      </c>
      <c r="Q27" s="6">
        <f t="shared" si="1"/>
        <v>866319401</v>
      </c>
    </row>
    <row r="28" spans="1:17" x14ac:dyDescent="0.55000000000000004">
      <c r="A28" s="21" t="s">
        <v>73</v>
      </c>
      <c r="C28" s="6">
        <v>0</v>
      </c>
      <c r="E28" s="6">
        <v>0</v>
      </c>
      <c r="G28" s="6">
        <v>0</v>
      </c>
      <c r="I28" s="6">
        <f t="shared" si="0"/>
        <v>0</v>
      </c>
      <c r="K28" s="6">
        <v>1951989</v>
      </c>
      <c r="M28" s="6">
        <v>66812219392</v>
      </c>
      <c r="O28" s="6">
        <v>62313213606</v>
      </c>
      <c r="Q28" s="6">
        <f t="shared" si="1"/>
        <v>4499005786</v>
      </c>
    </row>
    <row r="29" spans="1:17" x14ac:dyDescent="0.55000000000000004">
      <c r="A29" s="21" t="s">
        <v>50</v>
      </c>
      <c r="C29" s="6">
        <v>5600000</v>
      </c>
      <c r="E29" s="6">
        <v>12058065040</v>
      </c>
      <c r="G29" s="6">
        <v>13952152844</v>
      </c>
      <c r="I29" s="6">
        <f t="shared" si="0"/>
        <v>-1894087804</v>
      </c>
      <c r="K29" s="6">
        <v>15799428</v>
      </c>
      <c r="M29" s="6">
        <v>37085054919</v>
      </c>
      <c r="O29" s="6">
        <v>39375006172</v>
      </c>
      <c r="Q29" s="6">
        <f t="shared" si="1"/>
        <v>-2289951253</v>
      </c>
    </row>
    <row r="30" spans="1:17" x14ac:dyDescent="0.55000000000000004">
      <c r="A30" s="21" t="s">
        <v>46</v>
      </c>
      <c r="C30" s="6">
        <v>0</v>
      </c>
      <c r="E30" s="6">
        <v>0</v>
      </c>
      <c r="G30" s="6">
        <v>0</v>
      </c>
      <c r="I30" s="6">
        <f t="shared" si="0"/>
        <v>0</v>
      </c>
      <c r="K30" s="6">
        <v>1065567</v>
      </c>
      <c r="M30" s="6">
        <v>5006406085</v>
      </c>
      <c r="O30" s="6">
        <v>4877829579</v>
      </c>
      <c r="Q30" s="6">
        <f t="shared" si="1"/>
        <v>128576506</v>
      </c>
    </row>
    <row r="31" spans="1:17" x14ac:dyDescent="0.55000000000000004">
      <c r="A31" s="21" t="s">
        <v>91</v>
      </c>
      <c r="C31" s="6">
        <v>12497440</v>
      </c>
      <c r="E31" s="6">
        <v>39588380711</v>
      </c>
      <c r="G31" s="6">
        <v>39348576685</v>
      </c>
      <c r="I31" s="6">
        <f t="shared" si="0"/>
        <v>239804026</v>
      </c>
      <c r="K31" s="6">
        <v>12497440</v>
      </c>
      <c r="M31" s="6">
        <v>39588380711</v>
      </c>
      <c r="O31" s="6">
        <v>39348576685</v>
      </c>
      <c r="Q31" s="6">
        <f t="shared" si="1"/>
        <v>239804026</v>
      </c>
    </row>
    <row r="32" spans="1:17" x14ac:dyDescent="0.55000000000000004">
      <c r="A32" s="21" t="s">
        <v>56</v>
      </c>
      <c r="C32" s="6">
        <v>2822037</v>
      </c>
      <c r="E32" s="6">
        <v>40136046736</v>
      </c>
      <c r="G32" s="6">
        <v>36515184086</v>
      </c>
      <c r="I32" s="6">
        <f t="shared" si="0"/>
        <v>3620862650</v>
      </c>
      <c r="K32" s="6">
        <v>5549321</v>
      </c>
      <c r="M32" s="6">
        <v>75175059907</v>
      </c>
      <c r="O32" s="6">
        <v>71814895776</v>
      </c>
      <c r="Q32" s="6">
        <f t="shared" si="1"/>
        <v>3360164131</v>
      </c>
    </row>
    <row r="33" spans="1:17" x14ac:dyDescent="0.55000000000000004">
      <c r="A33" s="21" t="s">
        <v>102</v>
      </c>
      <c r="C33" s="6">
        <v>0</v>
      </c>
      <c r="E33" s="6">
        <v>0</v>
      </c>
      <c r="G33" s="6">
        <v>0</v>
      </c>
      <c r="I33" s="6">
        <f t="shared" si="0"/>
        <v>0</v>
      </c>
      <c r="K33" s="6">
        <v>3360996</v>
      </c>
      <c r="M33" s="6">
        <v>15195062916</v>
      </c>
      <c r="O33" s="6">
        <v>23145007576</v>
      </c>
      <c r="Q33" s="6">
        <f t="shared" si="1"/>
        <v>-7949944660</v>
      </c>
    </row>
    <row r="34" spans="1:17" x14ac:dyDescent="0.55000000000000004">
      <c r="A34" s="21" t="s">
        <v>62</v>
      </c>
      <c r="C34" s="6">
        <v>0</v>
      </c>
      <c r="E34" s="6">
        <v>0</v>
      </c>
      <c r="G34" s="6">
        <v>0</v>
      </c>
      <c r="I34" s="6">
        <f t="shared" si="0"/>
        <v>0</v>
      </c>
      <c r="K34" s="6">
        <v>29162644</v>
      </c>
      <c r="M34" s="6">
        <v>50553134303</v>
      </c>
      <c r="O34" s="6">
        <v>55102923798</v>
      </c>
      <c r="Q34" s="6">
        <f t="shared" si="1"/>
        <v>-4549789495</v>
      </c>
    </row>
    <row r="35" spans="1:17" x14ac:dyDescent="0.55000000000000004">
      <c r="A35" s="21" t="s">
        <v>106</v>
      </c>
      <c r="C35" s="6">
        <v>0</v>
      </c>
      <c r="E35" s="6">
        <v>0</v>
      </c>
      <c r="G35" s="6">
        <v>0</v>
      </c>
      <c r="I35" s="6">
        <f t="shared" si="0"/>
        <v>0</v>
      </c>
      <c r="K35" s="6">
        <v>257500</v>
      </c>
      <c r="M35" s="6">
        <v>4906343468</v>
      </c>
      <c r="O35" s="6">
        <v>5176622918</v>
      </c>
      <c r="Q35" s="6">
        <f t="shared" si="1"/>
        <v>-270279450</v>
      </c>
    </row>
    <row r="36" spans="1:17" x14ac:dyDescent="0.55000000000000004">
      <c r="A36" s="21" t="s">
        <v>105</v>
      </c>
      <c r="C36" s="6">
        <v>0</v>
      </c>
      <c r="E36" s="6">
        <v>0</v>
      </c>
      <c r="G36" s="6">
        <v>0</v>
      </c>
      <c r="I36" s="6">
        <f t="shared" si="0"/>
        <v>0</v>
      </c>
      <c r="K36" s="6">
        <v>11512918</v>
      </c>
      <c r="M36" s="6">
        <v>38579788218</v>
      </c>
      <c r="O36" s="6">
        <v>66818526468</v>
      </c>
      <c r="Q36" s="6">
        <f t="shared" si="1"/>
        <v>-28238738250</v>
      </c>
    </row>
    <row r="37" spans="1:17" x14ac:dyDescent="0.55000000000000004">
      <c r="A37" s="21" t="s">
        <v>96</v>
      </c>
      <c r="C37" s="6">
        <v>0</v>
      </c>
      <c r="E37" s="6">
        <v>0</v>
      </c>
      <c r="G37" s="6">
        <v>0</v>
      </c>
      <c r="I37" s="6">
        <f t="shared" si="0"/>
        <v>0</v>
      </c>
      <c r="K37" s="6">
        <v>4967336</v>
      </c>
      <c r="M37" s="6">
        <v>48778964415</v>
      </c>
      <c r="O37" s="6">
        <v>58407921013</v>
      </c>
      <c r="Q37" s="6">
        <f t="shared" si="1"/>
        <v>-9628956598</v>
      </c>
    </row>
    <row r="38" spans="1:17" x14ac:dyDescent="0.55000000000000004">
      <c r="A38" s="21" t="s">
        <v>52</v>
      </c>
      <c r="C38" s="6">
        <v>1508041</v>
      </c>
      <c r="E38" s="6">
        <v>30032423813</v>
      </c>
      <c r="G38" s="6">
        <v>27023504911</v>
      </c>
      <c r="I38" s="6">
        <f t="shared" si="0"/>
        <v>3008918902</v>
      </c>
      <c r="K38" s="6">
        <v>4693491</v>
      </c>
      <c r="M38" s="6">
        <v>110018517350</v>
      </c>
      <c r="O38" s="6">
        <v>83995135725</v>
      </c>
      <c r="Q38" s="6">
        <f t="shared" si="1"/>
        <v>26023381625</v>
      </c>
    </row>
    <row r="39" spans="1:17" x14ac:dyDescent="0.55000000000000004">
      <c r="A39" s="21" t="s">
        <v>94</v>
      </c>
      <c r="C39" s="6">
        <v>373798</v>
      </c>
      <c r="E39" s="6">
        <v>10010821537</v>
      </c>
      <c r="G39" s="6">
        <v>11305315643</v>
      </c>
      <c r="I39" s="6">
        <f t="shared" si="0"/>
        <v>-1294494106</v>
      </c>
      <c r="K39" s="6">
        <v>960740</v>
      </c>
      <c r="M39" s="6">
        <v>28607481372</v>
      </c>
      <c r="O39" s="6">
        <v>29075669312</v>
      </c>
      <c r="Q39" s="6">
        <f t="shared" si="1"/>
        <v>-468187940</v>
      </c>
    </row>
    <row r="40" spans="1:17" x14ac:dyDescent="0.55000000000000004">
      <c r="A40" s="21" t="s">
        <v>110</v>
      </c>
      <c r="C40" s="6">
        <v>1256499</v>
      </c>
      <c r="E40" s="6">
        <v>7468251019</v>
      </c>
      <c r="G40" s="6">
        <v>7999864506</v>
      </c>
      <c r="I40" s="6">
        <f t="shared" si="0"/>
        <v>-531613487</v>
      </c>
      <c r="K40" s="6">
        <v>2513000</v>
      </c>
      <c r="M40" s="6">
        <v>16745074960</v>
      </c>
      <c r="O40" s="6">
        <v>15999741752</v>
      </c>
      <c r="Q40" s="6">
        <f t="shared" si="1"/>
        <v>745333208</v>
      </c>
    </row>
    <row r="41" spans="1:17" x14ac:dyDescent="0.55000000000000004">
      <c r="A41" s="21" t="s">
        <v>60</v>
      </c>
      <c r="C41" s="6">
        <v>0</v>
      </c>
      <c r="E41" s="6">
        <v>0</v>
      </c>
      <c r="G41" s="6">
        <v>0</v>
      </c>
      <c r="I41" s="6">
        <f t="shared" si="0"/>
        <v>0</v>
      </c>
      <c r="K41" s="6">
        <v>344373</v>
      </c>
      <c r="M41" s="6">
        <v>15748293246</v>
      </c>
      <c r="O41" s="6">
        <v>16612251068</v>
      </c>
      <c r="Q41" s="6">
        <f t="shared" si="1"/>
        <v>-863957822</v>
      </c>
    </row>
    <row r="42" spans="1:17" x14ac:dyDescent="0.55000000000000004">
      <c r="A42" s="21" t="s">
        <v>100</v>
      </c>
      <c r="C42" s="6">
        <v>0</v>
      </c>
      <c r="E42" s="6">
        <v>0</v>
      </c>
      <c r="G42" s="6">
        <v>0</v>
      </c>
      <c r="I42" s="6">
        <f t="shared" si="0"/>
        <v>0</v>
      </c>
      <c r="K42" s="6">
        <v>2368259</v>
      </c>
      <c r="M42" s="6">
        <v>9736508400</v>
      </c>
      <c r="O42" s="6">
        <v>12728185485</v>
      </c>
      <c r="Q42" s="6">
        <f t="shared" si="1"/>
        <v>-2991677085</v>
      </c>
    </row>
    <row r="43" spans="1:17" x14ac:dyDescent="0.55000000000000004">
      <c r="A43" s="21" t="s">
        <v>61</v>
      </c>
      <c r="C43" s="6">
        <v>0</v>
      </c>
      <c r="E43" s="6">
        <v>0</v>
      </c>
      <c r="G43" s="6">
        <v>0</v>
      </c>
      <c r="I43" s="6">
        <f t="shared" si="0"/>
        <v>0</v>
      </c>
      <c r="K43" s="6">
        <v>3842130</v>
      </c>
      <c r="M43" s="6">
        <v>22920887171</v>
      </c>
      <c r="O43" s="6">
        <v>28155871044</v>
      </c>
      <c r="Q43" s="6">
        <f t="shared" si="1"/>
        <v>-5234983873</v>
      </c>
    </row>
    <row r="44" spans="1:17" x14ac:dyDescent="0.55000000000000004">
      <c r="A44" s="21" t="s">
        <v>59</v>
      </c>
      <c r="C44" s="6">
        <v>0</v>
      </c>
      <c r="E44" s="6">
        <v>0</v>
      </c>
      <c r="G44" s="6">
        <v>0</v>
      </c>
      <c r="I44" s="6">
        <f t="shared" si="0"/>
        <v>0</v>
      </c>
      <c r="K44" s="6">
        <v>2233856</v>
      </c>
      <c r="M44" s="6">
        <v>20164786032</v>
      </c>
      <c r="O44" s="6">
        <v>24574473885</v>
      </c>
      <c r="Q44" s="6">
        <f t="shared" si="1"/>
        <v>-4409687853</v>
      </c>
    </row>
    <row r="45" spans="1:17" x14ac:dyDescent="0.55000000000000004">
      <c r="A45" s="21" t="s">
        <v>49</v>
      </c>
      <c r="C45" s="6">
        <v>0</v>
      </c>
      <c r="E45" s="6">
        <v>0</v>
      </c>
      <c r="G45" s="6">
        <v>0</v>
      </c>
      <c r="I45" s="6">
        <f t="shared" si="0"/>
        <v>0</v>
      </c>
      <c r="K45" s="6">
        <v>6895291</v>
      </c>
      <c r="M45" s="6">
        <v>19680733374</v>
      </c>
      <c r="O45" s="6">
        <v>19855768183</v>
      </c>
      <c r="Q45" s="6">
        <f t="shared" si="1"/>
        <v>-175034809</v>
      </c>
    </row>
    <row r="46" spans="1:17" x14ac:dyDescent="0.55000000000000004">
      <c r="A46" s="21" t="s">
        <v>51</v>
      </c>
      <c r="C46" s="6">
        <v>0</v>
      </c>
      <c r="E46" s="6">
        <v>0</v>
      </c>
      <c r="G46" s="6">
        <v>0</v>
      </c>
      <c r="I46" s="6">
        <f t="shared" si="0"/>
        <v>0</v>
      </c>
      <c r="K46" s="6">
        <v>218672</v>
      </c>
      <c r="M46" s="6">
        <v>29949454742</v>
      </c>
      <c r="O46" s="6">
        <v>27652569000</v>
      </c>
      <c r="Q46" s="6">
        <f t="shared" si="1"/>
        <v>2296885742</v>
      </c>
    </row>
    <row r="47" spans="1:17" x14ac:dyDescent="0.55000000000000004">
      <c r="A47" s="21" t="s">
        <v>70</v>
      </c>
      <c r="C47" s="6">
        <v>0</v>
      </c>
      <c r="E47" s="6">
        <v>0</v>
      </c>
      <c r="G47" s="6">
        <v>0</v>
      </c>
      <c r="I47" s="6">
        <f t="shared" si="0"/>
        <v>0</v>
      </c>
      <c r="K47" s="6">
        <v>8036198</v>
      </c>
      <c r="M47" s="6">
        <v>19804525528</v>
      </c>
      <c r="O47" s="6">
        <v>20187267779</v>
      </c>
      <c r="Q47" s="6">
        <f t="shared" si="1"/>
        <v>-382742251</v>
      </c>
    </row>
    <row r="48" spans="1:17" x14ac:dyDescent="0.55000000000000004">
      <c r="A48" s="21" t="s">
        <v>55</v>
      </c>
      <c r="C48" s="6">
        <v>0</v>
      </c>
      <c r="E48" s="6">
        <v>0</v>
      </c>
      <c r="G48" s="6">
        <v>0</v>
      </c>
      <c r="I48" s="6">
        <f t="shared" si="0"/>
        <v>0</v>
      </c>
      <c r="K48" s="6">
        <v>632130</v>
      </c>
      <c r="M48" s="6">
        <v>5005404264</v>
      </c>
      <c r="O48" s="6">
        <v>5065500640</v>
      </c>
      <c r="Q48" s="6">
        <f t="shared" si="1"/>
        <v>-60096376</v>
      </c>
    </row>
    <row r="49" spans="1:17" x14ac:dyDescent="0.55000000000000004">
      <c r="A49" s="21" t="s">
        <v>104</v>
      </c>
      <c r="C49" s="6">
        <v>1</v>
      </c>
      <c r="E49" s="6">
        <v>1</v>
      </c>
      <c r="G49" s="6">
        <v>4068</v>
      </c>
      <c r="I49" s="6">
        <f t="shared" si="0"/>
        <v>-4067</v>
      </c>
      <c r="K49" s="6">
        <v>1830996</v>
      </c>
      <c r="M49" s="6">
        <v>9869379663</v>
      </c>
      <c r="O49" s="6">
        <v>10829185331</v>
      </c>
      <c r="Q49" s="6">
        <f t="shared" si="1"/>
        <v>-959805668</v>
      </c>
    </row>
    <row r="50" spans="1:17" x14ac:dyDescent="0.55000000000000004">
      <c r="A50" s="21" t="s">
        <v>47</v>
      </c>
      <c r="C50" s="6">
        <v>0</v>
      </c>
      <c r="E50" s="6">
        <v>0</v>
      </c>
      <c r="G50" s="6">
        <v>0</v>
      </c>
      <c r="I50" s="6">
        <f t="shared" si="0"/>
        <v>0</v>
      </c>
      <c r="K50" s="6">
        <v>1118187</v>
      </c>
      <c r="M50" s="6">
        <v>29734392001</v>
      </c>
      <c r="O50" s="6">
        <v>33765971347</v>
      </c>
      <c r="Q50" s="6">
        <f t="shared" si="1"/>
        <v>-4031579346</v>
      </c>
    </row>
    <row r="51" spans="1:17" x14ac:dyDescent="0.55000000000000004">
      <c r="A51" s="21" t="s">
        <v>45</v>
      </c>
      <c r="C51" s="6">
        <v>0</v>
      </c>
      <c r="E51" s="6">
        <v>0</v>
      </c>
      <c r="G51" s="6">
        <v>0</v>
      </c>
      <c r="I51" s="6">
        <f t="shared" si="0"/>
        <v>0</v>
      </c>
      <c r="K51" s="6">
        <v>1600</v>
      </c>
      <c r="M51" s="6">
        <v>41021312000</v>
      </c>
      <c r="O51" s="6">
        <v>28443571199</v>
      </c>
      <c r="Q51" s="6">
        <f t="shared" si="1"/>
        <v>12577740801</v>
      </c>
    </row>
    <row r="52" spans="1:17" ht="23.25" thickBot="1" x14ac:dyDescent="0.6">
      <c r="A52" s="21" t="s">
        <v>78</v>
      </c>
      <c r="C52" s="6">
        <v>0</v>
      </c>
      <c r="E52" s="6">
        <v>0</v>
      </c>
      <c r="G52" s="6">
        <v>0</v>
      </c>
      <c r="I52" s="6">
        <f t="shared" si="0"/>
        <v>0</v>
      </c>
      <c r="K52" s="6">
        <v>3490724</v>
      </c>
      <c r="M52" s="6">
        <v>54766695883</v>
      </c>
      <c r="O52" s="6">
        <v>49394890658</v>
      </c>
      <c r="Q52" s="6">
        <f t="shared" si="1"/>
        <v>5371805225</v>
      </c>
    </row>
    <row r="53" spans="1:17" ht="24.75" thickBot="1" x14ac:dyDescent="0.25">
      <c r="E53" s="14">
        <f>SUM(E8:E52)</f>
        <v>139293988858</v>
      </c>
      <c r="F53" s="22"/>
      <c r="G53" s="14">
        <f>SUM(G8:G52)</f>
        <v>136144604918</v>
      </c>
      <c r="H53" s="22"/>
      <c r="I53" s="14">
        <f>SUM(I8:I52)</f>
        <v>3149383940</v>
      </c>
      <c r="J53" s="22"/>
      <c r="K53" s="22"/>
      <c r="L53" s="22"/>
      <c r="M53" s="14">
        <f>SUM(M8:M52)</f>
        <v>1553266637178</v>
      </c>
      <c r="N53" s="22"/>
      <c r="O53" s="14">
        <f>SUM(O8:O52)</f>
        <v>1535267526451</v>
      </c>
      <c r="P53" s="22"/>
      <c r="Q53" s="14">
        <f>SUM(Q8:Q52)</f>
        <v>17999110727</v>
      </c>
    </row>
    <row r="54" spans="1:17" ht="23.25" thickTop="1" x14ac:dyDescent="0.2"/>
    <row r="60" spans="1:17" x14ac:dyDescent="0.45">
      <c r="Q60" s="39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2026-05-30T08:37:09Z</dcterms:modified>
</cp:coreProperties>
</file>