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5\140502\بخشی\"/>
    </mc:Choice>
  </mc:AlternateContent>
  <xr:revisionPtr revIDLastSave="0" documentId="13_ncr:1_{F786FC0E-4F9B-4BBB-A3BB-AB2B1576B658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سایر درآمدها" sheetId="11" state="hidden" r:id="rId3"/>
    <sheet name="جمع درآمدها" sheetId="10" r:id="rId4"/>
    <sheet name="درآمد سرمایه‌گذاری در سهام" sheetId="7" r:id="rId5"/>
    <sheet name="درآمد سود سهام" sheetId="12" r:id="rId6"/>
    <sheet name="درآمد سپرده بانکی" sheetId="8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فروش'!$K$6:$Q$28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7" l="1"/>
  <c r="E28" i="7"/>
  <c r="G28" i="7"/>
  <c r="I28" i="7" s="1"/>
  <c r="M28" i="7"/>
  <c r="O28" i="7"/>
  <c r="Q28" i="7"/>
  <c r="S28" i="7" s="1"/>
  <c r="C29" i="7"/>
  <c r="E29" i="7"/>
  <c r="G29" i="7"/>
  <c r="M29" i="7"/>
  <c r="O29" i="7"/>
  <c r="Q29" i="7"/>
  <c r="C30" i="7"/>
  <c r="E30" i="7"/>
  <c r="G30" i="7"/>
  <c r="M30" i="7"/>
  <c r="O30" i="7"/>
  <c r="Q30" i="7"/>
  <c r="I18" i="5"/>
  <c r="I19" i="5"/>
  <c r="I20" i="5"/>
  <c r="I21" i="5"/>
  <c r="Q18" i="5"/>
  <c r="Q19" i="5"/>
  <c r="Q20" i="5"/>
  <c r="Q21" i="5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Q19" i="13"/>
  <c r="Q20" i="13"/>
  <c r="Q21" i="13"/>
  <c r="S9" i="12"/>
  <c r="S10" i="12"/>
  <c r="S11" i="12"/>
  <c r="S12" i="12"/>
  <c r="S13" i="12"/>
  <c r="M9" i="12"/>
  <c r="M10" i="12"/>
  <c r="M11" i="12"/>
  <c r="M12" i="12"/>
  <c r="M13" i="12"/>
  <c r="M8" i="12"/>
  <c r="I9" i="5"/>
  <c r="I10" i="5"/>
  <c r="I11" i="5"/>
  <c r="I12" i="5"/>
  <c r="I13" i="5"/>
  <c r="I14" i="5"/>
  <c r="I15" i="5"/>
  <c r="I16" i="5"/>
  <c r="I17" i="5"/>
  <c r="I22" i="5"/>
  <c r="I23" i="5"/>
  <c r="I24" i="5"/>
  <c r="I25" i="5"/>
  <c r="I26" i="5"/>
  <c r="I27" i="5"/>
  <c r="I28" i="5"/>
  <c r="I29" i="5"/>
  <c r="I30" i="5"/>
  <c r="I31" i="5"/>
  <c r="I32" i="5"/>
  <c r="I8" i="5"/>
  <c r="Q9" i="5"/>
  <c r="Q10" i="5"/>
  <c r="Q11" i="5"/>
  <c r="Q12" i="5"/>
  <c r="Q13" i="5"/>
  <c r="Q14" i="5"/>
  <c r="Q15" i="5"/>
  <c r="Q16" i="5"/>
  <c r="Q17" i="5"/>
  <c r="Q22" i="5"/>
  <c r="Q23" i="5"/>
  <c r="Q24" i="5"/>
  <c r="Q25" i="5"/>
  <c r="Q26" i="5"/>
  <c r="Q27" i="5"/>
  <c r="Q28" i="5"/>
  <c r="Q29" i="5"/>
  <c r="Q30" i="5"/>
  <c r="Q31" i="5"/>
  <c r="Q32" i="5"/>
  <c r="Q8" i="5"/>
  <c r="Q9" i="13"/>
  <c r="Q10" i="13"/>
  <c r="Q11" i="13"/>
  <c r="Q12" i="13"/>
  <c r="Q13" i="13"/>
  <c r="Q14" i="13"/>
  <c r="Q15" i="13"/>
  <c r="Q16" i="13"/>
  <c r="Q17" i="13"/>
  <c r="Q18" i="13"/>
  <c r="Q22" i="13"/>
  <c r="Q23" i="13"/>
  <c r="Q24" i="13"/>
  <c r="Q25" i="13"/>
  <c r="Q26" i="13"/>
  <c r="Q27" i="13"/>
  <c r="Q8" i="13"/>
  <c r="M28" i="13"/>
  <c r="O28" i="13"/>
  <c r="S8" i="12"/>
  <c r="I29" i="7" l="1"/>
  <c r="S30" i="7"/>
  <c r="S29" i="7"/>
  <c r="I30" i="7"/>
  <c r="I6" i="2"/>
  <c r="C6" i="2"/>
  <c r="Y34" i="1"/>
  <c r="G9" i="3"/>
  <c r="I14" i="12"/>
  <c r="K14" i="12"/>
  <c r="M14" i="12"/>
  <c r="Q14" i="12"/>
  <c r="O14" i="12"/>
  <c r="A4" i="13"/>
  <c r="A2" i="13"/>
  <c r="G8" i="7" s="1"/>
  <c r="G33" i="7" l="1"/>
  <c r="G32" i="7"/>
  <c r="Q33" i="7"/>
  <c r="Q32" i="7"/>
  <c r="Q26" i="7"/>
  <c r="G24" i="7"/>
  <c r="Q25" i="7"/>
  <c r="G25" i="7"/>
  <c r="Q24" i="7"/>
  <c r="G26" i="7"/>
  <c r="G16" i="7"/>
  <c r="G20" i="7"/>
  <c r="Q17" i="7"/>
  <c r="G15" i="7"/>
  <c r="G19" i="7"/>
  <c r="Q16" i="7"/>
  <c r="Q20" i="7"/>
  <c r="G18" i="7"/>
  <c r="Q15" i="7"/>
  <c r="Q19" i="7"/>
  <c r="G17" i="7"/>
  <c r="Q18" i="7"/>
  <c r="Q8" i="7"/>
  <c r="G22" i="7"/>
  <c r="G11" i="7"/>
  <c r="Q12" i="7"/>
  <c r="G14" i="7"/>
  <c r="G10" i="7"/>
  <c r="Q11" i="7"/>
  <c r="Q13" i="7"/>
  <c r="G13" i="7"/>
  <c r="Q10" i="7"/>
  <c r="Q14" i="7"/>
  <c r="G12" i="7"/>
  <c r="G37" i="7"/>
  <c r="Q37" i="7"/>
  <c r="G23" i="7"/>
  <c r="G36" i="7"/>
  <c r="Q36" i="7"/>
  <c r="Q27" i="7"/>
  <c r="G35" i="7"/>
  <c r="Q35" i="7"/>
  <c r="G31" i="7"/>
  <c r="G34" i="7"/>
  <c r="Q34" i="7"/>
  <c r="Q22" i="7"/>
  <c r="Q31" i="7"/>
  <c r="G21" i="7"/>
  <c r="Q21" i="7"/>
  <c r="G27" i="7"/>
  <c r="Q23" i="7"/>
  <c r="G9" i="7"/>
  <c r="Q9" i="7"/>
  <c r="S14" i="12"/>
  <c r="E28" i="13"/>
  <c r="G28" i="13"/>
  <c r="I28" i="13"/>
  <c r="Q28" i="13"/>
  <c r="C10" i="3"/>
  <c r="E10" i="3"/>
  <c r="M9" i="3"/>
  <c r="G9" i="8" s="1"/>
  <c r="M8" i="3"/>
  <c r="G8" i="8" s="1"/>
  <c r="C9" i="8"/>
  <c r="G8" i="3"/>
  <c r="C8" i="8" s="1"/>
  <c r="A4" i="12"/>
  <c r="A2" i="12"/>
  <c r="C32" i="7" l="1"/>
  <c r="M32" i="7"/>
  <c r="C33" i="7"/>
  <c r="M33" i="7"/>
  <c r="C24" i="7"/>
  <c r="M25" i="7"/>
  <c r="M24" i="7"/>
  <c r="C26" i="7"/>
  <c r="M26" i="7"/>
  <c r="C25" i="7"/>
  <c r="C15" i="7"/>
  <c r="C19" i="7"/>
  <c r="M16" i="7"/>
  <c r="C18" i="7"/>
  <c r="M15" i="7"/>
  <c r="M19" i="7"/>
  <c r="C17" i="7"/>
  <c r="M18" i="7"/>
  <c r="M20" i="7"/>
  <c r="C16" i="7"/>
  <c r="C20" i="7"/>
  <c r="M17" i="7"/>
  <c r="C10" i="7"/>
  <c r="M11" i="7"/>
  <c r="C13" i="7"/>
  <c r="M10" i="7"/>
  <c r="M14" i="7"/>
  <c r="C12" i="7"/>
  <c r="C14" i="7"/>
  <c r="M13" i="7"/>
  <c r="M12" i="7"/>
  <c r="C11" i="7"/>
  <c r="C27" i="7"/>
  <c r="M22" i="7"/>
  <c r="C31" i="7"/>
  <c r="M27" i="7"/>
  <c r="M23" i="7"/>
  <c r="C23" i="7"/>
  <c r="M31" i="7"/>
  <c r="C22" i="7"/>
  <c r="C8" i="7"/>
  <c r="M9" i="7"/>
  <c r="C9" i="7"/>
  <c r="M21" i="7"/>
  <c r="C21" i="7"/>
  <c r="M34" i="7"/>
  <c r="C34" i="7"/>
  <c r="M37" i="7"/>
  <c r="M35" i="7"/>
  <c r="C35" i="7"/>
  <c r="M36" i="7"/>
  <c r="C36" i="7"/>
  <c r="M8" i="7"/>
  <c r="C37" i="7"/>
  <c r="C10" i="8"/>
  <c r="C8" i="10" s="1"/>
  <c r="G38" i="7"/>
  <c r="G10" i="8"/>
  <c r="G10" i="3"/>
  <c r="I10" i="3"/>
  <c r="M10" i="3"/>
  <c r="K10" i="3"/>
  <c r="C10" i="2"/>
  <c r="E10" i="2"/>
  <c r="G10" i="2"/>
  <c r="K10" i="2"/>
  <c r="E34" i="1"/>
  <c r="G34" i="1"/>
  <c r="K34" i="1"/>
  <c r="O34" i="1"/>
  <c r="U34" i="1"/>
  <c r="W34" i="1"/>
  <c r="M38" i="7" l="1"/>
  <c r="E9" i="8"/>
  <c r="E8" i="8"/>
  <c r="I9" i="8"/>
  <c r="I9" i="2" l="1"/>
  <c r="A2" i="5"/>
  <c r="Q33" i="5" l="1"/>
  <c r="I33" i="5"/>
  <c r="I8" i="2"/>
  <c r="I10" i="2" s="1"/>
  <c r="A2" i="11"/>
  <c r="E9" i="11"/>
  <c r="C9" i="11"/>
  <c r="C9" i="10" s="1"/>
  <c r="G10" i="10" l="1"/>
  <c r="O33" i="5" l="1"/>
  <c r="M33" i="5"/>
  <c r="G33" i="5"/>
  <c r="E33" i="5"/>
  <c r="A4" i="5"/>
  <c r="A4" i="3"/>
  <c r="A4" i="8"/>
  <c r="A4" i="7"/>
  <c r="A4" i="10"/>
  <c r="A4" i="11" s="1"/>
  <c r="A4" i="2"/>
  <c r="A2" i="3"/>
  <c r="A2" i="8"/>
  <c r="A2" i="7"/>
  <c r="A2" i="10"/>
  <c r="A2" i="2"/>
  <c r="E32" i="7" l="1"/>
  <c r="I32" i="7" s="1"/>
  <c r="O33" i="7"/>
  <c r="S33" i="7" s="1"/>
  <c r="O32" i="7"/>
  <c r="S32" i="7" s="1"/>
  <c r="E33" i="7"/>
  <c r="I33" i="7" s="1"/>
  <c r="E24" i="7"/>
  <c r="I24" i="7" s="1"/>
  <c r="O25" i="7"/>
  <c r="S25" i="7" s="1"/>
  <c r="O26" i="7"/>
  <c r="S26" i="7" s="1"/>
  <c r="O24" i="7"/>
  <c r="S24" i="7" s="1"/>
  <c r="E26" i="7"/>
  <c r="I26" i="7" s="1"/>
  <c r="E25" i="7"/>
  <c r="I25" i="7" s="1"/>
  <c r="O17" i="7"/>
  <c r="S17" i="7" s="1"/>
  <c r="E15" i="7"/>
  <c r="I15" i="7" s="1"/>
  <c r="E19" i="7"/>
  <c r="I19" i="7" s="1"/>
  <c r="O16" i="7"/>
  <c r="S16" i="7" s="1"/>
  <c r="E18" i="7"/>
  <c r="I18" i="7" s="1"/>
  <c r="O15" i="7"/>
  <c r="S15" i="7" s="1"/>
  <c r="O19" i="7"/>
  <c r="S19" i="7" s="1"/>
  <c r="O20" i="7"/>
  <c r="S20" i="7" s="1"/>
  <c r="E17" i="7"/>
  <c r="I17" i="7" s="1"/>
  <c r="O18" i="7"/>
  <c r="S18" i="7" s="1"/>
  <c r="E16" i="7"/>
  <c r="I16" i="7" s="1"/>
  <c r="E20" i="7"/>
  <c r="I20" i="7" s="1"/>
  <c r="E10" i="7"/>
  <c r="I10" i="7" s="1"/>
  <c r="E11" i="7"/>
  <c r="I11" i="7" s="1"/>
  <c r="E14" i="7"/>
  <c r="I14" i="7" s="1"/>
  <c r="O12" i="7"/>
  <c r="S12" i="7" s="1"/>
  <c r="O11" i="7"/>
  <c r="S11" i="7" s="1"/>
  <c r="E13" i="7"/>
  <c r="I13" i="7" s="1"/>
  <c r="O10" i="7"/>
  <c r="S10" i="7" s="1"/>
  <c r="O14" i="7"/>
  <c r="S14" i="7" s="1"/>
  <c r="E12" i="7"/>
  <c r="I12" i="7" s="1"/>
  <c r="O13" i="7"/>
  <c r="S13" i="7" s="1"/>
  <c r="O23" i="7"/>
  <c r="S23" i="7" s="1"/>
  <c r="E27" i="7"/>
  <c r="I27" i="7" s="1"/>
  <c r="E22" i="7"/>
  <c r="I22" i="7" s="1"/>
  <c r="O22" i="7"/>
  <c r="S22" i="7" s="1"/>
  <c r="E31" i="7"/>
  <c r="I31" i="7" s="1"/>
  <c r="O27" i="7"/>
  <c r="S27" i="7" s="1"/>
  <c r="E23" i="7"/>
  <c r="I23" i="7" s="1"/>
  <c r="O31" i="7"/>
  <c r="S31" i="7" s="1"/>
  <c r="O9" i="7"/>
  <c r="S9" i="7" s="1"/>
  <c r="E9" i="7"/>
  <c r="I9" i="7" s="1"/>
  <c r="O21" i="7"/>
  <c r="S21" i="7" s="1"/>
  <c r="O34" i="7"/>
  <c r="S34" i="7" s="1"/>
  <c r="E34" i="7"/>
  <c r="I34" i="7" s="1"/>
  <c r="O35" i="7"/>
  <c r="S35" i="7" s="1"/>
  <c r="E35" i="7"/>
  <c r="I35" i="7" s="1"/>
  <c r="E36" i="7"/>
  <c r="I36" i="7" s="1"/>
  <c r="O36" i="7"/>
  <c r="S36" i="7" s="1"/>
  <c r="O37" i="7"/>
  <c r="S37" i="7" s="1"/>
  <c r="E37" i="7"/>
  <c r="I37" i="7" s="1"/>
  <c r="O8" i="7"/>
  <c r="S8" i="7" s="1"/>
  <c r="E8" i="7"/>
  <c r="I8" i="7" s="1"/>
  <c r="E21" i="7"/>
  <c r="I21" i="7" s="1"/>
  <c r="I8" i="8"/>
  <c r="I10" i="8" s="1"/>
  <c r="C38" i="7"/>
  <c r="I38" i="7" l="1"/>
  <c r="E10" i="8"/>
  <c r="E38" i="7"/>
  <c r="Q38" i="7"/>
  <c r="O38" i="7"/>
  <c r="K28" i="7" l="1"/>
  <c r="K29" i="7"/>
  <c r="K30" i="7"/>
  <c r="K33" i="7"/>
  <c r="K32" i="7"/>
  <c r="K26" i="7"/>
  <c r="K24" i="7"/>
  <c r="K25" i="7"/>
  <c r="K18" i="7"/>
  <c r="K17" i="7"/>
  <c r="K20" i="7"/>
  <c r="K19" i="7"/>
  <c r="K15" i="7"/>
  <c r="K16" i="7"/>
  <c r="K27" i="7"/>
  <c r="K12" i="7"/>
  <c r="K11" i="7"/>
  <c r="K14" i="7"/>
  <c r="K10" i="7"/>
  <c r="K13" i="7"/>
  <c r="K23" i="7"/>
  <c r="K31" i="7"/>
  <c r="K22" i="7"/>
  <c r="C7" i="10"/>
  <c r="C10" i="10" s="1"/>
  <c r="K35" i="7"/>
  <c r="K9" i="7"/>
  <c r="K36" i="7"/>
  <c r="K34" i="7"/>
  <c r="K37" i="7"/>
  <c r="K8" i="7"/>
  <c r="K21" i="7"/>
  <c r="S38" i="7"/>
  <c r="U29" i="7" l="1"/>
  <c r="U30" i="7"/>
  <c r="U28" i="7"/>
  <c r="U33" i="7"/>
  <c r="U32" i="7"/>
  <c r="U26" i="7"/>
  <c r="U24" i="7"/>
  <c r="U25" i="7"/>
  <c r="U17" i="7"/>
  <c r="U16" i="7"/>
  <c r="U20" i="7"/>
  <c r="U18" i="7"/>
  <c r="U19" i="7"/>
  <c r="U15" i="7"/>
  <c r="E8" i="10"/>
  <c r="E9" i="10"/>
  <c r="U27" i="7"/>
  <c r="U12" i="7"/>
  <c r="U14" i="7"/>
  <c r="U10" i="7"/>
  <c r="U13" i="7"/>
  <c r="U11" i="7"/>
  <c r="U23" i="7"/>
  <c r="U22" i="7"/>
  <c r="U31" i="7"/>
  <c r="U35" i="7"/>
  <c r="U37" i="7"/>
  <c r="E7" i="10"/>
  <c r="K38" i="7"/>
  <c r="U36" i="7"/>
  <c r="U34" i="7"/>
  <c r="U8" i="7"/>
  <c r="U21" i="7"/>
  <c r="U9" i="7"/>
  <c r="E10" i="10" l="1"/>
  <c r="U38" i="7"/>
</calcChain>
</file>

<file path=xl/sharedStrings.xml><?xml version="1.0" encoding="utf-8"?>
<sst xmlns="http://schemas.openxmlformats.org/spreadsheetml/2006/main" count="763" uniqueCount="94">
  <si>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</si>
  <si>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</si>
  <si>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</si>
  <si>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</si>
  <si>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</si>
  <si>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</si>
  <si>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</si>
  <si>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</si>
  <si>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</si>
  <si>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</si>
  <si>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</si>
  <si>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</si>
  <si>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</si>
  <si>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</si>
  <si>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</si>
  <si>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</si>
  <si>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</si>
  <si>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</si>
  <si>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</si>
  <si>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</si>
  <si>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</si>
  <si>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</si>
  <si>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</si>
  <si>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</si>
  <si>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</si>
  <si>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</si>
  <si>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</si>
  <si>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</si>
  <si>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</si>
  <si>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</si>
  <si>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</si>
  <si>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</si>
  <si>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</si>
  <si>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</si>
  <si>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</si>
  <si>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</si>
  <si>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</si>
  <si>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</si>
  <si>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</si>
  <si>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</si>
  <si>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</si>
  <si>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</si>
  <si>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</si>
  <si>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</si>
  <si>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</si>
  <si>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</si>
  <si>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</si>
  <si>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</si>
  <si>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</si>
  <si>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</si>
  <si>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</si>
  <si>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</si>
  <si>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</si>
  <si>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</si>
  <si>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</si>
  <si>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</si>
  <si>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</si>
  <si>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</si>
  <si>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</si>
  <si>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سود و زیان ناشی از فروش</t>
  </si>
  <si>
    <t xml:space="preserve"> </t>
  </si>
  <si>
    <t>بین المللی توسعه ص. معادن غدیر</t>
  </si>
  <si>
    <t>سرمایه گذاری تامین اجتماعی</t>
  </si>
  <si>
    <t>سرمایه گذاری سیمان تامین</t>
  </si>
  <si>
    <t>سرمایه‌گذاری‌غدیر(هلدینگ‌</t>
  </si>
  <si>
    <t>گروه مالی صبا تامین</t>
  </si>
  <si>
    <t>پتروشیمی زاگرس</t>
  </si>
  <si>
    <t>پتروشیمی شیراز</t>
  </si>
  <si>
    <t>س. و توسعه صنایع لاستیک</t>
  </si>
  <si>
    <t>صنایع پتروشیمی کرمانشاه</t>
  </si>
  <si>
    <t>زغال سنگ پروده طبس</t>
  </si>
  <si>
    <t>گروه مالی مهرگان تامین پارس</t>
  </si>
  <si>
    <t>نیان باتری خاوران</t>
  </si>
  <si>
    <t>هامون نایزه</t>
  </si>
  <si>
    <t>کیمیا کالای رازی</t>
  </si>
  <si>
    <t xml:space="preserve"> تا پایان ماه</t>
  </si>
  <si>
    <t>از ابتدای سال مالی</t>
  </si>
  <si>
    <t>سایر درآمد ها</t>
  </si>
  <si>
    <t>پتروشیمی اروند</t>
  </si>
  <si>
    <t>گروه مالی نماد غدیر(سهامی عام)</t>
  </si>
  <si>
    <t>مجتمع کاشی و سنگ پرسپولیس یزد</t>
  </si>
  <si>
    <t>تکادو</t>
  </si>
  <si>
    <t>-</t>
  </si>
  <si>
    <t>آلیاژ گستر هامون</t>
  </si>
  <si>
    <t>1405/01/31</t>
  </si>
  <si>
    <t>ح . سرمایه گذاری صدرتامین</t>
  </si>
  <si>
    <t>ح . معدنی و صنعتی گل گهر</t>
  </si>
  <si>
    <t>برای ماه منتهی به 1405/02/31</t>
  </si>
  <si>
    <t>1405/02/31</t>
  </si>
  <si>
    <t>ح . توسعه‌معادن‌وفلزات‌</t>
  </si>
  <si>
    <t>ح . معدنی‌وصنعتی‌چادرملو</t>
  </si>
  <si>
    <t>سرمایه گذاری دارویی تامین</t>
  </si>
  <si>
    <t>1405/02/15</t>
  </si>
  <si>
    <t>1405/02/30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</si>
</sst>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4"/>
      <name val="B Nazanin"/>
      <charset val="178"/>
    </font>
    <font>
      <b/>
      <sz val="14"/>
      <name val="B Nazanin"/>
      <charset val="178"/>
    </font>
    <font>
      <sz val="11"/>
      <name val="Calibri"/>
      <family val="2"/>
    </font>
    <font>
      <b/>
      <sz val="10"/>
      <color rgb="FF000000"/>
      <name val="IRANSans"/>
      <family val="2"/>
    </font>
    <font>
      <b/>
      <sz val="16"/>
      <name val="B Nazanin"/>
      <charset val="178"/>
    </font>
    <font>
      <sz val="10"/>
      <name val="IRANSans"/>
      <family val="2"/>
      <charset val="178"/>
    </font>
    <font>
      <b/>
      <sz val="10"/>
      <name val="IRANSans"/>
      <family val="2"/>
      <charset val="178"/>
    </font>
    <font>
      <b/>
      <sz val="12"/>
      <name val="B Titr"/>
      <charset val="178"/>
    </font>
    <font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0" fontId="5" fillId="0" borderId="0"/>
  </cellStyleXfs>
  <cellXfs count="67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3" fontId="6" fillId="0" borderId="0" xfId="2" applyNumberFormat="1" applyFont="1" applyFill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6" fillId="0" borderId="0" xfId="5" applyNumberFormat="1" applyFont="1" applyFill="1" applyAlignment="1">
      <alignment horizontal="center" vertical="center"/>
    </xf>
    <xf numFmtId="164" fontId="7" fillId="0" borderId="2" xfId="5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9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center"/>
    </xf>
    <xf numFmtId="164" fontId="7" fillId="0" borderId="2" xfId="2" applyNumberFormat="1" applyFont="1" applyFill="1" applyBorder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2" fillId="0" borderId="0" xfId="2" applyNumberFormat="1" applyFont="1" applyFill="1"/>
    <xf numFmtId="164" fontId="4" fillId="0" borderId="0" xfId="2" applyNumberFormat="1" applyFont="1" applyFill="1"/>
    <xf numFmtId="164" fontId="6" fillId="0" borderId="0" xfId="2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11" fillId="0" borderId="0" xfId="0" applyNumberFormat="1" applyFont="1" applyFill="1"/>
    <xf numFmtId="164" fontId="11" fillId="0" borderId="0" xfId="0" applyNumberFormat="1" applyFont="1"/>
    <xf numFmtId="164" fontId="10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64" fontId="7" fillId="0" borderId="1" xfId="2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10" fontId="6" fillId="0" borderId="0" xfId="1" applyNumberFormat="1" applyFont="1" applyFill="1" applyAlignment="1">
      <alignment horizontal="center" vertical="center"/>
    </xf>
    <xf numFmtId="10" fontId="7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3" fontId="14" fillId="0" borderId="0" xfId="0" applyNumberFormat="1" applyFont="1"/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 applyAlignment="1">
      <alignment horizontal="right" vertical="center" readingOrder="2"/>
    </xf>
    <xf numFmtId="164" fontId="7" fillId="0" borderId="1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64" fontId="10" fillId="0" borderId="0" xfId="2" applyNumberFormat="1" applyFont="1" applyFill="1" applyAlignment="1">
      <alignment horizontal="center" vertical="center"/>
    </xf>
    <xf numFmtId="164" fontId="10" fillId="0" borderId="1" xfId="2" applyNumberFormat="1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164" fontId="7" fillId="0" borderId="1" xfId="5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9"/>
  <sheetViews>
    <sheetView rightToLeft="1" tabSelected="1" zoomScale="70" zoomScaleNormal="70" workbookViewId="0">
      <selection activeCell="K5" sqref="K5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9.875" style="4" bestFit="1" customWidth="1"/>
    <col min="26" max="26" width="0.875" style="4" customWidth="1"/>
    <col min="27" max="27" width="10.875" style="4" bestFit="1" customWidth="1"/>
    <col min="28" max="28" width="10.375" style="4" bestFit="1" customWidth="1"/>
    <col min="29" max="16384" width="9" style="4"/>
  </cols>
  <sheetData>
    <row r="2" spans="1:25" ht="26.25" x14ac:dyDescent="0.2">
      <c r="A2" s="52" t="s">
        <v>45</v>
      </c>
      <c r="B2" s="52" t="s">
        <v>0</v>
      </c>
      <c r="C2" s="52" t="s">
        <v>0</v>
      </c>
      <c r="D2" s="52" t="s">
        <v>0</v>
      </c>
      <c r="E2" s="52" t="s">
        <v>0</v>
      </c>
      <c r="F2" s="52" t="s">
        <v>0</v>
      </c>
      <c r="G2" s="52" t="s">
        <v>0</v>
      </c>
      <c r="H2" s="52" t="s">
        <v>0</v>
      </c>
      <c r="I2" s="52" t="s">
        <v>0</v>
      </c>
      <c r="J2" s="52" t="s">
        <v>0</v>
      </c>
      <c r="K2" s="52" t="s">
        <v>0</v>
      </c>
      <c r="L2" s="52" t="s">
        <v>0</v>
      </c>
      <c r="M2" s="52" t="s">
        <v>0</v>
      </c>
      <c r="N2" s="52" t="s">
        <v>0</v>
      </c>
      <c r="O2" s="52" t="s">
        <v>0</v>
      </c>
      <c r="P2" s="52" t="s">
        <v>0</v>
      </c>
      <c r="Q2" s="52" t="s">
        <v>0</v>
      </c>
      <c r="R2" s="52" t="s">
        <v>0</v>
      </c>
      <c r="S2" s="52" t="s">
        <v>0</v>
      </c>
      <c r="T2" s="52" t="s">
        <v>0</v>
      </c>
      <c r="U2" s="52" t="s">
        <v>0</v>
      </c>
      <c r="V2" s="52" t="s">
        <v>0</v>
      </c>
      <c r="W2" s="52" t="s">
        <v>0</v>
      </c>
      <c r="X2" s="52" t="s">
        <v>0</v>
      </c>
      <c r="Y2" s="52" t="s">
        <v>0</v>
      </c>
    </row>
    <row r="3" spans="1:25" ht="26.25" x14ac:dyDescent="0.2">
      <c r="A3" s="52" t="s">
        <v>1</v>
      </c>
      <c r="B3" s="52" t="s">
        <v>1</v>
      </c>
      <c r="C3" s="52" t="s">
        <v>1</v>
      </c>
      <c r="D3" s="52" t="s">
        <v>1</v>
      </c>
      <c r="E3" s="52" t="s">
        <v>1</v>
      </c>
      <c r="F3" s="52" t="s">
        <v>1</v>
      </c>
      <c r="G3" s="52" t="s">
        <v>1</v>
      </c>
      <c r="H3" s="52" t="s">
        <v>1</v>
      </c>
      <c r="I3" s="52" t="s">
        <v>1</v>
      </c>
      <c r="J3" s="52" t="s">
        <v>1</v>
      </c>
      <c r="K3" s="52" t="s">
        <v>1</v>
      </c>
      <c r="L3" s="52" t="s">
        <v>1</v>
      </c>
      <c r="M3" s="52" t="s">
        <v>1</v>
      </c>
      <c r="N3" s="52" t="s">
        <v>1</v>
      </c>
      <c r="O3" s="52" t="s">
        <v>1</v>
      </c>
      <c r="P3" s="52" t="s">
        <v>1</v>
      </c>
      <c r="Q3" s="52" t="s">
        <v>1</v>
      </c>
      <c r="R3" s="52" t="s">
        <v>1</v>
      </c>
      <c r="S3" s="52" t="s">
        <v>1</v>
      </c>
      <c r="T3" s="52" t="s">
        <v>1</v>
      </c>
      <c r="U3" s="52" t="s">
        <v>1</v>
      </c>
      <c r="V3" s="52" t="s">
        <v>1</v>
      </c>
      <c r="W3" s="52" t="s">
        <v>1</v>
      </c>
      <c r="X3" s="52" t="s">
        <v>1</v>
      </c>
      <c r="Y3" s="52" t="s">
        <v>1</v>
      </c>
    </row>
    <row r="4" spans="1:25" ht="26.25" x14ac:dyDescent="0.2">
      <c r="A4" s="52" t="s">
        <v>87</v>
      </c>
      <c r="B4" s="52" t="s">
        <v>2</v>
      </c>
      <c r="C4" s="52" t="s">
        <v>2</v>
      </c>
      <c r="D4" s="52" t="s">
        <v>2</v>
      </c>
      <c r="E4" s="52" t="s">
        <v>2</v>
      </c>
      <c r="F4" s="52" t="s">
        <v>2</v>
      </c>
      <c r="G4" s="52" t="s">
        <v>2</v>
      </c>
      <c r="H4" s="52" t="s">
        <v>2</v>
      </c>
      <c r="I4" s="52" t="s">
        <v>2</v>
      </c>
      <c r="J4" s="52" t="s">
        <v>2</v>
      </c>
      <c r="K4" s="52" t="s">
        <v>2</v>
      </c>
      <c r="L4" s="52" t="s">
        <v>2</v>
      </c>
      <c r="M4" s="52" t="s">
        <v>2</v>
      </c>
      <c r="N4" s="52" t="s">
        <v>2</v>
      </c>
      <c r="O4" s="52" t="s">
        <v>2</v>
      </c>
      <c r="P4" s="52" t="s">
        <v>2</v>
      </c>
      <c r="Q4" s="52" t="s">
        <v>2</v>
      </c>
      <c r="R4" s="52" t="s">
        <v>2</v>
      </c>
      <c r="S4" s="52" t="s">
        <v>2</v>
      </c>
      <c r="T4" s="52" t="s">
        <v>2</v>
      </c>
      <c r="U4" s="52" t="s">
        <v>2</v>
      </c>
      <c r="V4" s="52" t="s">
        <v>2</v>
      </c>
      <c r="W4" s="52" t="s">
        <v>2</v>
      </c>
      <c r="X4" s="52" t="s">
        <v>2</v>
      </c>
      <c r="Y4" s="52" t="s">
        <v>2</v>
      </c>
    </row>
    <row r="6" spans="1:25" ht="27" thickBot="1" x14ac:dyDescent="0.25">
      <c r="A6" s="51" t="s">
        <v>3</v>
      </c>
      <c r="C6" s="51" t="s">
        <v>84</v>
      </c>
      <c r="D6" s="51" t="s">
        <v>4</v>
      </c>
      <c r="E6" s="51" t="s">
        <v>4</v>
      </c>
      <c r="F6" s="51" t="s">
        <v>4</v>
      </c>
      <c r="G6" s="51" t="s">
        <v>4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5</v>
      </c>
      <c r="N6" s="51" t="s">
        <v>5</v>
      </c>
      <c r="O6" s="51" t="s">
        <v>5</v>
      </c>
      <c r="Q6" s="51" t="s">
        <v>88</v>
      </c>
      <c r="R6" s="51" t="s">
        <v>6</v>
      </c>
      <c r="S6" s="51" t="s">
        <v>6</v>
      </c>
      <c r="T6" s="51" t="s">
        <v>6</v>
      </c>
      <c r="U6" s="51" t="s">
        <v>6</v>
      </c>
      <c r="V6" s="51" t="s">
        <v>6</v>
      </c>
      <c r="W6" s="51" t="s">
        <v>6</v>
      </c>
      <c r="X6" s="51" t="s">
        <v>6</v>
      </c>
      <c r="Y6" s="51" t="s">
        <v>6</v>
      </c>
    </row>
    <row r="7" spans="1:25" ht="27" thickBot="1" x14ac:dyDescent="0.25">
      <c r="A7" s="51" t="s">
        <v>3</v>
      </c>
      <c r="C7" s="51" t="s">
        <v>7</v>
      </c>
      <c r="E7" s="51" t="s">
        <v>8</v>
      </c>
      <c r="G7" s="51" t="s">
        <v>9</v>
      </c>
      <c r="I7" s="51" t="s">
        <v>10</v>
      </c>
      <c r="J7" s="51" t="s">
        <v>10</v>
      </c>
      <c r="K7" s="51" t="s">
        <v>10</v>
      </c>
      <c r="M7" s="51" t="s">
        <v>11</v>
      </c>
      <c r="N7" s="51" t="s">
        <v>11</v>
      </c>
      <c r="O7" s="51" t="s">
        <v>11</v>
      </c>
      <c r="Q7" s="51" t="s">
        <v>7</v>
      </c>
      <c r="S7" s="51" t="s">
        <v>12</v>
      </c>
      <c r="U7" s="51" t="s">
        <v>8</v>
      </c>
      <c r="W7" s="51" t="s">
        <v>9</v>
      </c>
      <c r="Y7" s="51" t="s">
        <v>13</v>
      </c>
    </row>
    <row r="8" spans="1:25" ht="27" thickBot="1" x14ac:dyDescent="0.25">
      <c r="A8" s="51" t="s">
        <v>3</v>
      </c>
      <c r="C8" s="51" t="s">
        <v>7</v>
      </c>
      <c r="E8" s="51" t="s">
        <v>8</v>
      </c>
      <c r="G8" s="51" t="s">
        <v>9</v>
      </c>
      <c r="I8" s="31" t="s">
        <v>7</v>
      </c>
      <c r="K8" s="31" t="s">
        <v>8</v>
      </c>
      <c r="M8" s="31" t="s">
        <v>7</v>
      </c>
      <c r="O8" s="31" t="s">
        <v>14</v>
      </c>
      <c r="Q8" s="51" t="s">
        <v>7</v>
      </c>
      <c r="S8" s="51" t="s">
        <v>12</v>
      </c>
      <c r="U8" s="51" t="s">
        <v>8</v>
      </c>
      <c r="W8" s="51" t="s">
        <v>9</v>
      </c>
      <c r="Y8" s="51" t="s">
        <v>13</v>
      </c>
    </row>
    <row r="9" spans="1:25" ht="21" x14ac:dyDescent="0.2">
      <c r="A9" s="20" t="s">
        <v>46</v>
      </c>
      <c r="C9" s="4">
        <v>53598519</v>
      </c>
      <c r="E9" s="4">
        <v>521263853812</v>
      </c>
      <c r="G9" s="4">
        <v>527959577702.586</v>
      </c>
      <c r="M9" s="4">
        <v>-1</v>
      </c>
      <c r="O9" s="4">
        <v>1</v>
      </c>
      <c r="Q9" s="4">
        <v>53598518</v>
      </c>
      <c r="S9" s="4">
        <v>10000</v>
      </c>
      <c r="U9" s="4">
        <v>521263844087</v>
      </c>
      <c r="W9" s="4">
        <v>531842014558.59998</v>
      </c>
      <c r="Y9" s="1">
        <v>0.12557697690102368</v>
      </c>
    </row>
    <row r="10" spans="1:25" ht="21" x14ac:dyDescent="0.2">
      <c r="A10" s="20" t="s">
        <v>48</v>
      </c>
      <c r="C10" s="4">
        <v>25969253</v>
      </c>
      <c r="E10" s="4">
        <v>196482383928</v>
      </c>
      <c r="G10" s="4">
        <v>176256613012.28</v>
      </c>
      <c r="I10" s="4">
        <v>1731284</v>
      </c>
      <c r="K10" s="4">
        <v>0</v>
      </c>
      <c r="M10" s="4">
        <v>-1</v>
      </c>
      <c r="O10" s="4">
        <v>1</v>
      </c>
      <c r="Q10" s="4">
        <v>27700536</v>
      </c>
      <c r="S10" s="4">
        <v>5719</v>
      </c>
      <c r="U10" s="4">
        <v>196482376835</v>
      </c>
      <c r="W10" s="4">
        <v>157194783689.582</v>
      </c>
      <c r="Y10" s="1">
        <v>3.7116371365905003E-2</v>
      </c>
    </row>
    <row r="11" spans="1:25" ht="21" x14ac:dyDescent="0.2">
      <c r="A11" s="20" t="s">
        <v>49</v>
      </c>
      <c r="C11" s="4">
        <v>540000000</v>
      </c>
      <c r="E11" s="4">
        <v>1284720694144</v>
      </c>
      <c r="G11" s="4">
        <v>1097907064200</v>
      </c>
      <c r="I11" s="4">
        <v>115280899</v>
      </c>
      <c r="K11" s="4">
        <v>0</v>
      </c>
      <c r="M11" s="4">
        <v>-4</v>
      </c>
      <c r="O11" s="4">
        <v>4</v>
      </c>
      <c r="Q11" s="4">
        <v>655280895</v>
      </c>
      <c r="S11" s="4">
        <v>1809</v>
      </c>
      <c r="U11" s="4">
        <v>1251592596964</v>
      </c>
      <c r="W11" s="4">
        <v>1176239972790.1001</v>
      </c>
      <c r="Y11" s="1">
        <v>0.2777303331624022</v>
      </c>
    </row>
    <row r="12" spans="1:25" ht="21" x14ac:dyDescent="0.2">
      <c r="A12" s="20" t="s">
        <v>61</v>
      </c>
      <c r="C12" s="4">
        <v>75390988</v>
      </c>
      <c r="E12" s="4">
        <v>245299835419</v>
      </c>
      <c r="G12" s="4">
        <v>206994332738.85699</v>
      </c>
      <c r="I12" s="4">
        <v>0</v>
      </c>
      <c r="K12" s="4">
        <v>0</v>
      </c>
      <c r="M12" s="4">
        <v>0</v>
      </c>
      <c r="O12" s="4">
        <v>0</v>
      </c>
      <c r="Q12" s="4">
        <v>75390988</v>
      </c>
      <c r="S12" s="4">
        <v>2754</v>
      </c>
      <c r="U12" s="4">
        <v>245299835419</v>
      </c>
      <c r="W12" s="4">
        <v>206021825935.241</v>
      </c>
      <c r="Y12" s="1">
        <v>4.8645269400253197E-2</v>
      </c>
    </row>
    <row r="13" spans="1:25" ht="21" x14ac:dyDescent="0.2">
      <c r="A13" s="20" t="s">
        <v>62</v>
      </c>
      <c r="C13" s="4">
        <v>45800544</v>
      </c>
      <c r="E13" s="4">
        <v>69166679294</v>
      </c>
      <c r="G13" s="4">
        <v>74486822997.808304</v>
      </c>
      <c r="I13" s="4">
        <v>0</v>
      </c>
      <c r="K13" s="4">
        <v>0</v>
      </c>
      <c r="M13" s="4">
        <v>-4000000</v>
      </c>
      <c r="O13" s="4">
        <v>6287022801</v>
      </c>
      <c r="Q13" s="4">
        <v>41800544</v>
      </c>
      <c r="S13" s="4">
        <v>1600</v>
      </c>
      <c r="U13" s="4">
        <v>63125993024</v>
      </c>
      <c r="W13" s="4">
        <v>66363881271.807999</v>
      </c>
      <c r="Y13" s="1">
        <v>1.5669645040075845E-2</v>
      </c>
    </row>
    <row r="14" spans="1:25" ht="21" x14ac:dyDescent="0.2">
      <c r="A14" s="20" t="s">
        <v>64</v>
      </c>
      <c r="C14" s="4">
        <v>13300000</v>
      </c>
      <c r="E14" s="4">
        <v>129582340594</v>
      </c>
      <c r="G14" s="4">
        <v>179217853780</v>
      </c>
      <c r="I14" s="4">
        <v>0</v>
      </c>
      <c r="K14" s="4">
        <v>0</v>
      </c>
      <c r="M14" s="4">
        <v>0</v>
      </c>
      <c r="O14" s="4">
        <v>0</v>
      </c>
      <c r="Q14" s="4">
        <v>13300000</v>
      </c>
      <c r="S14" s="4">
        <v>13580</v>
      </c>
      <c r="U14" s="4">
        <v>129582340594</v>
      </c>
      <c r="W14" s="4">
        <v>179217853780</v>
      </c>
      <c r="Y14" s="1">
        <v>4.231639409507832E-2</v>
      </c>
    </row>
    <row r="15" spans="1:25" ht="21" x14ac:dyDescent="0.2">
      <c r="A15" s="20" t="s">
        <v>65</v>
      </c>
      <c r="C15" s="4">
        <v>52200000</v>
      </c>
      <c r="E15" s="4">
        <v>169675850631</v>
      </c>
      <c r="G15" s="4">
        <v>183929350194</v>
      </c>
      <c r="I15" s="4">
        <v>0</v>
      </c>
      <c r="K15" s="4">
        <v>0</v>
      </c>
      <c r="M15" s="4">
        <v>0</v>
      </c>
      <c r="O15" s="4">
        <v>0</v>
      </c>
      <c r="Q15" s="4">
        <v>52200000</v>
      </c>
      <c r="S15" s="4">
        <v>3389</v>
      </c>
      <c r="U15" s="4">
        <v>169675850631</v>
      </c>
      <c r="W15" s="4">
        <v>175538318166</v>
      </c>
      <c r="Y15" s="1">
        <v>4.1447592935791838E-2</v>
      </c>
    </row>
    <row r="16" spans="1:25" ht="21" x14ac:dyDescent="0.2">
      <c r="A16" s="20" t="s">
        <v>50</v>
      </c>
      <c r="C16" s="4">
        <v>75649236</v>
      </c>
      <c r="E16" s="4">
        <v>309443218844</v>
      </c>
      <c r="G16" s="4">
        <v>220689534172.81699</v>
      </c>
      <c r="I16" s="4">
        <v>0</v>
      </c>
      <c r="K16" s="4">
        <v>0</v>
      </c>
      <c r="M16" s="4">
        <v>0</v>
      </c>
      <c r="O16" s="4">
        <v>0</v>
      </c>
      <c r="Q16" s="4">
        <v>75649236</v>
      </c>
      <c r="S16" s="4">
        <v>2899</v>
      </c>
      <c r="U16" s="4">
        <v>309443218844</v>
      </c>
      <c r="W16" s="4">
        <v>217611891009.18201</v>
      </c>
      <c r="Y16" s="1">
        <v>5.1381881578739311E-2</v>
      </c>
    </row>
    <row r="17" spans="1:25" ht="21" x14ac:dyDescent="0.2">
      <c r="A17" s="20" t="s">
        <v>86</v>
      </c>
      <c r="C17" s="4">
        <v>27458738</v>
      </c>
      <c r="E17" s="4">
        <v>26305471004</v>
      </c>
      <c r="G17" s="4">
        <v>27110249545.4837</v>
      </c>
      <c r="I17" s="4">
        <v>0</v>
      </c>
      <c r="K17" s="4">
        <v>0</v>
      </c>
      <c r="M17" s="4">
        <v>-3</v>
      </c>
      <c r="O17" s="4">
        <v>3</v>
      </c>
      <c r="Q17" s="4">
        <v>27458735</v>
      </c>
      <c r="S17" s="4">
        <v>995</v>
      </c>
      <c r="U17" s="4">
        <v>26305468130</v>
      </c>
      <c r="W17" s="4">
        <v>27110246583.5578</v>
      </c>
      <c r="Y17" s="1">
        <v>6.4011919250681623E-3</v>
      </c>
    </row>
    <row r="18" spans="1:25" ht="21" x14ac:dyDescent="0.2">
      <c r="A18" s="20" t="s">
        <v>79</v>
      </c>
      <c r="C18" s="4">
        <v>10000000</v>
      </c>
      <c r="E18" s="4">
        <v>31479636203</v>
      </c>
      <c r="G18" s="4">
        <v>28914747800</v>
      </c>
      <c r="I18" s="4">
        <v>0</v>
      </c>
      <c r="K18" s="4">
        <v>0</v>
      </c>
      <c r="M18" s="4">
        <v>0</v>
      </c>
      <c r="O18" s="4">
        <v>0</v>
      </c>
      <c r="Q18" s="4">
        <v>10000000</v>
      </c>
      <c r="S18" s="4">
        <v>2448</v>
      </c>
      <c r="U18" s="4">
        <v>31479636203</v>
      </c>
      <c r="W18" s="4">
        <v>24290769600</v>
      </c>
      <c r="Y18" s="1">
        <v>5.7354652875608609E-3</v>
      </c>
    </row>
    <row r="19" spans="1:25" ht="21" x14ac:dyDescent="0.2">
      <c r="A19" s="20" t="s">
        <v>80</v>
      </c>
      <c r="C19" s="4">
        <v>1256499</v>
      </c>
      <c r="E19" s="4">
        <v>8065015536</v>
      </c>
      <c r="G19" s="4">
        <v>7630331927.9076004</v>
      </c>
      <c r="I19" s="4">
        <v>0</v>
      </c>
      <c r="K19" s="4">
        <v>0</v>
      </c>
      <c r="M19" s="4">
        <v>0</v>
      </c>
      <c r="O19" s="4">
        <v>0</v>
      </c>
      <c r="Q19" s="4">
        <v>1256499</v>
      </c>
      <c r="S19" s="4">
        <v>6150</v>
      </c>
      <c r="U19" s="4">
        <v>8065015536</v>
      </c>
      <c r="W19" s="4">
        <v>7667735515.7895002</v>
      </c>
      <c r="Y19" s="1">
        <v>1.8104832250769136E-3</v>
      </c>
    </row>
    <row r="20" spans="1:25" ht="21" x14ac:dyDescent="0.2">
      <c r="A20" s="20" t="s">
        <v>66</v>
      </c>
      <c r="C20" s="4">
        <v>100000</v>
      </c>
      <c r="E20" s="4">
        <v>11910805182</v>
      </c>
      <c r="G20" s="4">
        <v>9932622700</v>
      </c>
      <c r="I20" s="4">
        <v>0</v>
      </c>
      <c r="K20" s="4">
        <v>0</v>
      </c>
      <c r="M20" s="4">
        <v>0</v>
      </c>
      <c r="O20" s="4">
        <v>0</v>
      </c>
      <c r="Q20" s="4">
        <v>100000</v>
      </c>
      <c r="S20" s="4">
        <v>100100</v>
      </c>
      <c r="U20" s="4">
        <v>11910805182</v>
      </c>
      <c r="W20" s="4">
        <v>9932622700</v>
      </c>
      <c r="Y20" s="1">
        <v>2.3452617454446166E-3</v>
      </c>
    </row>
    <row r="21" spans="1:25" ht="21" x14ac:dyDescent="0.2">
      <c r="A21" s="20" t="s">
        <v>67</v>
      </c>
      <c r="C21" s="4">
        <v>855000</v>
      </c>
      <c r="E21" s="4">
        <v>33645519049</v>
      </c>
      <c r="G21" s="4">
        <v>51522776320.5</v>
      </c>
      <c r="I21" s="4">
        <v>0</v>
      </c>
      <c r="K21" s="4">
        <v>0</v>
      </c>
      <c r="M21" s="4">
        <v>0</v>
      </c>
      <c r="O21" s="4">
        <v>0</v>
      </c>
      <c r="Q21" s="4">
        <v>855000</v>
      </c>
      <c r="S21" s="4">
        <v>60730</v>
      </c>
      <c r="U21" s="4">
        <v>33645519049</v>
      </c>
      <c r="W21" s="4">
        <v>51522776320.5</v>
      </c>
      <c r="Y21" s="1">
        <v>1.2165406859113695E-2</v>
      </c>
    </row>
    <row r="22" spans="1:25" ht="21" x14ac:dyDescent="0.2">
      <c r="A22" s="20" t="s">
        <v>68</v>
      </c>
      <c r="C22" s="4">
        <v>562499</v>
      </c>
      <c r="E22" s="4">
        <v>5010786764</v>
      </c>
      <c r="G22" s="4">
        <v>4632652326.6590004</v>
      </c>
      <c r="I22" s="4">
        <v>0</v>
      </c>
      <c r="K22" s="4">
        <v>0</v>
      </c>
      <c r="M22" s="4">
        <v>0</v>
      </c>
      <c r="O22" s="4">
        <v>0</v>
      </c>
      <c r="Q22" s="4">
        <v>562499</v>
      </c>
      <c r="S22" s="4">
        <v>8130</v>
      </c>
      <c r="U22" s="4">
        <v>5010786764</v>
      </c>
      <c r="W22" s="4">
        <v>4537766676.5949001</v>
      </c>
      <c r="Y22" s="1">
        <v>1.0714441611047376E-3</v>
      </c>
    </row>
    <row r="23" spans="1:25" ht="21" x14ac:dyDescent="0.2">
      <c r="A23" s="20" t="s">
        <v>69</v>
      </c>
      <c r="C23" s="4">
        <v>2375000</v>
      </c>
      <c r="E23" s="4">
        <v>60831699396</v>
      </c>
      <c r="G23" s="4">
        <v>84438455987.5</v>
      </c>
      <c r="I23" s="4">
        <v>0</v>
      </c>
      <c r="K23" s="4">
        <v>0</v>
      </c>
      <c r="M23" s="4">
        <v>0</v>
      </c>
      <c r="O23" s="4">
        <v>0</v>
      </c>
      <c r="Q23" s="4">
        <v>2375000</v>
      </c>
      <c r="S23" s="4">
        <v>37930</v>
      </c>
      <c r="U23" s="4">
        <v>60831699396</v>
      </c>
      <c r="W23" s="4">
        <v>89387402612.5</v>
      </c>
      <c r="Y23" s="1">
        <v>2.1105891384734916E-2</v>
      </c>
    </row>
    <row r="24" spans="1:25" ht="21" x14ac:dyDescent="0.2">
      <c r="A24" s="20" t="s">
        <v>70</v>
      </c>
      <c r="C24" s="4">
        <v>5000000</v>
      </c>
      <c r="E24" s="4">
        <v>20180506279</v>
      </c>
      <c r="G24" s="4">
        <v>17086889400</v>
      </c>
      <c r="I24" s="4">
        <v>0</v>
      </c>
      <c r="K24" s="4">
        <v>0</v>
      </c>
      <c r="M24" s="4">
        <v>0</v>
      </c>
      <c r="O24" s="4">
        <v>0</v>
      </c>
      <c r="Q24" s="4">
        <v>5000000</v>
      </c>
      <c r="S24" s="4">
        <v>3639</v>
      </c>
      <c r="U24" s="4">
        <v>20180506279</v>
      </c>
      <c r="W24" s="4">
        <v>18054352650</v>
      </c>
      <c r="Y24" s="1">
        <v>4.2629408050314484E-3</v>
      </c>
    </row>
    <row r="25" spans="1:25" ht="21" x14ac:dyDescent="0.2">
      <c r="A25" s="20" t="s">
        <v>71</v>
      </c>
      <c r="C25" s="4">
        <v>3400000</v>
      </c>
      <c r="E25" s="4">
        <v>27972320158</v>
      </c>
      <c r="G25" s="4">
        <v>27866910680</v>
      </c>
      <c r="I25" s="4">
        <v>0</v>
      </c>
      <c r="K25" s="4">
        <v>0</v>
      </c>
      <c r="M25" s="4">
        <v>0</v>
      </c>
      <c r="O25" s="4">
        <v>0</v>
      </c>
      <c r="Q25" s="4">
        <v>3400000</v>
      </c>
      <c r="S25" s="4">
        <v>6368</v>
      </c>
      <c r="U25" s="4">
        <v>27972320158</v>
      </c>
      <c r="W25" s="4">
        <v>21483836224</v>
      </c>
      <c r="Y25" s="1">
        <v>5.0727004098871618E-3</v>
      </c>
    </row>
    <row r="26" spans="1:25" ht="21" x14ac:dyDescent="0.2">
      <c r="A26" s="20" t="s">
        <v>81</v>
      </c>
      <c r="C26" s="4">
        <v>2000000</v>
      </c>
      <c r="E26" s="4">
        <v>4443360508</v>
      </c>
      <c r="G26" s="4">
        <v>4157611300</v>
      </c>
      <c r="I26" s="4">
        <v>0</v>
      </c>
      <c r="K26" s="4">
        <v>0</v>
      </c>
      <c r="M26" s="4">
        <v>0</v>
      </c>
      <c r="O26" s="4">
        <v>0</v>
      </c>
      <c r="Q26" s="4">
        <v>2000000</v>
      </c>
      <c r="S26" s="4">
        <v>2095</v>
      </c>
      <c r="U26" s="4">
        <v>4443360508</v>
      </c>
      <c r="W26" s="4">
        <v>4157611300</v>
      </c>
      <c r="Y26" s="1">
        <v>9.8168298835294137E-4</v>
      </c>
    </row>
    <row r="27" spans="1:25" ht="21" x14ac:dyDescent="0.2">
      <c r="A27" s="20" t="s">
        <v>73</v>
      </c>
      <c r="C27" s="4">
        <v>2457000</v>
      </c>
      <c r="E27" s="4">
        <v>21210703207</v>
      </c>
      <c r="G27" s="4">
        <v>18187535129.400002</v>
      </c>
      <c r="I27" s="4">
        <v>0</v>
      </c>
      <c r="K27" s="4">
        <v>0</v>
      </c>
      <c r="M27" s="4">
        <v>0</v>
      </c>
      <c r="O27" s="4">
        <v>0</v>
      </c>
      <c r="Q27" s="4">
        <v>2457000</v>
      </c>
      <c r="S27" s="4">
        <v>7460</v>
      </c>
      <c r="U27" s="4">
        <v>21210703207</v>
      </c>
      <c r="W27" s="4">
        <v>18187535129.400002</v>
      </c>
      <c r="Y27" s="1">
        <v>4.2943874615223162E-3</v>
      </c>
    </row>
    <row r="28" spans="1:25" ht="21" x14ac:dyDescent="0.2">
      <c r="A28" s="20" t="s">
        <v>89</v>
      </c>
      <c r="C28" s="4">
        <v>0</v>
      </c>
      <c r="E28" s="4">
        <v>0</v>
      </c>
      <c r="G28" s="4">
        <v>0</v>
      </c>
      <c r="I28" s="4">
        <v>36404494</v>
      </c>
      <c r="K28" s="4">
        <v>0</v>
      </c>
      <c r="M28" s="4">
        <v>0</v>
      </c>
      <c r="O28" s="4">
        <v>0</v>
      </c>
      <c r="Q28" s="4">
        <v>36404494</v>
      </c>
      <c r="S28" s="4">
        <v>1049</v>
      </c>
      <c r="U28" s="4">
        <v>33128089540</v>
      </c>
      <c r="W28" s="4">
        <v>37893118537.187599</v>
      </c>
      <c r="Y28" s="1">
        <v>8.9472120310040929E-3</v>
      </c>
    </row>
    <row r="29" spans="1:25" ht="21" x14ac:dyDescent="0.2">
      <c r="A29" s="20" t="s">
        <v>90</v>
      </c>
      <c r="C29" s="4">
        <v>0</v>
      </c>
      <c r="E29" s="4">
        <v>0</v>
      </c>
      <c r="G29" s="4">
        <v>0</v>
      </c>
      <c r="I29" s="4">
        <v>22449013</v>
      </c>
      <c r="K29" s="4">
        <v>0</v>
      </c>
      <c r="M29" s="4">
        <v>0</v>
      </c>
      <c r="O29" s="4">
        <v>0</v>
      </c>
      <c r="Q29" s="4">
        <v>22449013</v>
      </c>
      <c r="S29" s="4">
        <v>969</v>
      </c>
      <c r="U29" s="4">
        <v>30193922485</v>
      </c>
      <c r="W29" s="4">
        <v>21584942183.495201</v>
      </c>
      <c r="Y29" s="1">
        <v>5.0965732525594769E-3</v>
      </c>
    </row>
    <row r="30" spans="1:25" ht="21" x14ac:dyDescent="0.2">
      <c r="A30" s="20" t="s">
        <v>91</v>
      </c>
      <c r="C30" s="4">
        <v>0</v>
      </c>
      <c r="E30" s="4">
        <v>0</v>
      </c>
      <c r="G30" s="4">
        <v>0</v>
      </c>
      <c r="I30" s="4">
        <v>100000</v>
      </c>
      <c r="K30" s="4">
        <v>3555446537</v>
      </c>
      <c r="M30" s="4">
        <v>0</v>
      </c>
      <c r="O30" s="4">
        <v>0</v>
      </c>
      <c r="Q30" s="4">
        <v>100000</v>
      </c>
      <c r="S30" s="4">
        <v>35460</v>
      </c>
      <c r="U30" s="4">
        <v>3555446537</v>
      </c>
      <c r="W30" s="4">
        <v>3518589420</v>
      </c>
      <c r="Y30" s="1">
        <v>8.3079901591874236E-4</v>
      </c>
    </row>
    <row r="31" spans="1:25" ht="21" x14ac:dyDescent="0.2">
      <c r="A31" s="20" t="s">
        <v>85</v>
      </c>
      <c r="C31" s="4">
        <v>17991111</v>
      </c>
      <c r="E31" s="4">
        <v>156972443475</v>
      </c>
      <c r="G31" s="4">
        <v>226542383944.89899</v>
      </c>
      <c r="I31" s="4">
        <v>0</v>
      </c>
      <c r="K31" s="4">
        <v>0</v>
      </c>
      <c r="M31" s="4">
        <v>-1</v>
      </c>
      <c r="O31" s="4">
        <v>1</v>
      </c>
      <c r="Q31" s="4">
        <v>17991110</v>
      </c>
      <c r="S31" s="4">
        <v>12690</v>
      </c>
      <c r="U31" s="4">
        <v>156972434750</v>
      </c>
      <c r="W31" s="4">
        <v>226542371352.99301</v>
      </c>
      <c r="Y31" s="1">
        <v>5.3490520409728536E-2</v>
      </c>
    </row>
    <row r="32" spans="1:25" ht="21" x14ac:dyDescent="0.2">
      <c r="A32" s="20" t="s">
        <v>51</v>
      </c>
      <c r="C32" s="4">
        <v>262629550</v>
      </c>
      <c r="E32" s="4">
        <v>514293272186</v>
      </c>
      <c r="G32" s="4">
        <v>495399504222.729</v>
      </c>
      <c r="I32" s="4">
        <v>0</v>
      </c>
      <c r="K32" s="4">
        <v>0</v>
      </c>
      <c r="M32" s="4">
        <v>-3</v>
      </c>
      <c r="O32" s="4">
        <v>3</v>
      </c>
      <c r="Q32" s="4">
        <v>262629547</v>
      </c>
      <c r="S32" s="4">
        <v>1711</v>
      </c>
      <c r="U32" s="4">
        <v>514293266311</v>
      </c>
      <c r="W32" s="4">
        <v>445885608649.492</v>
      </c>
      <c r="Y32" s="1">
        <v>0.10528120239681941</v>
      </c>
    </row>
    <row r="33" spans="1:27" ht="21.75" thickBot="1" x14ac:dyDescent="0.25">
      <c r="A33" s="20" t="s">
        <v>52</v>
      </c>
      <c r="C33" s="4">
        <v>187340000</v>
      </c>
      <c r="E33" s="4">
        <v>510207274926</v>
      </c>
      <c r="G33" s="4">
        <v>461941276573</v>
      </c>
      <c r="I33" s="4">
        <v>17283754</v>
      </c>
      <c r="K33" s="4">
        <v>0</v>
      </c>
      <c r="M33" s="4">
        <v>-2</v>
      </c>
      <c r="O33" s="4">
        <v>2</v>
      </c>
      <c r="Q33" s="4">
        <v>204623752</v>
      </c>
      <c r="S33" s="4">
        <v>1969</v>
      </c>
      <c r="U33" s="4">
        <v>480013347454</v>
      </c>
      <c r="W33" s="4">
        <v>399789718471.77197</v>
      </c>
      <c r="Y33" s="1">
        <v>9.4397175979907086E-2</v>
      </c>
    </row>
    <row r="34" spans="1:27" s="20" customFormat="1" ht="21.75" thickBot="1" x14ac:dyDescent="0.25">
      <c r="E34" s="21">
        <f>SUM(E9:E33)</f>
        <v>4358163670539</v>
      </c>
      <c r="G34" s="21">
        <f>SUM(G9:G33)</f>
        <v>4132805096656.4268</v>
      </c>
      <c r="I34" s="20" t="s">
        <v>15</v>
      </c>
      <c r="K34" s="21">
        <f>SUM(K9:K33)</f>
        <v>3555446537</v>
      </c>
      <c r="M34" s="20" t="s">
        <v>15</v>
      </c>
      <c r="O34" s="21">
        <f>SUM(O9:O33)</f>
        <v>6287022816</v>
      </c>
      <c r="S34" s="20" t="s">
        <v>15</v>
      </c>
      <c r="U34" s="21">
        <f>SUM(U9:U33)</f>
        <v>4355678383887</v>
      </c>
      <c r="W34" s="21">
        <f>SUM(W9:W33)</f>
        <v>4121577545127.7949</v>
      </c>
      <c r="Y34" s="13">
        <f>SUM(Y9:Y33)</f>
        <v>0.97317480381810473</v>
      </c>
      <c r="AA34" s="4"/>
    </row>
    <row r="35" spans="1:27" s="20" customFormat="1" ht="21.75" thickTop="1" x14ac:dyDescent="0.2">
      <c r="E35" s="65"/>
      <c r="G35" s="65"/>
      <c r="K35" s="65"/>
      <c r="O35" s="65"/>
      <c r="U35" s="65"/>
      <c r="W35" s="65"/>
      <c r="Y35" s="66"/>
      <c r="AA35" s="4"/>
    </row>
    <row r="36" spans="1:27" s="20" customFormat="1" ht="21" x14ac:dyDescent="0.2">
      <c r="E36" s="65"/>
      <c r="G36" s="65"/>
      <c r="K36" s="65"/>
      <c r="O36" s="65"/>
      <c r="U36" s="65"/>
      <c r="W36" s="65"/>
      <c r="Y36" s="66"/>
      <c r="AA36" s="4"/>
    </row>
    <row r="37" spans="1:27" s="20" customFormat="1" ht="21" x14ac:dyDescent="0.2">
      <c r="E37" s="65"/>
      <c r="G37" s="65"/>
      <c r="K37" s="65"/>
      <c r="O37" s="65"/>
      <c r="U37" s="65"/>
      <c r="W37" s="65"/>
      <c r="Y37" s="66"/>
      <c r="AA37" s="4"/>
    </row>
    <row r="38" spans="1:27" s="20" customFormat="1" ht="21" x14ac:dyDescent="0.2">
      <c r="E38" s="65"/>
      <c r="G38" s="65"/>
      <c r="K38" s="65"/>
      <c r="O38" s="65"/>
      <c r="U38" s="65"/>
      <c r="W38" s="65"/>
      <c r="Y38" s="66"/>
      <c r="AA38" s="4"/>
    </row>
    <row r="39" spans="1:27" s="20" customFormat="1" ht="21" x14ac:dyDescent="0.2">
      <c r="E39" s="65"/>
      <c r="G39" s="65"/>
      <c r="K39" s="65"/>
      <c r="O39" s="65"/>
      <c r="U39" s="65"/>
      <c r="W39" s="65"/>
      <c r="Y39" s="66"/>
      <c r="AA39" s="4"/>
    </row>
    <row r="40" spans="1:27" s="20" customFormat="1" ht="21" x14ac:dyDescent="0.2">
      <c r="E40" s="65"/>
      <c r="G40" s="65"/>
      <c r="K40" s="65"/>
      <c r="O40" s="65"/>
      <c r="U40" s="65"/>
      <c r="W40" s="65"/>
      <c r="Y40" s="66"/>
      <c r="AA40" s="4"/>
    </row>
    <row r="41" spans="1:27" s="20" customFormat="1" ht="21" x14ac:dyDescent="0.2">
      <c r="E41" s="65"/>
      <c r="G41" s="65"/>
      <c r="K41" s="65"/>
      <c r="O41" s="65"/>
      <c r="U41" s="65"/>
      <c r="W41" s="65"/>
      <c r="Y41" s="66"/>
      <c r="AA41" s="4"/>
    </row>
    <row r="42" spans="1:27" s="20" customFormat="1" ht="21" x14ac:dyDescent="0.2">
      <c r="E42" s="65"/>
      <c r="G42" s="65"/>
      <c r="K42" s="65"/>
      <c r="O42" s="65"/>
      <c r="U42" s="65"/>
      <c r="W42" s="65"/>
      <c r="Y42" s="66"/>
      <c r="AA42" s="4"/>
    </row>
    <row r="43" spans="1:27" s="20" customFormat="1" ht="21" x14ac:dyDescent="0.2">
      <c r="E43" s="65"/>
      <c r="G43" s="65"/>
      <c r="K43" s="65"/>
      <c r="O43" s="65"/>
      <c r="U43" s="65"/>
      <c r="W43" s="65"/>
      <c r="Y43" s="66"/>
      <c r="AA43" s="4"/>
    </row>
    <row r="44" spans="1:27" s="20" customFormat="1" ht="21" x14ac:dyDescent="0.2">
      <c r="E44" s="65"/>
      <c r="G44" s="65"/>
      <c r="K44" s="65"/>
      <c r="O44" s="65"/>
      <c r="U44" s="65"/>
      <c r="W44" s="65"/>
      <c r="Y44" s="66"/>
      <c r="AA44" s="4"/>
    </row>
    <row r="45" spans="1:27" s="20" customFormat="1" ht="21" x14ac:dyDescent="0.2">
      <c r="E45" s="65"/>
      <c r="G45" s="65"/>
      <c r="K45" s="65"/>
      <c r="O45" s="65"/>
      <c r="U45" s="65"/>
      <c r="W45" s="65"/>
      <c r="Y45" s="66"/>
      <c r="AA45" s="4"/>
    </row>
    <row r="46" spans="1:27" s="20" customFormat="1" ht="21" x14ac:dyDescent="0.2">
      <c r="E46" s="65"/>
      <c r="G46" s="65"/>
      <c r="K46" s="65"/>
      <c r="O46" s="65"/>
      <c r="U46" s="65"/>
      <c r="W46" s="65"/>
      <c r="Y46" s="66"/>
      <c r="AA46" s="4"/>
    </row>
    <row r="47" spans="1:27" s="20" customFormat="1" ht="21" x14ac:dyDescent="0.2">
      <c r="E47" s="65"/>
      <c r="G47" s="65"/>
      <c r="K47" s="65"/>
      <c r="O47" s="65"/>
      <c r="U47" s="65"/>
      <c r="W47" s="65"/>
      <c r="Y47" s="66"/>
      <c r="AA47" s="4"/>
    </row>
    <row r="48" spans="1:27" s="20" customFormat="1" ht="21" x14ac:dyDescent="0.2">
      <c r="E48" s="65"/>
      <c r="G48" s="65"/>
      <c r="K48" s="65"/>
      <c r="O48" s="65"/>
      <c r="U48" s="65"/>
      <c r="W48" s="65"/>
      <c r="Y48" s="66"/>
      <c r="AA48" s="4"/>
    </row>
    <row r="49" spans="5:27" s="20" customFormat="1" ht="21" x14ac:dyDescent="0.2">
      <c r="E49" s="65"/>
      <c r="G49" s="65"/>
      <c r="K49" s="65"/>
      <c r="O49" s="65"/>
      <c r="U49" s="65"/>
      <c r="W49" s="65"/>
      <c r="Y49" s="66"/>
      <c r="AA49" s="4"/>
    </row>
    <row r="50" spans="5:27" s="20" customFormat="1" ht="21" x14ac:dyDescent="0.2">
      <c r="E50" s="65"/>
      <c r="G50" s="65"/>
      <c r="K50" s="65"/>
      <c r="O50" s="65"/>
      <c r="U50" s="65"/>
      <c r="W50" s="65"/>
      <c r="Y50" s="66"/>
      <c r="AA50" s="4"/>
    </row>
    <row r="51" spans="5:27" s="20" customFormat="1" ht="21" x14ac:dyDescent="0.2">
      <c r="E51" s="65"/>
      <c r="G51" s="65"/>
      <c r="K51" s="65"/>
      <c r="O51" s="65"/>
      <c r="U51" s="65"/>
      <c r="W51" s="65"/>
      <c r="Y51" s="66"/>
      <c r="AA51" s="4"/>
    </row>
    <row r="52" spans="5:27" s="20" customFormat="1" ht="21" x14ac:dyDescent="0.2">
      <c r="E52" s="65"/>
      <c r="G52" s="65"/>
      <c r="K52" s="65"/>
      <c r="O52" s="65"/>
      <c r="U52" s="65"/>
      <c r="W52" s="65"/>
      <c r="Y52" s="66"/>
      <c r="AA52" s="4"/>
    </row>
    <row r="53" spans="5:27" s="20" customFormat="1" ht="21" x14ac:dyDescent="0.2">
      <c r="E53" s="65"/>
      <c r="G53" s="65"/>
      <c r="K53" s="65"/>
      <c r="O53" s="65"/>
      <c r="U53" s="65"/>
      <c r="W53" s="65"/>
      <c r="Y53" s="66"/>
      <c r="AA53" s="4"/>
    </row>
    <row r="54" spans="5:27" s="20" customFormat="1" ht="21" x14ac:dyDescent="0.2">
      <c r="E54" s="65"/>
      <c r="G54" s="65"/>
      <c r="K54" s="65"/>
      <c r="O54" s="65"/>
      <c r="U54" s="65"/>
      <c r="W54" s="65"/>
      <c r="Y54" s="66"/>
      <c r="AA54" s="4"/>
    </row>
    <row r="55" spans="5:27" s="20" customFormat="1" ht="21" x14ac:dyDescent="0.2">
      <c r="E55" s="65"/>
      <c r="G55" s="65"/>
      <c r="K55" s="65"/>
      <c r="O55" s="65"/>
      <c r="U55" s="65"/>
      <c r="W55" s="65"/>
      <c r="Y55" s="66"/>
      <c r="AA55" s="4"/>
    </row>
    <row r="56" spans="5:27" s="20" customFormat="1" ht="21" x14ac:dyDescent="0.2">
      <c r="E56" s="65"/>
      <c r="G56" s="65"/>
      <c r="K56" s="65"/>
      <c r="O56" s="65"/>
      <c r="U56" s="65"/>
      <c r="W56" s="65"/>
      <c r="Y56" s="66"/>
      <c r="AA56" s="4"/>
    </row>
    <row r="57" spans="5:27" s="20" customFormat="1" ht="21" x14ac:dyDescent="0.2">
      <c r="E57" s="65"/>
      <c r="G57" s="65"/>
      <c r="K57" s="65"/>
      <c r="O57" s="65"/>
      <c r="U57" s="65"/>
      <c r="W57" s="65"/>
      <c r="Y57" s="66"/>
      <c r="AA57" s="4"/>
    </row>
    <row r="58" spans="5:27" s="20" customFormat="1" ht="21" x14ac:dyDescent="0.2">
      <c r="E58" s="65"/>
      <c r="G58" s="65"/>
      <c r="K58" s="65"/>
      <c r="O58" s="65"/>
      <c r="U58" s="65"/>
      <c r="W58" s="65"/>
      <c r="Y58" s="66"/>
      <c r="AA58" s="4"/>
    </row>
    <row r="59" spans="5:27" s="20" customFormat="1" ht="21" x14ac:dyDescent="0.2">
      <c r="E59" s="65"/>
      <c r="G59" s="65"/>
      <c r="K59" s="65"/>
      <c r="O59" s="65"/>
      <c r="U59" s="65"/>
      <c r="W59" s="65"/>
      <c r="Y59" s="66"/>
      <c r="AA59" s="4"/>
    </row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39"/>
  <sheetViews>
    <sheetView rightToLeft="1" topLeftCell="A5" zoomScale="85" zoomScaleNormal="85" workbookViewId="0">
      <selection activeCell="G35" sqref="G35"/>
    </sheetView>
  </sheetViews>
  <sheetFormatPr defaultRowHeight="18.75" x14ac:dyDescent="0.2"/>
  <cols>
    <col min="1" max="1" width="37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0.125" style="3" customWidth="1"/>
    <col min="8" max="8" width="0.875" style="3" customWidth="1"/>
    <col min="9" max="9" width="30.25" style="3" bestFit="1" customWidth="1"/>
    <col min="10" max="10" width="0.875" style="3" customWidth="1"/>
    <col min="11" max="11" width="16.625" style="3" customWidth="1"/>
    <col min="12" max="12" width="0.875" style="3" customWidth="1"/>
    <col min="13" max="13" width="20.125" style="3" customWidth="1"/>
    <col min="14" max="14" width="0.875" style="3" customWidth="1"/>
    <col min="15" max="15" width="20.125" style="3" customWidth="1"/>
    <col min="16" max="16" width="0.875" style="3" customWidth="1"/>
    <col min="17" max="17" width="29.75" style="3" customWidth="1"/>
    <col min="18" max="18" width="0.875" style="3" customWidth="1"/>
    <col min="19" max="16384" width="9" style="3"/>
  </cols>
  <sheetData>
    <row r="1" spans="1:17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26.25" x14ac:dyDescent="0.2">
      <c r="A2" s="63" t="str">
        <f>+سهام!A2</f>
        <v>صندوق سرمایه‌گذاری بخشی صنایع مفید - معدن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</row>
    <row r="3" spans="1:17" ht="26.25" x14ac:dyDescent="0.2">
      <c r="A3" s="63" t="s">
        <v>22</v>
      </c>
      <c r="B3" s="63" t="s">
        <v>22</v>
      </c>
      <c r="C3" s="63" t="s">
        <v>22</v>
      </c>
      <c r="D3" s="63" t="s">
        <v>22</v>
      </c>
      <c r="E3" s="63" t="s">
        <v>22</v>
      </c>
      <c r="F3" s="63" t="s">
        <v>22</v>
      </c>
      <c r="G3" s="63" t="s">
        <v>22</v>
      </c>
      <c r="H3" s="63" t="s">
        <v>22</v>
      </c>
      <c r="I3" s="63" t="s">
        <v>22</v>
      </c>
      <c r="J3" s="63" t="s">
        <v>22</v>
      </c>
      <c r="K3" s="63" t="s">
        <v>22</v>
      </c>
      <c r="L3" s="63" t="s">
        <v>22</v>
      </c>
      <c r="M3" s="63" t="s">
        <v>22</v>
      </c>
      <c r="N3" s="63" t="s">
        <v>22</v>
      </c>
      <c r="O3" s="63" t="s">
        <v>22</v>
      </c>
      <c r="P3" s="63" t="s">
        <v>22</v>
      </c>
      <c r="Q3" s="63" t="s">
        <v>22</v>
      </c>
    </row>
    <row r="4" spans="1:17" ht="26.25" x14ac:dyDescent="0.2">
      <c r="A4" s="63" t="str">
        <f>+سهام!A4</f>
        <v>برای ماه منتهی به 1405/02/31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</row>
    <row r="6" spans="1:17" ht="27" thickBot="1" x14ac:dyDescent="0.25">
      <c r="A6" s="64" t="s">
        <v>3</v>
      </c>
      <c r="C6" s="64" t="s">
        <v>24</v>
      </c>
      <c r="D6" s="64" t="s">
        <v>24</v>
      </c>
      <c r="E6" s="64" t="s">
        <v>24</v>
      </c>
      <c r="F6" s="64" t="s">
        <v>24</v>
      </c>
      <c r="G6" s="64" t="s">
        <v>24</v>
      </c>
      <c r="H6" s="64" t="s">
        <v>24</v>
      </c>
      <c r="I6" s="64" t="s">
        <v>24</v>
      </c>
      <c r="K6" s="64" t="s">
        <v>25</v>
      </c>
      <c r="L6" s="64" t="s">
        <v>25</v>
      </c>
      <c r="M6" s="64" t="s">
        <v>25</v>
      </c>
      <c r="N6" s="64" t="s">
        <v>25</v>
      </c>
      <c r="O6" s="64" t="s">
        <v>25</v>
      </c>
      <c r="P6" s="64" t="s">
        <v>25</v>
      </c>
      <c r="Q6" s="64" t="s">
        <v>25</v>
      </c>
    </row>
    <row r="7" spans="1:17" ht="27" thickBot="1" x14ac:dyDescent="0.25">
      <c r="A7" s="64" t="s">
        <v>3</v>
      </c>
      <c r="C7" s="32" t="s">
        <v>7</v>
      </c>
      <c r="E7" s="32" t="s">
        <v>30</v>
      </c>
      <c r="G7" s="32" t="s">
        <v>31</v>
      </c>
      <c r="I7" s="32" t="s">
        <v>32</v>
      </c>
      <c r="K7" s="32" t="s">
        <v>7</v>
      </c>
      <c r="M7" s="32" t="s">
        <v>30</v>
      </c>
      <c r="O7" s="32" t="s">
        <v>31</v>
      </c>
      <c r="Q7" s="32" t="s">
        <v>32</v>
      </c>
    </row>
    <row r="8" spans="1:17" ht="21" x14ac:dyDescent="0.2">
      <c r="A8" s="20" t="s">
        <v>73</v>
      </c>
      <c r="C8" s="3">
        <v>2457000</v>
      </c>
      <c r="E8" s="3">
        <v>18187535129</v>
      </c>
      <c r="G8" s="3">
        <v>18187535129</v>
      </c>
      <c r="I8" s="43">
        <f>+E8-G8</f>
        <v>0</v>
      </c>
      <c r="K8" s="45">
        <v>2457000</v>
      </c>
      <c r="L8" s="45"/>
      <c r="M8" s="45">
        <v>18187535129</v>
      </c>
      <c r="N8" s="45"/>
      <c r="O8" s="45">
        <v>25135856190</v>
      </c>
      <c r="Q8" s="3">
        <f>+M8-O8</f>
        <v>-6948321061</v>
      </c>
    </row>
    <row r="9" spans="1:17" ht="21" x14ac:dyDescent="0.2">
      <c r="A9" s="20" t="s">
        <v>68</v>
      </c>
      <c r="C9" s="3">
        <v>562499</v>
      </c>
      <c r="E9" s="3">
        <v>4537766677</v>
      </c>
      <c r="G9" s="3">
        <v>4632652326</v>
      </c>
      <c r="I9" s="49">
        <f t="shared" ref="I9:I32" si="0">+E9-G9</f>
        <v>-94885649</v>
      </c>
      <c r="K9" s="45">
        <v>562499</v>
      </c>
      <c r="L9" s="45"/>
      <c r="M9" s="45">
        <v>4537766677</v>
      </c>
      <c r="N9" s="45"/>
      <c r="O9" s="45">
        <v>5542438265</v>
      </c>
      <c r="Q9" s="49">
        <f t="shared" ref="Q9:Q32" si="1">+M9-O9</f>
        <v>-1004671588</v>
      </c>
    </row>
    <row r="10" spans="1:17" ht="21" x14ac:dyDescent="0.2">
      <c r="A10" s="20" t="s">
        <v>81</v>
      </c>
      <c r="C10" s="3">
        <v>2000000</v>
      </c>
      <c r="E10" s="3">
        <v>4157611300</v>
      </c>
      <c r="G10" s="3">
        <v>4157611300</v>
      </c>
      <c r="I10" s="49">
        <f t="shared" si="0"/>
        <v>0</v>
      </c>
      <c r="K10" s="45">
        <v>2000000</v>
      </c>
      <c r="L10" s="45"/>
      <c r="M10" s="45">
        <v>4157611300</v>
      </c>
      <c r="N10" s="45"/>
      <c r="O10" s="45">
        <v>4443360508</v>
      </c>
      <c r="Q10" s="49">
        <f t="shared" si="1"/>
        <v>-285749208</v>
      </c>
    </row>
    <row r="11" spans="1:17" ht="21" x14ac:dyDescent="0.2">
      <c r="A11" s="20" t="s">
        <v>80</v>
      </c>
      <c r="C11" s="3">
        <v>1256499</v>
      </c>
      <c r="E11" s="3">
        <v>7667735516</v>
      </c>
      <c r="G11" s="3">
        <v>7630331927</v>
      </c>
      <c r="I11" s="49">
        <f t="shared" si="0"/>
        <v>37403589</v>
      </c>
      <c r="K11" s="45">
        <v>1256499</v>
      </c>
      <c r="L11" s="45"/>
      <c r="M11" s="45">
        <v>7667735516</v>
      </c>
      <c r="N11" s="45"/>
      <c r="O11" s="45">
        <v>8065015536</v>
      </c>
      <c r="Q11" s="49">
        <f t="shared" si="1"/>
        <v>-397280020</v>
      </c>
    </row>
    <row r="12" spans="1:17" ht="21" x14ac:dyDescent="0.2">
      <c r="A12" s="20" t="s">
        <v>65</v>
      </c>
      <c r="C12" s="3">
        <v>52200000</v>
      </c>
      <c r="E12" s="3">
        <v>175538318166</v>
      </c>
      <c r="G12" s="3">
        <v>183929350194</v>
      </c>
      <c r="I12" s="49">
        <f t="shared" si="0"/>
        <v>-8391032028</v>
      </c>
      <c r="K12" s="45">
        <v>52200000</v>
      </c>
      <c r="L12" s="45"/>
      <c r="M12" s="45">
        <v>175538318166</v>
      </c>
      <c r="N12" s="45"/>
      <c r="O12" s="45">
        <v>216492462915</v>
      </c>
      <c r="Q12" s="49">
        <f t="shared" si="1"/>
        <v>-40954144749</v>
      </c>
    </row>
    <row r="13" spans="1:17" ht="21" x14ac:dyDescent="0.2">
      <c r="A13" s="20" t="s">
        <v>86</v>
      </c>
      <c r="C13" s="3">
        <v>27458735</v>
      </c>
      <c r="E13" s="3">
        <v>27110246583</v>
      </c>
      <c r="G13" s="3">
        <v>27110246671</v>
      </c>
      <c r="I13" s="49">
        <f t="shared" si="0"/>
        <v>-88</v>
      </c>
      <c r="K13" s="45">
        <v>27458735</v>
      </c>
      <c r="L13" s="45"/>
      <c r="M13" s="45">
        <v>27110246583</v>
      </c>
      <c r="N13" s="45"/>
      <c r="O13" s="45">
        <v>26305468130</v>
      </c>
      <c r="Q13" s="49">
        <f t="shared" si="1"/>
        <v>804778453</v>
      </c>
    </row>
    <row r="14" spans="1:17" s="44" customFormat="1" ht="21" x14ac:dyDescent="0.2">
      <c r="A14" s="20" t="s">
        <v>64</v>
      </c>
      <c r="C14" s="44">
        <v>13300000</v>
      </c>
      <c r="E14" s="44">
        <v>179217853780</v>
      </c>
      <c r="G14" s="44">
        <v>179217853780</v>
      </c>
      <c r="I14" s="49">
        <f t="shared" si="0"/>
        <v>0</v>
      </c>
      <c r="K14" s="45">
        <v>13300000</v>
      </c>
      <c r="L14" s="45"/>
      <c r="M14" s="45">
        <v>179217853780</v>
      </c>
      <c r="N14" s="45"/>
      <c r="O14" s="45">
        <v>187400112200</v>
      </c>
      <c r="Q14" s="49">
        <f t="shared" si="1"/>
        <v>-8182258420</v>
      </c>
    </row>
    <row r="15" spans="1:17" s="44" customFormat="1" ht="21" x14ac:dyDescent="0.2">
      <c r="A15" s="20" t="s">
        <v>48</v>
      </c>
      <c r="C15" s="44">
        <v>27700536</v>
      </c>
      <c r="E15" s="44">
        <v>157194783689</v>
      </c>
      <c r="G15" s="44">
        <v>176256605728</v>
      </c>
      <c r="I15" s="49">
        <f t="shared" si="0"/>
        <v>-19061822039</v>
      </c>
      <c r="K15" s="45">
        <v>27700536</v>
      </c>
      <c r="L15" s="45"/>
      <c r="M15" s="45">
        <v>157194783689</v>
      </c>
      <c r="N15" s="45"/>
      <c r="O15" s="45">
        <v>201767431293</v>
      </c>
      <c r="Q15" s="49">
        <f t="shared" si="1"/>
        <v>-44572647604</v>
      </c>
    </row>
    <row r="16" spans="1:17" s="44" customFormat="1" ht="21" x14ac:dyDescent="0.2">
      <c r="A16" s="20" t="s">
        <v>61</v>
      </c>
      <c r="C16" s="44">
        <v>75390988</v>
      </c>
      <c r="E16" s="44">
        <v>206021825935</v>
      </c>
      <c r="G16" s="44">
        <v>206994332738</v>
      </c>
      <c r="I16" s="49">
        <f t="shared" si="0"/>
        <v>-972506803</v>
      </c>
      <c r="K16" s="45">
        <v>75390988</v>
      </c>
      <c r="L16" s="45"/>
      <c r="M16" s="45">
        <v>206021825935</v>
      </c>
      <c r="N16" s="45"/>
      <c r="O16" s="45">
        <v>295866492949</v>
      </c>
      <c r="Q16" s="49">
        <f t="shared" si="1"/>
        <v>-89844667014</v>
      </c>
    </row>
    <row r="17" spans="1:17" s="44" customFormat="1" ht="21" x14ac:dyDescent="0.2">
      <c r="A17" s="20" t="s">
        <v>66</v>
      </c>
      <c r="C17" s="44">
        <v>100000</v>
      </c>
      <c r="E17" s="44">
        <v>9932622700</v>
      </c>
      <c r="G17" s="44">
        <v>9932622700</v>
      </c>
      <c r="I17" s="49">
        <f t="shared" si="0"/>
        <v>0</v>
      </c>
      <c r="K17" s="45">
        <v>100000</v>
      </c>
      <c r="L17" s="45"/>
      <c r="M17" s="45">
        <v>9932622700</v>
      </c>
      <c r="N17" s="45"/>
      <c r="O17" s="45">
        <v>13931470800</v>
      </c>
      <c r="Q17" s="49">
        <f t="shared" si="1"/>
        <v>-3998848100</v>
      </c>
    </row>
    <row r="18" spans="1:17" s="50" customFormat="1" ht="21" x14ac:dyDescent="0.2">
      <c r="A18" s="20" t="s">
        <v>89</v>
      </c>
      <c r="C18" s="50">
        <v>36404494</v>
      </c>
      <c r="E18" s="50">
        <v>37893118537</v>
      </c>
      <c r="G18" s="50">
        <v>33128089540</v>
      </c>
      <c r="I18" s="50">
        <f t="shared" si="0"/>
        <v>4765028997</v>
      </c>
      <c r="K18" s="50">
        <v>36404494</v>
      </c>
      <c r="M18" s="50">
        <v>37893118537</v>
      </c>
      <c r="O18" s="50">
        <v>33128089540</v>
      </c>
      <c r="Q18" s="50">
        <f t="shared" si="1"/>
        <v>4765028997</v>
      </c>
    </row>
    <row r="19" spans="1:17" s="50" customFormat="1" ht="21" x14ac:dyDescent="0.2">
      <c r="A19" s="20" t="s">
        <v>91</v>
      </c>
      <c r="C19" s="50">
        <v>100000</v>
      </c>
      <c r="E19" s="50">
        <v>3518589420</v>
      </c>
      <c r="G19" s="50">
        <v>3555446537</v>
      </c>
      <c r="I19" s="50">
        <f t="shared" si="0"/>
        <v>-36857117</v>
      </c>
      <c r="K19" s="50">
        <v>100000</v>
      </c>
      <c r="M19" s="50">
        <v>3518589420</v>
      </c>
      <c r="O19" s="50">
        <v>3555446537</v>
      </c>
      <c r="Q19" s="50">
        <f t="shared" si="1"/>
        <v>-36857117</v>
      </c>
    </row>
    <row r="20" spans="1:17" s="50" customFormat="1" ht="21" x14ac:dyDescent="0.2">
      <c r="A20" s="20" t="s">
        <v>71</v>
      </c>
      <c r="C20" s="50">
        <v>3400000</v>
      </c>
      <c r="E20" s="50">
        <v>21483836224</v>
      </c>
      <c r="G20" s="50">
        <v>27866910680</v>
      </c>
      <c r="I20" s="50">
        <f t="shared" si="0"/>
        <v>-6383074456</v>
      </c>
      <c r="K20" s="50">
        <v>3400000</v>
      </c>
      <c r="M20" s="50">
        <v>21483836224</v>
      </c>
      <c r="O20" s="50">
        <v>28345187981</v>
      </c>
      <c r="Q20" s="50">
        <f t="shared" si="1"/>
        <v>-6861351757</v>
      </c>
    </row>
    <row r="21" spans="1:17" s="43" customFormat="1" ht="21" x14ac:dyDescent="0.2">
      <c r="A21" s="20" t="s">
        <v>70</v>
      </c>
      <c r="C21" s="43">
        <v>5000000</v>
      </c>
      <c r="E21" s="43">
        <v>18054352650</v>
      </c>
      <c r="G21" s="43">
        <v>17086889400</v>
      </c>
      <c r="I21" s="50">
        <f t="shared" si="0"/>
        <v>967463250</v>
      </c>
      <c r="K21" s="45">
        <v>5000000</v>
      </c>
      <c r="L21" s="45"/>
      <c r="M21" s="45">
        <v>18054352650</v>
      </c>
      <c r="N21" s="45"/>
      <c r="O21" s="45">
        <v>20395284684</v>
      </c>
      <c r="Q21" s="50">
        <f t="shared" si="1"/>
        <v>-2340932034</v>
      </c>
    </row>
    <row r="22" spans="1:17" s="43" customFormat="1" ht="21" x14ac:dyDescent="0.2">
      <c r="A22" s="20" t="s">
        <v>90</v>
      </c>
      <c r="C22" s="43">
        <v>22449013</v>
      </c>
      <c r="E22" s="43">
        <v>21584942183</v>
      </c>
      <c r="G22" s="43">
        <v>30193922485</v>
      </c>
      <c r="I22" s="49">
        <f t="shared" si="0"/>
        <v>-8608980302</v>
      </c>
      <c r="K22" s="45">
        <v>22449013</v>
      </c>
      <c r="L22" s="45"/>
      <c r="M22" s="45">
        <v>21584942183</v>
      </c>
      <c r="N22" s="45"/>
      <c r="O22" s="45">
        <v>30193922485</v>
      </c>
      <c r="Q22" s="49">
        <f t="shared" si="1"/>
        <v>-8608980302</v>
      </c>
    </row>
    <row r="23" spans="1:17" s="43" customFormat="1" ht="21" x14ac:dyDescent="0.2">
      <c r="A23" s="20" t="s">
        <v>62</v>
      </c>
      <c r="C23" s="43">
        <v>41800544</v>
      </c>
      <c r="E23" s="43">
        <v>66363881272</v>
      </c>
      <c r="G23" s="43">
        <v>67530294144</v>
      </c>
      <c r="I23" s="49">
        <f t="shared" si="0"/>
        <v>-1166412872</v>
      </c>
      <c r="K23" s="45">
        <v>41800544</v>
      </c>
      <c r="L23" s="45"/>
      <c r="M23" s="45">
        <v>66363881272</v>
      </c>
      <c r="N23" s="45"/>
      <c r="O23" s="45">
        <v>72696672560</v>
      </c>
      <c r="Q23" s="49">
        <f t="shared" si="1"/>
        <v>-6332791288</v>
      </c>
    </row>
    <row r="24" spans="1:17" s="49" customFormat="1" ht="21" x14ac:dyDescent="0.2">
      <c r="A24" s="20" t="s">
        <v>52</v>
      </c>
      <c r="C24" s="49">
        <v>204623752</v>
      </c>
      <c r="E24" s="49">
        <v>399789718472</v>
      </c>
      <c r="G24" s="49">
        <v>431747348487</v>
      </c>
      <c r="I24" s="49">
        <f t="shared" si="0"/>
        <v>-31957630015</v>
      </c>
      <c r="K24" s="49">
        <v>204623752</v>
      </c>
      <c r="M24" s="49">
        <v>399789718472</v>
      </c>
      <c r="O24" s="49">
        <v>542790594317</v>
      </c>
      <c r="Q24" s="49">
        <f t="shared" si="1"/>
        <v>-143000875845</v>
      </c>
    </row>
    <row r="25" spans="1:17" s="49" customFormat="1" ht="21" x14ac:dyDescent="0.2">
      <c r="A25" s="20" t="s">
        <v>85</v>
      </c>
      <c r="C25" s="49">
        <v>17991110</v>
      </c>
      <c r="E25" s="49">
        <v>226542371352</v>
      </c>
      <c r="G25" s="49">
        <v>226542375219</v>
      </c>
      <c r="I25" s="49">
        <f t="shared" si="0"/>
        <v>-3867</v>
      </c>
      <c r="K25" s="49">
        <v>17991110</v>
      </c>
      <c r="M25" s="49">
        <v>226542371352</v>
      </c>
      <c r="O25" s="49">
        <v>156972434750</v>
      </c>
      <c r="Q25" s="49">
        <f t="shared" si="1"/>
        <v>69569936602</v>
      </c>
    </row>
    <row r="26" spans="1:17" s="43" customFormat="1" ht="21" x14ac:dyDescent="0.2">
      <c r="A26" s="20" t="s">
        <v>49</v>
      </c>
      <c r="C26" s="43">
        <v>655280895</v>
      </c>
      <c r="E26" s="43">
        <v>1176239972790</v>
      </c>
      <c r="G26" s="43">
        <v>1064778966141</v>
      </c>
      <c r="I26" s="49">
        <f t="shared" si="0"/>
        <v>111461006649</v>
      </c>
      <c r="K26" s="45">
        <v>655280895</v>
      </c>
      <c r="L26" s="45"/>
      <c r="M26" s="45">
        <v>1176239972790</v>
      </c>
      <c r="N26" s="45"/>
      <c r="O26" s="45">
        <v>1395606732284</v>
      </c>
      <c r="Q26" s="49">
        <f t="shared" si="1"/>
        <v>-219366759494</v>
      </c>
    </row>
    <row r="27" spans="1:17" ht="21" x14ac:dyDescent="0.2">
      <c r="A27" s="20" t="s">
        <v>79</v>
      </c>
      <c r="C27" s="3">
        <v>10000000</v>
      </c>
      <c r="E27" s="3">
        <v>24290769600</v>
      </c>
      <c r="G27" s="3">
        <v>28914747800</v>
      </c>
      <c r="I27" s="49">
        <f t="shared" si="0"/>
        <v>-4623978200</v>
      </c>
      <c r="K27" s="45">
        <v>10000000</v>
      </c>
      <c r="L27" s="45"/>
      <c r="M27" s="45">
        <v>24290769600</v>
      </c>
      <c r="N27" s="45"/>
      <c r="O27" s="45">
        <v>31479636203</v>
      </c>
      <c r="Q27" s="49">
        <f t="shared" si="1"/>
        <v>-7188866603</v>
      </c>
    </row>
    <row r="28" spans="1:17" ht="21" x14ac:dyDescent="0.2">
      <c r="A28" s="20" t="s">
        <v>50</v>
      </c>
      <c r="C28" s="3">
        <v>75649236</v>
      </c>
      <c r="E28" s="3">
        <v>217611891009</v>
      </c>
      <c r="G28" s="3">
        <v>220689534172</v>
      </c>
      <c r="I28" s="49">
        <f t="shared" si="0"/>
        <v>-3077643163</v>
      </c>
      <c r="K28" s="45">
        <v>75649236</v>
      </c>
      <c r="L28" s="45"/>
      <c r="M28" s="45">
        <v>217611891009</v>
      </c>
      <c r="N28" s="45"/>
      <c r="O28" s="45">
        <v>249739482873</v>
      </c>
      <c r="Q28" s="49">
        <f t="shared" si="1"/>
        <v>-32127591864</v>
      </c>
    </row>
    <row r="29" spans="1:17" ht="21" x14ac:dyDescent="0.2">
      <c r="A29" s="20" t="s">
        <v>46</v>
      </c>
      <c r="C29" s="3">
        <v>53598518</v>
      </c>
      <c r="E29" s="3">
        <v>531842014559</v>
      </c>
      <c r="G29" s="3">
        <v>527959567938</v>
      </c>
      <c r="I29" s="49">
        <f t="shared" si="0"/>
        <v>3882446621</v>
      </c>
      <c r="K29" s="45">
        <v>53598518</v>
      </c>
      <c r="L29" s="45"/>
      <c r="M29" s="45">
        <v>531842014559</v>
      </c>
      <c r="N29" s="45"/>
      <c r="O29" s="45">
        <v>523357626863</v>
      </c>
      <c r="Q29" s="49">
        <f t="shared" si="1"/>
        <v>8484387696</v>
      </c>
    </row>
    <row r="30" spans="1:17" ht="21" x14ac:dyDescent="0.2">
      <c r="A30" s="20" t="s">
        <v>51</v>
      </c>
      <c r="C30" s="3">
        <v>262629547</v>
      </c>
      <c r="E30" s="3">
        <v>445885608649</v>
      </c>
      <c r="G30" s="3">
        <v>495399497406</v>
      </c>
      <c r="I30" s="49">
        <f t="shared" si="0"/>
        <v>-49513888757</v>
      </c>
      <c r="K30" s="45">
        <v>262629547</v>
      </c>
      <c r="L30" s="45"/>
      <c r="M30" s="45">
        <v>445885608649</v>
      </c>
      <c r="N30" s="45"/>
      <c r="O30" s="45">
        <v>596615035421</v>
      </c>
      <c r="Q30" s="49">
        <f t="shared" si="1"/>
        <v>-150729426772</v>
      </c>
    </row>
    <row r="31" spans="1:17" s="45" customFormat="1" ht="21" x14ac:dyDescent="0.2">
      <c r="A31" s="20" t="s">
        <v>67</v>
      </c>
      <c r="C31" s="45">
        <v>855000</v>
      </c>
      <c r="E31" s="45">
        <v>51522776320</v>
      </c>
      <c r="G31" s="45">
        <v>51522776320</v>
      </c>
      <c r="I31" s="49">
        <f t="shared" si="0"/>
        <v>0</v>
      </c>
      <c r="K31" s="45">
        <v>855000</v>
      </c>
      <c r="M31" s="45">
        <v>51522776320</v>
      </c>
      <c r="O31" s="45">
        <v>38194556067</v>
      </c>
      <c r="Q31" s="49">
        <f t="shared" si="1"/>
        <v>13328220253</v>
      </c>
    </row>
    <row r="32" spans="1:17" ht="21.75" thickBot="1" x14ac:dyDescent="0.25">
      <c r="A32" s="20" t="s">
        <v>69</v>
      </c>
      <c r="C32" s="3">
        <v>2375000</v>
      </c>
      <c r="E32" s="3">
        <v>89387402612</v>
      </c>
      <c r="G32" s="3">
        <v>84438455987</v>
      </c>
      <c r="I32" s="49">
        <f t="shared" si="0"/>
        <v>4948946625</v>
      </c>
      <c r="K32" s="45">
        <v>2375000</v>
      </c>
      <c r="L32" s="45"/>
      <c r="M32" s="45">
        <v>89387402612</v>
      </c>
      <c r="N32" s="45"/>
      <c r="O32" s="45">
        <v>68696092439</v>
      </c>
      <c r="Q32" s="49">
        <f t="shared" si="1"/>
        <v>20691310173</v>
      </c>
    </row>
    <row r="33" spans="5:17" s="22" customFormat="1" ht="21.75" thickBot="1" x14ac:dyDescent="0.25">
      <c r="E33" s="23">
        <f>SUM(E8:E32)</f>
        <v>4121577545124</v>
      </c>
      <c r="G33" s="23">
        <f>SUM(G8:G32)</f>
        <v>4129403964749</v>
      </c>
      <c r="I33" s="23">
        <f>SUM(I8:I32)</f>
        <v>-7826419625</v>
      </c>
      <c r="K33" s="22" t="s">
        <v>15</v>
      </c>
      <c r="M33" s="23">
        <f>SUM(M8:M32)</f>
        <v>4121577545124</v>
      </c>
      <c r="O33" s="23">
        <f>SUM(O8:O32)</f>
        <v>4776716903790</v>
      </c>
      <c r="Q33" s="23">
        <f>SUM(Q8:Q32)</f>
        <v>-655139358666</v>
      </c>
    </row>
    <row r="34" spans="5:17" ht="19.5" thickTop="1" x14ac:dyDescent="0.2"/>
    <row r="35" spans="5:17" x14ac:dyDescent="0.2">
      <c r="I35" s="48"/>
    </row>
    <row r="39" spans="5:17" x14ac:dyDescent="0.2">
      <c r="I39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zoomScaleNormal="100" workbookViewId="0">
      <selection activeCell="G35" sqref="G35"/>
    </sheetView>
  </sheetViews>
  <sheetFormatPr defaultRowHeight="22.5" x14ac:dyDescent="0.2"/>
  <cols>
    <col min="1" max="1" width="26.75" style="30" bestFit="1" customWidth="1"/>
    <col min="2" max="2" width="0.875" style="30" customWidth="1"/>
    <col min="3" max="3" width="18" style="30" bestFit="1" customWidth="1"/>
    <col min="4" max="4" width="0.875" style="30" customWidth="1"/>
    <col min="5" max="5" width="19" style="30" bestFit="1" customWidth="1"/>
    <col min="6" max="6" width="0.875" style="30" customWidth="1"/>
    <col min="7" max="7" width="18.75" style="30" bestFit="1" customWidth="1"/>
    <col min="8" max="8" width="0.875" style="30" customWidth="1"/>
    <col min="9" max="9" width="19.75" style="30" bestFit="1" customWidth="1"/>
    <col min="10" max="10" width="0.875" style="30" customWidth="1"/>
    <col min="11" max="11" width="18.25" style="30" bestFit="1" customWidth="1"/>
    <col min="12" max="12" width="0.875" style="30" customWidth="1"/>
    <col min="13" max="13" width="8" style="30" customWidth="1"/>
    <col min="14" max="14" width="18.25" style="30" bestFit="1" customWidth="1"/>
    <col min="15" max="16384" width="9" style="30"/>
  </cols>
  <sheetData>
    <row r="2" spans="1:20" ht="24" x14ac:dyDescent="0.2">
      <c r="A2" s="53" t="str">
        <f>+سهام!A2</f>
        <v>صندوق سرمایه‌گذاری بخشی صنایع مفید - معدن</v>
      </c>
      <c r="B2" s="53" t="s">
        <v>0</v>
      </c>
      <c r="C2" s="53" t="s">
        <v>0</v>
      </c>
      <c r="D2" s="53" t="s">
        <v>0</v>
      </c>
      <c r="E2" s="53" t="s">
        <v>0</v>
      </c>
      <c r="F2" s="53" t="s">
        <v>0</v>
      </c>
      <c r="G2" s="53" t="s">
        <v>0</v>
      </c>
      <c r="H2" s="53" t="s">
        <v>0</v>
      </c>
      <c r="I2" s="53" t="s">
        <v>0</v>
      </c>
      <c r="J2" s="53" t="s">
        <v>0</v>
      </c>
      <c r="K2" s="53" t="s">
        <v>0</v>
      </c>
    </row>
    <row r="3" spans="1:20" ht="24" x14ac:dyDescent="0.2">
      <c r="A3" s="53" t="s">
        <v>1</v>
      </c>
      <c r="B3" s="53" t="s">
        <v>1</v>
      </c>
      <c r="C3" s="53" t="s">
        <v>1</v>
      </c>
      <c r="D3" s="53" t="s">
        <v>1</v>
      </c>
      <c r="E3" s="53" t="s">
        <v>1</v>
      </c>
      <c r="F3" s="53" t="s">
        <v>1</v>
      </c>
      <c r="G3" s="53" t="s">
        <v>1</v>
      </c>
      <c r="H3" s="53" t="s">
        <v>1</v>
      </c>
      <c r="I3" s="53" t="s">
        <v>1</v>
      </c>
      <c r="J3" s="53" t="s">
        <v>1</v>
      </c>
      <c r="K3" s="53" t="s">
        <v>1</v>
      </c>
    </row>
    <row r="4" spans="1:20" ht="24" x14ac:dyDescent="0.2">
      <c r="A4" s="53" t="str">
        <f>+سهام!A4</f>
        <v>برای ماه منتهی به 1405/02/31</v>
      </c>
      <c r="B4" s="53" t="s">
        <v>16</v>
      </c>
      <c r="C4" s="53" t="s">
        <v>16</v>
      </c>
      <c r="D4" s="53" t="s">
        <v>16</v>
      </c>
      <c r="E4" s="53" t="s">
        <v>16</v>
      </c>
      <c r="F4" s="53" t="s">
        <v>16</v>
      </c>
      <c r="G4" s="53" t="s">
        <v>16</v>
      </c>
      <c r="H4" s="53" t="s">
        <v>16</v>
      </c>
      <c r="I4" s="53" t="s">
        <v>16</v>
      </c>
      <c r="J4" s="53" t="s">
        <v>16</v>
      </c>
      <c r="K4" s="53" t="s">
        <v>16</v>
      </c>
    </row>
    <row r="5" spans="1:20" ht="25.5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pans="1:20" ht="24.75" thickBot="1" x14ac:dyDescent="0.25">
      <c r="A6" s="55" t="s">
        <v>17</v>
      </c>
      <c r="C6" s="38" t="str">
        <f>+سهام!C6</f>
        <v>1405/01/31</v>
      </c>
      <c r="E6" s="55" t="s">
        <v>5</v>
      </c>
      <c r="F6" s="55" t="s">
        <v>5</v>
      </c>
      <c r="G6" s="55" t="s">
        <v>5</v>
      </c>
      <c r="I6" s="55" t="str">
        <f>+سهام!Q6</f>
        <v>1405/02/31</v>
      </c>
      <c r="J6" s="55" t="s">
        <v>4</v>
      </c>
      <c r="K6" s="55" t="s">
        <v>4</v>
      </c>
    </row>
    <row r="7" spans="1:20" ht="24.75" thickBot="1" x14ac:dyDescent="0.25">
      <c r="A7" s="55" t="s">
        <v>17</v>
      </c>
      <c r="C7" s="38" t="s">
        <v>18</v>
      </c>
      <c r="E7" s="38" t="s">
        <v>19</v>
      </c>
      <c r="G7" s="38" t="s">
        <v>20</v>
      </c>
      <c r="I7" s="38" t="s">
        <v>18</v>
      </c>
      <c r="K7" s="38" t="s">
        <v>21</v>
      </c>
    </row>
    <row r="8" spans="1:20" ht="24" x14ac:dyDescent="0.2">
      <c r="A8" s="27" t="s">
        <v>43</v>
      </c>
      <c r="C8" s="30">
        <v>7674682094</v>
      </c>
      <c r="E8" s="30">
        <v>27230643108</v>
      </c>
      <c r="G8" s="30">
        <v>20656403560</v>
      </c>
      <c r="I8" s="30">
        <f>+C8+E8-G8</f>
        <v>14248921642</v>
      </c>
      <c r="K8" s="41">
        <v>3.3644135944900528E-3</v>
      </c>
    </row>
    <row r="9" spans="1:20" ht="24.75" thickBot="1" x14ac:dyDescent="0.25">
      <c r="A9" s="27" t="s">
        <v>47</v>
      </c>
      <c r="C9" s="30">
        <v>15245741</v>
      </c>
      <c r="E9" s="30">
        <v>64487</v>
      </c>
      <c r="I9" s="30">
        <f t="shared" ref="I9" si="0">+C9+E9-G9</f>
        <v>15310228</v>
      </c>
      <c r="K9" s="41">
        <v>3.6150061395602035E-6</v>
      </c>
    </row>
    <row r="10" spans="1:20" s="27" customFormat="1" ht="24.75" thickBot="1" x14ac:dyDescent="0.25">
      <c r="A10" s="27" t="s">
        <v>15</v>
      </c>
      <c r="C10" s="26">
        <f>SUM(C8:C9)</f>
        <v>7689927835</v>
      </c>
      <c r="E10" s="26">
        <f>SUM(E8:E9)</f>
        <v>27230707595</v>
      </c>
      <c r="G10" s="26">
        <f>SUM(G8:G9)</f>
        <v>20656403560</v>
      </c>
      <c r="I10" s="26">
        <f>SUM(I8:I9)</f>
        <v>14264231870</v>
      </c>
      <c r="K10" s="42">
        <f>SUM(K8:K9)</f>
        <v>3.3680286006296128E-3</v>
      </c>
    </row>
    <row r="11" spans="1:20" ht="23.25" thickTop="1" x14ac:dyDescent="0.2"/>
    <row r="12" spans="1:20" x14ac:dyDescent="0.45">
      <c r="I12" s="37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E13" sqref="E13"/>
    </sheetView>
  </sheetViews>
  <sheetFormatPr defaultRowHeight="18.75" x14ac:dyDescent="0.2"/>
  <cols>
    <col min="1" max="1" width="15" style="2" customWidth="1"/>
    <col min="2" max="2" width="0.875" style="2" customWidth="1"/>
    <col min="3" max="3" width="20.25" style="2" customWidth="1"/>
    <col min="4" max="4" width="0.875" style="2" customWidth="1"/>
    <col min="5" max="5" width="20.25" style="2" customWidth="1"/>
    <col min="6" max="6" width="0.875" style="2" customWidth="1"/>
    <col min="7" max="7" width="8" style="2" customWidth="1"/>
    <col min="8" max="16384" width="9" style="2"/>
  </cols>
  <sheetData>
    <row r="2" spans="1:5" ht="26.25" x14ac:dyDescent="0.2">
      <c r="A2" s="56" t="str">
        <f>+سهام!A2</f>
        <v>صندوق سرمایه‌گذاری بخشی صنایع مفید - معدن</v>
      </c>
      <c r="B2" s="56" t="s">
        <v>0</v>
      </c>
      <c r="C2" s="56" t="s">
        <v>0</v>
      </c>
      <c r="D2" s="56" t="s">
        <v>0</v>
      </c>
      <c r="E2" s="56" t="s">
        <v>0</v>
      </c>
    </row>
    <row r="3" spans="1:5" ht="26.25" x14ac:dyDescent="0.2">
      <c r="A3" s="56" t="s">
        <v>22</v>
      </c>
      <c r="B3" s="56" t="s">
        <v>22</v>
      </c>
      <c r="C3" s="56" t="s">
        <v>22</v>
      </c>
      <c r="D3" s="56" t="s">
        <v>22</v>
      </c>
      <c r="E3" s="56" t="s">
        <v>22</v>
      </c>
    </row>
    <row r="4" spans="1:5" ht="26.25" x14ac:dyDescent="0.2">
      <c r="A4" s="56" t="str">
        <f>+'جمع درآمدها'!A4</f>
        <v>برای ماه منتهی به 1405/02/31</v>
      </c>
      <c r="B4" s="56" t="s">
        <v>2</v>
      </c>
      <c r="C4" s="56" t="s">
        <v>2</v>
      </c>
      <c r="D4" s="56" t="s">
        <v>2</v>
      </c>
      <c r="E4" s="56" t="s">
        <v>2</v>
      </c>
    </row>
    <row r="5" spans="1:5" ht="26.25" x14ac:dyDescent="0.2">
      <c r="E5" s="46" t="s">
        <v>76</v>
      </c>
    </row>
    <row r="6" spans="1:5" ht="27" thickBot="1" x14ac:dyDescent="0.25">
      <c r="A6" s="57" t="s">
        <v>44</v>
      </c>
      <c r="C6" s="14" t="s">
        <v>24</v>
      </c>
      <c r="E6" s="14" t="s">
        <v>75</v>
      </c>
    </row>
    <row r="7" spans="1:5" ht="27" thickBot="1" x14ac:dyDescent="0.25">
      <c r="A7" s="57" t="s">
        <v>44</v>
      </c>
      <c r="C7" s="14" t="s">
        <v>18</v>
      </c>
      <c r="E7" s="14" t="s">
        <v>18</v>
      </c>
    </row>
    <row r="8" spans="1:5" ht="24.75" thickBot="1" x14ac:dyDescent="0.25">
      <c r="A8" s="9" t="s">
        <v>44</v>
      </c>
      <c r="B8" s="10"/>
      <c r="C8" s="11">
        <v>0</v>
      </c>
      <c r="D8" s="10"/>
      <c r="E8" s="11">
        <v>1090106339</v>
      </c>
    </row>
    <row r="9" spans="1:5" ht="24.75" thickBot="1" x14ac:dyDescent="0.25">
      <c r="A9" s="10" t="s">
        <v>15</v>
      </c>
      <c r="B9" s="10"/>
      <c r="C9" s="12">
        <f>SUM(C8:C8)</f>
        <v>0</v>
      </c>
      <c r="D9" s="10"/>
      <c r="E9" s="12">
        <f>SUM(E8:E8)</f>
        <v>1090106339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20"/>
  <sheetViews>
    <sheetView rightToLeft="1" workbookViewId="0">
      <selection activeCell="G35" sqref="G35"/>
    </sheetView>
  </sheetViews>
  <sheetFormatPr defaultRowHeight="18.75" x14ac:dyDescent="0.45"/>
  <cols>
    <col min="1" max="1" width="20.875" style="28" bestFit="1" customWidth="1"/>
    <col min="2" max="2" width="0.875" style="28" customWidth="1"/>
    <col min="3" max="3" width="20.125" style="28" customWidth="1"/>
    <col min="4" max="4" width="0.875" style="28" customWidth="1"/>
    <col min="5" max="5" width="20.125" style="28" customWidth="1"/>
    <col min="6" max="6" width="0.875" style="28" customWidth="1"/>
    <col min="7" max="7" width="28" style="28" customWidth="1"/>
    <col min="8" max="8" width="0.875" style="28" customWidth="1"/>
    <col min="9" max="9" width="8" style="28" customWidth="1"/>
    <col min="10" max="16384" width="9" style="28"/>
  </cols>
  <sheetData>
    <row r="2" spans="1:7" ht="26.25" x14ac:dyDescent="0.45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</row>
    <row r="3" spans="1:7" ht="26.25" x14ac:dyDescent="0.45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</row>
    <row r="4" spans="1:7" ht="26.25" x14ac:dyDescent="0.45">
      <c r="A4" s="58" t="str">
        <f>+سهام!A4</f>
        <v>برای ماه منتهی به 1405/02/31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</row>
    <row r="6" spans="1:7" ht="27" thickBot="1" x14ac:dyDescent="0.5">
      <c r="A6" s="36" t="s">
        <v>26</v>
      </c>
      <c r="C6" s="36" t="s">
        <v>18</v>
      </c>
      <c r="E6" s="36" t="s">
        <v>36</v>
      </c>
      <c r="G6" s="36" t="s">
        <v>13</v>
      </c>
    </row>
    <row r="7" spans="1:7" ht="21" x14ac:dyDescent="0.55000000000000004">
      <c r="A7" s="29" t="s">
        <v>41</v>
      </c>
      <c r="C7" s="8">
        <f>+'درآمد سرمایه‌گذاری در سهام'!I38</f>
        <v>85934733991</v>
      </c>
      <c r="D7" s="8"/>
      <c r="E7" s="1">
        <f>+C7/$C$10</f>
        <v>0.99711464522907445</v>
      </c>
      <c r="F7" s="8"/>
      <c r="G7" s="1">
        <v>2.0290657394451468E-2</v>
      </c>
    </row>
    <row r="8" spans="1:7" ht="21.75" thickBot="1" x14ac:dyDescent="0.6">
      <c r="A8" s="29" t="s">
        <v>42</v>
      </c>
      <c r="C8" s="8">
        <f>+'درآمد سپرده بانکی'!C10</f>
        <v>248669695</v>
      </c>
      <c r="D8" s="8"/>
      <c r="E8" s="1">
        <f t="shared" ref="E8:E9" si="0">+C8/$C$10</f>
        <v>2.8853547709255184E-3</v>
      </c>
      <c r="F8" s="8"/>
      <c r="G8" s="1">
        <v>5.8715159182969922E-5</v>
      </c>
    </row>
    <row r="9" spans="1:7" ht="21.75" hidden="1" thickBot="1" x14ac:dyDescent="0.6">
      <c r="A9" s="29" t="s">
        <v>77</v>
      </c>
      <c r="C9" s="8">
        <f>+'سایر درآمدها'!C9</f>
        <v>0</v>
      </c>
      <c r="D9" s="8"/>
      <c r="E9" s="1">
        <f t="shared" si="0"/>
        <v>0</v>
      </c>
      <c r="F9" s="8"/>
      <c r="G9" s="1">
        <v>0</v>
      </c>
    </row>
    <row r="10" spans="1:7" s="29" customFormat="1" ht="21.75" thickBot="1" x14ac:dyDescent="0.6">
      <c r="A10" s="29" t="s">
        <v>15</v>
      </c>
      <c r="C10" s="6">
        <f>SUM(C7:C9)</f>
        <v>86183403686</v>
      </c>
      <c r="D10" s="5"/>
      <c r="E10" s="7">
        <f>SUM(E7:E9)</f>
        <v>1</v>
      </c>
      <c r="F10" s="5"/>
      <c r="G10" s="13">
        <f>SUM(G7:G9)</f>
        <v>2.0349372553634438E-2</v>
      </c>
    </row>
    <row r="11" spans="1:7" ht="19.5" thickTop="1" x14ac:dyDescent="0.45"/>
    <row r="12" spans="1:7" x14ac:dyDescent="0.45">
      <c r="C12" s="19"/>
      <c r="G12" s="19"/>
    </row>
    <row r="13" spans="1:7" x14ac:dyDescent="0.45">
      <c r="C13" s="47"/>
      <c r="E13" s="35"/>
      <c r="G13" s="19"/>
    </row>
    <row r="14" spans="1:7" x14ac:dyDescent="0.45">
      <c r="C14" s="47"/>
      <c r="G14" s="19"/>
    </row>
    <row r="15" spans="1:7" x14ac:dyDescent="0.45">
      <c r="C15" s="47"/>
    </row>
    <row r="16" spans="1:7" x14ac:dyDescent="0.45">
      <c r="C16" s="47"/>
      <c r="G16" s="37"/>
    </row>
    <row r="20" spans="5:5" x14ac:dyDescent="0.45">
      <c r="E20" s="28" t="s">
        <v>60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39"/>
  <sheetViews>
    <sheetView rightToLeft="1" zoomScale="85" zoomScaleNormal="85" workbookViewId="0">
      <selection activeCell="G35" sqref="G35"/>
    </sheetView>
  </sheetViews>
  <sheetFormatPr defaultRowHeight="18.75" x14ac:dyDescent="0.45"/>
  <cols>
    <col min="1" max="1" width="35.25" style="18" bestFit="1" customWidth="1"/>
    <col min="2" max="2" width="0.875" style="18" customWidth="1"/>
    <col min="3" max="3" width="19.25" style="18" customWidth="1"/>
    <col min="4" max="4" width="0.875" style="18" customWidth="1"/>
    <col min="5" max="5" width="19.25" style="18" customWidth="1"/>
    <col min="6" max="6" width="0.875" style="18" customWidth="1"/>
    <col min="7" max="7" width="19.25" style="18" customWidth="1"/>
    <col min="8" max="8" width="0.875" style="18" customWidth="1"/>
    <col min="9" max="9" width="19.25" style="18" customWidth="1"/>
    <col min="10" max="10" width="0.875" style="18" customWidth="1"/>
    <col min="11" max="11" width="20.125" style="18" customWidth="1"/>
    <col min="12" max="12" width="0.875" style="18" customWidth="1"/>
    <col min="13" max="13" width="19.25" style="18" customWidth="1"/>
    <col min="14" max="14" width="0.875" style="18" customWidth="1"/>
    <col min="15" max="15" width="20.125" style="18" customWidth="1"/>
    <col min="16" max="16" width="0.875" style="18" customWidth="1"/>
    <col min="17" max="17" width="19.25" style="18" customWidth="1"/>
    <col min="18" max="18" width="0.875" style="18" customWidth="1"/>
    <col min="19" max="19" width="20.125" style="18" customWidth="1"/>
    <col min="20" max="20" width="0.875" style="18" customWidth="1"/>
    <col min="21" max="21" width="20.125" style="18" customWidth="1"/>
    <col min="22" max="22" width="0.875" style="18" customWidth="1"/>
    <col min="23" max="23" width="8" style="18" customWidth="1"/>
    <col min="24" max="16384" width="9" style="18"/>
  </cols>
  <sheetData>
    <row r="2" spans="1:21" ht="26.25" x14ac:dyDescent="0.45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  <c r="T2" s="58" t="s">
        <v>0</v>
      </c>
      <c r="U2" s="58" t="s">
        <v>0</v>
      </c>
    </row>
    <row r="3" spans="1:21" ht="26.25" x14ac:dyDescent="0.45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  <c r="H3" s="58" t="s">
        <v>22</v>
      </c>
      <c r="I3" s="58" t="s">
        <v>22</v>
      </c>
      <c r="J3" s="58" t="s">
        <v>22</v>
      </c>
      <c r="K3" s="58" t="s">
        <v>22</v>
      </c>
      <c r="L3" s="58" t="s">
        <v>22</v>
      </c>
      <c r="M3" s="58" t="s">
        <v>22</v>
      </c>
      <c r="N3" s="58" t="s">
        <v>22</v>
      </c>
      <c r="O3" s="58" t="s">
        <v>22</v>
      </c>
      <c r="P3" s="58" t="s">
        <v>22</v>
      </c>
      <c r="Q3" s="58" t="s">
        <v>22</v>
      </c>
      <c r="R3" s="58" t="s">
        <v>22</v>
      </c>
      <c r="S3" s="58" t="s">
        <v>22</v>
      </c>
      <c r="T3" s="58" t="s">
        <v>22</v>
      </c>
      <c r="U3" s="58" t="s">
        <v>22</v>
      </c>
    </row>
    <row r="4" spans="1:21" ht="26.25" x14ac:dyDescent="0.45">
      <c r="A4" s="58" t="str">
        <f>+سهام!A4</f>
        <v>برای ماه منتهی به 1405/02/31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  <c r="T4" s="58" t="s">
        <v>2</v>
      </c>
      <c r="U4" s="58" t="s">
        <v>2</v>
      </c>
    </row>
    <row r="6" spans="1:21" ht="27" thickBot="1" x14ac:dyDescent="0.5">
      <c r="A6" s="59" t="s">
        <v>3</v>
      </c>
      <c r="C6" s="59" t="s">
        <v>24</v>
      </c>
      <c r="D6" s="59" t="s">
        <v>24</v>
      </c>
      <c r="E6" s="59" t="s">
        <v>24</v>
      </c>
      <c r="F6" s="59" t="s">
        <v>24</v>
      </c>
      <c r="G6" s="59" t="s">
        <v>24</v>
      </c>
      <c r="H6" s="59" t="s">
        <v>24</v>
      </c>
      <c r="I6" s="59" t="s">
        <v>24</v>
      </c>
      <c r="J6" s="59" t="s">
        <v>24</v>
      </c>
      <c r="K6" s="59" t="s">
        <v>24</v>
      </c>
      <c r="M6" s="59" t="s">
        <v>25</v>
      </c>
      <c r="N6" s="59" t="s">
        <v>25</v>
      </c>
      <c r="O6" s="59" t="s">
        <v>25</v>
      </c>
      <c r="P6" s="59" t="s">
        <v>25</v>
      </c>
      <c r="Q6" s="59" t="s">
        <v>25</v>
      </c>
      <c r="R6" s="59" t="s">
        <v>25</v>
      </c>
      <c r="S6" s="59" t="s">
        <v>25</v>
      </c>
      <c r="T6" s="59" t="s">
        <v>25</v>
      </c>
      <c r="U6" s="59" t="s">
        <v>25</v>
      </c>
    </row>
    <row r="7" spans="1:21" ht="27" thickBot="1" x14ac:dyDescent="0.5">
      <c r="A7" s="59" t="s">
        <v>3</v>
      </c>
      <c r="C7" s="36" t="s">
        <v>33</v>
      </c>
      <c r="E7" s="36" t="s">
        <v>34</v>
      </c>
      <c r="G7" s="36" t="s">
        <v>35</v>
      </c>
      <c r="I7" s="36" t="s">
        <v>18</v>
      </c>
      <c r="K7" s="36" t="s">
        <v>36</v>
      </c>
      <c r="M7" s="36" t="s">
        <v>33</v>
      </c>
      <c r="O7" s="36" t="s">
        <v>34</v>
      </c>
      <c r="Q7" s="36" t="s">
        <v>35</v>
      </c>
      <c r="S7" s="36" t="s">
        <v>18</v>
      </c>
      <c r="U7" s="36" t="s">
        <v>36</v>
      </c>
    </row>
    <row r="8" spans="1:21" ht="21" x14ac:dyDescent="0.55000000000000004">
      <c r="A8" s="25" t="s">
        <v>48</v>
      </c>
      <c r="C8" s="8">
        <f>IFERROR(VLOOKUP(A8,'درآمد سود سهام'!A:S,13,0),0)</f>
        <v>16611711629</v>
      </c>
      <c r="D8" s="8"/>
      <c r="E8" s="8">
        <f>IFERROR(VLOOKUP(A8,'درآمد ناشی از تغییر قیمت اوراق'!A:Q,9,0),0)</f>
        <v>-19061822039</v>
      </c>
      <c r="F8" s="8"/>
      <c r="G8" s="8">
        <f>IFERROR(VLOOKUP(A8,'درآمد ناشی از فروش'!A:Q,9,0),0)</f>
        <v>-7283</v>
      </c>
      <c r="H8" s="8"/>
      <c r="I8" s="8">
        <f>+G8+E8+C8</f>
        <v>-2450117693</v>
      </c>
      <c r="J8" s="8"/>
      <c r="K8" s="1">
        <f t="shared" ref="K8:K14" si="0">+I8/$I$38</f>
        <v>-2.8511378103021793E-2</v>
      </c>
      <c r="L8" s="8"/>
      <c r="M8" s="8">
        <f>IFERROR(VLOOKUP(A8,'درآمد سود سهام'!A:S,19,0),0)</f>
        <v>16611711629</v>
      </c>
      <c r="N8" s="8"/>
      <c r="O8" s="8">
        <f>IFERROR(VLOOKUP(A8,'درآمد ناشی از تغییر قیمت اوراق'!A:Q,17,0),0)</f>
        <v>-44572647604</v>
      </c>
      <c r="P8" s="8"/>
      <c r="Q8" s="8">
        <f>IFERROR(VLOOKUP(A8,'درآمد ناشی از فروش'!A:Q,17,0),0)</f>
        <v>2222522571</v>
      </c>
      <c r="R8" s="8"/>
      <c r="S8" s="8">
        <f>+Q8+O8+M8</f>
        <v>-25738413404</v>
      </c>
      <c r="T8" s="8"/>
      <c r="U8" s="1">
        <f t="shared" ref="U8:U14" si="1">+S8/$S$38</f>
        <v>4.9553451167269245E-2</v>
      </c>
    </row>
    <row r="9" spans="1:21" ht="21" x14ac:dyDescent="0.55000000000000004">
      <c r="A9" s="25" t="s">
        <v>81</v>
      </c>
      <c r="C9" s="8">
        <f>IFERROR(VLOOKUP(A9,'درآمد سود سهام'!A:S,13,0),0)</f>
        <v>0</v>
      </c>
      <c r="D9" s="8"/>
      <c r="E9" s="8">
        <f>IFERROR(VLOOKUP(A9,'درآمد ناشی از تغییر قیمت اوراق'!A:Q,9,0),0)</f>
        <v>0</v>
      </c>
      <c r="F9" s="8"/>
      <c r="G9" s="8">
        <f>IFERROR(VLOOKUP(A9,'درآمد ناشی از فروش'!A:Q,9,0),0)</f>
        <v>0</v>
      </c>
      <c r="H9" s="8"/>
      <c r="I9" s="8">
        <f t="shared" ref="I9:I37" si="2">+G9+E9+C9</f>
        <v>0</v>
      </c>
      <c r="J9" s="8"/>
      <c r="K9" s="1">
        <f t="shared" si="0"/>
        <v>0</v>
      </c>
      <c r="L9" s="8"/>
      <c r="M9" s="8">
        <f>IFERROR(VLOOKUP(A9,'درآمد سود سهام'!A:S,19,0),0)</f>
        <v>0</v>
      </c>
      <c r="N9" s="8"/>
      <c r="O9" s="8">
        <f>IFERROR(VLOOKUP(A9,'درآمد ناشی از تغییر قیمت اوراق'!A:Q,17,0),0)</f>
        <v>-285749208</v>
      </c>
      <c r="P9" s="8"/>
      <c r="Q9" s="8">
        <f>IFERROR(VLOOKUP(A9,'درآمد ناشی از فروش'!A:Q,17,0),0)</f>
        <v>0</v>
      </c>
      <c r="R9" s="8"/>
      <c r="S9" s="8">
        <f t="shared" ref="S9:S37" si="3">+Q9+O9+M9</f>
        <v>-285749208</v>
      </c>
      <c r="T9" s="8"/>
      <c r="U9" s="1">
        <f t="shared" si="1"/>
        <v>5.50144999322813E-4</v>
      </c>
    </row>
    <row r="10" spans="1:21" ht="21" x14ac:dyDescent="0.55000000000000004">
      <c r="A10" s="25" t="s">
        <v>68</v>
      </c>
      <c r="C10" s="8">
        <f>IFERROR(VLOOKUP(A10,'درآمد سود سهام'!A:S,13,0),0)</f>
        <v>0</v>
      </c>
      <c r="D10" s="8"/>
      <c r="E10" s="8">
        <f>IFERROR(VLOOKUP(A10,'درآمد ناشی از تغییر قیمت اوراق'!A:Q,9,0),0)</f>
        <v>-94885649</v>
      </c>
      <c r="F10" s="8"/>
      <c r="G10" s="8">
        <f>IFERROR(VLOOKUP(A10,'درآمد ناشی از فروش'!A:Q,9,0),0)</f>
        <v>0</v>
      </c>
      <c r="H10" s="8"/>
      <c r="I10" s="8">
        <f t="shared" ref="I10:I14" si="4">+G10+E10+C10</f>
        <v>-94885649</v>
      </c>
      <c r="J10" s="8"/>
      <c r="K10" s="1">
        <f t="shared" si="0"/>
        <v>-1.1041594544289558E-3</v>
      </c>
      <c r="L10" s="8"/>
      <c r="M10" s="8">
        <f>IFERROR(VLOOKUP(A10,'درآمد سود سهام'!A:S,19,0),0)</f>
        <v>0</v>
      </c>
      <c r="N10" s="8"/>
      <c r="O10" s="8">
        <f>IFERROR(VLOOKUP(A10,'درآمد ناشی از تغییر قیمت اوراق'!A:Q,17,0),0)</f>
        <v>-1004671588</v>
      </c>
      <c r="P10" s="8"/>
      <c r="Q10" s="8">
        <f>IFERROR(VLOOKUP(A10,'درآمد ناشی از فروش'!A:Q,17,0),0)</f>
        <v>0</v>
      </c>
      <c r="R10" s="8"/>
      <c r="S10" s="8">
        <f t="shared" ref="S10:S14" si="5">+Q10+O10+M10</f>
        <v>-1004671588</v>
      </c>
      <c r="T10" s="8"/>
      <c r="U10" s="1">
        <f t="shared" si="1"/>
        <v>1.9342662538540073E-3</v>
      </c>
    </row>
    <row r="11" spans="1:21" ht="21" x14ac:dyDescent="0.55000000000000004">
      <c r="A11" s="25" t="s">
        <v>66</v>
      </c>
      <c r="C11" s="8">
        <f>IFERROR(VLOOKUP(A11,'درآمد سود سهام'!A:S,13,0),0)</f>
        <v>0</v>
      </c>
      <c r="D11" s="8"/>
      <c r="E11" s="8">
        <f>IFERROR(VLOOKUP(A11,'درآمد ناشی از تغییر قیمت اوراق'!A:Q,9,0),0)</f>
        <v>0</v>
      </c>
      <c r="F11" s="8"/>
      <c r="G11" s="8">
        <f>IFERROR(VLOOKUP(A11,'درآمد ناشی از فروش'!A:Q,9,0),0)</f>
        <v>0</v>
      </c>
      <c r="H11" s="8"/>
      <c r="I11" s="8">
        <f t="shared" si="4"/>
        <v>0</v>
      </c>
      <c r="J11" s="8"/>
      <c r="K11" s="1">
        <f t="shared" si="0"/>
        <v>0</v>
      </c>
      <c r="L11" s="8"/>
      <c r="M11" s="8">
        <f>IFERROR(VLOOKUP(A11,'درآمد سود سهام'!A:S,19,0),0)</f>
        <v>0</v>
      </c>
      <c r="N11" s="8"/>
      <c r="O11" s="8">
        <f>IFERROR(VLOOKUP(A11,'درآمد ناشی از تغییر قیمت اوراق'!A:Q,17,0),0)</f>
        <v>-3998848100</v>
      </c>
      <c r="P11" s="8"/>
      <c r="Q11" s="8">
        <f>IFERROR(VLOOKUP(A11,'درآمد ناشی از فروش'!A:Q,17,0),0)</f>
        <v>0</v>
      </c>
      <c r="R11" s="8"/>
      <c r="S11" s="8">
        <f t="shared" si="5"/>
        <v>-3998848100</v>
      </c>
      <c r="T11" s="8"/>
      <c r="U11" s="1">
        <f t="shared" si="1"/>
        <v>7.6988709808306181E-3</v>
      </c>
    </row>
    <row r="12" spans="1:21" ht="21" x14ac:dyDescent="0.55000000000000004">
      <c r="A12" s="25" t="s">
        <v>83</v>
      </c>
      <c r="C12" s="8">
        <f>IFERROR(VLOOKUP(A12,'درآمد سود سهام'!A:S,13,0),0)</f>
        <v>0</v>
      </c>
      <c r="D12" s="8"/>
      <c r="E12" s="8">
        <f>IFERROR(VLOOKUP(A12,'درآمد ناشی از تغییر قیمت اوراق'!A:Q,9,0),0)</f>
        <v>0</v>
      </c>
      <c r="F12" s="8"/>
      <c r="G12" s="8">
        <f>IFERROR(VLOOKUP(A12,'درآمد ناشی از فروش'!A:Q,9,0),0)</f>
        <v>0</v>
      </c>
      <c r="H12" s="8"/>
      <c r="I12" s="8">
        <f t="shared" si="4"/>
        <v>0</v>
      </c>
      <c r="J12" s="8"/>
      <c r="K12" s="1">
        <f t="shared" si="0"/>
        <v>0</v>
      </c>
      <c r="L12" s="8"/>
      <c r="M12" s="8">
        <f>IFERROR(VLOOKUP(A12,'درآمد سود سهام'!A:S,19,0),0)</f>
        <v>0</v>
      </c>
      <c r="N12" s="8"/>
      <c r="O12" s="8">
        <f>IFERROR(VLOOKUP(A12,'درآمد ناشی از تغییر قیمت اوراق'!A:Q,17,0),0)</f>
        <v>0</v>
      </c>
      <c r="P12" s="8"/>
      <c r="Q12" s="8">
        <f>IFERROR(VLOOKUP(A12,'درآمد ناشی از فروش'!A:Q,17,0),0)</f>
        <v>77326341</v>
      </c>
      <c r="R12" s="8"/>
      <c r="S12" s="8">
        <f t="shared" si="5"/>
        <v>77326341</v>
      </c>
      <c r="T12" s="8"/>
      <c r="U12" s="1">
        <f t="shared" si="1"/>
        <v>-1.4887425275761609E-4</v>
      </c>
    </row>
    <row r="13" spans="1:21" ht="21" x14ac:dyDescent="0.55000000000000004">
      <c r="A13" s="25" t="s">
        <v>67</v>
      </c>
      <c r="C13" s="8">
        <f>IFERROR(VLOOKUP(A13,'درآمد سود سهام'!A:S,13,0),0)</f>
        <v>0</v>
      </c>
      <c r="D13" s="8"/>
      <c r="E13" s="8">
        <f>IFERROR(VLOOKUP(A13,'درآمد ناشی از تغییر قیمت اوراق'!A:Q,9,0),0)</f>
        <v>0</v>
      </c>
      <c r="F13" s="8"/>
      <c r="G13" s="8">
        <f>IFERROR(VLOOKUP(A13,'درآمد ناشی از فروش'!A:Q,9,0),0)</f>
        <v>0</v>
      </c>
      <c r="H13" s="8"/>
      <c r="I13" s="8">
        <f t="shared" si="4"/>
        <v>0</v>
      </c>
      <c r="J13" s="8"/>
      <c r="K13" s="1">
        <f t="shared" si="0"/>
        <v>0</v>
      </c>
      <c r="L13" s="8"/>
      <c r="M13" s="8">
        <f>IFERROR(VLOOKUP(A13,'درآمد سود سهام'!A:S,19,0),0)</f>
        <v>0</v>
      </c>
      <c r="N13" s="8"/>
      <c r="O13" s="8">
        <f>IFERROR(VLOOKUP(A13,'درآمد ناشی از تغییر قیمت اوراق'!A:Q,17,0),0)</f>
        <v>13328220253</v>
      </c>
      <c r="P13" s="8"/>
      <c r="Q13" s="8">
        <f>IFERROR(VLOOKUP(A13,'درآمد ناشی از فروش'!A:Q,17,0),0)</f>
        <v>3207165502</v>
      </c>
      <c r="R13" s="8"/>
      <c r="S13" s="8">
        <f t="shared" si="5"/>
        <v>16535385755</v>
      </c>
      <c r="T13" s="8"/>
      <c r="U13" s="1">
        <f t="shared" si="1"/>
        <v>-3.183511810463855E-2</v>
      </c>
    </row>
    <row r="14" spans="1:21" ht="21" x14ac:dyDescent="0.55000000000000004">
      <c r="A14" s="25" t="s">
        <v>69</v>
      </c>
      <c r="C14" s="8">
        <f>IFERROR(VLOOKUP(A14,'درآمد سود سهام'!A:S,13,0),0)</f>
        <v>0</v>
      </c>
      <c r="D14" s="8"/>
      <c r="E14" s="8">
        <f>IFERROR(VLOOKUP(A14,'درآمد ناشی از تغییر قیمت اوراق'!A:Q,9,0),0)</f>
        <v>4948946625</v>
      </c>
      <c r="F14" s="8"/>
      <c r="G14" s="8">
        <f>IFERROR(VLOOKUP(A14,'درآمد ناشی از فروش'!A:Q,9,0),0)</f>
        <v>0</v>
      </c>
      <c r="H14" s="8"/>
      <c r="I14" s="8">
        <f t="shared" si="4"/>
        <v>4948946625</v>
      </c>
      <c r="J14" s="8"/>
      <c r="K14" s="1">
        <f t="shared" si="0"/>
        <v>5.7589596140697967E-2</v>
      </c>
      <c r="L14" s="8"/>
      <c r="M14" s="8">
        <f>IFERROR(VLOOKUP(A14,'درآمد سود سهام'!A:S,19,0),0)</f>
        <v>0</v>
      </c>
      <c r="N14" s="8"/>
      <c r="O14" s="8">
        <f>IFERROR(VLOOKUP(A14,'درآمد ناشی از تغییر قیمت اوراق'!A:Q,17,0),0)</f>
        <v>20691310173</v>
      </c>
      <c r="P14" s="8"/>
      <c r="Q14" s="8">
        <f>IFERROR(VLOOKUP(A14,'درآمد ناشی از فروش'!A:Q,17,0),0)</f>
        <v>1350727545</v>
      </c>
      <c r="R14" s="8"/>
      <c r="S14" s="8">
        <f t="shared" si="5"/>
        <v>22042037718</v>
      </c>
      <c r="T14" s="8"/>
      <c r="U14" s="1">
        <f t="shared" si="1"/>
        <v>-4.2436921908957766E-2</v>
      </c>
    </row>
    <row r="15" spans="1:21" ht="21" x14ac:dyDescent="0.55000000000000004">
      <c r="A15" s="25" t="s">
        <v>73</v>
      </c>
      <c r="C15" s="8">
        <f>IFERROR(VLOOKUP(A15,'درآمد سود سهام'!A:S,13,0),0)</f>
        <v>0</v>
      </c>
      <c r="D15" s="8"/>
      <c r="E15" s="8">
        <f>IFERROR(VLOOKUP(A15,'درآمد ناشی از تغییر قیمت اوراق'!A:Q,9,0),0)</f>
        <v>0</v>
      </c>
      <c r="F15" s="8"/>
      <c r="G15" s="8">
        <f>IFERROR(VLOOKUP(A15,'درآمد ناشی از فروش'!A:Q,9,0),0)</f>
        <v>0</v>
      </c>
      <c r="H15" s="8"/>
      <c r="I15" s="8">
        <f t="shared" ref="I15:I20" si="6">+G15+E15+C15</f>
        <v>0</v>
      </c>
      <c r="J15" s="8"/>
      <c r="K15" s="1">
        <f t="shared" ref="K15:K20" si="7">+I15/$I$38</f>
        <v>0</v>
      </c>
      <c r="L15" s="8"/>
      <c r="M15" s="8">
        <f>IFERROR(VLOOKUP(A15,'درآمد سود سهام'!A:S,19,0),0)</f>
        <v>0</v>
      </c>
      <c r="N15" s="8"/>
      <c r="O15" s="8">
        <f>IFERROR(VLOOKUP(A15,'درآمد ناشی از تغییر قیمت اوراق'!A:Q,17,0),0)</f>
        <v>-6948321061</v>
      </c>
      <c r="P15" s="8"/>
      <c r="Q15" s="8">
        <f>IFERROR(VLOOKUP(A15,'درآمد ناشی از فروش'!A:Q,17,0),0)</f>
        <v>0</v>
      </c>
      <c r="R15" s="8"/>
      <c r="S15" s="8">
        <f t="shared" ref="S15:S20" si="8">+Q15+O15+M15</f>
        <v>-6948321061</v>
      </c>
      <c r="T15" s="8"/>
      <c r="U15" s="1">
        <f t="shared" ref="U15:U20" si="9">+S15/$S$38</f>
        <v>1.3377409204922565E-2</v>
      </c>
    </row>
    <row r="16" spans="1:21" ht="21" x14ac:dyDescent="0.55000000000000004">
      <c r="A16" s="25" t="s">
        <v>74</v>
      </c>
      <c r="C16" s="8">
        <f>IFERROR(VLOOKUP(A16,'درآمد سود سهام'!A:S,13,0),0)</f>
        <v>0</v>
      </c>
      <c r="D16" s="8"/>
      <c r="E16" s="8">
        <f>IFERROR(VLOOKUP(A16,'درآمد ناشی از تغییر قیمت اوراق'!A:Q,9,0),0)</f>
        <v>0</v>
      </c>
      <c r="F16" s="8"/>
      <c r="G16" s="8">
        <f>IFERROR(VLOOKUP(A16,'درآمد ناشی از فروش'!A:Q,9,0),0)</f>
        <v>0</v>
      </c>
      <c r="H16" s="8"/>
      <c r="I16" s="8">
        <f t="shared" si="6"/>
        <v>0</v>
      </c>
      <c r="J16" s="8"/>
      <c r="K16" s="1">
        <f t="shared" si="7"/>
        <v>0</v>
      </c>
      <c r="L16" s="8"/>
      <c r="M16" s="8">
        <f>IFERROR(VLOOKUP(A16,'درآمد سود سهام'!A:S,19,0),0)</f>
        <v>0</v>
      </c>
      <c r="N16" s="8"/>
      <c r="O16" s="8">
        <f>IFERROR(VLOOKUP(A16,'درآمد ناشی از تغییر قیمت اوراق'!A:Q,17,0),0)</f>
        <v>0</v>
      </c>
      <c r="P16" s="8"/>
      <c r="Q16" s="8">
        <f>IFERROR(VLOOKUP(A16,'درآمد ناشی از فروش'!A:Q,17,0),0)</f>
        <v>98234736</v>
      </c>
      <c r="R16" s="8"/>
      <c r="S16" s="8">
        <f t="shared" si="8"/>
        <v>98234736</v>
      </c>
      <c r="T16" s="8"/>
      <c r="U16" s="1">
        <f t="shared" si="9"/>
        <v>-1.891286038846929E-4</v>
      </c>
    </row>
    <row r="17" spans="1:21" ht="21" x14ac:dyDescent="0.55000000000000004">
      <c r="A17" s="25" t="s">
        <v>71</v>
      </c>
      <c r="C17" s="8">
        <f>IFERROR(VLOOKUP(A17,'درآمد سود سهام'!A:S,13,0),0)</f>
        <v>0</v>
      </c>
      <c r="D17" s="8"/>
      <c r="E17" s="8">
        <f>IFERROR(VLOOKUP(A17,'درآمد ناشی از تغییر قیمت اوراق'!A:Q,9,0),0)</f>
        <v>-6383074456</v>
      </c>
      <c r="F17" s="8"/>
      <c r="G17" s="8">
        <f>IFERROR(VLOOKUP(A17,'درآمد ناشی از فروش'!A:Q,9,0),0)</f>
        <v>0</v>
      </c>
      <c r="H17" s="8"/>
      <c r="I17" s="8">
        <f t="shared" si="6"/>
        <v>-6383074456</v>
      </c>
      <c r="J17" s="8"/>
      <c r="K17" s="1">
        <f t="shared" si="7"/>
        <v>-7.4278166226342229E-2</v>
      </c>
      <c r="L17" s="8"/>
      <c r="M17" s="8">
        <f>IFERROR(VLOOKUP(A17,'درآمد سود سهام'!A:S,19,0),0)</f>
        <v>0</v>
      </c>
      <c r="N17" s="8"/>
      <c r="O17" s="8">
        <f>IFERROR(VLOOKUP(A17,'درآمد ناشی از تغییر قیمت اوراق'!A:Q,17,0),0)</f>
        <v>-6861351757</v>
      </c>
      <c r="P17" s="8"/>
      <c r="Q17" s="8">
        <f>IFERROR(VLOOKUP(A17,'درآمد ناشی از فروش'!A:Q,17,0),0)</f>
        <v>0</v>
      </c>
      <c r="R17" s="8"/>
      <c r="S17" s="8">
        <f t="shared" si="8"/>
        <v>-6861351757</v>
      </c>
      <c r="T17" s="8"/>
      <c r="U17" s="1">
        <f t="shared" si="9"/>
        <v>1.3209969623812035E-2</v>
      </c>
    </row>
    <row r="18" spans="1:21" ht="21" x14ac:dyDescent="0.55000000000000004">
      <c r="A18" s="25" t="s">
        <v>70</v>
      </c>
      <c r="C18" s="8">
        <f>IFERROR(VLOOKUP(A18,'درآمد سود سهام'!A:S,13,0),0)</f>
        <v>0</v>
      </c>
      <c r="D18" s="8"/>
      <c r="E18" s="8">
        <f>IFERROR(VLOOKUP(A18,'درآمد ناشی از تغییر قیمت اوراق'!A:Q,9,0),0)</f>
        <v>967463250</v>
      </c>
      <c r="F18" s="8"/>
      <c r="G18" s="8">
        <f>IFERROR(VLOOKUP(A18,'درآمد ناشی از فروش'!A:Q,9,0),0)</f>
        <v>0</v>
      </c>
      <c r="H18" s="8"/>
      <c r="I18" s="8">
        <f t="shared" si="6"/>
        <v>967463250</v>
      </c>
      <c r="J18" s="8"/>
      <c r="K18" s="1">
        <f t="shared" si="7"/>
        <v>1.1258116538783062E-2</v>
      </c>
      <c r="L18" s="8"/>
      <c r="M18" s="8">
        <f>IFERROR(VLOOKUP(A18,'درآمد سود سهام'!A:S,19,0),0)</f>
        <v>0</v>
      </c>
      <c r="N18" s="8"/>
      <c r="O18" s="8">
        <f>IFERROR(VLOOKUP(A18,'درآمد ناشی از تغییر قیمت اوراق'!A:Q,17,0),0)</f>
        <v>-2340932034</v>
      </c>
      <c r="P18" s="8"/>
      <c r="Q18" s="8">
        <f>IFERROR(VLOOKUP(A18,'درآمد ناشی از فروش'!A:Q,17,0),0)</f>
        <v>-36436152</v>
      </c>
      <c r="R18" s="8"/>
      <c r="S18" s="8">
        <f t="shared" si="8"/>
        <v>-2377368186</v>
      </c>
      <c r="T18" s="8"/>
      <c r="U18" s="1">
        <f t="shared" si="9"/>
        <v>4.57708081933528E-3</v>
      </c>
    </row>
    <row r="19" spans="1:21" ht="21" x14ac:dyDescent="0.55000000000000004">
      <c r="A19" s="25" t="s">
        <v>72</v>
      </c>
      <c r="C19" s="8">
        <f>IFERROR(VLOOKUP(A19,'درآمد سود سهام'!A:S,13,0),0)</f>
        <v>0</v>
      </c>
      <c r="D19" s="8"/>
      <c r="E19" s="8">
        <f>IFERROR(VLOOKUP(A19,'درآمد ناشی از تغییر قیمت اوراق'!A:Q,9,0),0)</f>
        <v>0</v>
      </c>
      <c r="F19" s="8"/>
      <c r="G19" s="8">
        <f>IFERROR(VLOOKUP(A19,'درآمد ناشی از فروش'!A:Q,9,0),0)</f>
        <v>0</v>
      </c>
      <c r="H19" s="8"/>
      <c r="I19" s="8">
        <f t="shared" si="6"/>
        <v>0</v>
      </c>
      <c r="J19" s="8"/>
      <c r="K19" s="1">
        <f t="shared" si="7"/>
        <v>0</v>
      </c>
      <c r="L19" s="8"/>
      <c r="M19" s="8">
        <f>IFERROR(VLOOKUP(A19,'درآمد سود سهام'!A:S,19,0),0)</f>
        <v>0</v>
      </c>
      <c r="N19" s="8"/>
      <c r="O19" s="8">
        <f>IFERROR(VLOOKUP(A19,'درآمد ناشی از تغییر قیمت اوراق'!A:Q,17,0),0)</f>
        <v>0</v>
      </c>
      <c r="P19" s="8"/>
      <c r="Q19" s="8">
        <f>IFERROR(VLOOKUP(A19,'درآمد ناشی از فروش'!A:Q,17,0),0)</f>
        <v>45047935</v>
      </c>
      <c r="R19" s="8"/>
      <c r="S19" s="8">
        <f t="shared" si="8"/>
        <v>45047935</v>
      </c>
      <c r="T19" s="8"/>
      <c r="U19" s="1">
        <f t="shared" si="9"/>
        <v>-8.6729535817538033E-5</v>
      </c>
    </row>
    <row r="20" spans="1:21" ht="21" x14ac:dyDescent="0.55000000000000004">
      <c r="A20" s="25" t="s">
        <v>52</v>
      </c>
      <c r="C20" s="8">
        <f>IFERROR(VLOOKUP(A20,'درآمد سود سهام'!A:S,13,0),0)</f>
        <v>35064633559</v>
      </c>
      <c r="D20" s="8"/>
      <c r="E20" s="8">
        <f>IFERROR(VLOOKUP(A20,'درآمد ناشی از تغییر قیمت اوراق'!A:Q,9,0),0)</f>
        <v>-31957630015</v>
      </c>
      <c r="F20" s="8"/>
      <c r="G20" s="8">
        <f>IFERROR(VLOOKUP(A20,'درآمد ناشی از فروش'!A:Q,9,0),0)</f>
        <v>-5599</v>
      </c>
      <c r="H20" s="8"/>
      <c r="I20" s="8">
        <f t="shared" si="6"/>
        <v>3106997945</v>
      </c>
      <c r="J20" s="8"/>
      <c r="K20" s="1">
        <f t="shared" si="7"/>
        <v>3.6155321610996063E-2</v>
      </c>
      <c r="L20" s="8"/>
      <c r="M20" s="8">
        <f>IFERROR(VLOOKUP(A20,'درآمد سود سهام'!A:S,19,0),0)</f>
        <v>35064633559</v>
      </c>
      <c r="N20" s="8"/>
      <c r="O20" s="8">
        <f>IFERROR(VLOOKUP(A20,'درآمد ناشی از تغییر قیمت اوراق'!A:Q,17,0),0)</f>
        <v>-143000875845</v>
      </c>
      <c r="P20" s="8"/>
      <c r="Q20" s="8">
        <f>IFERROR(VLOOKUP(A20,'درآمد ناشی از فروش'!A:Q,17,0),0)</f>
        <v>-5242225929</v>
      </c>
      <c r="R20" s="8"/>
      <c r="S20" s="8">
        <f t="shared" si="8"/>
        <v>-113178468215</v>
      </c>
      <c r="T20" s="8"/>
      <c r="U20" s="1">
        <f t="shared" si="9"/>
        <v>0.21789935571579325</v>
      </c>
    </row>
    <row r="21" spans="1:21" ht="21" x14ac:dyDescent="0.55000000000000004">
      <c r="A21" s="25" t="s">
        <v>50</v>
      </c>
      <c r="C21" s="8">
        <f>IFERROR(VLOOKUP(A21,'درآمد سود سهام'!A:S,13,0),0)</f>
        <v>0</v>
      </c>
      <c r="D21" s="8"/>
      <c r="E21" s="8">
        <f>IFERROR(VLOOKUP(A21,'درآمد ناشی از تغییر قیمت اوراق'!A:Q,9,0),0)</f>
        <v>-3077643163</v>
      </c>
      <c r="F21" s="8"/>
      <c r="G21" s="8">
        <f>IFERROR(VLOOKUP(A21,'درآمد ناشی از فروش'!A:Q,9,0),0)</f>
        <v>0</v>
      </c>
      <c r="H21" s="8"/>
      <c r="I21" s="8">
        <f t="shared" si="2"/>
        <v>-3077643163</v>
      </c>
      <c r="J21" s="8"/>
      <c r="K21" s="1">
        <f>+I21/$I$38</f>
        <v>-3.5813727698538328E-2</v>
      </c>
      <c r="L21" s="8"/>
      <c r="M21" s="8">
        <f>IFERROR(VLOOKUP(A21,'درآمد سود سهام'!A:S,19,0),0)</f>
        <v>0</v>
      </c>
      <c r="N21" s="8"/>
      <c r="O21" s="8">
        <f>IFERROR(VLOOKUP(A21,'درآمد ناشی از تغییر قیمت اوراق'!A:Q,17,0),0)</f>
        <v>-32127591864</v>
      </c>
      <c r="P21" s="8"/>
      <c r="Q21" s="8">
        <f>IFERROR(VLOOKUP(A21,'درآمد ناشی از فروش'!A:Q,17,0),0)</f>
        <v>-603989522</v>
      </c>
      <c r="R21" s="8"/>
      <c r="S21" s="8">
        <f t="shared" si="3"/>
        <v>-32731581386</v>
      </c>
      <c r="T21" s="8"/>
      <c r="U21" s="1">
        <f>+S21/$S$38</f>
        <v>6.3017202901348268E-2</v>
      </c>
    </row>
    <row r="22" spans="1:21" ht="21" x14ac:dyDescent="0.55000000000000004">
      <c r="A22" s="25" t="s">
        <v>64</v>
      </c>
      <c r="C22" s="8">
        <f>IFERROR(VLOOKUP(A22,'درآمد سود سهام'!A:S,13,0),0)</f>
        <v>0</v>
      </c>
      <c r="D22" s="8"/>
      <c r="E22" s="8">
        <f>IFERROR(VLOOKUP(A22,'درآمد ناشی از تغییر قیمت اوراق'!A:Q,9,0),0)</f>
        <v>0</v>
      </c>
      <c r="F22" s="8"/>
      <c r="G22" s="8">
        <f>IFERROR(VLOOKUP(A22,'درآمد ناشی از فروش'!A:Q,9,0),0)</f>
        <v>0</v>
      </c>
      <c r="H22" s="8"/>
      <c r="I22" s="8">
        <f t="shared" si="2"/>
        <v>0</v>
      </c>
      <c r="J22" s="8"/>
      <c r="K22" s="1">
        <f>+I22/$I$38</f>
        <v>0</v>
      </c>
      <c r="L22" s="8"/>
      <c r="M22" s="8">
        <f>IFERROR(VLOOKUP(A22,'درآمد سود سهام'!A:S,19,0),0)</f>
        <v>19950000000</v>
      </c>
      <c r="N22" s="8"/>
      <c r="O22" s="8">
        <f>IFERROR(VLOOKUP(A22,'درآمد ناشی از تغییر قیمت اوراق'!A:Q,17,0),0)</f>
        <v>-8182258420</v>
      </c>
      <c r="P22" s="8"/>
      <c r="Q22" s="8">
        <f>IFERROR(VLOOKUP(A22,'درآمد ناشی از فروش'!A:Q,17,0),0)</f>
        <v>194484974</v>
      </c>
      <c r="R22" s="8"/>
      <c r="S22" s="8">
        <f t="shared" ref="S22:S31" si="10">+Q22+O22+M22</f>
        <v>11962226554</v>
      </c>
      <c r="T22" s="8"/>
      <c r="U22" s="1">
        <f>+S22/$S$38</f>
        <v>-2.3030541940993469E-2</v>
      </c>
    </row>
    <row r="23" spans="1:21" ht="21" x14ac:dyDescent="0.55000000000000004">
      <c r="A23" s="25" t="s">
        <v>61</v>
      </c>
      <c r="C23" s="8">
        <f>IFERROR(VLOOKUP(A23,'درآمد سود سهام'!A:S,13,0),0)</f>
        <v>0</v>
      </c>
      <c r="D23" s="8"/>
      <c r="E23" s="8">
        <f>IFERROR(VLOOKUP(A23,'درآمد ناشی از تغییر قیمت اوراق'!A:Q,9,0),0)</f>
        <v>-972506803</v>
      </c>
      <c r="F23" s="8"/>
      <c r="G23" s="8">
        <f>IFERROR(VLOOKUP(A23,'درآمد ناشی از فروش'!A:Q,9,0),0)</f>
        <v>0</v>
      </c>
      <c r="H23" s="8"/>
      <c r="I23" s="8">
        <f t="shared" si="2"/>
        <v>-972506803</v>
      </c>
      <c r="J23" s="8"/>
      <c r="K23" s="1">
        <f>+I23/$I$38</f>
        <v>-1.1316807044539769E-2</v>
      </c>
      <c r="L23" s="8"/>
      <c r="M23" s="8">
        <f>IFERROR(VLOOKUP(A23,'درآمد سود سهام'!A:S,19,0),0)</f>
        <v>26982037900</v>
      </c>
      <c r="N23" s="8"/>
      <c r="O23" s="8">
        <f>IFERROR(VLOOKUP(A23,'درآمد ناشی از تغییر قیمت اوراق'!A:Q,17,0),0)</f>
        <v>-89844667014</v>
      </c>
      <c r="P23" s="8"/>
      <c r="Q23" s="8">
        <f>IFERROR(VLOOKUP(A23,'درآمد ناشی از فروش'!A:Q,17,0),0)</f>
        <v>-3784925550</v>
      </c>
      <c r="R23" s="8"/>
      <c r="S23" s="8">
        <f t="shared" si="10"/>
        <v>-66647554664</v>
      </c>
      <c r="T23" s="8"/>
      <c r="U23" s="1">
        <f>+S23/$S$38</f>
        <v>0.12831468255720738</v>
      </c>
    </row>
    <row r="24" spans="1:21" ht="21" x14ac:dyDescent="0.55000000000000004">
      <c r="A24" s="25" t="s">
        <v>80</v>
      </c>
      <c r="C24" s="8">
        <f>IFERROR(VLOOKUP(A24,'درآمد سود سهام'!A:S,13,0),0)</f>
        <v>0</v>
      </c>
      <c r="D24" s="8"/>
      <c r="E24" s="8">
        <f>IFERROR(VLOOKUP(A24,'درآمد ناشی از تغییر قیمت اوراق'!A:Q,9,0),0)</f>
        <v>37403589</v>
      </c>
      <c r="F24" s="8"/>
      <c r="G24" s="8">
        <f>IFERROR(VLOOKUP(A24,'درآمد ناشی از فروش'!A:Q,9,0),0)</f>
        <v>0</v>
      </c>
      <c r="H24" s="8"/>
      <c r="I24" s="8">
        <f t="shared" ref="I24:I25" si="11">+G24+E24+C24</f>
        <v>37403589</v>
      </c>
      <c r="J24" s="8"/>
      <c r="K24" s="1">
        <f t="shared" ref="K24:K25" si="12">+I24/$I$38</f>
        <v>4.3525577217609472E-4</v>
      </c>
      <c r="L24" s="8"/>
      <c r="M24" s="8">
        <f>IFERROR(VLOOKUP(A24,'درآمد سود سهام'!A:S,19,0),0)</f>
        <v>0</v>
      </c>
      <c r="N24" s="8"/>
      <c r="O24" s="8">
        <f>IFERROR(VLOOKUP(A24,'درآمد ناشی از تغییر قیمت اوراق'!A:Q,17,0),0)</f>
        <v>-397280020</v>
      </c>
      <c r="P24" s="8"/>
      <c r="Q24" s="8">
        <f>IFERROR(VLOOKUP(A24,'درآمد ناشی از فروش'!A:Q,17,0),0)</f>
        <v>1765106381</v>
      </c>
      <c r="R24" s="8"/>
      <c r="S24" s="8">
        <f t="shared" ref="S24:S25" si="13">+Q24+O24+M24</f>
        <v>1367826361</v>
      </c>
      <c r="T24" s="8"/>
      <c r="U24" s="1">
        <f t="shared" ref="U24:U25" si="14">+S24/$S$38</f>
        <v>-2.6334380336972651E-3</v>
      </c>
    </row>
    <row r="25" spans="1:21" ht="21" x14ac:dyDescent="0.55000000000000004">
      <c r="A25" s="25" t="s">
        <v>78</v>
      </c>
      <c r="C25" s="8">
        <f>IFERROR(VLOOKUP(A25,'درآمد سود سهام'!A:S,13,0),0)</f>
        <v>0</v>
      </c>
      <c r="D25" s="8"/>
      <c r="E25" s="8">
        <f>IFERROR(VLOOKUP(A25,'درآمد ناشی از تغییر قیمت اوراق'!A:Q,9,0),0)</f>
        <v>0</v>
      </c>
      <c r="F25" s="8"/>
      <c r="G25" s="8">
        <f>IFERROR(VLOOKUP(A25,'درآمد ناشی از فروش'!A:Q,9,0),0)</f>
        <v>0</v>
      </c>
      <c r="H25" s="8"/>
      <c r="I25" s="8">
        <f t="shared" si="11"/>
        <v>0</v>
      </c>
      <c r="J25" s="8"/>
      <c r="K25" s="1">
        <f t="shared" si="12"/>
        <v>0</v>
      </c>
      <c r="L25" s="8"/>
      <c r="M25" s="8">
        <f>IFERROR(VLOOKUP(A25,'درآمد سود سهام'!A:S,19,0),0)</f>
        <v>0</v>
      </c>
      <c r="N25" s="8"/>
      <c r="O25" s="8">
        <f>IFERROR(VLOOKUP(A25,'درآمد ناشی از تغییر قیمت اوراق'!A:Q,17,0),0)</f>
        <v>0</v>
      </c>
      <c r="P25" s="8"/>
      <c r="Q25" s="8">
        <f>IFERROR(VLOOKUP(A25,'درآمد ناشی از فروش'!A:Q,17,0),0)</f>
        <v>3150369032</v>
      </c>
      <c r="R25" s="8"/>
      <c r="S25" s="8">
        <f t="shared" si="13"/>
        <v>3150369032</v>
      </c>
      <c r="T25" s="8"/>
      <c r="U25" s="1">
        <f t="shared" si="14"/>
        <v>-6.0653178397479628E-3</v>
      </c>
    </row>
    <row r="26" spans="1:21" ht="21" x14ac:dyDescent="0.55000000000000004">
      <c r="A26" s="25" t="s">
        <v>79</v>
      </c>
      <c r="C26" s="8">
        <f>IFERROR(VLOOKUP(A26,'درآمد سود سهام'!A:S,13,0),0)</f>
        <v>0</v>
      </c>
      <c r="D26" s="8"/>
      <c r="E26" s="8">
        <f>IFERROR(VLOOKUP(A26,'درآمد ناشی از تغییر قیمت اوراق'!A:Q,9,0),0)</f>
        <v>-4623978200</v>
      </c>
      <c r="F26" s="8"/>
      <c r="G26" s="8">
        <f>IFERROR(VLOOKUP(A26,'درآمد ناشی از فروش'!A:Q,9,0),0)</f>
        <v>0</v>
      </c>
      <c r="H26" s="8"/>
      <c r="I26" s="8">
        <f t="shared" ref="I26" si="15">+G26+E26+C26</f>
        <v>-4623978200</v>
      </c>
      <c r="J26" s="8"/>
      <c r="K26" s="1">
        <f>+I26/$I$38</f>
        <v>-5.3808023662286222E-2</v>
      </c>
      <c r="L26" s="8"/>
      <c r="M26" s="8">
        <f>IFERROR(VLOOKUP(A26,'درآمد سود سهام'!A:S,19,0),0)</f>
        <v>2400000000</v>
      </c>
      <c r="N26" s="8"/>
      <c r="O26" s="8">
        <f>IFERROR(VLOOKUP(A26,'درآمد ناشی از تغییر قیمت اوراق'!A:Q,17,0),0)</f>
        <v>-7188866603</v>
      </c>
      <c r="P26" s="8"/>
      <c r="Q26" s="8">
        <f>IFERROR(VLOOKUP(A26,'درآمد ناشی از فروش'!A:Q,17,0),0)</f>
        <v>0</v>
      </c>
      <c r="R26" s="8"/>
      <c r="S26" s="8">
        <f t="shared" ref="S26" si="16">+Q26+O26+M26</f>
        <v>-4788866603</v>
      </c>
      <c r="T26" s="8"/>
      <c r="U26" s="1">
        <f>+S26/$S$38</f>
        <v>9.2198716227569633E-3</v>
      </c>
    </row>
    <row r="27" spans="1:21" ht="21" x14ac:dyDescent="0.55000000000000004">
      <c r="A27" s="25" t="s">
        <v>49</v>
      </c>
      <c r="C27" s="8">
        <f>IFERROR(VLOOKUP(A27,'درآمد سود سهام'!A:S,13,0),0)</f>
        <v>0</v>
      </c>
      <c r="D27" s="8"/>
      <c r="E27" s="8">
        <f>IFERROR(VLOOKUP(A27,'درآمد ناشی از تغییر قیمت اوراق'!A:Q,9,0),0)</f>
        <v>111461006649</v>
      </c>
      <c r="F27" s="8"/>
      <c r="G27" s="8">
        <f>IFERROR(VLOOKUP(A27,'درآمد ناشی از فروش'!A:Q,9,0),0)</f>
        <v>-8515</v>
      </c>
      <c r="H27" s="8"/>
      <c r="I27" s="8">
        <f t="shared" si="2"/>
        <v>111460998134</v>
      </c>
      <c r="J27" s="8"/>
      <c r="K27" s="1">
        <f t="shared" ref="K27" si="17">+I27/$I$38</f>
        <v>1.2970424525393118</v>
      </c>
      <c r="L27" s="8"/>
      <c r="M27" s="8">
        <f>IFERROR(VLOOKUP(A27,'درآمد سود سهام'!A:S,19,0),0)</f>
        <v>0</v>
      </c>
      <c r="N27" s="8"/>
      <c r="O27" s="8">
        <f>IFERROR(VLOOKUP(A27,'درآمد ناشی از تغییر قیمت اوراق'!A:Q,17,0),0)</f>
        <v>-219366759494</v>
      </c>
      <c r="P27" s="8"/>
      <c r="Q27" s="8">
        <f>IFERROR(VLOOKUP(A27,'درآمد ناشی از فروش'!A:Q,17,0),0)</f>
        <v>-8515</v>
      </c>
      <c r="R27" s="8"/>
      <c r="S27" s="8">
        <f t="shared" ref="S27" si="18">+Q27+O27+M27</f>
        <v>-219366768009</v>
      </c>
      <c r="T27" s="8"/>
      <c r="U27" s="1">
        <f t="shared" ref="U27" si="19">+S27/$S$38</f>
        <v>0.42234073466883937</v>
      </c>
    </row>
    <row r="28" spans="1:21" ht="21" x14ac:dyDescent="0.55000000000000004">
      <c r="A28" s="25" t="s">
        <v>89</v>
      </c>
      <c r="C28" s="8">
        <f>IFERROR(VLOOKUP(A28,'درآمد سود سهام'!A:S,13,0),0)</f>
        <v>0</v>
      </c>
      <c r="D28" s="8"/>
      <c r="E28" s="8">
        <f>IFERROR(VLOOKUP(A28,'درآمد ناشی از تغییر قیمت اوراق'!A:Q,9,0),0)</f>
        <v>4765028997</v>
      </c>
      <c r="F28" s="8"/>
      <c r="G28" s="8">
        <f>IFERROR(VLOOKUP(A28,'درآمد ناشی از فروش'!A:Q,9,0),0)</f>
        <v>0</v>
      </c>
      <c r="H28" s="8"/>
      <c r="I28" s="8">
        <f t="shared" ref="I28:I30" si="20">+G28+E28+C28</f>
        <v>4765028997</v>
      </c>
      <c r="J28" s="8"/>
      <c r="K28" s="1">
        <f t="shared" ref="K28:K30" si="21">+I28/$I$38</f>
        <v>5.5449394857020731E-2</v>
      </c>
      <c r="L28" s="8"/>
      <c r="M28" s="8">
        <f>IFERROR(VLOOKUP(A28,'درآمد سود سهام'!A:S,19,0),0)</f>
        <v>0</v>
      </c>
      <c r="N28" s="8"/>
      <c r="O28" s="8">
        <f>IFERROR(VLOOKUP(A28,'درآمد ناشی از تغییر قیمت اوراق'!A:Q,17,0),0)</f>
        <v>4765028997</v>
      </c>
      <c r="P28" s="8"/>
      <c r="Q28" s="8">
        <f>IFERROR(VLOOKUP(A28,'درآمد ناشی از فروش'!A:Q,17,0),0)</f>
        <v>0</v>
      </c>
      <c r="R28" s="8"/>
      <c r="S28" s="8">
        <f t="shared" ref="S28:S30" si="22">+Q28+O28+M28</f>
        <v>4765028997</v>
      </c>
      <c r="T28" s="8"/>
      <c r="U28" s="1">
        <f t="shared" ref="U28:U30" si="23">+S28/$S$38</f>
        <v>-9.1739777431955275E-3</v>
      </c>
    </row>
    <row r="29" spans="1:21" ht="21" x14ac:dyDescent="0.55000000000000004">
      <c r="A29" s="25" t="s">
        <v>91</v>
      </c>
      <c r="C29" s="8">
        <f>IFERROR(VLOOKUP(A29,'درآمد سود سهام'!A:S,13,0),0)</f>
        <v>0</v>
      </c>
      <c r="D29" s="8"/>
      <c r="E29" s="8">
        <f>IFERROR(VLOOKUP(A29,'درآمد ناشی از تغییر قیمت اوراق'!A:Q,9,0),0)</f>
        <v>-36857117</v>
      </c>
      <c r="F29" s="8"/>
      <c r="G29" s="8">
        <f>IFERROR(VLOOKUP(A29,'درآمد ناشی از فروش'!A:Q,9,0),0)</f>
        <v>0</v>
      </c>
      <c r="H29" s="8"/>
      <c r="I29" s="8">
        <f t="shared" si="20"/>
        <v>-36857117</v>
      </c>
      <c r="J29" s="8"/>
      <c r="K29" s="1">
        <f t="shared" si="21"/>
        <v>-4.2889662058952867E-4</v>
      </c>
      <c r="L29" s="8"/>
      <c r="M29" s="8">
        <f>IFERROR(VLOOKUP(A29,'درآمد سود سهام'!A:S,19,0),0)</f>
        <v>0</v>
      </c>
      <c r="N29" s="8"/>
      <c r="O29" s="8">
        <f>IFERROR(VLOOKUP(A29,'درآمد ناشی از تغییر قیمت اوراق'!A:Q,17,0),0)</f>
        <v>-36857117</v>
      </c>
      <c r="P29" s="8"/>
      <c r="Q29" s="8">
        <f>IFERROR(VLOOKUP(A29,'درآمد ناشی از فروش'!A:Q,17,0),0)</f>
        <v>0</v>
      </c>
      <c r="R29" s="8"/>
      <c r="S29" s="8">
        <f t="shared" si="22"/>
        <v>-36857117</v>
      </c>
      <c r="T29" s="8"/>
      <c r="U29" s="1">
        <f t="shared" si="23"/>
        <v>7.0959981827861589E-5</v>
      </c>
    </row>
    <row r="30" spans="1:21" ht="21" x14ac:dyDescent="0.55000000000000004">
      <c r="A30" s="25" t="s">
        <v>90</v>
      </c>
      <c r="C30" s="8">
        <f>IFERROR(VLOOKUP(A30,'درآمد سود سهام'!A:S,13,0),0)</f>
        <v>0</v>
      </c>
      <c r="D30" s="8"/>
      <c r="E30" s="8">
        <f>IFERROR(VLOOKUP(A30,'درآمد ناشی از تغییر قیمت اوراق'!A:Q,9,0),0)</f>
        <v>-8608980302</v>
      </c>
      <c r="F30" s="8"/>
      <c r="G30" s="8">
        <f>IFERROR(VLOOKUP(A30,'درآمد ناشی از فروش'!A:Q,9,0),0)</f>
        <v>0</v>
      </c>
      <c r="H30" s="8"/>
      <c r="I30" s="8">
        <f t="shared" si="20"/>
        <v>-8608980302</v>
      </c>
      <c r="J30" s="8"/>
      <c r="K30" s="1">
        <f t="shared" si="21"/>
        <v>-0.10018044976902615</v>
      </c>
      <c r="L30" s="8"/>
      <c r="M30" s="8">
        <f>IFERROR(VLOOKUP(A30,'درآمد سود سهام'!A:S,19,0),0)</f>
        <v>0</v>
      </c>
      <c r="N30" s="8"/>
      <c r="O30" s="8">
        <f>IFERROR(VLOOKUP(A30,'درآمد ناشی از تغییر قیمت اوراق'!A:Q,17,0),0)</f>
        <v>-8608980302</v>
      </c>
      <c r="P30" s="8"/>
      <c r="Q30" s="8">
        <f>IFERROR(VLOOKUP(A30,'درآمد ناشی از فروش'!A:Q,17,0),0)</f>
        <v>0</v>
      </c>
      <c r="R30" s="8"/>
      <c r="S30" s="8">
        <f t="shared" si="22"/>
        <v>-8608980302</v>
      </c>
      <c r="T30" s="8"/>
      <c r="U30" s="1">
        <f t="shared" si="23"/>
        <v>1.6574630234544346E-2</v>
      </c>
    </row>
    <row r="31" spans="1:21" ht="21" x14ac:dyDescent="0.55000000000000004">
      <c r="A31" s="25" t="s">
        <v>62</v>
      </c>
      <c r="C31" s="8">
        <f>IFERROR(VLOOKUP(A31,'درآمد سود سهام'!A:S,13,0),0)</f>
        <v>0</v>
      </c>
      <c r="D31" s="8"/>
      <c r="E31" s="8">
        <f>IFERROR(VLOOKUP(A31,'درآمد ناشی از تغییر قیمت اوراق'!A:Q,9,0),0)</f>
        <v>-1166412872</v>
      </c>
      <c r="F31" s="8"/>
      <c r="G31" s="8">
        <f>IFERROR(VLOOKUP(A31,'درآمد ناشی از فروش'!A:Q,9,0),0)</f>
        <v>-669506052</v>
      </c>
      <c r="H31" s="8"/>
      <c r="I31" s="8">
        <f t="shared" si="2"/>
        <v>-1835918924</v>
      </c>
      <c r="J31" s="8"/>
      <c r="K31" s="1">
        <f>+I31/$I$38</f>
        <v>-2.1364107837842112E-2</v>
      </c>
      <c r="L31" s="8"/>
      <c r="M31" s="8">
        <f>IFERROR(VLOOKUP(A31,'درآمد سود سهام'!A:S,19,0),0)</f>
        <v>0</v>
      </c>
      <c r="N31" s="8"/>
      <c r="O31" s="8">
        <f>IFERROR(VLOOKUP(A31,'درآمد ناشی از تغییر قیمت اوراق'!A:Q,17,0),0)</f>
        <v>-6332791288</v>
      </c>
      <c r="P31" s="8"/>
      <c r="Q31" s="8">
        <f>IFERROR(VLOOKUP(A31,'درآمد ناشی از فروش'!A:Q,17,0),0)</f>
        <v>-872054924</v>
      </c>
      <c r="R31" s="8"/>
      <c r="S31" s="8">
        <f t="shared" si="10"/>
        <v>-7204846212</v>
      </c>
      <c r="T31" s="8"/>
      <c r="U31" s="1">
        <f>+S31/$S$38</f>
        <v>1.3871289940449151E-2</v>
      </c>
    </row>
    <row r="32" spans="1:21" ht="21" x14ac:dyDescent="0.55000000000000004">
      <c r="A32" s="25" t="s">
        <v>86</v>
      </c>
      <c r="C32" s="8">
        <f>IFERROR(VLOOKUP(A32,'درآمد سود سهام'!A:S,13,0),0)</f>
        <v>0</v>
      </c>
      <c r="D32" s="8"/>
      <c r="E32" s="8">
        <f>IFERROR(VLOOKUP(A32,'درآمد ناشی از تغییر قیمت اوراق'!A:Q,9,0),0)</f>
        <v>-88</v>
      </c>
      <c r="F32" s="8"/>
      <c r="G32" s="8">
        <f>IFERROR(VLOOKUP(A32,'درآمد ناشی از فروش'!A:Q,9,0),0)</f>
        <v>-2871</v>
      </c>
      <c r="H32" s="8"/>
      <c r="I32" s="8">
        <f t="shared" ref="I32:I33" si="24">+G32+E32+C32</f>
        <v>-2959</v>
      </c>
      <c r="J32" s="8"/>
      <c r="K32" s="1">
        <f t="shared" ref="K32:K33" si="25">+I32/$I$38</f>
        <v>-3.4433108273889555E-8</v>
      </c>
      <c r="L32" s="8"/>
      <c r="M32" s="8">
        <f>IFERROR(VLOOKUP(A32,'درآمد سود سهام'!A:S,19,0),0)</f>
        <v>0</v>
      </c>
      <c r="N32" s="8"/>
      <c r="O32" s="8">
        <f>IFERROR(VLOOKUP(A32,'درآمد ناشی از تغییر قیمت اوراق'!A:Q,17,0),0)</f>
        <v>804778453</v>
      </c>
      <c r="P32" s="8"/>
      <c r="Q32" s="8">
        <f>IFERROR(VLOOKUP(A32,'درآمد ناشی از فروش'!A:Q,17,0),0)</f>
        <v>-2871</v>
      </c>
      <c r="R32" s="8"/>
      <c r="S32" s="8">
        <f t="shared" ref="S32:S33" si="26">+Q32+O32+M32</f>
        <v>804775582</v>
      </c>
      <c r="T32" s="8"/>
      <c r="U32" s="1">
        <f t="shared" ref="U32:U33" si="27">+S32/$S$38</f>
        <v>-1.5494120355161456E-3</v>
      </c>
    </row>
    <row r="33" spans="1:21" ht="21" x14ac:dyDescent="0.55000000000000004">
      <c r="A33" s="25" t="s">
        <v>85</v>
      </c>
      <c r="C33" s="8">
        <f>IFERROR(VLOOKUP(A33,'درآمد سود سهام'!A:S,13,0),0)</f>
        <v>0</v>
      </c>
      <c r="D33" s="8"/>
      <c r="E33" s="8">
        <f>IFERROR(VLOOKUP(A33,'درآمد ناشی از تغییر قیمت اوراق'!A:Q,9,0),0)</f>
        <v>-3867</v>
      </c>
      <c r="F33" s="8"/>
      <c r="G33" s="8">
        <f>IFERROR(VLOOKUP(A33,'درآمد ناشی از فروش'!A:Q,9,0),0)</f>
        <v>-8724</v>
      </c>
      <c r="H33" s="8"/>
      <c r="I33" s="8">
        <f t="shared" si="24"/>
        <v>-12591</v>
      </c>
      <c r="J33" s="8"/>
      <c r="K33" s="1">
        <f t="shared" si="25"/>
        <v>-1.4651817042127183E-7</v>
      </c>
      <c r="L33" s="8"/>
      <c r="M33" s="8">
        <f>IFERROR(VLOOKUP(A33,'درآمد سود سهام'!A:S,19,0),0)</f>
        <v>0</v>
      </c>
      <c r="N33" s="8"/>
      <c r="O33" s="8">
        <f>IFERROR(VLOOKUP(A33,'درآمد ناشی از تغییر قیمت اوراق'!A:Q,17,0),0)</f>
        <v>69569936602</v>
      </c>
      <c r="P33" s="8"/>
      <c r="Q33" s="8">
        <f>IFERROR(VLOOKUP(A33,'درآمد ناشی از فروش'!A:Q,17,0),0)</f>
        <v>-8724</v>
      </c>
      <c r="R33" s="8"/>
      <c r="S33" s="8">
        <f t="shared" si="26"/>
        <v>69569927878</v>
      </c>
      <c r="T33" s="8"/>
      <c r="U33" s="1">
        <f t="shared" si="27"/>
        <v>-0.13394104639243817</v>
      </c>
    </row>
    <row r="34" spans="1:21" ht="21" x14ac:dyDescent="0.55000000000000004">
      <c r="A34" s="25" t="s">
        <v>63</v>
      </c>
      <c r="C34" s="8">
        <f>IFERROR(VLOOKUP(A34,'درآمد سود سهام'!A:S,13,0),0)</f>
        <v>0</v>
      </c>
      <c r="D34" s="8"/>
      <c r="E34" s="8">
        <f>IFERROR(VLOOKUP(A34,'درآمد ناشی از تغییر قیمت اوراق'!A:Q,9,0),0)</f>
        <v>0</v>
      </c>
      <c r="F34" s="8"/>
      <c r="G34" s="8">
        <f>IFERROR(VLOOKUP(A34,'درآمد ناشی از فروش'!A:Q,9,0),0)</f>
        <v>0</v>
      </c>
      <c r="H34" s="8"/>
      <c r="I34" s="8">
        <f t="shared" si="2"/>
        <v>0</v>
      </c>
      <c r="J34" s="8"/>
      <c r="K34" s="1">
        <f>+I34/$I$38</f>
        <v>0</v>
      </c>
      <c r="L34" s="8"/>
      <c r="M34" s="8">
        <f>IFERROR(VLOOKUP(A34,'درآمد سود سهام'!A:S,19,0),0)</f>
        <v>0</v>
      </c>
      <c r="N34" s="8"/>
      <c r="O34" s="8">
        <f>IFERROR(VLOOKUP(A34,'درآمد ناشی از تغییر قیمت اوراق'!A:Q,17,0),0)</f>
        <v>0</v>
      </c>
      <c r="P34" s="8"/>
      <c r="Q34" s="8">
        <f>IFERROR(VLOOKUP(A34,'درآمد ناشی از فروش'!A:Q,17,0),0)</f>
        <v>-9285143490</v>
      </c>
      <c r="R34" s="8"/>
      <c r="S34" s="8">
        <f t="shared" si="3"/>
        <v>-9285143490</v>
      </c>
      <c r="T34" s="8"/>
      <c r="U34" s="1">
        <f>+S34/$S$38</f>
        <v>1.7876428406472685E-2</v>
      </c>
    </row>
    <row r="35" spans="1:21" ht="21" x14ac:dyDescent="0.55000000000000004">
      <c r="A35" s="25" t="s">
        <v>65</v>
      </c>
      <c r="C35" s="8">
        <f>IFERROR(VLOOKUP(A35,'درآمد سود سهام'!A:S,13,0),0)</f>
        <v>0</v>
      </c>
      <c r="D35" s="8"/>
      <c r="E35" s="8">
        <f>IFERROR(VLOOKUP(A35,'درآمد ناشی از تغییر قیمت اوراق'!A:Q,9,0),0)</f>
        <v>-8391032028</v>
      </c>
      <c r="F35" s="8"/>
      <c r="G35" s="8">
        <f>IFERROR(VLOOKUP(A35,'درآمد ناشی از فروش'!A:Q,9,0),0)</f>
        <v>0</v>
      </c>
      <c r="H35" s="8"/>
      <c r="I35" s="8">
        <f t="shared" si="2"/>
        <v>-8391032028</v>
      </c>
      <c r="J35" s="8"/>
      <c r="K35" s="1">
        <f>+I35/$I$38</f>
        <v>-9.7644242767759057E-2</v>
      </c>
      <c r="L35" s="8"/>
      <c r="M35" s="8">
        <f>IFERROR(VLOOKUP(A35,'درآمد سود سهام'!A:S,19,0),0)</f>
        <v>0</v>
      </c>
      <c r="N35" s="8"/>
      <c r="O35" s="8">
        <f>IFERROR(VLOOKUP(A35,'درآمد ناشی از تغییر قیمت اوراق'!A:Q,17,0),0)</f>
        <v>-40954144749</v>
      </c>
      <c r="P35" s="8"/>
      <c r="Q35" s="8">
        <f>IFERROR(VLOOKUP(A35,'درآمد ناشی از فروش'!A:Q,17,0),0)</f>
        <v>0</v>
      </c>
      <c r="R35" s="8"/>
      <c r="S35" s="8">
        <f t="shared" si="3"/>
        <v>-40954144749</v>
      </c>
      <c r="T35" s="8"/>
      <c r="U35" s="1">
        <f>+S35/$S$38</f>
        <v>7.8847875355108565E-2</v>
      </c>
    </row>
    <row r="36" spans="1:21" ht="21" x14ac:dyDescent="0.55000000000000004">
      <c r="A36" s="25" t="s">
        <v>51</v>
      </c>
      <c r="C36" s="8">
        <f>IFERROR(VLOOKUP(A36,'درآمد سود سهام'!A:S,13,0),0)</f>
        <v>42754364048</v>
      </c>
      <c r="D36" s="8"/>
      <c r="E36" s="8">
        <f>IFERROR(VLOOKUP(A36,'درآمد ناشی از تغییر قیمت اوراق'!A:Q,9,0),0)</f>
        <v>-49513888757</v>
      </c>
      <c r="F36" s="8"/>
      <c r="G36" s="8">
        <f>IFERROR(VLOOKUP(A36,'درآمد ناشی از فروش'!A:Q,9,0),0)</f>
        <v>-6813</v>
      </c>
      <c r="H36" s="8"/>
      <c r="I36" s="8">
        <f t="shared" si="2"/>
        <v>-6759531522</v>
      </c>
      <c r="J36" s="8"/>
      <c r="K36" s="1">
        <f>+I36/$I$38</f>
        <v>-7.8658898539302274E-2</v>
      </c>
      <c r="L36" s="8"/>
      <c r="M36" s="8">
        <f>IFERROR(VLOOKUP(A36,'درآمد سود سهام'!A:S,19,0),0)</f>
        <v>42754364048</v>
      </c>
      <c r="N36" s="8"/>
      <c r="O36" s="8">
        <f>IFERROR(VLOOKUP(A36,'درآمد ناشی از تغییر قیمت اوراق'!A:Q,17,0),0)</f>
        <v>-150729426772</v>
      </c>
      <c r="P36" s="8"/>
      <c r="Q36" s="8">
        <f>IFERROR(VLOOKUP(A36,'درآمد ناشی از فروش'!A:Q,17,0),0)</f>
        <v>-463504642</v>
      </c>
      <c r="R36" s="8"/>
      <c r="S36" s="8">
        <f t="shared" si="3"/>
        <v>-108438567366</v>
      </c>
      <c r="T36" s="8"/>
      <c r="U36" s="1">
        <f>+S36/$S$38</f>
        <v>0.20877375649676302</v>
      </c>
    </row>
    <row r="37" spans="1:21" ht="21.75" thickBot="1" x14ac:dyDescent="0.6">
      <c r="A37" s="25" t="s">
        <v>46</v>
      </c>
      <c r="C37" s="8">
        <f>IFERROR(VLOOKUP(A37,'درآمد سود سهام'!A:S,13,0),0)</f>
        <v>0</v>
      </c>
      <c r="D37" s="8"/>
      <c r="E37" s="8">
        <f>IFERROR(VLOOKUP(A37,'درآمد ناشی از تغییر قیمت اوراق'!A:Q,9,0),0)</f>
        <v>3882446621</v>
      </c>
      <c r="F37" s="8"/>
      <c r="G37" s="8">
        <f>IFERROR(VLOOKUP(A37,'درآمد ناشی از فروش'!A:Q,9,0),0)</f>
        <v>-9763</v>
      </c>
      <c r="H37" s="8"/>
      <c r="I37" s="8">
        <f t="shared" si="2"/>
        <v>3882436858</v>
      </c>
      <c r="J37" s="8"/>
      <c r="K37" s="1">
        <f>+I37/$I$38</f>
        <v>4.5178901215969437E-2</v>
      </c>
      <c r="L37" s="8"/>
      <c r="M37" s="8">
        <f>IFERROR(VLOOKUP(A37,'درآمد سود سهام'!A:S,19,0),0)</f>
        <v>0</v>
      </c>
      <c r="N37" s="8"/>
      <c r="O37" s="8">
        <f>IFERROR(VLOOKUP(A37,'درآمد ناشی از تغییر قیمت اوراق'!A:Q,17,0),0)</f>
        <v>8484387696</v>
      </c>
      <c r="P37" s="8"/>
      <c r="Q37" s="8">
        <f>IFERROR(VLOOKUP(A37,'درآمد ناشی از فروش'!A:Q,17,0),0)</f>
        <v>146846241</v>
      </c>
      <c r="R37" s="8"/>
      <c r="S37" s="8">
        <f t="shared" si="3"/>
        <v>8631233937</v>
      </c>
      <c r="T37" s="8"/>
      <c r="U37" s="1">
        <f>+S37/$S$38</f>
        <v>-1.6617474538812741E-2</v>
      </c>
    </row>
    <row r="38" spans="1:21" s="5" customFormat="1" ht="26.25" customHeight="1" thickBot="1" x14ac:dyDescent="0.25">
      <c r="A38" s="5" t="s">
        <v>15</v>
      </c>
      <c r="C38" s="6">
        <f>SUM(C8:C37)</f>
        <v>94430709236</v>
      </c>
      <c r="E38" s="6">
        <f>SUM(E8:E37)</f>
        <v>-7826419625</v>
      </c>
      <c r="G38" s="6">
        <f>SUM(G8:G37)</f>
        <v>-669555620</v>
      </c>
      <c r="I38" s="6">
        <f>SUM(I8:I37)</f>
        <v>85934733991</v>
      </c>
      <c r="K38" s="7">
        <f>SUM(K8:K37)</f>
        <v>1</v>
      </c>
      <c r="M38" s="6">
        <f>SUM(M8:M37)</f>
        <v>143762747136</v>
      </c>
      <c r="O38" s="6">
        <f>SUM(O8:O37)</f>
        <v>-655139358666</v>
      </c>
      <c r="Q38" s="6">
        <f>SUM(Q8:Q37)</f>
        <v>-8030469061</v>
      </c>
      <c r="S38" s="6">
        <f>SUM(S8:S37)</f>
        <v>-519407080591</v>
      </c>
      <c r="U38" s="7">
        <f>SUM(U8:U37)</f>
        <v>1</v>
      </c>
    </row>
    <row r="39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S16"/>
  <sheetViews>
    <sheetView rightToLeft="1" zoomScaleNormal="100" workbookViewId="0">
      <selection activeCell="G35" sqref="G35"/>
    </sheetView>
  </sheetViews>
  <sheetFormatPr defaultRowHeight="18.75" x14ac:dyDescent="0.2"/>
  <cols>
    <col min="1" max="1" width="28" style="8" bestFit="1" customWidth="1"/>
    <col min="2" max="2" width="0.875" style="8" customWidth="1"/>
    <col min="3" max="3" width="17.5" style="8" customWidth="1"/>
    <col min="4" max="4" width="0.875" style="8" customWidth="1"/>
    <col min="5" max="5" width="30.625" style="8" customWidth="1"/>
    <col min="6" max="6" width="0.875" style="8" customWidth="1"/>
    <col min="7" max="7" width="21" style="8" customWidth="1"/>
    <col min="8" max="8" width="0.875" style="8" customWidth="1"/>
    <col min="9" max="9" width="20.125" style="8" customWidth="1"/>
    <col min="10" max="10" width="0.875" style="8" customWidth="1"/>
    <col min="11" max="11" width="17.5" style="8" customWidth="1"/>
    <col min="12" max="12" width="0.875" style="8" customWidth="1"/>
    <col min="13" max="13" width="21" style="8" customWidth="1"/>
    <col min="14" max="14" width="0.875" style="8" customWidth="1"/>
    <col min="15" max="15" width="20.125" style="8" customWidth="1"/>
    <col min="16" max="16" width="0.875" style="8" customWidth="1"/>
    <col min="17" max="17" width="17.5" style="8" customWidth="1"/>
    <col min="18" max="18" width="0.875" style="8" customWidth="1"/>
    <col min="19" max="19" width="21" style="8" customWidth="1"/>
    <col min="20" max="20" width="0.875" style="8" customWidth="1"/>
    <col min="21" max="21" width="13.25" style="8" bestFit="1" customWidth="1"/>
    <col min="22" max="16384" width="9" style="8"/>
  </cols>
  <sheetData>
    <row r="2" spans="1:19" ht="26.25" x14ac:dyDescent="0.2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  <c r="N2" s="58" t="s">
        <v>0</v>
      </c>
      <c r="O2" s="58" t="s">
        <v>0</v>
      </c>
      <c r="P2" s="58" t="s">
        <v>0</v>
      </c>
      <c r="Q2" s="58" t="s">
        <v>0</v>
      </c>
      <c r="R2" s="58" t="s">
        <v>0</v>
      </c>
      <c r="S2" s="58" t="s">
        <v>0</v>
      </c>
    </row>
    <row r="3" spans="1:19" ht="26.25" x14ac:dyDescent="0.2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  <c r="H3" s="58" t="s">
        <v>22</v>
      </c>
      <c r="I3" s="58" t="s">
        <v>22</v>
      </c>
      <c r="J3" s="58" t="s">
        <v>22</v>
      </c>
      <c r="K3" s="58" t="s">
        <v>22</v>
      </c>
      <c r="L3" s="58" t="s">
        <v>22</v>
      </c>
      <c r="M3" s="58" t="s">
        <v>22</v>
      </c>
      <c r="N3" s="58" t="s">
        <v>22</v>
      </c>
      <c r="O3" s="58" t="s">
        <v>22</v>
      </c>
      <c r="P3" s="58" t="s">
        <v>22</v>
      </c>
      <c r="Q3" s="58" t="s">
        <v>22</v>
      </c>
      <c r="R3" s="58" t="s">
        <v>22</v>
      </c>
      <c r="S3" s="58" t="s">
        <v>22</v>
      </c>
    </row>
    <row r="4" spans="1:19" ht="26.25" x14ac:dyDescent="0.2">
      <c r="A4" s="58" t="str">
        <f>+سهام!A4</f>
        <v>برای ماه منتهی به 1405/02/31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  <c r="N4" s="58" t="s">
        <v>2</v>
      </c>
      <c r="O4" s="58" t="s">
        <v>2</v>
      </c>
      <c r="P4" s="58" t="s">
        <v>2</v>
      </c>
      <c r="Q4" s="58" t="s">
        <v>2</v>
      </c>
      <c r="R4" s="58" t="s">
        <v>2</v>
      </c>
      <c r="S4" s="58" t="s">
        <v>2</v>
      </c>
    </row>
    <row r="6" spans="1:19" ht="27" thickBot="1" x14ac:dyDescent="0.25">
      <c r="A6" s="59" t="s">
        <v>3</v>
      </c>
      <c r="C6" s="59" t="s">
        <v>53</v>
      </c>
      <c r="D6" s="59" t="s">
        <v>53</v>
      </c>
      <c r="E6" s="59" t="s">
        <v>53</v>
      </c>
      <c r="F6" s="59" t="s">
        <v>53</v>
      </c>
      <c r="G6" s="59" t="s">
        <v>53</v>
      </c>
      <c r="I6" s="59" t="s">
        <v>24</v>
      </c>
      <c r="J6" s="59" t="s">
        <v>24</v>
      </c>
      <c r="K6" s="59" t="s">
        <v>24</v>
      </c>
      <c r="L6" s="59" t="s">
        <v>24</v>
      </c>
      <c r="M6" s="59" t="s">
        <v>24</v>
      </c>
      <c r="O6" s="59" t="s">
        <v>25</v>
      </c>
      <c r="P6" s="59" t="s">
        <v>25</v>
      </c>
      <c r="Q6" s="59" t="s">
        <v>25</v>
      </c>
      <c r="R6" s="59" t="s">
        <v>25</v>
      </c>
      <c r="S6" s="59" t="s">
        <v>25</v>
      </c>
    </row>
    <row r="7" spans="1:19" ht="27" thickBot="1" x14ac:dyDescent="0.25">
      <c r="A7" s="59" t="s">
        <v>3</v>
      </c>
      <c r="C7" s="36" t="s">
        <v>54</v>
      </c>
      <c r="E7" s="36" t="s">
        <v>55</v>
      </c>
      <c r="G7" s="36" t="s">
        <v>56</v>
      </c>
      <c r="I7" s="36" t="s">
        <v>57</v>
      </c>
      <c r="K7" s="36" t="s">
        <v>28</v>
      </c>
      <c r="M7" s="36" t="s">
        <v>58</v>
      </c>
      <c r="O7" s="36" t="s">
        <v>57</v>
      </c>
      <c r="Q7" s="36" t="s">
        <v>28</v>
      </c>
      <c r="S7" s="36" t="s">
        <v>58</v>
      </c>
    </row>
    <row r="8" spans="1:19" ht="21" x14ac:dyDescent="0.2">
      <c r="A8" s="5" t="s">
        <v>61</v>
      </c>
      <c r="C8" s="8" t="s">
        <v>82</v>
      </c>
      <c r="E8" s="8" t="s">
        <v>82</v>
      </c>
      <c r="G8" s="8" t="s">
        <v>82</v>
      </c>
      <c r="I8" s="8">
        <v>0</v>
      </c>
      <c r="K8" s="8">
        <v>0</v>
      </c>
      <c r="M8" s="8">
        <f>+K8+I8</f>
        <v>0</v>
      </c>
      <c r="O8" s="8">
        <v>26982037900</v>
      </c>
      <c r="Q8" s="8">
        <v>0</v>
      </c>
      <c r="S8" s="8">
        <f>+O8+Q8</f>
        <v>26982037900</v>
      </c>
    </row>
    <row r="9" spans="1:19" ht="21" x14ac:dyDescent="0.2">
      <c r="A9" s="5" t="s">
        <v>52</v>
      </c>
      <c r="C9" s="8" t="s">
        <v>88</v>
      </c>
      <c r="E9" s="8">
        <v>204623752</v>
      </c>
      <c r="G9" s="8">
        <v>200</v>
      </c>
      <c r="I9" s="8">
        <v>40924750400</v>
      </c>
      <c r="K9" s="8">
        <v>-5860116841</v>
      </c>
      <c r="M9" s="8">
        <f t="shared" ref="M9:M13" si="0">+K9+I9</f>
        <v>35064633559</v>
      </c>
      <c r="O9" s="8">
        <v>40924750400</v>
      </c>
      <c r="Q9" s="8">
        <v>-5860116841</v>
      </c>
      <c r="S9" s="8">
        <f t="shared" ref="S9:S13" si="1">+O9+Q9</f>
        <v>35064633559</v>
      </c>
    </row>
    <row r="10" spans="1:19" ht="21" x14ac:dyDescent="0.2">
      <c r="A10" s="5" t="s">
        <v>51</v>
      </c>
      <c r="C10" s="8" t="s">
        <v>93</v>
      </c>
      <c r="E10" s="8">
        <v>262629547</v>
      </c>
      <c r="G10" s="8">
        <v>190</v>
      </c>
      <c r="I10" s="8">
        <v>49899613930</v>
      </c>
      <c r="K10" s="8">
        <v>-7145249882</v>
      </c>
      <c r="M10" s="8">
        <f t="shared" si="0"/>
        <v>42754364048</v>
      </c>
      <c r="O10" s="8">
        <v>49899613930</v>
      </c>
      <c r="Q10" s="8">
        <v>-7145249882</v>
      </c>
      <c r="S10" s="8">
        <f t="shared" si="1"/>
        <v>42754364048</v>
      </c>
    </row>
    <row r="11" spans="1:19" ht="21" x14ac:dyDescent="0.2">
      <c r="A11" s="5" t="s">
        <v>48</v>
      </c>
      <c r="C11" s="8" t="s">
        <v>92</v>
      </c>
      <c r="E11" s="8">
        <v>25969253</v>
      </c>
      <c r="G11" s="8">
        <v>740</v>
      </c>
      <c r="I11" s="8">
        <v>19217247220</v>
      </c>
      <c r="K11" s="8">
        <v>-2605535591</v>
      </c>
      <c r="M11" s="8">
        <f t="shared" si="0"/>
        <v>16611711629</v>
      </c>
      <c r="O11" s="8">
        <v>19217247220</v>
      </c>
      <c r="Q11" s="8">
        <v>-2605535591</v>
      </c>
      <c r="S11" s="8">
        <f t="shared" si="1"/>
        <v>16611711629</v>
      </c>
    </row>
    <row r="12" spans="1:19" ht="21" x14ac:dyDescent="0.2">
      <c r="A12" s="5" t="s">
        <v>64</v>
      </c>
      <c r="C12" s="8" t="s">
        <v>82</v>
      </c>
      <c r="E12" s="8" t="s">
        <v>82</v>
      </c>
      <c r="G12" s="8" t="s">
        <v>82</v>
      </c>
      <c r="I12" s="8">
        <v>0</v>
      </c>
      <c r="K12" s="8">
        <v>0</v>
      </c>
      <c r="M12" s="8">
        <f t="shared" si="0"/>
        <v>0</v>
      </c>
      <c r="O12" s="8">
        <v>19950000000</v>
      </c>
      <c r="Q12" s="8">
        <v>0</v>
      </c>
      <c r="S12" s="8">
        <f t="shared" si="1"/>
        <v>19950000000</v>
      </c>
    </row>
    <row r="13" spans="1:19" ht="21.75" thickBot="1" x14ac:dyDescent="0.25">
      <c r="A13" s="5" t="s">
        <v>79</v>
      </c>
      <c r="C13" s="8" t="s">
        <v>82</v>
      </c>
      <c r="E13" s="8" t="s">
        <v>82</v>
      </c>
      <c r="G13" s="8" t="s">
        <v>82</v>
      </c>
      <c r="I13" s="8">
        <v>0</v>
      </c>
      <c r="K13" s="8">
        <v>0</v>
      </c>
      <c r="M13" s="8">
        <f t="shared" si="0"/>
        <v>0</v>
      </c>
      <c r="O13" s="8">
        <v>2400000000</v>
      </c>
      <c r="Q13" s="8">
        <v>0</v>
      </c>
      <c r="S13" s="8">
        <f t="shared" si="1"/>
        <v>2400000000</v>
      </c>
    </row>
    <row r="14" spans="1:19" s="5" customFormat="1" ht="21.75" thickBot="1" x14ac:dyDescent="0.25">
      <c r="G14" s="8"/>
      <c r="I14" s="6">
        <f>SUM(I8:I13)</f>
        <v>110041611550</v>
      </c>
      <c r="K14" s="6">
        <f>SUM(K8:K13)</f>
        <v>-15610902314</v>
      </c>
      <c r="M14" s="6">
        <f>SUM(M8:M13)</f>
        <v>94430709236</v>
      </c>
      <c r="O14" s="6">
        <f>SUM(O8:O13)</f>
        <v>159373649450</v>
      </c>
      <c r="Q14" s="6">
        <f>SUM(Q8:Q13)</f>
        <v>-15610902314</v>
      </c>
      <c r="S14" s="6">
        <f>SUM(S8:S13)</f>
        <v>143762747136</v>
      </c>
    </row>
    <row r="15" spans="1:19" ht="19.5" thickTop="1" x14ac:dyDescent="0.2"/>
    <row r="16" spans="1:19" x14ac:dyDescent="0.2">
      <c r="L16" s="8" t="s">
        <v>60</v>
      </c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G35" sqref="G35"/>
    </sheetView>
  </sheetViews>
  <sheetFormatPr defaultRowHeight="18.75" x14ac:dyDescent="0.45"/>
  <cols>
    <col min="1" max="1" width="22.625" style="18" bestFit="1" customWidth="1"/>
    <col min="2" max="2" width="0.875" style="18" customWidth="1"/>
    <col min="3" max="3" width="32.125" style="18" bestFit="1" customWidth="1"/>
    <col min="4" max="4" width="0.875" style="18" customWidth="1"/>
    <col min="5" max="5" width="27.875" style="18" bestFit="1" customWidth="1"/>
    <col min="6" max="6" width="0.875" style="18" customWidth="1"/>
    <col min="7" max="7" width="32.125" style="18" bestFit="1" customWidth="1"/>
    <col min="8" max="8" width="0.875" style="18" customWidth="1"/>
    <col min="9" max="9" width="27.875" style="18" bestFit="1" customWidth="1"/>
    <col min="10" max="10" width="0.875" style="18" customWidth="1"/>
    <col min="11" max="11" width="8" style="18" customWidth="1"/>
    <col min="12" max="16384" width="9" style="18"/>
  </cols>
  <sheetData>
    <row r="2" spans="1:9" ht="26.25" x14ac:dyDescent="0.45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</row>
    <row r="3" spans="1:9" ht="26.25" x14ac:dyDescent="0.45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  <c r="H3" s="58" t="s">
        <v>22</v>
      </c>
      <c r="I3" s="58" t="s">
        <v>22</v>
      </c>
    </row>
    <row r="4" spans="1:9" ht="26.25" x14ac:dyDescent="0.45">
      <c r="A4" s="58" t="str">
        <f>+سهام!A4</f>
        <v>برای ماه منتهی به 1405/02/31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</row>
    <row r="6" spans="1:9" ht="27" thickBot="1" x14ac:dyDescent="0.5">
      <c r="A6" s="36" t="s">
        <v>37</v>
      </c>
      <c r="C6" s="59" t="s">
        <v>24</v>
      </c>
      <c r="D6" s="59" t="s">
        <v>24</v>
      </c>
      <c r="E6" s="59" t="s">
        <v>24</v>
      </c>
      <c r="G6" s="59" t="s">
        <v>25</v>
      </c>
      <c r="H6" s="59" t="s">
        <v>25</v>
      </c>
      <c r="I6" s="59" t="s">
        <v>25</v>
      </c>
    </row>
    <row r="7" spans="1:9" ht="27" thickBot="1" x14ac:dyDescent="0.5">
      <c r="A7" s="36" t="s">
        <v>38</v>
      </c>
      <c r="C7" s="36" t="s">
        <v>39</v>
      </c>
      <c r="E7" s="36" t="s">
        <v>40</v>
      </c>
      <c r="G7" s="36" t="s">
        <v>39</v>
      </c>
      <c r="I7" s="36" t="s">
        <v>40</v>
      </c>
    </row>
    <row r="8" spans="1:9" ht="21" x14ac:dyDescent="0.55000000000000004">
      <c r="A8" s="25" t="s">
        <v>43</v>
      </c>
      <c r="B8" s="8"/>
      <c r="C8" s="8">
        <f>+'سود سپرده بانکی'!G8</f>
        <v>248605208</v>
      </c>
      <c r="D8" s="8"/>
      <c r="E8" s="39">
        <f>+C8/$C$10</f>
        <v>0.99974067205897366</v>
      </c>
      <c r="F8" s="8"/>
      <c r="G8" s="8">
        <f>+'سود سپرده بانکی'!M8</f>
        <v>1148011543</v>
      </c>
      <c r="H8" s="8"/>
      <c r="I8" s="39">
        <f>+G8/$G$10</f>
        <v>0.99976522996491823</v>
      </c>
    </row>
    <row r="9" spans="1:9" ht="21.75" thickBot="1" x14ac:dyDescent="0.6">
      <c r="A9" s="25" t="s">
        <v>47</v>
      </c>
      <c r="B9" s="8"/>
      <c r="C9" s="8">
        <f>+'سود سپرده بانکی'!G9</f>
        <v>64487</v>
      </c>
      <c r="D9" s="8"/>
      <c r="E9" s="39">
        <f>+C9/$C$10</f>
        <v>2.5932794102634821E-4</v>
      </c>
      <c r="F9" s="8"/>
      <c r="G9" s="8">
        <f>+'سود سپرده بانکی'!M9</f>
        <v>269582</v>
      </c>
      <c r="H9" s="8"/>
      <c r="I9" s="39">
        <f>+G9/$G$10</f>
        <v>2.3477003508178365E-4</v>
      </c>
    </row>
    <row r="10" spans="1:9" ht="24.75" thickBot="1" x14ac:dyDescent="0.6">
      <c r="A10" s="18" t="s">
        <v>15</v>
      </c>
      <c r="B10" s="25"/>
      <c r="C10" s="26">
        <f>SUM(C8:C9)</f>
        <v>248669695</v>
      </c>
      <c r="D10" s="27"/>
      <c r="E10" s="40">
        <f>SUM(E8:E9)</f>
        <v>1</v>
      </c>
      <c r="F10" s="27"/>
      <c r="G10" s="26">
        <f>SUM(G8:G9)</f>
        <v>1148281125</v>
      </c>
      <c r="H10" s="27"/>
      <c r="I10" s="40">
        <f>SUM(I8:I9)</f>
        <v>1</v>
      </c>
    </row>
    <row r="11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G35" sqref="G35"/>
    </sheetView>
  </sheetViews>
  <sheetFormatPr defaultRowHeight="18.75" x14ac:dyDescent="0.2"/>
  <cols>
    <col min="1" max="1" width="22.625" style="8" bestFit="1" customWidth="1"/>
    <col min="2" max="2" width="0.875" style="8" customWidth="1"/>
    <col min="3" max="3" width="18.375" style="8" customWidth="1"/>
    <col min="4" max="4" width="0.875" style="8" customWidth="1"/>
    <col min="5" max="5" width="16.125" style="8" customWidth="1"/>
    <col min="6" max="6" width="0.875" style="8" customWidth="1"/>
    <col min="7" max="7" width="18.375" style="8" customWidth="1"/>
    <col min="8" max="8" width="0.875" style="8" customWidth="1"/>
    <col min="9" max="9" width="19.25" style="8" customWidth="1"/>
    <col min="10" max="10" width="0.875" style="8" customWidth="1"/>
    <col min="11" max="11" width="16.125" style="8" customWidth="1"/>
    <col min="12" max="12" width="0.875" style="8" customWidth="1"/>
    <col min="13" max="13" width="19.25" style="8" customWidth="1"/>
    <col min="14" max="14" width="0.875" style="8" customWidth="1"/>
    <col min="15" max="15" width="8" style="8" customWidth="1"/>
    <col min="16" max="16384" width="9" style="8"/>
  </cols>
  <sheetData>
    <row r="2" spans="1:13" ht="26.25" x14ac:dyDescent="0.2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  <c r="L2" s="58" t="s">
        <v>0</v>
      </c>
      <c r="M2" s="58" t="s">
        <v>0</v>
      </c>
    </row>
    <row r="3" spans="1:13" ht="26.25" x14ac:dyDescent="0.2">
      <c r="A3" s="58" t="s">
        <v>22</v>
      </c>
      <c r="B3" s="58" t="s">
        <v>22</v>
      </c>
      <c r="C3" s="58" t="s">
        <v>22</v>
      </c>
      <c r="D3" s="58" t="s">
        <v>22</v>
      </c>
      <c r="E3" s="58" t="s">
        <v>22</v>
      </c>
      <c r="F3" s="58" t="s">
        <v>22</v>
      </c>
      <c r="G3" s="58" t="s">
        <v>22</v>
      </c>
      <c r="H3" s="58" t="s">
        <v>22</v>
      </c>
      <c r="I3" s="58" t="s">
        <v>22</v>
      </c>
      <c r="J3" s="58" t="s">
        <v>22</v>
      </c>
      <c r="K3" s="58" t="s">
        <v>22</v>
      </c>
      <c r="L3" s="58" t="s">
        <v>22</v>
      </c>
      <c r="M3" s="58" t="s">
        <v>22</v>
      </c>
    </row>
    <row r="4" spans="1:13" ht="26.25" x14ac:dyDescent="0.2">
      <c r="A4" s="58" t="str">
        <f>+سهام!A4</f>
        <v>برای ماه منتهی به 1405/02/31</v>
      </c>
      <c r="B4" s="58" t="s">
        <v>2</v>
      </c>
      <c r="C4" s="58" t="s">
        <v>2</v>
      </c>
      <c r="D4" s="58" t="s">
        <v>2</v>
      </c>
      <c r="E4" s="58" t="s">
        <v>2</v>
      </c>
      <c r="F4" s="58" t="s">
        <v>2</v>
      </c>
      <c r="G4" s="58" t="s">
        <v>2</v>
      </c>
      <c r="H4" s="58" t="s">
        <v>2</v>
      </c>
      <c r="I4" s="58" t="s">
        <v>2</v>
      </c>
      <c r="J4" s="58" t="s">
        <v>2</v>
      </c>
      <c r="K4" s="58" t="s">
        <v>2</v>
      </c>
      <c r="L4" s="58" t="s">
        <v>2</v>
      </c>
      <c r="M4" s="58" t="s">
        <v>2</v>
      </c>
    </row>
    <row r="6" spans="1:13" ht="27" thickBot="1" x14ac:dyDescent="0.25">
      <c r="A6" s="59" t="s">
        <v>23</v>
      </c>
      <c r="B6" s="59" t="s">
        <v>23</v>
      </c>
      <c r="C6" s="59" t="s">
        <v>24</v>
      </c>
      <c r="D6" s="59" t="s">
        <v>24</v>
      </c>
      <c r="E6" s="59" t="s">
        <v>24</v>
      </c>
      <c r="F6" s="59" t="s">
        <v>24</v>
      </c>
      <c r="G6" s="59" t="s">
        <v>24</v>
      </c>
      <c r="I6" s="59" t="s">
        <v>25</v>
      </c>
      <c r="J6" s="59" t="s">
        <v>25</v>
      </c>
      <c r="K6" s="59" t="s">
        <v>25</v>
      </c>
      <c r="L6" s="59" t="s">
        <v>25</v>
      </c>
      <c r="M6" s="59" t="s">
        <v>25</v>
      </c>
    </row>
    <row r="7" spans="1:13" ht="27" thickBot="1" x14ac:dyDescent="0.25">
      <c r="A7" s="36" t="s">
        <v>26</v>
      </c>
      <c r="C7" s="36" t="s">
        <v>27</v>
      </c>
      <c r="E7" s="36" t="s">
        <v>28</v>
      </c>
      <c r="G7" s="36" t="s">
        <v>29</v>
      </c>
      <c r="I7" s="36" t="s">
        <v>27</v>
      </c>
      <c r="K7" s="36" t="s">
        <v>28</v>
      </c>
      <c r="M7" s="36" t="s">
        <v>29</v>
      </c>
    </row>
    <row r="8" spans="1:13" ht="19.5" customHeight="1" x14ac:dyDescent="0.2">
      <c r="A8" s="5" t="s">
        <v>43</v>
      </c>
      <c r="C8" s="8">
        <v>248605208</v>
      </c>
      <c r="E8" s="8">
        <v>0</v>
      </c>
      <c r="G8" s="8">
        <f>+C8-E8</f>
        <v>248605208</v>
      </c>
      <c r="I8" s="8">
        <v>1148011543</v>
      </c>
      <c r="K8" s="8">
        <v>0</v>
      </c>
      <c r="M8" s="8">
        <f>+I8-K8</f>
        <v>1148011543</v>
      </c>
    </row>
    <row r="9" spans="1:13" ht="19.5" customHeight="1" thickBot="1" x14ac:dyDescent="0.25">
      <c r="A9" s="5" t="s">
        <v>47</v>
      </c>
      <c r="C9" s="8">
        <v>64487</v>
      </c>
      <c r="E9" s="8">
        <v>0</v>
      </c>
      <c r="G9" s="8">
        <f t="shared" ref="G9" si="0">+C9-E9</f>
        <v>64487</v>
      </c>
      <c r="I9" s="8">
        <v>269582</v>
      </c>
      <c r="K9" s="8">
        <v>0</v>
      </c>
      <c r="M9" s="8">
        <f t="shared" ref="M9" si="1">+I9-K9</f>
        <v>269582</v>
      </c>
    </row>
    <row r="10" spans="1:13" s="5" customFormat="1" ht="21.75" thickBot="1" x14ac:dyDescent="0.25">
      <c r="A10" s="5" t="s">
        <v>15</v>
      </c>
      <c r="C10" s="6">
        <f>SUM(C8:C9)</f>
        <v>248669695</v>
      </c>
      <c r="E10" s="6">
        <f>SUM(E8:E9)</f>
        <v>0</v>
      </c>
      <c r="G10" s="6">
        <f>SUM(G8:G9)</f>
        <v>248669695</v>
      </c>
      <c r="I10" s="6">
        <f>SUM(I8:I9)</f>
        <v>1148281125</v>
      </c>
      <c r="K10" s="6">
        <f>SUM(K8:K9)</f>
        <v>0</v>
      </c>
      <c r="M10" s="6">
        <f>SUM(M8:M9)</f>
        <v>1148281125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S31"/>
  <sheetViews>
    <sheetView rightToLeft="1" zoomScale="80" zoomScaleNormal="80" workbookViewId="0">
      <selection activeCell="G35" sqref="G35"/>
    </sheetView>
  </sheetViews>
  <sheetFormatPr defaultRowHeight="22.5" x14ac:dyDescent="0.2"/>
  <cols>
    <col min="1" max="1" width="29.375" style="15" bestFit="1" customWidth="1"/>
    <col min="2" max="2" width="0.875" style="15" customWidth="1"/>
    <col min="3" max="3" width="15.75" style="15" customWidth="1"/>
    <col min="4" max="4" width="0.875" style="15" customWidth="1"/>
    <col min="5" max="5" width="19.25" style="15" customWidth="1"/>
    <col min="6" max="6" width="0.875" style="15" customWidth="1"/>
    <col min="7" max="7" width="20.25" style="15" bestFit="1" customWidth="1"/>
    <col min="8" max="8" width="0.875" style="15" customWidth="1"/>
    <col min="9" max="9" width="24.5" style="15" customWidth="1"/>
    <col min="10" max="10" width="0.875" style="15" customWidth="1"/>
    <col min="11" max="11" width="16.625" style="15" customWidth="1"/>
    <col min="12" max="12" width="0.875" style="15" customWidth="1"/>
    <col min="13" max="13" width="21.125" style="15" bestFit="1" customWidth="1"/>
    <col min="14" max="14" width="0.875" style="15" customWidth="1"/>
    <col min="15" max="15" width="20.125" style="15" customWidth="1"/>
    <col min="16" max="16" width="0.875" style="15" customWidth="1"/>
    <col min="17" max="17" width="24.5" style="15" customWidth="1"/>
    <col min="18" max="18" width="0.875" style="15" customWidth="1"/>
    <col min="19" max="19" width="17" style="15" bestFit="1" customWidth="1"/>
    <col min="20" max="16384" width="9" style="15"/>
  </cols>
  <sheetData>
    <row r="2" spans="1:19" ht="24" x14ac:dyDescent="0.2">
      <c r="A2" s="60" t="str">
        <f>+سهام!A2</f>
        <v>صندوق سرمایه‌گذاری بخشی صنایع مفید - معدن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</row>
    <row r="3" spans="1:19" ht="24" x14ac:dyDescent="0.2">
      <c r="A3" s="60" t="s">
        <v>22</v>
      </c>
      <c r="B3" s="60" t="s">
        <v>22</v>
      </c>
      <c r="C3" s="60" t="s">
        <v>22</v>
      </c>
      <c r="D3" s="60" t="s">
        <v>22</v>
      </c>
      <c r="E3" s="60" t="s">
        <v>22</v>
      </c>
      <c r="F3" s="60" t="s">
        <v>22</v>
      </c>
      <c r="G3" s="60" t="s">
        <v>22</v>
      </c>
      <c r="H3" s="60" t="s">
        <v>22</v>
      </c>
      <c r="I3" s="60" t="s">
        <v>22</v>
      </c>
      <c r="J3" s="60" t="s">
        <v>22</v>
      </c>
      <c r="K3" s="60" t="s">
        <v>22</v>
      </c>
      <c r="L3" s="60" t="s">
        <v>22</v>
      </c>
      <c r="M3" s="60" t="s">
        <v>22</v>
      </c>
      <c r="N3" s="60" t="s">
        <v>22</v>
      </c>
      <c r="O3" s="60" t="s">
        <v>22</v>
      </c>
      <c r="P3" s="60" t="s">
        <v>22</v>
      </c>
      <c r="Q3" s="60" t="s">
        <v>22</v>
      </c>
    </row>
    <row r="4" spans="1:19" ht="24" x14ac:dyDescent="0.2">
      <c r="A4" s="60" t="str">
        <f>+سهام!A4</f>
        <v>برای ماه منتهی به 1405/02/31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</row>
    <row r="6" spans="1:19" ht="24.75" thickBot="1" x14ac:dyDescent="0.25">
      <c r="A6" s="60" t="s">
        <v>3</v>
      </c>
      <c r="C6" s="61" t="s">
        <v>24</v>
      </c>
      <c r="D6" s="61" t="s">
        <v>24</v>
      </c>
      <c r="E6" s="61" t="s">
        <v>24</v>
      </c>
      <c r="F6" s="61" t="s">
        <v>24</v>
      </c>
      <c r="G6" s="61" t="s">
        <v>24</v>
      </c>
      <c r="H6" s="61" t="s">
        <v>24</v>
      </c>
      <c r="I6" s="61" t="s">
        <v>24</v>
      </c>
      <c r="K6" s="61" t="s">
        <v>25</v>
      </c>
      <c r="L6" s="61" t="s">
        <v>25</v>
      </c>
      <c r="M6" s="61" t="s">
        <v>25</v>
      </c>
      <c r="N6" s="61" t="s">
        <v>25</v>
      </c>
      <c r="O6" s="61" t="s">
        <v>25</v>
      </c>
      <c r="P6" s="61" t="s">
        <v>25</v>
      </c>
      <c r="Q6" s="61" t="s">
        <v>25</v>
      </c>
    </row>
    <row r="7" spans="1:19" ht="24.75" thickBot="1" x14ac:dyDescent="0.25">
      <c r="A7" s="61" t="s">
        <v>3</v>
      </c>
      <c r="C7" s="33" t="s">
        <v>7</v>
      </c>
      <c r="E7" s="33" t="s">
        <v>30</v>
      </c>
      <c r="G7" s="33" t="s">
        <v>31</v>
      </c>
      <c r="I7" s="33" t="s">
        <v>59</v>
      </c>
      <c r="K7" s="33" t="s">
        <v>7</v>
      </c>
      <c r="M7" s="33" t="s">
        <v>30</v>
      </c>
      <c r="O7" s="33" t="s">
        <v>31</v>
      </c>
      <c r="Q7" s="33" t="s">
        <v>59</v>
      </c>
    </row>
    <row r="8" spans="1:19" ht="24" x14ac:dyDescent="0.45">
      <c r="A8" s="24" t="s">
        <v>78</v>
      </c>
      <c r="C8" s="15">
        <v>0</v>
      </c>
      <c r="E8" s="15">
        <v>0</v>
      </c>
      <c r="G8" s="15">
        <v>0</v>
      </c>
      <c r="I8" s="15">
        <f t="shared" ref="I8:I27" si="0">+E8-G8</f>
        <v>0</v>
      </c>
      <c r="K8" s="15">
        <v>200000</v>
      </c>
      <c r="M8" s="15">
        <v>11486517528</v>
      </c>
      <c r="O8" s="15">
        <v>8336148496</v>
      </c>
      <c r="Q8" s="15">
        <f>+M8-O8</f>
        <v>3150369032</v>
      </c>
      <c r="S8" s="34"/>
    </row>
    <row r="9" spans="1:19" ht="24" x14ac:dyDescent="0.45">
      <c r="A9" s="24" t="s">
        <v>46</v>
      </c>
      <c r="C9" s="15">
        <v>1</v>
      </c>
      <c r="E9" s="15">
        <v>1</v>
      </c>
      <c r="G9" s="15">
        <v>9764</v>
      </c>
      <c r="I9" s="15">
        <f t="shared" si="0"/>
        <v>-9763</v>
      </c>
      <c r="K9" s="15">
        <v>400001</v>
      </c>
      <c r="M9" s="15">
        <v>5524959403</v>
      </c>
      <c r="O9" s="15">
        <v>5378113162</v>
      </c>
      <c r="Q9" s="15">
        <f t="shared" ref="Q9:Q27" si="1">+M9-O9</f>
        <v>146846241</v>
      </c>
      <c r="S9" s="34"/>
    </row>
    <row r="10" spans="1:19" ht="24" x14ac:dyDescent="0.45">
      <c r="A10" s="24" t="s">
        <v>51</v>
      </c>
      <c r="C10" s="15">
        <v>3</v>
      </c>
      <c r="E10" s="15">
        <v>3</v>
      </c>
      <c r="G10" s="15">
        <v>6816</v>
      </c>
      <c r="I10" s="15">
        <f t="shared" si="0"/>
        <v>-6813</v>
      </c>
      <c r="K10" s="15">
        <v>28674709</v>
      </c>
      <c r="M10" s="15">
        <v>72205593131</v>
      </c>
      <c r="O10" s="15">
        <v>72669097773</v>
      </c>
      <c r="Q10" s="15">
        <f t="shared" si="1"/>
        <v>-463504642</v>
      </c>
      <c r="S10" s="34"/>
    </row>
    <row r="11" spans="1:19" ht="24" x14ac:dyDescent="0.45">
      <c r="A11" s="24" t="s">
        <v>67</v>
      </c>
      <c r="C11" s="15">
        <v>0</v>
      </c>
      <c r="E11" s="15">
        <v>0</v>
      </c>
      <c r="G11" s="15">
        <v>0</v>
      </c>
      <c r="I11" s="15">
        <f t="shared" si="0"/>
        <v>0</v>
      </c>
      <c r="K11" s="15">
        <v>145000</v>
      </c>
      <c r="M11" s="15">
        <v>9684604835</v>
      </c>
      <c r="O11" s="15">
        <v>6477439333</v>
      </c>
      <c r="Q11" s="15">
        <f t="shared" si="1"/>
        <v>3207165502</v>
      </c>
      <c r="S11" s="34"/>
    </row>
    <row r="12" spans="1:19" ht="24" x14ac:dyDescent="0.45">
      <c r="A12" s="24" t="s">
        <v>86</v>
      </c>
      <c r="C12" s="15">
        <v>3</v>
      </c>
      <c r="E12" s="15">
        <v>3</v>
      </c>
      <c r="G12" s="15">
        <v>2874</v>
      </c>
      <c r="I12" s="15">
        <f t="shared" si="0"/>
        <v>-2871</v>
      </c>
      <c r="K12" s="15">
        <v>3</v>
      </c>
      <c r="M12" s="15">
        <v>3</v>
      </c>
      <c r="O12" s="15">
        <v>2874</v>
      </c>
      <c r="Q12" s="15">
        <f t="shared" si="1"/>
        <v>-2871</v>
      </c>
      <c r="S12" s="34"/>
    </row>
    <row r="13" spans="1:19" ht="24" x14ac:dyDescent="0.45">
      <c r="A13" s="24" t="s">
        <v>64</v>
      </c>
      <c r="C13" s="15">
        <v>0</v>
      </c>
      <c r="E13" s="15">
        <v>0</v>
      </c>
      <c r="G13" s="15">
        <v>0</v>
      </c>
      <c r="I13" s="15">
        <f t="shared" si="0"/>
        <v>0</v>
      </c>
      <c r="K13" s="15">
        <v>700000</v>
      </c>
      <c r="M13" s="15">
        <v>10057648774</v>
      </c>
      <c r="O13" s="15">
        <v>9863163800</v>
      </c>
      <c r="Q13" s="15">
        <f t="shared" si="1"/>
        <v>194484974</v>
      </c>
      <c r="S13" s="34"/>
    </row>
    <row r="14" spans="1:19" ht="24" x14ac:dyDescent="0.45">
      <c r="A14" s="24" t="s">
        <v>83</v>
      </c>
      <c r="C14" s="15">
        <v>0</v>
      </c>
      <c r="E14" s="15">
        <v>0</v>
      </c>
      <c r="G14" s="15">
        <v>0</v>
      </c>
      <c r="I14" s="15">
        <f t="shared" si="0"/>
        <v>0</v>
      </c>
      <c r="K14" s="15">
        <v>200000</v>
      </c>
      <c r="M14" s="15">
        <v>1024022656</v>
      </c>
      <c r="O14" s="15">
        <v>946696315</v>
      </c>
      <c r="Q14" s="15">
        <f t="shared" si="1"/>
        <v>77326341</v>
      </c>
      <c r="S14" s="34"/>
    </row>
    <row r="15" spans="1:19" ht="24" x14ac:dyDescent="0.45">
      <c r="A15" s="24" t="s">
        <v>70</v>
      </c>
      <c r="C15" s="15">
        <v>0</v>
      </c>
      <c r="E15" s="15">
        <v>0</v>
      </c>
      <c r="G15" s="15">
        <v>0</v>
      </c>
      <c r="I15" s="15">
        <f t="shared" si="0"/>
        <v>0</v>
      </c>
      <c r="K15" s="15">
        <v>170000</v>
      </c>
      <c r="M15" s="15">
        <v>657031583</v>
      </c>
      <c r="O15" s="15">
        <v>693467735</v>
      </c>
      <c r="Q15" s="15">
        <f t="shared" si="1"/>
        <v>-36436152</v>
      </c>
      <c r="S15" s="34"/>
    </row>
    <row r="16" spans="1:19" ht="24" x14ac:dyDescent="0.45">
      <c r="A16" s="24" t="s">
        <v>74</v>
      </c>
      <c r="C16" s="15">
        <v>0</v>
      </c>
      <c r="E16" s="15">
        <v>0</v>
      </c>
      <c r="G16" s="15">
        <v>0</v>
      </c>
      <c r="I16" s="15">
        <f t="shared" si="0"/>
        <v>0</v>
      </c>
      <c r="K16" s="15">
        <v>15000</v>
      </c>
      <c r="M16" s="15">
        <v>540291021</v>
      </c>
      <c r="O16" s="15">
        <v>442056285</v>
      </c>
      <c r="Q16" s="15">
        <f t="shared" si="1"/>
        <v>98234736</v>
      </c>
      <c r="S16" s="34"/>
    </row>
    <row r="17" spans="1:19" ht="24" x14ac:dyDescent="0.45">
      <c r="A17" s="24" t="s">
        <v>80</v>
      </c>
      <c r="C17" s="15">
        <v>0</v>
      </c>
      <c r="E17" s="15">
        <v>0</v>
      </c>
      <c r="G17" s="15">
        <v>0</v>
      </c>
      <c r="I17" s="15">
        <f t="shared" si="0"/>
        <v>0</v>
      </c>
      <c r="K17" s="15">
        <v>1356501</v>
      </c>
      <c r="M17" s="15">
        <v>10471998825</v>
      </c>
      <c r="O17" s="15">
        <v>8706892444</v>
      </c>
      <c r="Q17" s="15">
        <f t="shared" si="1"/>
        <v>1765106381</v>
      </c>
      <c r="S17" s="34"/>
    </row>
    <row r="18" spans="1:19" ht="24" x14ac:dyDescent="0.45">
      <c r="A18" s="24" t="s">
        <v>48</v>
      </c>
      <c r="C18" s="15">
        <v>1</v>
      </c>
      <c r="E18" s="15">
        <v>1</v>
      </c>
      <c r="G18" s="15">
        <v>7284</v>
      </c>
      <c r="I18" s="15">
        <f t="shared" si="0"/>
        <v>-7283</v>
      </c>
      <c r="K18" s="15">
        <v>9030748</v>
      </c>
      <c r="M18" s="15">
        <v>72386684778</v>
      </c>
      <c r="O18" s="15">
        <v>70164162207</v>
      </c>
      <c r="Q18" s="15">
        <f t="shared" si="1"/>
        <v>2222522571</v>
      </c>
      <c r="S18" s="34"/>
    </row>
    <row r="19" spans="1:19" ht="24" x14ac:dyDescent="0.45">
      <c r="A19" s="24" t="s">
        <v>61</v>
      </c>
      <c r="I19" s="15">
        <f t="shared" si="0"/>
        <v>0</v>
      </c>
      <c r="K19" s="15">
        <v>3967947</v>
      </c>
      <c r="M19" s="15">
        <v>11786996161</v>
      </c>
      <c r="O19" s="15">
        <v>15571921711</v>
      </c>
      <c r="Q19" s="15">
        <f t="shared" si="1"/>
        <v>-3784925550</v>
      </c>
      <c r="S19" s="34"/>
    </row>
    <row r="20" spans="1:19" ht="24" x14ac:dyDescent="0.45">
      <c r="A20" s="24" t="s">
        <v>49</v>
      </c>
      <c r="C20" s="15">
        <v>4</v>
      </c>
      <c r="E20" s="15">
        <v>4</v>
      </c>
      <c r="G20" s="15">
        <v>8519</v>
      </c>
      <c r="I20" s="15">
        <f t="shared" si="0"/>
        <v>-8515</v>
      </c>
      <c r="K20" s="15">
        <v>4</v>
      </c>
      <c r="M20" s="15">
        <v>4</v>
      </c>
      <c r="O20" s="15">
        <v>8519</v>
      </c>
      <c r="Q20" s="15">
        <f t="shared" si="1"/>
        <v>-8515</v>
      </c>
      <c r="S20" s="34"/>
    </row>
    <row r="21" spans="1:19" ht="24" x14ac:dyDescent="0.45">
      <c r="A21" s="24" t="s">
        <v>50</v>
      </c>
      <c r="I21" s="15">
        <f t="shared" si="0"/>
        <v>0</v>
      </c>
      <c r="K21" s="15">
        <v>32644057</v>
      </c>
      <c r="M21" s="15">
        <v>107163257911</v>
      </c>
      <c r="O21" s="15">
        <v>107767247433</v>
      </c>
      <c r="Q21" s="15">
        <f t="shared" si="1"/>
        <v>-603989522</v>
      </c>
      <c r="S21" s="34"/>
    </row>
    <row r="22" spans="1:19" ht="24" x14ac:dyDescent="0.45">
      <c r="A22" s="24" t="s">
        <v>62</v>
      </c>
      <c r="C22" s="15">
        <v>4000000</v>
      </c>
      <c r="E22" s="15">
        <v>6287022801</v>
      </c>
      <c r="G22" s="15">
        <v>6956528853</v>
      </c>
      <c r="I22" s="15">
        <f t="shared" si="0"/>
        <v>-669506052</v>
      </c>
      <c r="K22" s="15">
        <v>6410555</v>
      </c>
      <c r="M22" s="15">
        <v>10276747760</v>
      </c>
      <c r="O22" s="15">
        <v>11148802684</v>
      </c>
      <c r="Q22" s="15">
        <f t="shared" si="1"/>
        <v>-872054924</v>
      </c>
      <c r="S22" s="34"/>
    </row>
    <row r="23" spans="1:19" ht="24" x14ac:dyDescent="0.45">
      <c r="A23" s="24" t="s">
        <v>52</v>
      </c>
      <c r="C23" s="15">
        <v>2</v>
      </c>
      <c r="E23" s="15">
        <v>2</v>
      </c>
      <c r="G23" s="15">
        <v>5601</v>
      </c>
      <c r="I23" s="15">
        <f t="shared" si="0"/>
        <v>-5599</v>
      </c>
      <c r="K23" s="15">
        <v>15760002</v>
      </c>
      <c r="M23" s="15">
        <v>42960171335</v>
      </c>
      <c r="O23" s="15">
        <v>48202397264</v>
      </c>
      <c r="Q23" s="15">
        <f t="shared" si="1"/>
        <v>-5242225929</v>
      </c>
      <c r="S23" s="34"/>
    </row>
    <row r="24" spans="1:19" ht="24" x14ac:dyDescent="0.45">
      <c r="A24" s="24" t="s">
        <v>85</v>
      </c>
      <c r="C24" s="15">
        <v>1</v>
      </c>
      <c r="E24" s="15">
        <v>1</v>
      </c>
      <c r="G24" s="15">
        <v>8725</v>
      </c>
      <c r="I24" s="15">
        <f t="shared" si="0"/>
        <v>-8724</v>
      </c>
      <c r="K24" s="15">
        <v>1</v>
      </c>
      <c r="M24" s="15">
        <v>1</v>
      </c>
      <c r="O24" s="15">
        <v>8725</v>
      </c>
      <c r="Q24" s="15">
        <f t="shared" si="1"/>
        <v>-8724</v>
      </c>
      <c r="S24" s="34"/>
    </row>
    <row r="25" spans="1:19" ht="24" x14ac:dyDescent="0.45">
      <c r="A25" s="24" t="s">
        <v>63</v>
      </c>
      <c r="C25" s="15">
        <v>0</v>
      </c>
      <c r="E25" s="15">
        <v>0</v>
      </c>
      <c r="G25" s="15">
        <v>0</v>
      </c>
      <c r="I25" s="15">
        <f t="shared" si="0"/>
        <v>0</v>
      </c>
      <c r="K25" s="15">
        <v>4500000</v>
      </c>
      <c r="M25" s="15">
        <v>75286028610</v>
      </c>
      <c r="O25" s="15">
        <v>84571172100</v>
      </c>
      <c r="Q25" s="15">
        <f t="shared" si="1"/>
        <v>-9285143490</v>
      </c>
      <c r="S25" s="34"/>
    </row>
    <row r="26" spans="1:19" ht="24" x14ac:dyDescent="0.45">
      <c r="A26" s="24" t="s">
        <v>72</v>
      </c>
      <c r="C26" s="15">
        <v>0</v>
      </c>
      <c r="E26" s="15">
        <v>0</v>
      </c>
      <c r="G26" s="15">
        <v>0</v>
      </c>
      <c r="I26" s="15">
        <f t="shared" si="0"/>
        <v>0</v>
      </c>
      <c r="K26" s="15">
        <v>30000</v>
      </c>
      <c r="M26" s="15">
        <v>648149641</v>
      </c>
      <c r="O26" s="15">
        <v>603101706</v>
      </c>
      <c r="Q26" s="15">
        <f t="shared" si="1"/>
        <v>45047935</v>
      </c>
      <c r="S26" s="34"/>
    </row>
    <row r="27" spans="1:19" ht="24.75" thickBot="1" x14ac:dyDescent="0.5">
      <c r="A27" s="24" t="s">
        <v>69</v>
      </c>
      <c r="C27" s="15">
        <v>0</v>
      </c>
      <c r="E27" s="15">
        <v>0</v>
      </c>
      <c r="G27" s="15">
        <v>0</v>
      </c>
      <c r="I27" s="15">
        <f t="shared" si="0"/>
        <v>0</v>
      </c>
      <c r="K27" s="15">
        <v>125000</v>
      </c>
      <c r="M27" s="15">
        <v>4966311356</v>
      </c>
      <c r="O27" s="15">
        <v>3615583811</v>
      </c>
      <c r="Q27" s="15">
        <f t="shared" si="1"/>
        <v>1350727545</v>
      </c>
      <c r="S27" s="34"/>
    </row>
    <row r="28" spans="1:19" ht="24.75" thickBot="1" x14ac:dyDescent="0.25">
      <c r="E28" s="16">
        <f>SUM(E8:E27)</f>
        <v>6287022816</v>
      </c>
      <c r="F28" s="17"/>
      <c r="G28" s="16">
        <f>SUM(G8:G27)</f>
        <v>6956578436</v>
      </c>
      <c r="H28" s="17"/>
      <c r="I28" s="16">
        <f>SUM(I8:I27)</f>
        <v>-669555620</v>
      </c>
      <c r="J28" s="17"/>
      <c r="K28" s="17" t="s">
        <v>15</v>
      </c>
      <c r="L28" s="17"/>
      <c r="M28" s="16">
        <f>SUM(M8:M27)</f>
        <v>447127015316</v>
      </c>
      <c r="N28" s="17"/>
      <c r="O28" s="16">
        <f>SUM(O8:O27)</f>
        <v>455157484377</v>
      </c>
      <c r="P28" s="17"/>
      <c r="Q28" s="16">
        <f>SUM(Q8:Q27)</f>
        <v>-8030469061</v>
      </c>
    </row>
    <row r="29" spans="1:19" ht="23.25" thickTop="1" x14ac:dyDescent="0.2"/>
    <row r="31" spans="1:19" x14ac:dyDescent="0.45">
      <c r="I31" s="35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سایر درآمدها</vt:lpstr>
      <vt:lpstr>جمع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2026-05-30T09:00:40Z</dcterms:modified>
</cp:coreProperties>
</file>