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3\بخشی\"/>
    </mc:Choice>
  </mc:AlternateContent>
  <xr:revisionPtr revIDLastSave="0" documentId="13_ncr:1_{4A22831B-E2D5-4656-88B9-6894968CEEB6}" xr6:coauthVersionLast="47" xr6:coauthVersionMax="47" xr10:uidLastSave="{00000000-0000-0000-0000-000000000000}"/>
  <bookViews>
    <workbookView xWindow="-28920" yWindow="-120" windowWidth="29040" windowHeight="15720" tabRatio="872" xr2:uid="{00000000-000D-0000-FFFF-FFFF00000000}"/>
  </bookViews>
  <sheets>
    <sheet name="سهام" sheetId="1" r:id="rId1"/>
    <sheet name="سپرده" sheetId="6" r:id="rId2"/>
    <sheet name="جمع درآمدها" sheetId="15" r:id="rId3"/>
    <sheet name="سایر درآمدها" sheetId="19" state="hidden" r:id="rId4"/>
    <sheet name="سرمایه‌گذاری در سهام" sheetId="11" r:id="rId5"/>
    <sheet name="درآمد سود سهام" sheetId="18" r:id="rId6"/>
    <sheet name="درآمد سپرده بانکی" sheetId="13" r:id="rId7"/>
    <sheet name="سود سپرده بانکی" sheetId="7" r:id="rId8"/>
    <sheet name="درآمد ناشی از فروش" sheetId="9" r:id="rId9"/>
    <sheet name="درآمد ناشی از تغییر قیمت اوراق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1" l="1"/>
  <c r="C55" i="11"/>
  <c r="E55" i="11"/>
  <c r="I55" i="11" s="1"/>
  <c r="G55" i="11"/>
  <c r="M55" i="11"/>
  <c r="O55" i="11"/>
  <c r="Q55" i="11"/>
  <c r="C56" i="11"/>
  <c r="E56" i="11"/>
  <c r="I56" i="11" s="1"/>
  <c r="G56" i="11"/>
  <c r="M56" i="11"/>
  <c r="O56" i="11"/>
  <c r="Q56" i="11"/>
  <c r="C57" i="11"/>
  <c r="E57" i="11"/>
  <c r="I57" i="11" s="1"/>
  <c r="G57" i="11"/>
  <c r="M57" i="11"/>
  <c r="O57" i="11"/>
  <c r="Q57" i="11"/>
  <c r="C58" i="11"/>
  <c r="E58" i="11"/>
  <c r="I58" i="11" s="1"/>
  <c r="G58" i="11"/>
  <c r="M58" i="11"/>
  <c r="O58" i="11"/>
  <c r="Q58" i="11"/>
  <c r="C59" i="11"/>
  <c r="E59" i="11"/>
  <c r="I59" i="11" s="1"/>
  <c r="G59" i="11"/>
  <c r="M59" i="11"/>
  <c r="O59" i="11"/>
  <c r="Q59" i="11"/>
  <c r="C60" i="11"/>
  <c r="E60" i="11"/>
  <c r="I60" i="11" s="1"/>
  <c r="G60" i="11"/>
  <c r="M60" i="11"/>
  <c r="O60" i="11"/>
  <c r="Q60" i="11"/>
  <c r="C61" i="11"/>
  <c r="E61" i="11"/>
  <c r="I61" i="11" s="1"/>
  <c r="G61" i="11"/>
  <c r="M61" i="11"/>
  <c r="O61" i="11"/>
  <c r="Q61" i="11"/>
  <c r="C54" i="11"/>
  <c r="E54" i="11"/>
  <c r="I54" i="11" s="1"/>
  <c r="G54" i="11"/>
  <c r="M54" i="11"/>
  <c r="O54" i="11"/>
  <c r="Q54" i="11"/>
  <c r="I41" i="10"/>
  <c r="I42" i="10"/>
  <c r="I43" i="10"/>
  <c r="I44" i="10"/>
  <c r="I45" i="10"/>
  <c r="I46" i="10"/>
  <c r="I47" i="10"/>
  <c r="I48" i="10"/>
  <c r="I49" i="10"/>
  <c r="I50" i="10"/>
  <c r="I51" i="10"/>
  <c r="Q42" i="10"/>
  <c r="Q43" i="10"/>
  <c r="Q44" i="10"/>
  <c r="Q45" i="10"/>
  <c r="Q46" i="10"/>
  <c r="Q47" i="10"/>
  <c r="Q48" i="10"/>
  <c r="Q49" i="10"/>
  <c r="I27" i="9"/>
  <c r="I4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8" i="9"/>
  <c r="G9" i="13"/>
  <c r="G10" i="13"/>
  <c r="G11" i="13"/>
  <c r="C9" i="13"/>
  <c r="C10" i="13"/>
  <c r="C11" i="13"/>
  <c r="O20" i="18"/>
  <c r="M15" i="18"/>
  <c r="M16" i="18"/>
  <c r="M17" i="18"/>
  <c r="M18" i="18"/>
  <c r="M19" i="18"/>
  <c r="M9" i="18"/>
  <c r="M10" i="18"/>
  <c r="M11" i="18"/>
  <c r="M12" i="18"/>
  <c r="M13" i="18"/>
  <c r="M14" i="18"/>
  <c r="M8" i="18"/>
  <c r="Y57" i="1"/>
  <c r="G57" i="1"/>
  <c r="E57" i="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8" i="10"/>
  <c r="Q19" i="10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9" i="9"/>
  <c r="I8" i="9"/>
  <c r="M9" i="7"/>
  <c r="M10" i="7"/>
  <c r="M11" i="7"/>
  <c r="M8" i="7"/>
  <c r="G8" i="13" s="1"/>
  <c r="G9" i="7"/>
  <c r="G10" i="7"/>
  <c r="G11" i="7"/>
  <c r="G8" i="7"/>
  <c r="S17" i="18"/>
  <c r="S18" i="18"/>
  <c r="S19" i="18"/>
  <c r="Q9" i="10"/>
  <c r="Q10" i="10"/>
  <c r="Q11" i="10"/>
  <c r="Q12" i="10"/>
  <c r="Q13" i="10"/>
  <c r="Q14" i="10"/>
  <c r="Q15" i="10"/>
  <c r="Q16" i="10"/>
  <c r="Q17" i="10"/>
  <c r="Q18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50" i="10"/>
  <c r="Q51" i="10"/>
  <c r="Q8" i="10"/>
  <c r="I10" i="6"/>
  <c r="F9" i="15"/>
  <c r="C6" i="6"/>
  <c r="I9" i="6"/>
  <c r="K12" i="7"/>
  <c r="I12" i="7"/>
  <c r="E12" i="7"/>
  <c r="C12" i="7"/>
  <c r="S16" i="18"/>
  <c r="A4" i="19"/>
  <c r="A2" i="19"/>
  <c r="E9" i="19"/>
  <c r="C9" i="19"/>
  <c r="S55" i="11" l="1"/>
  <c r="S58" i="11"/>
  <c r="S59" i="11"/>
  <c r="S60" i="11"/>
  <c r="S61" i="11"/>
  <c r="S56" i="11"/>
  <c r="S57" i="11"/>
  <c r="S54" i="11"/>
  <c r="I52" i="10"/>
  <c r="O57" i="1"/>
  <c r="K57" i="1"/>
  <c r="U57" i="1"/>
  <c r="W57" i="1"/>
  <c r="Q48" i="9"/>
  <c r="G9" i="15"/>
  <c r="G52" i="10"/>
  <c r="E52" i="10"/>
  <c r="Q52" i="10"/>
  <c r="O52" i="10"/>
  <c r="M52" i="10"/>
  <c r="I6" i="6" l="1"/>
  <c r="A4" i="6"/>
  <c r="A4" i="10" s="1"/>
  <c r="I48" i="9"/>
  <c r="O52" i="11" l="1"/>
  <c r="E52" i="11"/>
  <c r="I52" i="11" s="1"/>
  <c r="O53" i="11"/>
  <c r="E53" i="11"/>
  <c r="I53" i="11" s="1"/>
  <c r="O51" i="11"/>
  <c r="E50" i="11"/>
  <c r="I50" i="11" s="1"/>
  <c r="E51" i="11"/>
  <c r="I51" i="11" s="1"/>
  <c r="O50" i="11"/>
  <c r="E49" i="11"/>
  <c r="I49" i="11" s="1"/>
  <c r="O64" i="11"/>
  <c r="O49" i="11"/>
  <c r="E64" i="11"/>
  <c r="I64" i="11" s="1"/>
  <c r="M20" i="18"/>
  <c r="Q20" i="18"/>
  <c r="K20" i="18"/>
  <c r="I20" i="18" l="1"/>
  <c r="S20" i="18"/>
  <c r="K12" i="6"/>
  <c r="I11" i="6"/>
  <c r="M48" i="9"/>
  <c r="O48" i="9"/>
  <c r="E48" i="9" l="1"/>
  <c r="G48" i="9"/>
  <c r="I8" i="6" l="1"/>
  <c r="I12" i="6" s="1"/>
  <c r="A4" i="9"/>
  <c r="A4" i="7"/>
  <c r="A4" i="13"/>
  <c r="A4" i="18"/>
  <c r="A4" i="11"/>
  <c r="A4" i="15"/>
  <c r="O31" i="11"/>
  <c r="O36" i="11"/>
  <c r="G12" i="7" l="1"/>
  <c r="C8" i="13"/>
  <c r="M12" i="7"/>
  <c r="M52" i="11"/>
  <c r="C53" i="11"/>
  <c r="M53" i="11"/>
  <c r="C52" i="11"/>
  <c r="Q53" i="11"/>
  <c r="Q52" i="11"/>
  <c r="G53" i="11"/>
  <c r="G52" i="11"/>
  <c r="C50" i="11"/>
  <c r="C51" i="11"/>
  <c r="M50" i="11"/>
  <c r="M51" i="11"/>
  <c r="Q51" i="11"/>
  <c r="G50" i="11"/>
  <c r="G51" i="11"/>
  <c r="Q50" i="11"/>
  <c r="M64" i="11"/>
  <c r="C64" i="11"/>
  <c r="C49" i="11"/>
  <c r="M49" i="11"/>
  <c r="G49" i="11"/>
  <c r="Q64" i="11"/>
  <c r="Q49" i="11"/>
  <c r="O48" i="11"/>
  <c r="O47" i="11"/>
  <c r="E46" i="11"/>
  <c r="I46" i="11" s="1"/>
  <c r="E45" i="11"/>
  <c r="I45" i="11" s="1"/>
  <c r="O46" i="11"/>
  <c r="E48" i="11"/>
  <c r="I48" i="11" s="1"/>
  <c r="O45" i="11"/>
  <c r="E47" i="11"/>
  <c r="I47" i="11" s="1"/>
  <c r="C46" i="11"/>
  <c r="M47" i="11"/>
  <c r="C45" i="11"/>
  <c r="M46" i="11"/>
  <c r="C48" i="11"/>
  <c r="M45" i="11"/>
  <c r="C47" i="11"/>
  <c r="M48" i="11"/>
  <c r="G47" i="11"/>
  <c r="Q48" i="11"/>
  <c r="G46" i="11"/>
  <c r="Q47" i="11"/>
  <c r="G48" i="11"/>
  <c r="G45" i="11"/>
  <c r="Q46" i="11"/>
  <c r="Q45" i="11"/>
  <c r="C42" i="11"/>
  <c r="C63" i="11"/>
  <c r="M42" i="11"/>
  <c r="M63" i="11"/>
  <c r="C43" i="11"/>
  <c r="C44" i="11"/>
  <c r="C62" i="11"/>
  <c r="C65" i="11"/>
  <c r="M43" i="11"/>
  <c r="M44" i="11"/>
  <c r="M62" i="11"/>
  <c r="M65" i="11"/>
  <c r="E42" i="11"/>
  <c r="I42" i="11" s="1"/>
  <c r="E63" i="11"/>
  <c r="I63" i="11" s="1"/>
  <c r="O42" i="11"/>
  <c r="O63" i="11"/>
  <c r="E65" i="11"/>
  <c r="I65" i="11" s="1"/>
  <c r="E43" i="11"/>
  <c r="I43" i="11" s="1"/>
  <c r="E44" i="11"/>
  <c r="I44" i="11" s="1"/>
  <c r="E62" i="11"/>
  <c r="I62" i="11" s="1"/>
  <c r="O43" i="11"/>
  <c r="O44" i="11"/>
  <c r="O62" i="11"/>
  <c r="O65" i="11"/>
  <c r="G43" i="11"/>
  <c r="G44" i="11"/>
  <c r="G42" i="11"/>
  <c r="Q43" i="11"/>
  <c r="Q44" i="11"/>
  <c r="Q42" i="11"/>
  <c r="G65" i="11"/>
  <c r="G63" i="11"/>
  <c r="Q65" i="11"/>
  <c r="G62" i="11"/>
  <c r="Q63" i="11"/>
  <c r="Q62" i="11"/>
  <c r="C12" i="11"/>
  <c r="M13" i="11"/>
  <c r="C14" i="11"/>
  <c r="M12" i="11"/>
  <c r="M14" i="11"/>
  <c r="C13" i="11"/>
  <c r="G13" i="11"/>
  <c r="G12" i="11"/>
  <c r="Q14" i="11"/>
  <c r="Q13" i="11"/>
  <c r="G14" i="11"/>
  <c r="Q12" i="11"/>
  <c r="E12" i="11"/>
  <c r="I12" i="11" s="1"/>
  <c r="O13" i="11"/>
  <c r="E14" i="11"/>
  <c r="I14" i="11" s="1"/>
  <c r="O12" i="11"/>
  <c r="O14" i="11"/>
  <c r="E13" i="11"/>
  <c r="I13" i="11" s="1"/>
  <c r="M41" i="11"/>
  <c r="C39" i="11"/>
  <c r="C40" i="11"/>
  <c r="M39" i="11"/>
  <c r="M40" i="11"/>
  <c r="C41" i="11"/>
  <c r="O41" i="11"/>
  <c r="E40" i="11"/>
  <c r="I40" i="11" s="1"/>
  <c r="E39" i="11"/>
  <c r="I39" i="11" s="1"/>
  <c r="O40" i="11"/>
  <c r="E41" i="11"/>
  <c r="I41" i="11" s="1"/>
  <c r="O39" i="11"/>
  <c r="Q40" i="11"/>
  <c r="G39" i="11"/>
  <c r="G41" i="11"/>
  <c r="Q39" i="11"/>
  <c r="G40" i="11"/>
  <c r="Q41" i="11"/>
  <c r="O19" i="11"/>
  <c r="O23" i="11"/>
  <c r="O30" i="11"/>
  <c r="O29" i="11"/>
  <c r="Q9" i="11"/>
  <c r="Q17" i="11"/>
  <c r="Q30" i="11"/>
  <c r="Q36" i="11"/>
  <c r="Q10" i="11"/>
  <c r="Q25" i="11"/>
  <c r="Q15" i="11"/>
  <c r="Q20" i="11"/>
  <c r="Q26" i="11"/>
  <c r="Q33" i="11"/>
  <c r="Q16" i="11"/>
  <c r="Q22" i="11"/>
  <c r="Q37" i="11"/>
  <c r="Q19" i="11"/>
  <c r="Q23" i="11"/>
  <c r="Q27" i="11"/>
  <c r="Q31" i="11"/>
  <c r="Q34" i="11"/>
  <c r="Q66" i="11"/>
  <c r="Q32" i="11"/>
  <c r="Q21" i="11"/>
  <c r="Q28" i="11"/>
  <c r="Q35" i="11"/>
  <c r="Q38" i="11"/>
  <c r="Q8" i="11"/>
  <c r="Q18" i="11"/>
  <c r="Q24" i="11"/>
  <c r="Q29" i="11"/>
  <c r="Q11" i="11"/>
  <c r="E24" i="11"/>
  <c r="I24" i="11" s="1"/>
  <c r="E29" i="11"/>
  <c r="I29" i="11" s="1"/>
  <c r="E17" i="11"/>
  <c r="I17" i="11" s="1"/>
  <c r="E36" i="11"/>
  <c r="I36" i="11" s="1"/>
  <c r="E11" i="11"/>
  <c r="I11" i="11" s="1"/>
  <c r="E19" i="11"/>
  <c r="I19" i="11" s="1"/>
  <c r="E32" i="11"/>
  <c r="I32" i="11" s="1"/>
  <c r="E15" i="11"/>
  <c r="I15" i="11" s="1"/>
  <c r="E20" i="11"/>
  <c r="I20" i="11" s="1"/>
  <c r="E26" i="11"/>
  <c r="I26" i="11" s="1"/>
  <c r="E33" i="11"/>
  <c r="I33" i="11" s="1"/>
  <c r="E9" i="11"/>
  <c r="I9" i="11" s="1"/>
  <c r="E25" i="11"/>
  <c r="I25" i="11" s="1"/>
  <c r="E16" i="11"/>
  <c r="I16" i="11" s="1"/>
  <c r="E22" i="11"/>
  <c r="I22" i="11" s="1"/>
  <c r="E37" i="11"/>
  <c r="I37" i="11" s="1"/>
  <c r="E23" i="11"/>
  <c r="I23" i="11" s="1"/>
  <c r="E27" i="11"/>
  <c r="I27" i="11" s="1"/>
  <c r="E31" i="11"/>
  <c r="I31" i="11" s="1"/>
  <c r="E34" i="11"/>
  <c r="I34" i="11" s="1"/>
  <c r="E30" i="11"/>
  <c r="I30" i="11" s="1"/>
  <c r="E10" i="11"/>
  <c r="I10" i="11" s="1"/>
  <c r="E8" i="11"/>
  <c r="E21" i="11"/>
  <c r="I21" i="11" s="1"/>
  <c r="E28" i="11"/>
  <c r="I28" i="11" s="1"/>
  <c r="E35" i="11"/>
  <c r="I35" i="11" s="1"/>
  <c r="E38" i="11"/>
  <c r="I38" i="11" s="1"/>
  <c r="E18" i="11"/>
  <c r="I18" i="11" s="1"/>
  <c r="O37" i="11"/>
  <c r="O16" i="11"/>
  <c r="O27" i="11"/>
  <c r="M15" i="11"/>
  <c r="M20" i="11"/>
  <c r="M26" i="11"/>
  <c r="M33" i="11"/>
  <c r="C15" i="11"/>
  <c r="C20" i="11"/>
  <c r="C26" i="11"/>
  <c r="M16" i="11"/>
  <c r="M22" i="11"/>
  <c r="M37" i="11"/>
  <c r="C32" i="11"/>
  <c r="C16" i="11"/>
  <c r="C22" i="11"/>
  <c r="C8" i="11"/>
  <c r="C19" i="11"/>
  <c r="C66" i="11"/>
  <c r="M23" i="11"/>
  <c r="M27" i="11"/>
  <c r="M31" i="11"/>
  <c r="M34" i="11"/>
  <c r="M8" i="11"/>
  <c r="C33" i="11"/>
  <c r="C23" i="11"/>
  <c r="C11" i="11"/>
  <c r="M21" i="11"/>
  <c r="M28" i="11"/>
  <c r="M35" i="11"/>
  <c r="M38" i="11"/>
  <c r="C37" i="11"/>
  <c r="C21" i="11"/>
  <c r="M19" i="11"/>
  <c r="M32" i="11"/>
  <c r="M24" i="11"/>
  <c r="M29" i="11"/>
  <c r="C27" i="11"/>
  <c r="C31" i="11"/>
  <c r="C34" i="11"/>
  <c r="C24" i="11"/>
  <c r="M11" i="11"/>
  <c r="C36" i="11"/>
  <c r="M9" i="11"/>
  <c r="M17" i="11"/>
  <c r="M30" i="11"/>
  <c r="M36" i="11"/>
  <c r="C28" i="11"/>
  <c r="C35" i="11"/>
  <c r="C38" i="11"/>
  <c r="C9" i="11"/>
  <c r="C17" i="11"/>
  <c r="M66" i="11"/>
  <c r="C30" i="11"/>
  <c r="M10" i="11"/>
  <c r="M18" i="11"/>
  <c r="M25" i="11"/>
  <c r="C29" i="11"/>
  <c r="C10" i="11"/>
  <c r="C18" i="11"/>
  <c r="C25" i="11"/>
  <c r="O24" i="11"/>
  <c r="G19" i="11"/>
  <c r="G28" i="11"/>
  <c r="G32" i="11"/>
  <c r="G23" i="11"/>
  <c r="G31" i="11"/>
  <c r="G15" i="11"/>
  <c r="G38" i="11"/>
  <c r="G26" i="11"/>
  <c r="G66" i="11"/>
  <c r="G33" i="11"/>
  <c r="G30" i="11"/>
  <c r="G35" i="11"/>
  <c r="G22" i="11"/>
  <c r="G34" i="11"/>
  <c r="G16" i="11"/>
  <c r="G9" i="11"/>
  <c r="G10" i="11"/>
  <c r="G18" i="11"/>
  <c r="G37" i="11"/>
  <c r="G17" i="11"/>
  <c r="G21" i="11"/>
  <c r="G25" i="11"/>
  <c r="G27" i="11"/>
  <c r="G36" i="11"/>
  <c r="G20" i="11"/>
  <c r="G11" i="11"/>
  <c r="G29" i="11"/>
  <c r="G8" i="11"/>
  <c r="G24" i="11"/>
  <c r="O66" i="11"/>
  <c r="E66" i="11"/>
  <c r="I66" i="11" s="1"/>
  <c r="O22" i="11"/>
  <c r="O11" i="11"/>
  <c r="O33" i="11"/>
  <c r="O34" i="11"/>
  <c r="O35" i="11"/>
  <c r="O32" i="11"/>
  <c r="S32" i="11" s="1"/>
  <c r="O28" i="11"/>
  <c r="O8" i="11"/>
  <c r="O38" i="11"/>
  <c r="O26" i="11"/>
  <c r="O20" i="11"/>
  <c r="O15" i="11"/>
  <c r="O25" i="11"/>
  <c r="O18" i="11"/>
  <c r="O10" i="11"/>
  <c r="O17" i="11"/>
  <c r="O9" i="11"/>
  <c r="O21" i="11"/>
  <c r="S36" i="11" l="1"/>
  <c r="S21" i="11"/>
  <c r="S22" i="11"/>
  <c r="S24" i="11"/>
  <c r="S38" i="11"/>
  <c r="S33" i="11"/>
  <c r="S10" i="11"/>
  <c r="S28" i="11"/>
  <c r="S66" i="11"/>
  <c r="S34" i="11"/>
  <c r="S20" i="11"/>
  <c r="S14" i="11"/>
  <c r="S43" i="11"/>
  <c r="S17" i="11"/>
  <c r="S27" i="11"/>
  <c r="S65" i="11"/>
  <c r="S25" i="11"/>
  <c r="S37" i="11"/>
  <c r="S11" i="11"/>
  <c r="S9" i="11"/>
  <c r="S31" i="11"/>
  <c r="S50" i="11"/>
  <c r="S53" i="11"/>
  <c r="S18" i="11"/>
  <c r="S16" i="11"/>
  <c r="S30" i="11"/>
  <c r="S23" i="11"/>
  <c r="S39" i="11"/>
  <c r="S13" i="11"/>
  <c r="S47" i="11"/>
  <c r="S19" i="11"/>
  <c r="S48" i="11"/>
  <c r="S64" i="11"/>
  <c r="S52" i="11"/>
  <c r="S40" i="11"/>
  <c r="S63" i="11"/>
  <c r="S35" i="11"/>
  <c r="S62" i="11"/>
  <c r="S42" i="11"/>
  <c r="S45" i="11"/>
  <c r="S44" i="11"/>
  <c r="S15" i="11"/>
  <c r="S41" i="11"/>
  <c r="S46" i="11"/>
  <c r="S26" i="11"/>
  <c r="S29" i="11"/>
  <c r="S12" i="11"/>
  <c r="S49" i="11"/>
  <c r="S51" i="11"/>
  <c r="I8" i="11"/>
  <c r="S8" i="11"/>
  <c r="Q67" i="11"/>
  <c r="E67" i="11"/>
  <c r="O67" i="11"/>
  <c r="C67" i="11"/>
  <c r="M67" i="11"/>
  <c r="G67" i="11"/>
  <c r="C12" i="6"/>
  <c r="E12" i="6"/>
  <c r="G12" i="6"/>
  <c r="G12" i="13" l="1"/>
  <c r="I10" i="13" s="1"/>
  <c r="C12" i="13"/>
  <c r="E10" i="13" s="1"/>
  <c r="I67" i="11"/>
  <c r="S67" i="11"/>
  <c r="K54" i="11" l="1"/>
  <c r="K55" i="11"/>
  <c r="K56" i="11"/>
  <c r="K58" i="11"/>
  <c r="K61" i="11"/>
  <c r="K59" i="11"/>
  <c r="K60" i="11"/>
  <c r="K57" i="11"/>
  <c r="U54" i="11"/>
  <c r="U58" i="11"/>
  <c r="U59" i="11"/>
  <c r="U57" i="11"/>
  <c r="U60" i="11"/>
  <c r="U56" i="11"/>
  <c r="U61" i="11"/>
  <c r="U55" i="11"/>
  <c r="K64" i="11"/>
  <c r="K51" i="11"/>
  <c r="K52" i="11"/>
  <c r="K49" i="11"/>
  <c r="K53" i="11"/>
  <c r="K50" i="11"/>
  <c r="K35" i="11"/>
  <c r="K28" i="11"/>
  <c r="K39" i="11"/>
  <c r="K63" i="11"/>
  <c r="K9" i="11"/>
  <c r="K17" i="11"/>
  <c r="K46" i="11"/>
  <c r="K26" i="11"/>
  <c r="K62" i="11"/>
  <c r="K45" i="11"/>
  <c r="K43" i="11"/>
  <c r="K29" i="11"/>
  <c r="K23" i="11"/>
  <c r="K15" i="11"/>
  <c r="K21" i="11"/>
  <c r="K48" i="11"/>
  <c r="K36" i="11"/>
  <c r="K41" i="11"/>
  <c r="K47" i="11"/>
  <c r="K25" i="11"/>
  <c r="K32" i="11"/>
  <c r="K44" i="11"/>
  <c r="K20" i="11"/>
  <c r="K37" i="11"/>
  <c r="K30" i="11"/>
  <c r="K27" i="11"/>
  <c r="K24" i="11"/>
  <c r="K11" i="11"/>
  <c r="K66" i="11"/>
  <c r="K34" i="11"/>
  <c r="K12" i="11"/>
  <c r="K14" i="11"/>
  <c r="K65" i="11"/>
  <c r="K10" i="11"/>
  <c r="K40" i="11"/>
  <c r="K42" i="11"/>
  <c r="K38" i="11"/>
  <c r="K22" i="11"/>
  <c r="K16" i="11"/>
  <c r="K13" i="11"/>
  <c r="K18" i="11"/>
  <c r="K31" i="11"/>
  <c r="K19" i="11"/>
  <c r="K33" i="11"/>
  <c r="U64" i="11"/>
  <c r="U50" i="11"/>
  <c r="U49" i="11"/>
  <c r="U52" i="11"/>
  <c r="U51" i="11"/>
  <c r="U53" i="11"/>
  <c r="U36" i="11"/>
  <c r="U31" i="11"/>
  <c r="U47" i="11"/>
  <c r="U66" i="11"/>
  <c r="U40" i="11"/>
  <c r="U34" i="11"/>
  <c r="U25" i="11"/>
  <c r="U42" i="11"/>
  <c r="U41" i="11"/>
  <c r="U12" i="11"/>
  <c r="U18" i="11"/>
  <c r="U43" i="11"/>
  <c r="U44" i="11"/>
  <c r="U65" i="11"/>
  <c r="U62" i="11"/>
  <c r="U37" i="11"/>
  <c r="U20" i="11"/>
  <c r="U29" i="11"/>
  <c r="U26" i="11"/>
  <c r="U38" i="11"/>
  <c r="U11" i="11"/>
  <c r="U24" i="11"/>
  <c r="U19" i="11"/>
  <c r="U63" i="11"/>
  <c r="U21" i="11"/>
  <c r="U45" i="11"/>
  <c r="U14" i="11"/>
  <c r="U30" i="11"/>
  <c r="U23" i="11"/>
  <c r="U32" i="11"/>
  <c r="U16" i="11"/>
  <c r="U15" i="11"/>
  <c r="U28" i="11"/>
  <c r="U35" i="11"/>
  <c r="U39" i="11"/>
  <c r="U27" i="11"/>
  <c r="U22" i="11"/>
  <c r="U33" i="11"/>
  <c r="U17" i="11"/>
  <c r="U13" i="11"/>
  <c r="U48" i="11"/>
  <c r="U10" i="11"/>
  <c r="U46" i="11"/>
  <c r="U9" i="11"/>
  <c r="I11" i="13"/>
  <c r="I9" i="13"/>
  <c r="E11" i="13"/>
  <c r="E9" i="13"/>
  <c r="U8" i="11"/>
  <c r="K8" i="11"/>
  <c r="I8" i="13"/>
  <c r="C8" i="15"/>
  <c r="E8" i="13"/>
  <c r="C7" i="15"/>
  <c r="I12" i="13" l="1"/>
  <c r="C9" i="15"/>
  <c r="E12" i="13"/>
  <c r="U67" i="11"/>
  <c r="K67" i="11"/>
  <c r="E8" i="15" l="1"/>
  <c r="E7" i="15"/>
  <c r="E9" i="15" l="1"/>
</calcChain>
</file>

<file path=xl/sharedStrings.xml><?xml version="1.0" encoding="utf-8"?>
<sst xmlns="http://schemas.openxmlformats.org/spreadsheetml/2006/main" count="873" uniqueCount="134">
  <si>
    <t>صندوق سرمایه‌گذاری بخشی صنایع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</si>
  <si>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</si>
  <si>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</si>
  <si>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</si>
  <si>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</si>
  <si>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</si>
  <si>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</si>
  <si>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</si>
  <si>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</si>
  <si>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</si>
  <si>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</si>
  <si>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</si>
  <si>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</si>
  <si>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</si>
  <si>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</si>
  <si>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</si>
  <si>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توسعه معدنی و صنعتی صبانور</t>
  </si>
  <si>
    <t>سرمایه‌گذاری‌توکافولاد(هلدینگ</t>
  </si>
  <si>
    <t>شرکت آهن و فولاد ارفع</t>
  </si>
  <si>
    <t>فولاد  خوزستان</t>
  </si>
  <si>
    <t>فولاد آلیاژی ایران</t>
  </si>
  <si>
    <t>فولاد افزا سپاهان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</si>
  <si>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</si>
  <si>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</si>
  <si>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</si>
  <si>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</si>
  <si>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</si>
  <si>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ملی‌ صنایع‌ مس‌ ایران‌</t>
  </si>
  <si>
    <t>نوردوقطعات‌ فولادی‌</t>
  </si>
  <si>
    <t>فولاد خراسان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</si>
  <si>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</si>
  <si>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</si>
  <si>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</si>
  <si>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</si>
  <si>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</si>
  <si>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</si>
  <si>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</si>
  <si>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</si>
  <si>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</si>
  <si>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</si>
  <si>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</si>
  <si>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</si>
  <si>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</si>
  <si>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</si>
  <si>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</si>
  <si>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</si>
  <si>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</si>
  <si>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</si>
  <si>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</si>
  <si>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</si>
  <si>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</si>
  <si>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</si>
  <si>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</si>
  <si>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</si>
  <si>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</si>
  <si>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</si>
  <si>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</si>
  <si>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</si>
  <si>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</si>
  <si>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</si>
  <si>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صندوق سرمایه‌گذاری بخشی صنایع مفید - استیل</t>
  </si>
  <si>
    <t>فولاد خوزستان</t>
  </si>
  <si>
    <t>برای ماه منتهی به 1403/12/30</t>
  </si>
  <si>
    <t>حمل ونقل توکا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</si>
  <si>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</si>
  <si>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</si>
  <si>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</si>
  <si>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</si>
  <si>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</si>
  <si>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</si>
  <si>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توسعه معادن وفلزات</t>
  </si>
  <si>
    <t>ملی  صنایع  مس  ایران</t>
  </si>
  <si>
    <t>ملی صنایع مس ایران</t>
  </si>
  <si>
    <t>بانک اقتصادنوین</t>
  </si>
  <si>
    <t>سرمایه گذاری تامین اجتماعی</t>
  </si>
  <si>
    <t>گروه مالی صبا تامین</t>
  </si>
  <si>
    <t>گروه‌صنعتی‌سپاهان‌</t>
  </si>
  <si>
    <t>طلوع فولاد پارس</t>
  </si>
  <si>
    <t>سرمایه گذاری سیمان تامین</t>
  </si>
  <si>
    <t>سرمایه‌گذاری‌غدیر(هلدینگ‌</t>
  </si>
  <si>
    <t>صنایع مس افق کرمان</t>
  </si>
  <si>
    <t>بین المللی توسعه ص. معادن غدیر</t>
  </si>
  <si>
    <t>صنایع فروآلیاژ ایران</t>
  </si>
  <si>
    <t>فروسیلیس  ایران</t>
  </si>
  <si>
    <t>فولاد سیرجان ایرانیان</t>
  </si>
  <si>
    <t>فروسیلیس ایران</t>
  </si>
  <si>
    <t>اختیارخ فملی-8000-1404/11/01</t>
  </si>
  <si>
    <t>اختیارخ فملی-9000-1404/11/01</t>
  </si>
  <si>
    <t>اختیارخ فولاد-2400-1404/11/08</t>
  </si>
  <si>
    <t>پتروشیمی زاگرس</t>
  </si>
  <si>
    <t>پتروشیمی شیراز</t>
  </si>
  <si>
    <t>تولیدی چدن سازان</t>
  </si>
  <si>
    <t>س. و توسعه صنایع لاستیک</t>
  </si>
  <si>
    <t>صنایع پتروشیمی کرمانشاه</t>
  </si>
  <si>
    <t>برای ماه منتهی به 1404/09/30</t>
  </si>
  <si>
    <t>ح.فولاد سیرجان ایرانیان</t>
  </si>
  <si>
    <t>زغال سنگ پروده طبس</t>
  </si>
  <si>
    <t>گروه مالی مهرگان تامین پارس</t>
  </si>
  <si>
    <t>هامون نایزه</t>
  </si>
  <si>
    <t>صندوق سرمایه‌گذاری تضمین اصل سرمایه مفید</t>
  </si>
  <si>
    <t>از ابتدای سال مالی</t>
  </si>
  <si>
    <t>سایر درآمدها</t>
  </si>
  <si>
    <t>تا پایان ماه</t>
  </si>
  <si>
    <t>پتروشیمی اروند</t>
  </si>
  <si>
    <t>گروه مالی نماد غدیر(سهامی عام)</t>
  </si>
  <si>
    <t>مجتمع کاشی و سنگ پرسپولیس یزد</t>
  </si>
  <si>
    <t>کیمیا کالای رازی</t>
  </si>
  <si>
    <t>اختیارخ فملی-14000-1405/01/11</t>
  </si>
  <si>
    <t>تکادو</t>
  </si>
  <si>
    <t>بانک ملت مستقل مرکزی</t>
  </si>
  <si>
    <t>کارخانجات تولیدی نیروترانسفو</t>
  </si>
  <si>
    <t>توسعه ساختمان سپهر تهران</t>
  </si>
  <si>
    <t>1405/02/31</t>
  </si>
  <si>
    <t>ح . توسعه‌معادن‌وفلزات‌</t>
  </si>
  <si>
    <t>سرمایه گذاری دارویی تامین</t>
  </si>
  <si>
    <t>بانک ملت - کوتاه مدت - مستقل مرکزی</t>
  </si>
  <si>
    <t>1405/03/31</t>
  </si>
  <si>
    <t>برای ماه منتهی به 1405/03/31</t>
  </si>
  <si>
    <t>آلومینیوم‌ایران‌</t>
  </si>
  <si>
    <t>پاریز شرق</t>
  </si>
  <si>
    <t>پالایش نفت اصفهان</t>
  </si>
  <si>
    <t>پالایش نفت بندرعباس</t>
  </si>
  <si>
    <t>رهیاب پیام گستران</t>
  </si>
  <si>
    <t>سرمایه گذاری صدرتامین</t>
  </si>
  <si>
    <t>معدنی‌ املاح‌  ایران‌</t>
  </si>
  <si>
    <t>کشت و صنعت شیفته آرای شرق</t>
  </si>
  <si>
    <t>-</t>
  </si>
  <si>
    <t>معدنی‌ املاح‌ ایران‌</t>
  </si>
  <si>
    <t>1405/03/05</t>
  </si>
  <si>
    <t>1405/03/27</t>
  </si>
  <si>
    <t>1405/03/24</t>
  </si>
  <si>
    <t>1405/03/12</t>
  </si>
  <si>
    <t>1405/03/28</t>
  </si>
  <si>
    <t>1405/03/30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</si>
</sst>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2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6"/>
      <color theme="1"/>
      <name val="B Nazanin"/>
      <charset val="178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164" fontId="4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/>
    <xf numFmtId="164" fontId="9" fillId="0" borderId="0" xfId="0" applyNumberFormat="1" applyFont="1" applyFill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9" fontId="4" fillId="0" borderId="0" xfId="1" applyFont="1" applyFill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3" fontId="0" fillId="0" borderId="0" xfId="0" applyNumberFormat="1" applyFill="1"/>
    <xf numFmtId="164" fontId="3" fillId="0" borderId="3" xfId="0" applyNumberFormat="1" applyFont="1" applyFill="1" applyBorder="1" applyAlignment="1">
      <alignment horizontal="center" vertical="center"/>
    </xf>
    <xf numFmtId="10" fontId="3" fillId="0" borderId="3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3" fontId="6" fillId="0" borderId="0" xfId="0" applyNumberFormat="1" applyFont="1"/>
    <xf numFmtId="164" fontId="10" fillId="0" borderId="0" xfId="0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164" fontId="9" fillId="0" borderId="2" xfId="2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1F4A5D59-8BCE-432C-8EAB-441C78F54A4F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8"/>
  <sheetViews>
    <sheetView rightToLeft="1" tabSelected="1" zoomScale="70" zoomScaleNormal="70" workbookViewId="0">
      <selection activeCell="K15" sqref="K15"/>
    </sheetView>
  </sheetViews>
  <sheetFormatPr defaultRowHeight="18.75" x14ac:dyDescent="0.25"/>
  <cols>
    <col min="1" max="1" width="34.42578125" style="7" bestFit="1" customWidth="1"/>
    <col min="2" max="2" width="1" style="7" customWidth="1"/>
    <col min="3" max="3" width="19" style="7" customWidth="1"/>
    <col min="4" max="4" width="1" style="7" customWidth="1"/>
    <col min="5" max="5" width="24" style="7" bestFit="1" customWidth="1"/>
    <col min="6" max="6" width="1" style="7" customWidth="1"/>
    <col min="7" max="7" width="26" style="7" customWidth="1"/>
    <col min="8" max="8" width="1" style="7" customWidth="1"/>
    <col min="9" max="9" width="18.5703125" style="7" customWidth="1"/>
    <col min="10" max="10" width="1" style="7" customWidth="1"/>
    <col min="11" max="11" width="24.5703125" style="7" customWidth="1"/>
    <col min="12" max="12" width="1" style="7" customWidth="1"/>
    <col min="13" max="13" width="18.5703125" style="7" customWidth="1"/>
    <col min="14" max="14" width="1" style="7" customWidth="1"/>
    <col min="15" max="15" width="24.5703125" style="7" customWidth="1"/>
    <col min="16" max="16" width="1" style="7" customWidth="1"/>
    <col min="17" max="17" width="19" style="7" customWidth="1"/>
    <col min="18" max="18" width="1" style="7" customWidth="1"/>
    <col min="19" max="19" width="22" style="7" bestFit="1" customWidth="1"/>
    <col min="20" max="20" width="1" style="7" customWidth="1"/>
    <col min="21" max="21" width="24.28515625" style="7" bestFit="1" customWidth="1"/>
    <col min="22" max="22" width="1" style="7" customWidth="1"/>
    <col min="23" max="23" width="26" style="7" customWidth="1"/>
    <col min="24" max="24" width="1" style="7" customWidth="1"/>
    <col min="25" max="25" width="30.7109375" style="7" bestFit="1" customWidth="1"/>
    <col min="26" max="26" width="1" style="7" customWidth="1"/>
    <col min="27" max="27" width="16.28515625" style="7" bestFit="1" customWidth="1"/>
    <col min="28" max="16384" width="9.140625" style="7"/>
  </cols>
  <sheetData>
    <row r="1" spans="1:25" s="1" customFormat="1" ht="22.5" x14ac:dyDescent="0.25"/>
    <row r="2" spans="1:25" s="1" customFormat="1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  <c r="T2" s="29" t="s">
        <v>0</v>
      </c>
      <c r="U2" s="29" t="s">
        <v>0</v>
      </c>
      <c r="V2" s="29" t="s">
        <v>0</v>
      </c>
      <c r="W2" s="29" t="s">
        <v>0</v>
      </c>
      <c r="X2" s="29" t="s">
        <v>0</v>
      </c>
      <c r="Y2" s="29" t="s">
        <v>0</v>
      </c>
    </row>
    <row r="3" spans="1:25" s="1" customFormat="1" ht="24" x14ac:dyDescent="0.25">
      <c r="A3" s="29" t="s">
        <v>1</v>
      </c>
      <c r="B3" s="29" t="s">
        <v>1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</row>
    <row r="4" spans="1:25" s="1" customFormat="1" ht="24" x14ac:dyDescent="0.25">
      <c r="A4" s="29" t="s">
        <v>117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  <c r="T4" s="29" t="s">
        <v>2</v>
      </c>
      <c r="U4" s="29" t="s">
        <v>2</v>
      </c>
      <c r="V4" s="29" t="s">
        <v>2</v>
      </c>
      <c r="W4" s="29" t="s">
        <v>2</v>
      </c>
      <c r="X4" s="29" t="s">
        <v>2</v>
      </c>
      <c r="Y4" s="29" t="s">
        <v>2</v>
      </c>
    </row>
    <row r="5" spans="1:25" s="1" customFormat="1" ht="22.5" x14ac:dyDescent="0.25"/>
    <row r="6" spans="1:25" s="1" customFormat="1" ht="24.75" thickBot="1" x14ac:dyDescent="0.3">
      <c r="A6" s="28" t="s">
        <v>3</v>
      </c>
      <c r="C6" s="28" t="s">
        <v>112</v>
      </c>
      <c r="D6" s="28" t="s">
        <v>4</v>
      </c>
      <c r="E6" s="28" t="s">
        <v>4</v>
      </c>
      <c r="F6" s="28" t="s">
        <v>4</v>
      </c>
      <c r="G6" s="28" t="s">
        <v>4</v>
      </c>
      <c r="I6" s="28" t="s">
        <v>5</v>
      </c>
      <c r="J6" s="28" t="s">
        <v>5</v>
      </c>
      <c r="K6" s="28" t="s">
        <v>5</v>
      </c>
      <c r="L6" s="28" t="s">
        <v>5</v>
      </c>
      <c r="M6" s="28" t="s">
        <v>5</v>
      </c>
      <c r="N6" s="28" t="s">
        <v>5</v>
      </c>
      <c r="O6" s="28" t="s">
        <v>5</v>
      </c>
      <c r="Q6" s="28" t="s">
        <v>116</v>
      </c>
      <c r="R6" s="28" t="s">
        <v>6</v>
      </c>
      <c r="S6" s="28" t="s">
        <v>6</v>
      </c>
      <c r="T6" s="28" t="s">
        <v>6</v>
      </c>
      <c r="U6" s="28" t="s">
        <v>6</v>
      </c>
      <c r="V6" s="28" t="s">
        <v>6</v>
      </c>
      <c r="W6" s="28" t="s">
        <v>6</v>
      </c>
      <c r="X6" s="28" t="s">
        <v>6</v>
      </c>
      <c r="Y6" s="28" t="s">
        <v>6</v>
      </c>
    </row>
    <row r="7" spans="1:25" s="1" customFormat="1" ht="24.75" thickBot="1" x14ac:dyDescent="0.3">
      <c r="A7" s="28" t="s">
        <v>3</v>
      </c>
      <c r="C7" s="28" t="s">
        <v>7</v>
      </c>
      <c r="E7" s="28" t="s">
        <v>8</v>
      </c>
      <c r="G7" s="28" t="s">
        <v>9</v>
      </c>
      <c r="I7" s="28" t="s">
        <v>10</v>
      </c>
      <c r="J7" s="28" t="s">
        <v>10</v>
      </c>
      <c r="K7" s="28" t="s">
        <v>10</v>
      </c>
      <c r="M7" s="28" t="s">
        <v>11</v>
      </c>
      <c r="N7" s="28" t="s">
        <v>11</v>
      </c>
      <c r="O7" s="28" t="s">
        <v>11</v>
      </c>
      <c r="Q7" s="28" t="s">
        <v>7</v>
      </c>
      <c r="S7" s="28" t="s">
        <v>12</v>
      </c>
      <c r="U7" s="28" t="s">
        <v>8</v>
      </c>
      <c r="W7" s="28" t="s">
        <v>9</v>
      </c>
      <c r="Y7" s="28" t="s">
        <v>13</v>
      </c>
    </row>
    <row r="8" spans="1:25" s="1" customFormat="1" ht="24.75" thickBot="1" x14ac:dyDescent="0.3">
      <c r="A8" s="28" t="s">
        <v>3</v>
      </c>
      <c r="C8" s="28" t="s">
        <v>7</v>
      </c>
      <c r="E8" s="28" t="s">
        <v>8</v>
      </c>
      <c r="G8" s="28" t="s">
        <v>9</v>
      </c>
      <c r="I8" s="28" t="s">
        <v>7</v>
      </c>
      <c r="K8" s="28" t="s">
        <v>8</v>
      </c>
      <c r="M8" s="28" t="s">
        <v>7</v>
      </c>
      <c r="O8" s="28" t="s">
        <v>14</v>
      </c>
      <c r="Q8" s="28" t="s">
        <v>7</v>
      </c>
      <c r="S8" s="28" t="s">
        <v>12</v>
      </c>
      <c r="U8" s="28" t="s">
        <v>8</v>
      </c>
      <c r="W8" s="28" t="s">
        <v>9</v>
      </c>
      <c r="Y8" s="28" t="s">
        <v>13</v>
      </c>
    </row>
    <row r="9" spans="1:25" s="1" customFormat="1" ht="24" x14ac:dyDescent="0.25">
      <c r="A9" s="3" t="s">
        <v>15</v>
      </c>
      <c r="C9" s="1">
        <v>27300000</v>
      </c>
      <c r="E9" s="1">
        <v>168190263101</v>
      </c>
      <c r="G9" s="1">
        <v>108870574449</v>
      </c>
      <c r="H9" s="1">
        <v>0</v>
      </c>
      <c r="I9" s="1">
        <v>0</v>
      </c>
      <c r="K9" s="1">
        <v>0</v>
      </c>
      <c r="M9" s="1">
        <v>0</v>
      </c>
      <c r="O9" s="1">
        <v>0</v>
      </c>
      <c r="Q9" s="1">
        <v>27300000</v>
      </c>
      <c r="S9" s="1">
        <v>4777</v>
      </c>
      <c r="U9" s="1">
        <v>168190263101</v>
      </c>
      <c r="W9" s="1">
        <v>129404014467</v>
      </c>
      <c r="Y9" s="5">
        <v>9.0920929912143775E-3</v>
      </c>
    </row>
    <row r="10" spans="1:25" s="1" customFormat="1" ht="24" x14ac:dyDescent="0.25">
      <c r="A10" s="3" t="s">
        <v>90</v>
      </c>
      <c r="C10" s="1">
        <v>855000</v>
      </c>
      <c r="E10" s="1">
        <v>33960736297</v>
      </c>
      <c r="G10" s="1">
        <v>51522776320.5</v>
      </c>
      <c r="H10" s="1">
        <v>0</v>
      </c>
      <c r="I10" s="1">
        <v>0</v>
      </c>
      <c r="K10" s="1">
        <v>0</v>
      </c>
      <c r="M10" s="1">
        <v>-855000</v>
      </c>
      <c r="O10" s="1">
        <v>60346041199</v>
      </c>
      <c r="Q10" s="1">
        <v>0</v>
      </c>
      <c r="S10" s="1">
        <v>0</v>
      </c>
      <c r="U10" s="1">
        <v>0</v>
      </c>
      <c r="W10" s="1">
        <v>0</v>
      </c>
      <c r="Y10" s="5">
        <v>0</v>
      </c>
    </row>
    <row r="11" spans="1:25" s="1" customFormat="1" ht="24" x14ac:dyDescent="0.25">
      <c r="A11" s="3" t="s">
        <v>16</v>
      </c>
      <c r="C11" s="1">
        <v>13000000</v>
      </c>
      <c r="E11" s="1">
        <v>53077602511</v>
      </c>
      <c r="G11" s="1">
        <v>37395679490</v>
      </c>
      <c r="H11" s="1">
        <v>0</v>
      </c>
      <c r="I11" s="1">
        <v>0</v>
      </c>
      <c r="K11" s="1">
        <v>0</v>
      </c>
      <c r="M11" s="1">
        <v>0</v>
      </c>
      <c r="O11" s="1">
        <v>0</v>
      </c>
      <c r="Q11" s="1">
        <v>13000000</v>
      </c>
      <c r="S11" s="1">
        <v>3650</v>
      </c>
      <c r="U11" s="1">
        <v>53077602511</v>
      </c>
      <c r="W11" s="1">
        <v>47083211500</v>
      </c>
      <c r="Y11" s="5">
        <v>3.308127178636969E-3</v>
      </c>
    </row>
    <row r="12" spans="1:25" s="1" customFormat="1" ht="24" x14ac:dyDescent="0.25">
      <c r="A12" s="3" t="s">
        <v>17</v>
      </c>
      <c r="C12" s="1">
        <v>56420463</v>
      </c>
      <c r="E12" s="1">
        <v>150002435271</v>
      </c>
      <c r="G12" s="1">
        <v>124733093525.21001</v>
      </c>
      <c r="H12" s="1">
        <v>0</v>
      </c>
      <c r="I12" s="1">
        <v>0</v>
      </c>
      <c r="K12" s="1">
        <v>0</v>
      </c>
      <c r="M12" s="1">
        <v>0</v>
      </c>
      <c r="O12" s="1">
        <v>0</v>
      </c>
      <c r="Q12" s="1">
        <v>56420463</v>
      </c>
      <c r="S12" s="1">
        <v>2310</v>
      </c>
      <c r="U12" s="1">
        <v>150002435271</v>
      </c>
      <c r="W12" s="1">
        <v>129323808816.533</v>
      </c>
      <c r="Y12" s="5">
        <v>9.086457638745056E-3</v>
      </c>
    </row>
    <row r="13" spans="1:25" s="1" customFormat="1" ht="24" x14ac:dyDescent="0.25">
      <c r="A13" s="3" t="s">
        <v>18</v>
      </c>
      <c r="C13" s="1">
        <v>30981370</v>
      </c>
      <c r="E13" s="1">
        <v>181088761142</v>
      </c>
      <c r="G13" s="1">
        <v>203695723449.59698</v>
      </c>
      <c r="H13" s="1">
        <v>0</v>
      </c>
      <c r="I13" s="1">
        <v>0</v>
      </c>
      <c r="K13" s="1">
        <v>0</v>
      </c>
      <c r="M13" s="1">
        <v>0</v>
      </c>
      <c r="O13" s="1">
        <v>0</v>
      </c>
      <c r="Q13" s="1">
        <v>30981370</v>
      </c>
      <c r="S13" s="1">
        <v>10080</v>
      </c>
      <c r="U13" s="1">
        <v>181088761142</v>
      </c>
      <c r="W13" s="1">
        <v>309878190819.79199</v>
      </c>
      <c r="Y13" s="5">
        <v>2.17724414384479E-2</v>
      </c>
    </row>
    <row r="14" spans="1:25" s="1" customFormat="1" ht="24" x14ac:dyDescent="0.25">
      <c r="A14" s="3" t="s">
        <v>108</v>
      </c>
      <c r="C14" s="1">
        <v>1000000</v>
      </c>
      <c r="E14" s="1">
        <v>2278002161</v>
      </c>
      <c r="G14" s="1">
        <v>2078805650</v>
      </c>
      <c r="H14" s="1">
        <v>0</v>
      </c>
      <c r="I14" s="1">
        <v>0</v>
      </c>
      <c r="K14" s="1">
        <v>0</v>
      </c>
      <c r="M14" s="1">
        <v>0</v>
      </c>
      <c r="O14" s="1">
        <v>0</v>
      </c>
      <c r="Q14" s="1">
        <v>1000000</v>
      </c>
      <c r="S14" s="1">
        <v>2792</v>
      </c>
      <c r="U14" s="1">
        <v>2278002161</v>
      </c>
      <c r="W14" s="1">
        <v>2770417840</v>
      </c>
      <c r="Y14" s="5">
        <v>1.9465313135415E-4</v>
      </c>
    </row>
    <row r="15" spans="1:25" s="1" customFormat="1" ht="24" x14ac:dyDescent="0.25">
      <c r="A15" s="3" t="s">
        <v>19</v>
      </c>
      <c r="C15" s="1">
        <v>118600000</v>
      </c>
      <c r="E15" s="1">
        <v>234203060838</v>
      </c>
      <c r="G15" s="1">
        <v>117683222000</v>
      </c>
      <c r="H15" s="1">
        <v>0</v>
      </c>
      <c r="I15" s="1">
        <v>0</v>
      </c>
      <c r="K15" s="1">
        <v>0</v>
      </c>
      <c r="M15" s="1">
        <v>0</v>
      </c>
      <c r="O15" s="1">
        <v>0</v>
      </c>
      <c r="Q15" s="1">
        <v>118600000</v>
      </c>
      <c r="S15" s="1">
        <v>1600</v>
      </c>
      <c r="U15" s="1">
        <v>234203060838</v>
      </c>
      <c r="W15" s="1">
        <v>188293155200</v>
      </c>
      <c r="Y15" s="5">
        <v>1.3229719987737644E-2</v>
      </c>
    </row>
    <row r="16" spans="1:25" s="1" customFormat="1" ht="24" x14ac:dyDescent="0.25">
      <c r="A16" s="3" t="s">
        <v>22</v>
      </c>
      <c r="C16" s="1">
        <v>10075939</v>
      </c>
      <c r="E16" s="1">
        <v>25707331656</v>
      </c>
      <c r="G16" s="1">
        <v>24955137770.858898</v>
      </c>
      <c r="H16" s="1">
        <v>0</v>
      </c>
      <c r="I16" s="1">
        <v>0</v>
      </c>
      <c r="K16" s="1">
        <v>0</v>
      </c>
      <c r="M16" s="1">
        <v>0</v>
      </c>
      <c r="O16" s="1">
        <v>0</v>
      </c>
      <c r="Q16" s="1">
        <v>10075939</v>
      </c>
      <c r="S16" s="1">
        <v>3305</v>
      </c>
      <c r="U16" s="1">
        <v>25707331656</v>
      </c>
      <c r="W16" s="1">
        <v>33043561832.006599</v>
      </c>
      <c r="Y16" s="5">
        <v>2.3216832814268039E-3</v>
      </c>
    </row>
    <row r="17" spans="1:25" s="1" customFormat="1" ht="24" x14ac:dyDescent="0.25">
      <c r="A17" s="3" t="s">
        <v>23</v>
      </c>
      <c r="C17" s="1">
        <v>11000000</v>
      </c>
      <c r="E17" s="1">
        <v>37846206750</v>
      </c>
      <c r="G17" s="1">
        <v>45755554240</v>
      </c>
      <c r="H17" s="1">
        <v>0</v>
      </c>
      <c r="I17" s="1">
        <v>0</v>
      </c>
      <c r="K17" s="1">
        <v>0</v>
      </c>
      <c r="M17" s="1">
        <v>0</v>
      </c>
      <c r="O17" s="1">
        <v>0</v>
      </c>
      <c r="Q17" s="1">
        <v>11000000</v>
      </c>
      <c r="S17" s="1">
        <v>5600</v>
      </c>
      <c r="U17" s="1">
        <v>37846206750</v>
      </c>
      <c r="W17" s="1">
        <v>61123832000</v>
      </c>
      <c r="Y17" s="5">
        <v>4.2946392877563182E-3</v>
      </c>
    </row>
    <row r="18" spans="1:25" s="1" customFormat="1" ht="24" x14ac:dyDescent="0.25">
      <c r="A18" s="3" t="s">
        <v>24</v>
      </c>
      <c r="C18" s="1">
        <v>584422567</v>
      </c>
      <c r="E18" s="1">
        <v>1545625126820</v>
      </c>
      <c r="G18" s="1">
        <v>756775999627.00195</v>
      </c>
      <c r="H18" s="1">
        <v>0</v>
      </c>
      <c r="I18" s="1">
        <v>0</v>
      </c>
      <c r="K18" s="1">
        <v>0</v>
      </c>
      <c r="M18" s="1">
        <v>0</v>
      </c>
      <c r="O18" s="1">
        <v>0</v>
      </c>
      <c r="Q18" s="1">
        <v>584422567</v>
      </c>
      <c r="S18" s="1">
        <v>2088</v>
      </c>
      <c r="U18" s="1">
        <v>1545625126820</v>
      </c>
      <c r="W18" s="1">
        <v>1210841599403.2</v>
      </c>
      <c r="Y18" s="5">
        <v>8.5075292793270543E-2</v>
      </c>
    </row>
    <row r="19" spans="1:25" s="1" customFormat="1" ht="24" x14ac:dyDescent="0.25">
      <c r="A19" s="3" t="s">
        <v>25</v>
      </c>
      <c r="C19" s="1">
        <v>56070108</v>
      </c>
      <c r="E19" s="1">
        <v>105974315864</v>
      </c>
      <c r="G19" s="1">
        <v>86014316656.737396</v>
      </c>
      <c r="H19" s="1">
        <v>0</v>
      </c>
      <c r="I19" s="1">
        <v>0</v>
      </c>
      <c r="K19" s="1">
        <v>0</v>
      </c>
      <c r="M19" s="1">
        <v>0</v>
      </c>
      <c r="O19" s="1">
        <v>0</v>
      </c>
      <c r="Q19" s="1">
        <v>56070108</v>
      </c>
      <c r="S19" s="1">
        <v>2755</v>
      </c>
      <c r="U19" s="1">
        <v>105974315864</v>
      </c>
      <c r="W19" s="1">
        <v>153279070109.51599</v>
      </c>
      <c r="Y19" s="5">
        <v>1.0769585200140633E-2</v>
      </c>
    </row>
    <row r="20" spans="1:25" s="1" customFormat="1" ht="24" x14ac:dyDescent="0.25">
      <c r="A20" s="3" t="s">
        <v>26</v>
      </c>
      <c r="C20" s="1">
        <v>38734556</v>
      </c>
      <c r="E20" s="1">
        <v>151135707545</v>
      </c>
      <c r="G20" s="1">
        <v>159236776245.62299</v>
      </c>
      <c r="H20" s="1">
        <v>0</v>
      </c>
      <c r="I20" s="1">
        <v>8479025</v>
      </c>
      <c r="K20" s="1">
        <v>44933723749</v>
      </c>
      <c r="M20" s="1">
        <v>0</v>
      </c>
      <c r="O20" s="1">
        <v>0</v>
      </c>
      <c r="Q20" s="1">
        <v>47213581</v>
      </c>
      <c r="S20" s="1">
        <v>5960</v>
      </c>
      <c r="U20" s="1">
        <v>196069431294</v>
      </c>
      <c r="W20" s="1">
        <v>279217775312.46503</v>
      </c>
      <c r="Y20" s="5">
        <v>1.9618201092117857E-2</v>
      </c>
    </row>
    <row r="21" spans="1:25" s="1" customFormat="1" ht="24" x14ac:dyDescent="0.25">
      <c r="A21" s="3" t="s">
        <v>76</v>
      </c>
      <c r="C21" s="1">
        <v>84975452</v>
      </c>
      <c r="E21" s="1">
        <v>254184983730</v>
      </c>
      <c r="G21" s="1">
        <v>184910671720.996</v>
      </c>
      <c r="H21" s="1">
        <v>0</v>
      </c>
      <c r="I21" s="1">
        <v>0</v>
      </c>
      <c r="K21" s="1">
        <v>0</v>
      </c>
      <c r="M21" s="1">
        <v>-25000000</v>
      </c>
      <c r="O21" s="1">
        <v>95282727135</v>
      </c>
      <c r="Q21" s="1">
        <v>59975452</v>
      </c>
      <c r="S21" s="1">
        <v>3750</v>
      </c>
      <c r="U21" s="1">
        <v>179403097402</v>
      </c>
      <c r="W21" s="1">
        <v>223169406585.14999</v>
      </c>
      <c r="Y21" s="5">
        <v>1.5680170401388589E-2</v>
      </c>
    </row>
    <row r="22" spans="1:25" s="1" customFormat="1" ht="24" x14ac:dyDescent="0.25">
      <c r="A22" s="3" t="s">
        <v>71</v>
      </c>
      <c r="C22" s="1">
        <v>300545000</v>
      </c>
      <c r="E22" s="1">
        <v>1822004957761</v>
      </c>
      <c r="G22" s="1">
        <v>4243696031144.5</v>
      </c>
      <c r="H22" s="1">
        <v>0</v>
      </c>
      <c r="I22" s="1">
        <v>4890071</v>
      </c>
      <c r="K22" s="1">
        <v>104260410263</v>
      </c>
      <c r="M22" s="1">
        <v>0</v>
      </c>
      <c r="O22" s="1">
        <v>0</v>
      </c>
      <c r="Q22" s="1">
        <v>305435071</v>
      </c>
      <c r="S22" s="1">
        <v>22070</v>
      </c>
      <c r="U22" s="1">
        <v>1926265368024</v>
      </c>
      <c r="W22" s="1">
        <v>6688844457878.8203</v>
      </c>
      <c r="Y22" s="5">
        <v>0.46996684040518749</v>
      </c>
    </row>
    <row r="23" spans="1:25" s="1" customFormat="1" ht="24" x14ac:dyDescent="0.25">
      <c r="A23" s="3" t="s">
        <v>28</v>
      </c>
      <c r="C23" s="1">
        <v>4024038</v>
      </c>
      <c r="E23" s="1">
        <v>16982447215</v>
      </c>
      <c r="G23" s="1">
        <v>14214838583.0856</v>
      </c>
      <c r="H23" s="1">
        <v>0</v>
      </c>
      <c r="I23" s="1">
        <v>0</v>
      </c>
      <c r="K23" s="1">
        <v>0</v>
      </c>
      <c r="M23" s="1">
        <v>0</v>
      </c>
      <c r="O23" s="1">
        <v>0</v>
      </c>
      <c r="Q23" s="1">
        <v>4024038</v>
      </c>
      <c r="S23" s="1">
        <v>7330</v>
      </c>
      <c r="U23" s="1">
        <v>16982447215</v>
      </c>
      <c r="W23" s="1">
        <v>29268192925.285801</v>
      </c>
      <c r="Y23" s="5">
        <v>2.0564209917101387E-3</v>
      </c>
    </row>
    <row r="24" spans="1:25" s="1" customFormat="1" ht="24" x14ac:dyDescent="0.25">
      <c r="A24" s="3" t="s">
        <v>63</v>
      </c>
      <c r="C24" s="1">
        <v>36941650</v>
      </c>
      <c r="E24" s="1">
        <v>70180619868</v>
      </c>
      <c r="G24" s="1">
        <v>64184815420.670502</v>
      </c>
      <c r="H24" s="1">
        <v>0</v>
      </c>
      <c r="I24" s="1">
        <v>0</v>
      </c>
      <c r="K24" s="1">
        <v>0</v>
      </c>
      <c r="M24" s="1">
        <v>0</v>
      </c>
      <c r="O24" s="1">
        <v>0</v>
      </c>
      <c r="Q24" s="1">
        <v>36941650</v>
      </c>
      <c r="S24" s="1">
        <v>2021</v>
      </c>
      <c r="U24" s="1">
        <v>70180619868</v>
      </c>
      <c r="W24" s="1">
        <v>74081960002.955505</v>
      </c>
      <c r="Y24" s="5">
        <v>5.2050940775880163E-3</v>
      </c>
    </row>
    <row r="25" spans="1:25" s="1" customFormat="1" ht="24" x14ac:dyDescent="0.25">
      <c r="A25" s="3" t="s">
        <v>70</v>
      </c>
      <c r="C25" s="1">
        <v>285168537</v>
      </c>
      <c r="E25" s="1">
        <v>557341505185</v>
      </c>
      <c r="G25" s="1">
        <v>511882209234.06299</v>
      </c>
      <c r="H25" s="1">
        <v>0</v>
      </c>
      <c r="I25" s="1">
        <v>400231617</v>
      </c>
      <c r="K25" s="1">
        <v>905363605680</v>
      </c>
      <c r="M25" s="1">
        <v>0</v>
      </c>
      <c r="O25" s="1">
        <v>0</v>
      </c>
      <c r="Q25" s="1">
        <v>685400154</v>
      </c>
      <c r="S25" s="1">
        <v>2227</v>
      </c>
      <c r="U25" s="1">
        <v>1462705110865</v>
      </c>
      <c r="W25" s="1">
        <v>1514587178072.9299</v>
      </c>
      <c r="Y25" s="5">
        <v>0.10641684899081555</v>
      </c>
    </row>
    <row r="26" spans="1:25" s="1" customFormat="1" ht="24" x14ac:dyDescent="0.25">
      <c r="A26" s="3" t="s">
        <v>73</v>
      </c>
      <c r="C26" s="1">
        <v>29962806</v>
      </c>
      <c r="E26" s="1">
        <v>46396444804</v>
      </c>
      <c r="G26" s="1">
        <v>63803141271.644501</v>
      </c>
      <c r="H26" s="1">
        <v>0</v>
      </c>
      <c r="I26" s="1">
        <v>0</v>
      </c>
      <c r="K26" s="1">
        <v>0</v>
      </c>
      <c r="M26" s="1">
        <v>0</v>
      </c>
      <c r="O26" s="1">
        <v>0</v>
      </c>
      <c r="Q26" s="1">
        <v>29962806</v>
      </c>
      <c r="S26" s="1">
        <v>3597</v>
      </c>
      <c r="U26" s="1">
        <v>46396444804</v>
      </c>
      <c r="W26" s="1">
        <v>106943103054.103</v>
      </c>
      <c r="Y26" s="5">
        <v>7.5139603801463789E-3</v>
      </c>
    </row>
    <row r="27" spans="1:25" s="1" customFormat="1" ht="24" x14ac:dyDescent="0.25">
      <c r="A27" s="3" t="s">
        <v>78</v>
      </c>
      <c r="C27" s="1">
        <v>8000000</v>
      </c>
      <c r="E27" s="1">
        <v>118009411200</v>
      </c>
      <c r="G27" s="1">
        <v>138203365600</v>
      </c>
      <c r="H27" s="1">
        <v>0</v>
      </c>
      <c r="I27" s="1">
        <v>0</v>
      </c>
      <c r="K27" s="1">
        <v>0</v>
      </c>
      <c r="M27" s="1">
        <v>0</v>
      </c>
      <c r="O27" s="1">
        <v>0</v>
      </c>
      <c r="Q27" s="1">
        <v>8000000</v>
      </c>
      <c r="S27" s="1">
        <v>29250</v>
      </c>
      <c r="U27" s="1">
        <v>118009411200</v>
      </c>
      <c r="W27" s="1">
        <v>232191180000</v>
      </c>
      <c r="Y27" s="5">
        <v>1.6314051839853544E-2</v>
      </c>
    </row>
    <row r="28" spans="1:25" s="1" customFormat="1" ht="24" x14ac:dyDescent="0.25">
      <c r="A28" s="3" t="s">
        <v>74</v>
      </c>
      <c r="C28" s="1">
        <v>73900000</v>
      </c>
      <c r="E28" s="1">
        <v>110956263414</v>
      </c>
      <c r="G28" s="1">
        <v>117326004800</v>
      </c>
      <c r="H28" s="1">
        <v>0</v>
      </c>
      <c r="I28" s="1">
        <v>0</v>
      </c>
      <c r="K28" s="1">
        <v>0</v>
      </c>
      <c r="M28" s="1">
        <v>0</v>
      </c>
      <c r="O28" s="1">
        <v>0</v>
      </c>
      <c r="Q28" s="1">
        <v>73900000</v>
      </c>
      <c r="S28" s="1">
        <v>2049</v>
      </c>
      <c r="U28" s="1">
        <v>110956263414</v>
      </c>
      <c r="W28" s="1">
        <v>150250614897</v>
      </c>
      <c r="Y28" s="5">
        <v>1.0556802030118152E-2</v>
      </c>
    </row>
    <row r="29" spans="1:25" s="1" customFormat="1" ht="24" x14ac:dyDescent="0.25">
      <c r="A29" s="3" t="s">
        <v>89</v>
      </c>
      <c r="C29" s="1">
        <v>125000</v>
      </c>
      <c r="E29" s="1">
        <v>14889757620</v>
      </c>
      <c r="G29" s="1">
        <v>12415778375</v>
      </c>
      <c r="H29" s="1">
        <v>0</v>
      </c>
      <c r="I29" s="1">
        <v>0</v>
      </c>
      <c r="K29" s="1">
        <v>0</v>
      </c>
      <c r="M29" s="1">
        <v>-125000</v>
      </c>
      <c r="O29" s="1">
        <v>11572348875</v>
      </c>
      <c r="Q29" s="1">
        <v>0</v>
      </c>
      <c r="S29" s="1">
        <v>0</v>
      </c>
      <c r="U29" s="1">
        <v>0</v>
      </c>
      <c r="W29" s="1">
        <v>0</v>
      </c>
      <c r="Y29" s="5">
        <v>0</v>
      </c>
    </row>
    <row r="30" spans="1:25" s="1" customFormat="1" ht="24" x14ac:dyDescent="0.25">
      <c r="A30" s="3" t="s">
        <v>75</v>
      </c>
      <c r="C30" s="1">
        <v>98000000</v>
      </c>
      <c r="E30" s="1">
        <v>336113954923</v>
      </c>
      <c r="G30" s="1">
        <v>329554696940</v>
      </c>
      <c r="H30" s="1">
        <v>0</v>
      </c>
      <c r="I30" s="1">
        <v>5397995</v>
      </c>
      <c r="K30" s="1">
        <v>26723704943</v>
      </c>
      <c r="M30" s="1">
        <v>0</v>
      </c>
      <c r="O30" s="1">
        <v>0</v>
      </c>
      <c r="Q30" s="1">
        <v>103397995</v>
      </c>
      <c r="S30" s="1">
        <v>4970</v>
      </c>
      <c r="U30" s="1">
        <v>362837659866</v>
      </c>
      <c r="W30" s="1">
        <v>509915680638.28998</v>
      </c>
      <c r="Y30" s="5">
        <v>3.582733352699817E-2</v>
      </c>
    </row>
    <row r="31" spans="1:25" s="1" customFormat="1" ht="24" x14ac:dyDescent="0.25">
      <c r="A31" s="3" t="s">
        <v>29</v>
      </c>
      <c r="C31" s="1">
        <v>96677902</v>
      </c>
      <c r="E31" s="1">
        <v>231689407579</v>
      </c>
      <c r="G31" s="1">
        <v>162314544435.27802</v>
      </c>
      <c r="H31" s="1">
        <v>0</v>
      </c>
      <c r="I31" s="1">
        <v>0</v>
      </c>
      <c r="K31" s="1">
        <v>0</v>
      </c>
      <c r="M31" s="1">
        <v>0</v>
      </c>
      <c r="O31" s="1">
        <v>0</v>
      </c>
      <c r="Q31" s="1">
        <v>96677902</v>
      </c>
      <c r="S31" s="1">
        <v>2106</v>
      </c>
      <c r="U31" s="1">
        <v>231689407579</v>
      </c>
      <c r="W31" s="1">
        <v>202029805307.73901</v>
      </c>
      <c r="Y31" s="5">
        <v>1.419487474496651E-2</v>
      </c>
    </row>
    <row r="32" spans="1:25" s="1" customFormat="1" ht="24" x14ac:dyDescent="0.25">
      <c r="A32" s="3" t="s">
        <v>96</v>
      </c>
      <c r="C32" s="1">
        <v>5000000</v>
      </c>
      <c r="E32" s="1">
        <v>20443339008</v>
      </c>
      <c r="G32" s="1">
        <v>18054352650</v>
      </c>
      <c r="I32" s="1">
        <v>0</v>
      </c>
      <c r="K32" s="1">
        <v>0</v>
      </c>
      <c r="M32" s="1">
        <v>0</v>
      </c>
      <c r="O32" s="1">
        <v>0</v>
      </c>
      <c r="Q32" s="1">
        <v>5000000</v>
      </c>
      <c r="S32" s="1">
        <v>4890</v>
      </c>
      <c r="U32" s="1">
        <v>20443339008</v>
      </c>
      <c r="W32" s="1">
        <v>24261001500</v>
      </c>
      <c r="Y32" s="5">
        <v>1.7046092627539281E-3</v>
      </c>
    </row>
    <row r="33" spans="1:25" s="1" customFormat="1" ht="24" x14ac:dyDescent="0.25">
      <c r="A33" s="3" t="s">
        <v>104</v>
      </c>
      <c r="C33" s="1">
        <v>15000000</v>
      </c>
      <c r="E33" s="1">
        <v>46198745635</v>
      </c>
      <c r="G33" s="1">
        <v>36436154400</v>
      </c>
      <c r="H33" s="1">
        <v>0</v>
      </c>
      <c r="I33" s="1">
        <v>0</v>
      </c>
      <c r="K33" s="1">
        <v>0</v>
      </c>
      <c r="M33" s="1">
        <v>0</v>
      </c>
      <c r="O33" s="1">
        <v>0</v>
      </c>
      <c r="Q33" s="1">
        <v>15000000</v>
      </c>
      <c r="S33" s="1">
        <v>3072</v>
      </c>
      <c r="U33" s="1">
        <v>46198745635</v>
      </c>
      <c r="W33" s="1">
        <v>45723801600</v>
      </c>
      <c r="Y33" s="5">
        <v>3.2126132853865443E-3</v>
      </c>
    </row>
    <row r="34" spans="1:25" s="1" customFormat="1" ht="24" x14ac:dyDescent="0.25">
      <c r="A34" s="3" t="s">
        <v>105</v>
      </c>
      <c r="C34" s="1">
        <v>1256499</v>
      </c>
      <c r="E34" s="1">
        <v>8041955219</v>
      </c>
      <c r="G34" s="1">
        <v>7667735515.7895002</v>
      </c>
      <c r="I34" s="1">
        <v>0</v>
      </c>
      <c r="K34" s="1">
        <v>0</v>
      </c>
      <c r="M34" s="1">
        <v>-1256499</v>
      </c>
      <c r="O34" s="1">
        <v>8203853816</v>
      </c>
      <c r="Q34" s="1">
        <v>0</v>
      </c>
      <c r="S34" s="1">
        <v>0</v>
      </c>
      <c r="U34" s="1">
        <v>0</v>
      </c>
      <c r="W34" s="1">
        <v>0</v>
      </c>
      <c r="Y34" s="5">
        <v>0</v>
      </c>
    </row>
    <row r="35" spans="1:25" s="1" customFormat="1" ht="24" x14ac:dyDescent="0.25">
      <c r="A35" s="3" t="s">
        <v>79</v>
      </c>
      <c r="C35" s="1">
        <v>28500000</v>
      </c>
      <c r="E35" s="1">
        <v>282599158226</v>
      </c>
      <c r="G35" s="1">
        <v>384038258100</v>
      </c>
      <c r="I35" s="1">
        <v>0</v>
      </c>
      <c r="K35" s="1">
        <v>0</v>
      </c>
      <c r="M35" s="1">
        <v>0</v>
      </c>
      <c r="O35" s="1">
        <v>0</v>
      </c>
      <c r="Q35" s="1">
        <v>28500000</v>
      </c>
      <c r="S35" s="1">
        <v>15030</v>
      </c>
      <c r="U35" s="1">
        <v>282599158226</v>
      </c>
      <c r="W35" s="1">
        <v>425043815850</v>
      </c>
      <c r="Y35" s="5">
        <v>2.9864126819916518E-2</v>
      </c>
    </row>
    <row r="36" spans="1:25" s="1" customFormat="1" ht="24" x14ac:dyDescent="0.25">
      <c r="A36" s="3" t="s">
        <v>80</v>
      </c>
      <c r="C36" s="1">
        <v>6121915</v>
      </c>
      <c r="E36" s="1">
        <v>37395531233</v>
      </c>
      <c r="G36" s="1">
        <v>43919304476.671501</v>
      </c>
      <c r="I36" s="1">
        <v>0</v>
      </c>
      <c r="K36" s="1">
        <v>0</v>
      </c>
      <c r="M36" s="1">
        <v>0</v>
      </c>
      <c r="O36" s="1">
        <v>0</v>
      </c>
      <c r="Q36" s="1">
        <v>6121915</v>
      </c>
      <c r="S36" s="1">
        <v>10930</v>
      </c>
      <c r="U36" s="1">
        <v>37395531233</v>
      </c>
      <c r="W36" s="1">
        <v>66395297085.7565</v>
      </c>
      <c r="Y36" s="5">
        <v>4.6650192250175422E-3</v>
      </c>
    </row>
    <row r="37" spans="1:25" s="1" customFormat="1" ht="24" x14ac:dyDescent="0.25">
      <c r="A37" s="3" t="s">
        <v>81</v>
      </c>
      <c r="C37" s="1">
        <v>38097787</v>
      </c>
      <c r="E37" s="1">
        <v>117082215649</v>
      </c>
      <c r="G37" s="1">
        <v>104110263707.27299</v>
      </c>
      <c r="I37" s="1">
        <v>16546983</v>
      </c>
      <c r="K37" s="1">
        <v>60752029083</v>
      </c>
      <c r="M37" s="1">
        <v>0</v>
      </c>
      <c r="O37" s="1">
        <v>0</v>
      </c>
      <c r="Q37" s="1">
        <v>54644770</v>
      </c>
      <c r="S37" s="1">
        <v>3339</v>
      </c>
      <c r="U37" s="1">
        <v>177834244732</v>
      </c>
      <c r="W37" s="1">
        <v>181048479833.258</v>
      </c>
      <c r="Y37" s="5">
        <v>1.2720699750638461E-2</v>
      </c>
    </row>
    <row r="38" spans="1:25" s="1" customFormat="1" ht="24" x14ac:dyDescent="0.25">
      <c r="A38" s="3" t="s">
        <v>82</v>
      </c>
      <c r="C38" s="1">
        <v>4168735</v>
      </c>
      <c r="E38" s="1">
        <v>3630092537</v>
      </c>
      <c r="G38" s="1">
        <v>3557399183.467</v>
      </c>
      <c r="I38" s="1">
        <v>0</v>
      </c>
      <c r="K38" s="1">
        <v>0</v>
      </c>
      <c r="M38" s="1">
        <v>0</v>
      </c>
      <c r="O38" s="1">
        <v>0</v>
      </c>
      <c r="Q38" s="1">
        <v>4168735</v>
      </c>
      <c r="S38" s="1">
        <v>956</v>
      </c>
      <c r="U38" s="1">
        <v>3630092537</v>
      </c>
      <c r="W38" s="1">
        <v>3954504208.5981998</v>
      </c>
      <c r="Y38" s="5">
        <v>2.7784856711607239E-4</v>
      </c>
    </row>
    <row r="39" spans="1:25" s="1" customFormat="1" ht="24" x14ac:dyDescent="0.25">
      <c r="A39" s="3" t="s">
        <v>83</v>
      </c>
      <c r="C39" s="1">
        <v>475000</v>
      </c>
      <c r="E39" s="1">
        <v>1103022656</v>
      </c>
      <c r="G39" s="1">
        <v>1058131921.25</v>
      </c>
      <c r="I39" s="1">
        <v>0</v>
      </c>
      <c r="K39" s="1">
        <v>0</v>
      </c>
      <c r="M39" s="1">
        <v>0</v>
      </c>
      <c r="O39" s="1">
        <v>0</v>
      </c>
      <c r="Q39" s="1">
        <v>475000</v>
      </c>
      <c r="S39" s="1">
        <v>3352</v>
      </c>
      <c r="U39" s="1">
        <v>1103022656</v>
      </c>
      <c r="W39" s="1">
        <v>1579892294</v>
      </c>
      <c r="Y39" s="5">
        <v>1.1100527068125989E-4</v>
      </c>
    </row>
    <row r="40" spans="1:25" s="1" customFormat="1" ht="24" x14ac:dyDescent="0.25">
      <c r="A40" s="3" t="s">
        <v>84</v>
      </c>
      <c r="C40" s="1">
        <v>67647058</v>
      </c>
      <c r="E40" s="1">
        <v>138763631748</v>
      </c>
      <c r="G40" s="1">
        <v>134382540775.80299</v>
      </c>
      <c r="I40" s="1">
        <v>0</v>
      </c>
      <c r="K40" s="1">
        <v>0</v>
      </c>
      <c r="M40" s="1">
        <v>0</v>
      </c>
      <c r="O40" s="1">
        <v>0</v>
      </c>
      <c r="Q40" s="1">
        <v>67647058</v>
      </c>
      <c r="S40" s="1">
        <v>3371</v>
      </c>
      <c r="U40" s="1">
        <v>138763631748</v>
      </c>
      <c r="W40" s="1">
        <v>226275496980.63599</v>
      </c>
      <c r="Y40" s="5">
        <v>1.5898408319518078E-2</v>
      </c>
    </row>
    <row r="41" spans="1:25" s="1" customFormat="1" ht="24" x14ac:dyDescent="0.25">
      <c r="A41" s="3" t="s">
        <v>91</v>
      </c>
      <c r="C41" s="1">
        <v>11764705</v>
      </c>
      <c r="E41" s="1">
        <v>16145154874</v>
      </c>
      <c r="G41" s="1">
        <v>17102064011.4627</v>
      </c>
      <c r="I41" s="1">
        <v>0</v>
      </c>
      <c r="K41" s="1">
        <v>0</v>
      </c>
      <c r="M41" s="1">
        <v>0</v>
      </c>
      <c r="O41" s="1">
        <v>0</v>
      </c>
      <c r="Q41" s="1">
        <v>11764705</v>
      </c>
      <c r="S41" s="1">
        <v>2392</v>
      </c>
      <c r="U41" s="1">
        <v>16145154874</v>
      </c>
      <c r="W41" s="1">
        <v>27923643082.197201</v>
      </c>
      <c r="Y41" s="5">
        <v>1.9619511852281943E-3</v>
      </c>
    </row>
    <row r="42" spans="1:25" s="1" customFormat="1" ht="24" x14ac:dyDescent="0.25">
      <c r="A42" s="3" t="s">
        <v>92</v>
      </c>
      <c r="C42" s="1">
        <v>562499</v>
      </c>
      <c r="E42" s="1">
        <v>5038937253</v>
      </c>
      <c r="G42" s="1">
        <v>4537766676.5949001</v>
      </c>
      <c r="I42" s="1">
        <v>0</v>
      </c>
      <c r="K42" s="1">
        <v>0</v>
      </c>
      <c r="M42" s="1">
        <v>0</v>
      </c>
      <c r="O42" s="1">
        <v>0</v>
      </c>
      <c r="Q42" s="1">
        <v>562499</v>
      </c>
      <c r="S42" s="1">
        <v>8870</v>
      </c>
      <c r="U42" s="1">
        <v>5038937253</v>
      </c>
      <c r="W42" s="1">
        <v>4950798329.8150997</v>
      </c>
      <c r="Y42" s="5">
        <v>3.4784947731978402E-4</v>
      </c>
    </row>
    <row r="43" spans="1:25" s="1" customFormat="1" ht="24" x14ac:dyDescent="0.25">
      <c r="A43" s="3" t="s">
        <v>93</v>
      </c>
      <c r="C43" s="1">
        <v>2850000</v>
      </c>
      <c r="E43" s="1">
        <v>73609646354</v>
      </c>
      <c r="G43" s="1">
        <v>107264883135</v>
      </c>
      <c r="I43" s="1">
        <v>2773980</v>
      </c>
      <c r="K43" s="1">
        <v>0</v>
      </c>
      <c r="M43" s="1">
        <v>0</v>
      </c>
      <c r="O43" s="1">
        <v>0</v>
      </c>
      <c r="Q43" s="1">
        <v>5623980</v>
      </c>
      <c r="S43" s="1">
        <v>27355</v>
      </c>
      <c r="U43" s="1">
        <v>73609646354</v>
      </c>
      <c r="W43" s="1">
        <v>152654758989.483</v>
      </c>
      <c r="Y43" s="5">
        <v>1.0725720295468479E-2</v>
      </c>
    </row>
    <row r="44" spans="1:25" s="1" customFormat="1" ht="24" x14ac:dyDescent="0.25">
      <c r="A44" s="3" t="s">
        <v>97</v>
      </c>
      <c r="C44" s="1">
        <v>3200000</v>
      </c>
      <c r="E44" s="1">
        <v>26153487663</v>
      </c>
      <c r="G44" s="1">
        <v>20220081152</v>
      </c>
      <c r="I44" s="1">
        <v>0</v>
      </c>
      <c r="K44" s="1">
        <v>0</v>
      </c>
      <c r="M44" s="1">
        <v>0</v>
      </c>
      <c r="O44" s="1">
        <v>0</v>
      </c>
      <c r="Q44" s="1">
        <v>3200000</v>
      </c>
      <c r="S44" s="1">
        <v>9560</v>
      </c>
      <c r="U44" s="1">
        <v>26153487663</v>
      </c>
      <c r="W44" s="1">
        <v>30355523840</v>
      </c>
      <c r="Y44" s="5">
        <v>2.1328182644649559E-3</v>
      </c>
    </row>
    <row r="45" spans="1:25" s="1" customFormat="1" ht="24" x14ac:dyDescent="0.25">
      <c r="A45" s="3" t="s">
        <v>98</v>
      </c>
      <c r="C45" s="1">
        <v>2395575</v>
      </c>
      <c r="E45" s="1">
        <v>20680435627</v>
      </c>
      <c r="G45" s="1">
        <v>17732846751.165001</v>
      </c>
      <c r="I45" s="1">
        <v>0</v>
      </c>
      <c r="K45" s="1">
        <v>0</v>
      </c>
      <c r="M45" s="1">
        <v>-2395575</v>
      </c>
      <c r="O45" s="1">
        <v>20038592395</v>
      </c>
      <c r="Q45" s="1">
        <v>0</v>
      </c>
      <c r="S45" s="1">
        <v>0</v>
      </c>
      <c r="U45" s="1">
        <v>0</v>
      </c>
      <c r="W45" s="1">
        <v>0</v>
      </c>
      <c r="Y45" s="5">
        <v>0</v>
      </c>
    </row>
    <row r="46" spans="1:25" s="1" customFormat="1" ht="24" x14ac:dyDescent="0.25">
      <c r="A46" s="3" t="s">
        <v>110</v>
      </c>
      <c r="C46" s="1">
        <v>50000</v>
      </c>
      <c r="E46" s="1">
        <v>488788941</v>
      </c>
      <c r="G46" s="1">
        <v>450490580</v>
      </c>
      <c r="I46" s="1">
        <v>0</v>
      </c>
      <c r="K46" s="1">
        <v>0</v>
      </c>
      <c r="M46" s="1">
        <v>0</v>
      </c>
      <c r="O46" s="1">
        <v>0</v>
      </c>
      <c r="Q46" s="1">
        <v>50000</v>
      </c>
      <c r="S46" s="1">
        <v>15320</v>
      </c>
      <c r="U46" s="1">
        <v>488788941</v>
      </c>
      <c r="W46" s="1">
        <v>760078820</v>
      </c>
      <c r="Y46" s="5">
        <v>5.3404118415930835E-5</v>
      </c>
    </row>
    <row r="47" spans="1:25" s="1" customFormat="1" ht="24" x14ac:dyDescent="0.25">
      <c r="A47" s="3" t="s">
        <v>113</v>
      </c>
      <c r="C47" s="1">
        <v>15842696</v>
      </c>
      <c r="E47" s="1">
        <v>15113931984</v>
      </c>
      <c r="G47" s="1">
        <v>16490523325.9561</v>
      </c>
      <c r="I47" s="1">
        <v>0</v>
      </c>
      <c r="K47" s="1">
        <v>0</v>
      </c>
      <c r="M47" s="1">
        <v>0</v>
      </c>
      <c r="O47" s="1">
        <v>0</v>
      </c>
      <c r="Q47" s="1">
        <v>15842696</v>
      </c>
      <c r="S47" s="1">
        <v>1051</v>
      </c>
      <c r="U47" s="1">
        <v>15113931984</v>
      </c>
      <c r="W47" s="1">
        <v>16521963789.8759</v>
      </c>
      <c r="Y47" s="5">
        <v>1.1608544896676031E-3</v>
      </c>
    </row>
    <row r="48" spans="1:25" s="1" customFormat="1" ht="24" x14ac:dyDescent="0.25">
      <c r="A48" s="3" t="s">
        <v>114</v>
      </c>
      <c r="C48" s="1">
        <v>100000</v>
      </c>
      <c r="E48" s="1">
        <v>3555446537</v>
      </c>
      <c r="G48" s="1">
        <v>3518589420</v>
      </c>
      <c r="I48" s="1">
        <v>1600000</v>
      </c>
      <c r="K48" s="1">
        <v>97307538424</v>
      </c>
      <c r="M48" s="1">
        <v>0</v>
      </c>
      <c r="O48" s="1">
        <v>0</v>
      </c>
      <c r="Q48" s="1">
        <v>1700000</v>
      </c>
      <c r="S48" s="1">
        <v>62040</v>
      </c>
      <c r="U48" s="1">
        <v>100862984961</v>
      </c>
      <c r="W48" s="1">
        <v>104652732360</v>
      </c>
      <c r="Y48" s="5">
        <v>7.3530359805370673E-3</v>
      </c>
    </row>
    <row r="49" spans="1:25" s="1" customFormat="1" ht="24" x14ac:dyDescent="0.25">
      <c r="A49" s="3" t="s">
        <v>118</v>
      </c>
      <c r="C49" s="1">
        <v>0</v>
      </c>
      <c r="E49" s="1">
        <v>0</v>
      </c>
      <c r="G49" s="1">
        <v>0</v>
      </c>
      <c r="I49" s="1">
        <v>3200000</v>
      </c>
      <c r="K49" s="1">
        <v>26576611875</v>
      </c>
      <c r="M49" s="1">
        <v>0</v>
      </c>
      <c r="O49" s="1">
        <v>0</v>
      </c>
      <c r="Q49" s="1">
        <v>3200000</v>
      </c>
      <c r="S49" s="1">
        <v>10190</v>
      </c>
      <c r="U49" s="1">
        <v>26576611875</v>
      </c>
      <c r="W49" s="1">
        <v>32355940160</v>
      </c>
      <c r="Y49" s="5">
        <v>2.273370095700617E-3</v>
      </c>
    </row>
    <row r="50" spans="1:25" s="1" customFormat="1" ht="24" x14ac:dyDescent="0.25">
      <c r="A50" s="3" t="s">
        <v>119</v>
      </c>
      <c r="C50" s="1">
        <v>0</v>
      </c>
      <c r="E50" s="1">
        <v>0</v>
      </c>
      <c r="G50" s="1">
        <v>0</v>
      </c>
      <c r="I50" s="1">
        <v>30000</v>
      </c>
      <c r="K50" s="1">
        <v>979081663</v>
      </c>
      <c r="M50" s="1">
        <v>0</v>
      </c>
      <c r="O50" s="1">
        <v>0</v>
      </c>
      <c r="Q50" s="1">
        <v>30000</v>
      </c>
      <c r="S50" s="1">
        <v>32550</v>
      </c>
      <c r="U50" s="1">
        <v>979081663</v>
      </c>
      <c r="W50" s="1">
        <v>968951655</v>
      </c>
      <c r="Y50" s="5">
        <v>6.8079793254773442E-5</v>
      </c>
    </row>
    <row r="51" spans="1:25" s="1" customFormat="1" ht="24" x14ac:dyDescent="0.25">
      <c r="A51" s="3" t="s">
        <v>120</v>
      </c>
      <c r="C51" s="1">
        <v>0</v>
      </c>
      <c r="E51" s="1">
        <v>0</v>
      </c>
      <c r="G51" s="1">
        <v>0</v>
      </c>
      <c r="I51" s="1">
        <v>800000</v>
      </c>
      <c r="K51" s="1">
        <v>4820808451</v>
      </c>
      <c r="M51" s="1">
        <v>0</v>
      </c>
      <c r="O51" s="1">
        <v>0</v>
      </c>
      <c r="Q51" s="1">
        <v>800000</v>
      </c>
      <c r="S51" s="1">
        <v>9160</v>
      </c>
      <c r="U51" s="1">
        <v>4820808451</v>
      </c>
      <c r="W51" s="1">
        <v>7271354560</v>
      </c>
      <c r="Y51" s="5">
        <v>5.1089475163438799E-4</v>
      </c>
    </row>
    <row r="52" spans="1:25" s="1" customFormat="1" ht="24" x14ac:dyDescent="0.25">
      <c r="A52" s="3" t="s">
        <v>121</v>
      </c>
      <c r="C52" s="1">
        <v>0</v>
      </c>
      <c r="E52" s="1">
        <v>0</v>
      </c>
      <c r="G52" s="1">
        <v>0</v>
      </c>
      <c r="I52" s="1">
        <v>4515908</v>
      </c>
      <c r="K52" s="1">
        <v>45718070454</v>
      </c>
      <c r="M52" s="1">
        <v>0</v>
      </c>
      <c r="O52" s="1">
        <v>0</v>
      </c>
      <c r="Q52" s="1">
        <v>4515908</v>
      </c>
      <c r="S52" s="1">
        <v>11590</v>
      </c>
      <c r="U52" s="1">
        <v>45718070454</v>
      </c>
      <c r="W52" s="1">
        <v>51934790361.144402</v>
      </c>
      <c r="Y52" s="5">
        <v>3.6490053680920866E-3</v>
      </c>
    </row>
    <row r="53" spans="1:25" s="1" customFormat="1" ht="24" x14ac:dyDescent="0.25">
      <c r="A53" s="3" t="s">
        <v>122</v>
      </c>
      <c r="C53" s="1">
        <v>0</v>
      </c>
      <c r="E53" s="1">
        <v>0</v>
      </c>
      <c r="G53" s="1">
        <v>0</v>
      </c>
      <c r="I53" s="1">
        <v>585000</v>
      </c>
      <c r="K53" s="1">
        <v>4856607006</v>
      </c>
      <c r="M53" s="1">
        <v>0</v>
      </c>
      <c r="O53" s="1">
        <v>0</v>
      </c>
      <c r="Q53" s="1">
        <v>585000</v>
      </c>
      <c r="S53" s="1">
        <v>6601</v>
      </c>
      <c r="U53" s="1">
        <v>4856607006</v>
      </c>
      <c r="W53" s="1">
        <v>3831734947.9499998</v>
      </c>
      <c r="Y53" s="5">
        <v>2.692226404871831E-4</v>
      </c>
    </row>
    <row r="54" spans="1:25" s="1" customFormat="1" ht="24" x14ac:dyDescent="0.25">
      <c r="A54" s="3" t="s">
        <v>123</v>
      </c>
      <c r="C54" s="1">
        <v>0</v>
      </c>
      <c r="E54" s="1">
        <v>0</v>
      </c>
      <c r="G54" s="1">
        <v>0</v>
      </c>
      <c r="I54" s="1">
        <v>15988382</v>
      </c>
      <c r="K54" s="1">
        <v>201293236319</v>
      </c>
      <c r="M54" s="1">
        <v>0</v>
      </c>
      <c r="O54" s="1">
        <v>0</v>
      </c>
      <c r="Q54" s="1">
        <v>15988382</v>
      </c>
      <c r="S54" s="1">
        <v>14240</v>
      </c>
      <c r="U54" s="1">
        <v>201293236319</v>
      </c>
      <c r="W54" s="1">
        <v>225914635333.67401</v>
      </c>
      <c r="Y54" s="5">
        <v>1.587305371468101E-2</v>
      </c>
    </row>
    <row r="55" spans="1:25" s="1" customFormat="1" ht="24" x14ac:dyDescent="0.25">
      <c r="A55" s="3" t="s">
        <v>124</v>
      </c>
      <c r="C55" s="1">
        <v>0</v>
      </c>
      <c r="E55" s="1">
        <v>0</v>
      </c>
      <c r="G55" s="1">
        <v>0</v>
      </c>
      <c r="I55" s="1">
        <v>2300000</v>
      </c>
      <c r="K55" s="1">
        <v>50163279741</v>
      </c>
      <c r="M55" s="1">
        <v>0</v>
      </c>
      <c r="O55" s="1">
        <v>0</v>
      </c>
      <c r="Q55" s="1">
        <v>2300000</v>
      </c>
      <c r="S55" s="1">
        <v>26860</v>
      </c>
      <c r="U55" s="1">
        <v>50163279741</v>
      </c>
      <c r="W55" s="1">
        <v>61300456060</v>
      </c>
      <c r="Y55" s="5">
        <v>4.3070491220618479E-3</v>
      </c>
    </row>
    <row r="56" spans="1:25" s="1" customFormat="1" ht="24" x14ac:dyDescent="0.25">
      <c r="A56" s="3" t="s">
        <v>125</v>
      </c>
      <c r="C56" s="1">
        <v>0</v>
      </c>
      <c r="E56" s="1">
        <v>0</v>
      </c>
      <c r="G56" s="1">
        <v>0</v>
      </c>
      <c r="I56" s="1">
        <v>30000</v>
      </c>
      <c r="K56" s="1">
        <v>572710252</v>
      </c>
      <c r="M56" s="1">
        <v>0</v>
      </c>
      <c r="O56" s="1">
        <v>0</v>
      </c>
      <c r="Q56" s="1">
        <v>30000</v>
      </c>
      <c r="S56" s="1">
        <v>21100</v>
      </c>
      <c r="U56" s="1">
        <v>572710252</v>
      </c>
      <c r="W56" s="1">
        <v>628106910</v>
      </c>
      <c r="Y56" s="5">
        <v>4.4131601771911512E-5</v>
      </c>
    </row>
    <row r="57" spans="1:25" s="3" customFormat="1" ht="24.75" thickBot="1" x14ac:dyDescent="0.3">
      <c r="A57" s="3" t="s">
        <v>30</v>
      </c>
      <c r="C57" s="3" t="s">
        <v>30</v>
      </c>
      <c r="E57" s="15">
        <f>SUM(E9:E56)</f>
        <v>7083882824399</v>
      </c>
      <c r="G57" s="15">
        <f>SUM(G9:G56)</f>
        <v>8481765142732.1992</v>
      </c>
      <c r="K57" s="15">
        <f>SUM(K9:K56)</f>
        <v>1574321417903</v>
      </c>
      <c r="O57" s="15">
        <f>SUM(O9:O56)</f>
        <v>195443563420</v>
      </c>
      <c r="S57" s="3" t="s">
        <v>30</v>
      </c>
      <c r="U57" s="15">
        <f>SUM(U9:U56)</f>
        <v>8505849471211</v>
      </c>
      <c r="W57" s="15">
        <f>SUM(W9:W56)</f>
        <v>13971847975214.168</v>
      </c>
      <c r="Y57" s="16">
        <f>SUM(Y9:Y56)</f>
        <v>0.98168006280943532</v>
      </c>
    </row>
    <row r="58" spans="1:25" ht="19.5" thickTop="1" x14ac:dyDescent="0.25"/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4"/>
  <sheetViews>
    <sheetView rightToLeft="1" zoomScale="70" zoomScaleNormal="70" workbookViewId="0">
      <selection activeCell="K53" sqref="K53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8" style="1" customWidth="1"/>
    <col min="4" max="4" width="1" style="1" customWidth="1"/>
    <col min="5" max="5" width="24.2851562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31.7109375" style="1" customWidth="1"/>
    <col min="10" max="10" width="1" style="1" customWidth="1"/>
    <col min="11" max="11" width="19" style="1" customWidth="1"/>
    <col min="12" max="12" width="1" style="1" customWidth="1"/>
    <col min="13" max="13" width="25.5703125" style="1" customWidth="1"/>
    <col min="14" max="14" width="1" style="1" customWidth="1"/>
    <col min="15" max="15" width="25.5703125" style="1" customWidth="1"/>
    <col min="16" max="16" width="1" style="1" customWidth="1"/>
    <col min="17" max="17" width="31.7109375" style="1" customWidth="1"/>
    <col min="18" max="18" width="1" style="1" customWidth="1"/>
    <col min="19" max="19" width="9.140625" style="1"/>
    <col min="20" max="20" width="18.7109375" style="1" bestFit="1" customWidth="1"/>
    <col min="21" max="16384" width="9.140625" style="1"/>
  </cols>
  <sheetData>
    <row r="2" spans="1:17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</row>
    <row r="3" spans="1:17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  <c r="H3" s="29" t="s">
        <v>38</v>
      </c>
      <c r="I3" s="29" t="s">
        <v>38</v>
      </c>
      <c r="J3" s="29" t="s">
        <v>38</v>
      </c>
      <c r="K3" s="29" t="s">
        <v>38</v>
      </c>
      <c r="L3" s="29" t="s">
        <v>38</v>
      </c>
      <c r="M3" s="29" t="s">
        <v>38</v>
      </c>
      <c r="N3" s="29" t="s">
        <v>38</v>
      </c>
      <c r="O3" s="29" t="s">
        <v>38</v>
      </c>
      <c r="P3" s="29" t="s">
        <v>38</v>
      </c>
      <c r="Q3" s="29" t="s">
        <v>38</v>
      </c>
    </row>
    <row r="4" spans="1:17" ht="24" x14ac:dyDescent="0.25">
      <c r="A4" s="29" t="str">
        <f>+سپرده!A4</f>
        <v>برای ماه منتهی به 1405/03/31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</row>
    <row r="6" spans="1:17" ht="24.75" thickBot="1" x14ac:dyDescent="0.3">
      <c r="A6" s="28" t="s">
        <v>3</v>
      </c>
      <c r="C6" s="28" t="s">
        <v>40</v>
      </c>
      <c r="D6" s="28" t="s">
        <v>40</v>
      </c>
      <c r="E6" s="28" t="s">
        <v>40</v>
      </c>
      <c r="F6" s="28" t="s">
        <v>40</v>
      </c>
      <c r="G6" s="28" t="s">
        <v>40</v>
      </c>
      <c r="H6" s="28" t="s">
        <v>40</v>
      </c>
      <c r="I6" s="28" t="s">
        <v>40</v>
      </c>
      <c r="K6" s="28" t="s">
        <v>41</v>
      </c>
      <c r="L6" s="28" t="s">
        <v>41</v>
      </c>
      <c r="M6" s="28" t="s">
        <v>41</v>
      </c>
      <c r="N6" s="28" t="s">
        <v>41</v>
      </c>
      <c r="O6" s="28" t="s">
        <v>41</v>
      </c>
      <c r="P6" s="28" t="s">
        <v>41</v>
      </c>
      <c r="Q6" s="28" t="s">
        <v>41</v>
      </c>
    </row>
    <row r="7" spans="1:17" ht="24.75" thickBot="1" x14ac:dyDescent="0.3">
      <c r="A7" s="28" t="s">
        <v>3</v>
      </c>
      <c r="C7" s="28" t="s">
        <v>7</v>
      </c>
      <c r="E7" s="28" t="s">
        <v>46</v>
      </c>
      <c r="G7" s="28" t="s">
        <v>47</v>
      </c>
      <c r="I7" s="28" t="s">
        <v>48</v>
      </c>
      <c r="K7" s="28" t="s">
        <v>7</v>
      </c>
      <c r="M7" s="28" t="s">
        <v>46</v>
      </c>
      <c r="O7" s="28" t="s">
        <v>47</v>
      </c>
      <c r="Q7" s="17" t="s">
        <v>48</v>
      </c>
    </row>
    <row r="8" spans="1:17" ht="24" x14ac:dyDescent="0.25">
      <c r="A8" s="3" t="s">
        <v>29</v>
      </c>
      <c r="C8" s="1">
        <v>96677902</v>
      </c>
      <c r="E8" s="1">
        <v>202029805308</v>
      </c>
      <c r="G8" s="1">
        <v>162314544435</v>
      </c>
      <c r="I8" s="1">
        <f>+E8-G8</f>
        <v>39715260873</v>
      </c>
      <c r="K8" s="1">
        <v>96677902</v>
      </c>
      <c r="M8" s="1">
        <v>202029805308</v>
      </c>
      <c r="O8" s="1">
        <v>208427488640</v>
      </c>
      <c r="Q8" s="1">
        <f>+M8-O8</f>
        <v>-6397683332</v>
      </c>
    </row>
    <row r="9" spans="1:17" ht="24" x14ac:dyDescent="0.25">
      <c r="A9" s="3" t="s">
        <v>92</v>
      </c>
      <c r="C9" s="1">
        <v>562499</v>
      </c>
      <c r="E9" s="1">
        <v>4950798329</v>
      </c>
      <c r="G9" s="1">
        <v>4537766676</v>
      </c>
      <c r="I9" s="1">
        <f t="shared" ref="I9:I52" si="0">+E9-G9</f>
        <v>413031653</v>
      </c>
      <c r="K9" s="1">
        <v>562499</v>
      </c>
      <c r="M9" s="1">
        <v>4950798329</v>
      </c>
      <c r="O9" s="1">
        <v>5542438265</v>
      </c>
      <c r="Q9" s="1">
        <f t="shared" ref="Q9:Q51" si="1">+M9-O9</f>
        <v>-591639936</v>
      </c>
    </row>
    <row r="10" spans="1:17" ht="24" x14ac:dyDescent="0.25">
      <c r="A10" s="3" t="s">
        <v>63</v>
      </c>
      <c r="C10" s="1">
        <v>36941650</v>
      </c>
      <c r="E10" s="1">
        <v>74081960003</v>
      </c>
      <c r="G10" s="1">
        <v>64184815420</v>
      </c>
      <c r="I10" s="1">
        <f t="shared" si="0"/>
        <v>9897144583</v>
      </c>
      <c r="K10" s="1">
        <v>36941650</v>
      </c>
      <c r="M10" s="1">
        <v>74081960003</v>
      </c>
      <c r="O10" s="1">
        <v>75864305460</v>
      </c>
      <c r="Q10" s="1">
        <f t="shared" si="1"/>
        <v>-1782345457</v>
      </c>
    </row>
    <row r="11" spans="1:17" ht="24" x14ac:dyDescent="0.25">
      <c r="A11" s="3" t="s">
        <v>108</v>
      </c>
      <c r="C11" s="1">
        <v>1000000</v>
      </c>
      <c r="E11" s="1">
        <v>2770417840</v>
      </c>
      <c r="G11" s="1">
        <v>2078805650</v>
      </c>
      <c r="I11" s="1">
        <f t="shared" si="0"/>
        <v>691612190</v>
      </c>
      <c r="K11" s="1">
        <v>1000000</v>
      </c>
      <c r="M11" s="1">
        <v>2770417840</v>
      </c>
      <c r="O11" s="1">
        <v>2278002161</v>
      </c>
      <c r="Q11" s="1">
        <f t="shared" si="1"/>
        <v>492415679</v>
      </c>
    </row>
    <row r="12" spans="1:17" ht="24" x14ac:dyDescent="0.25">
      <c r="A12" s="3" t="s">
        <v>22</v>
      </c>
      <c r="C12" s="1">
        <v>10075939</v>
      </c>
      <c r="E12" s="1">
        <v>33043561832</v>
      </c>
      <c r="G12" s="1">
        <v>24955137770</v>
      </c>
      <c r="I12" s="1">
        <f t="shared" si="0"/>
        <v>8088424062</v>
      </c>
      <c r="K12" s="1">
        <v>10075939</v>
      </c>
      <c r="M12" s="1">
        <v>33043561832</v>
      </c>
      <c r="O12" s="1">
        <v>27774588432</v>
      </c>
      <c r="Q12" s="1">
        <f t="shared" si="1"/>
        <v>5268973400</v>
      </c>
    </row>
    <row r="13" spans="1:17" ht="24" x14ac:dyDescent="0.25">
      <c r="A13" s="3" t="s">
        <v>18</v>
      </c>
      <c r="C13" s="1">
        <v>30981370</v>
      </c>
      <c r="E13" s="1">
        <v>309878190820</v>
      </c>
      <c r="G13" s="1">
        <v>203695723449</v>
      </c>
      <c r="I13" s="1">
        <f t="shared" si="0"/>
        <v>106182467371</v>
      </c>
      <c r="K13" s="1">
        <v>30981370</v>
      </c>
      <c r="M13" s="1">
        <v>309878190820</v>
      </c>
      <c r="O13" s="1">
        <v>184566584136</v>
      </c>
      <c r="Q13" s="1">
        <f t="shared" si="1"/>
        <v>125311606684</v>
      </c>
    </row>
    <row r="14" spans="1:17" ht="24" x14ac:dyDescent="0.25">
      <c r="A14" s="3" t="s">
        <v>85</v>
      </c>
      <c r="C14" s="1">
        <v>475000</v>
      </c>
      <c r="E14" s="1">
        <v>1579892294</v>
      </c>
      <c r="G14" s="1">
        <v>1058131921</v>
      </c>
      <c r="I14" s="1">
        <f t="shared" si="0"/>
        <v>521760373</v>
      </c>
      <c r="K14" s="1">
        <v>475000</v>
      </c>
      <c r="M14" s="1">
        <v>1579892294</v>
      </c>
      <c r="O14" s="1">
        <v>1269286978</v>
      </c>
      <c r="Q14" s="1">
        <f t="shared" si="1"/>
        <v>310605316</v>
      </c>
    </row>
    <row r="15" spans="1:17" ht="24" x14ac:dyDescent="0.25">
      <c r="A15" s="3" t="s">
        <v>17</v>
      </c>
      <c r="C15" s="1">
        <v>56420463</v>
      </c>
      <c r="E15" s="1">
        <v>129323808816</v>
      </c>
      <c r="G15" s="1">
        <v>124733093525</v>
      </c>
      <c r="I15" s="1">
        <f t="shared" si="0"/>
        <v>4590715291</v>
      </c>
      <c r="K15" s="1">
        <v>56420463</v>
      </c>
      <c r="M15" s="1">
        <v>129323808816</v>
      </c>
      <c r="O15" s="1">
        <v>190122794260</v>
      </c>
      <c r="Q15" s="1">
        <f t="shared" si="1"/>
        <v>-60798985444</v>
      </c>
    </row>
    <row r="16" spans="1:17" ht="24" x14ac:dyDescent="0.25">
      <c r="A16" s="3" t="s">
        <v>76</v>
      </c>
      <c r="C16" s="1">
        <v>59975452</v>
      </c>
      <c r="E16" s="1">
        <v>223169406585</v>
      </c>
      <c r="G16" s="1">
        <v>125218189520</v>
      </c>
      <c r="I16" s="1">
        <f t="shared" si="0"/>
        <v>97951217065</v>
      </c>
      <c r="K16" s="1">
        <v>59975452</v>
      </c>
      <c r="M16" s="1">
        <v>223169406585</v>
      </c>
      <c r="O16" s="1">
        <v>143203344032</v>
      </c>
      <c r="Q16" s="1">
        <f t="shared" si="1"/>
        <v>79966062553</v>
      </c>
    </row>
    <row r="17" spans="1:17" ht="24" x14ac:dyDescent="0.25">
      <c r="A17" s="3" t="s">
        <v>125</v>
      </c>
      <c r="C17" s="1">
        <v>30000</v>
      </c>
      <c r="E17" s="1">
        <v>628106910</v>
      </c>
      <c r="G17" s="1">
        <v>572710252</v>
      </c>
      <c r="I17" s="1">
        <f t="shared" si="0"/>
        <v>55396658</v>
      </c>
      <c r="K17" s="1">
        <v>30000</v>
      </c>
      <c r="M17" s="1">
        <v>628106910</v>
      </c>
      <c r="O17" s="1">
        <v>572710252</v>
      </c>
      <c r="Q17" s="1">
        <f t="shared" si="1"/>
        <v>55396658</v>
      </c>
    </row>
    <row r="18" spans="1:17" ht="24" x14ac:dyDescent="0.25">
      <c r="A18" s="3" t="s">
        <v>15</v>
      </c>
      <c r="C18" s="1">
        <v>27300000</v>
      </c>
      <c r="E18" s="1">
        <v>129404014467</v>
      </c>
      <c r="G18" s="1">
        <v>108870574449</v>
      </c>
      <c r="I18" s="1">
        <f t="shared" si="0"/>
        <v>20533440018</v>
      </c>
      <c r="K18" s="1">
        <v>27300000</v>
      </c>
      <c r="M18" s="1">
        <v>129404014467</v>
      </c>
      <c r="O18" s="1">
        <v>137882862398</v>
      </c>
      <c r="Q18" s="1">
        <f t="shared" si="1"/>
        <v>-8478847931</v>
      </c>
    </row>
    <row r="19" spans="1:17" ht="24" x14ac:dyDescent="0.25">
      <c r="A19" s="3" t="s">
        <v>84</v>
      </c>
      <c r="C19" s="1">
        <v>67647058</v>
      </c>
      <c r="E19" s="1">
        <v>226275496980</v>
      </c>
      <c r="G19" s="1">
        <v>134382540775</v>
      </c>
      <c r="I19" s="1">
        <f t="shared" si="0"/>
        <v>91892956205</v>
      </c>
      <c r="K19" s="1">
        <v>67647058</v>
      </c>
      <c r="M19" s="1">
        <v>226275496980</v>
      </c>
      <c r="O19" s="1">
        <v>138763631748</v>
      </c>
      <c r="Q19" s="1">
        <f t="shared" si="1"/>
        <v>87511865232</v>
      </c>
    </row>
    <row r="20" spans="1:17" ht="24" x14ac:dyDescent="0.25">
      <c r="A20" s="3" t="s">
        <v>120</v>
      </c>
      <c r="C20" s="1">
        <v>800000</v>
      </c>
      <c r="E20" s="1">
        <v>7271354560</v>
      </c>
      <c r="G20" s="1">
        <v>4820808451</v>
      </c>
      <c r="I20" s="1">
        <f t="shared" si="0"/>
        <v>2450546109</v>
      </c>
      <c r="K20" s="1">
        <v>800000</v>
      </c>
      <c r="M20" s="1">
        <v>7271354560</v>
      </c>
      <c r="O20" s="1">
        <v>4820808451</v>
      </c>
      <c r="Q20" s="1">
        <f t="shared" si="1"/>
        <v>2450546109</v>
      </c>
    </row>
    <row r="21" spans="1:17" ht="24" x14ac:dyDescent="0.25">
      <c r="A21" s="3" t="s">
        <v>75</v>
      </c>
      <c r="C21" s="1">
        <v>103397995</v>
      </c>
      <c r="E21" s="1">
        <v>509915680638</v>
      </c>
      <c r="G21" s="1">
        <v>356278401883</v>
      </c>
      <c r="I21" s="1">
        <f t="shared" si="0"/>
        <v>153637278755</v>
      </c>
      <c r="K21" s="1">
        <v>103397995</v>
      </c>
      <c r="M21" s="1">
        <v>509915680638</v>
      </c>
      <c r="O21" s="1">
        <v>427097638414</v>
      </c>
      <c r="Q21" s="1">
        <f t="shared" si="1"/>
        <v>82818042224</v>
      </c>
    </row>
    <row r="22" spans="1:17" ht="24" x14ac:dyDescent="0.25">
      <c r="A22" s="3" t="s">
        <v>72</v>
      </c>
      <c r="C22" s="1">
        <v>305435071</v>
      </c>
      <c r="E22" s="1">
        <v>6688844457879</v>
      </c>
      <c r="G22" s="1">
        <v>4347956441407</v>
      </c>
      <c r="I22" s="1">
        <f t="shared" si="0"/>
        <v>2340888016472</v>
      </c>
      <c r="K22" s="1">
        <v>305435071</v>
      </c>
      <c r="M22" s="1">
        <v>6688844457879</v>
      </c>
      <c r="O22" s="1">
        <v>3585384613237</v>
      </c>
      <c r="Q22" s="1">
        <f t="shared" si="1"/>
        <v>3103459844642</v>
      </c>
    </row>
    <row r="23" spans="1:17" ht="24" x14ac:dyDescent="0.25">
      <c r="A23" s="3" t="s">
        <v>79</v>
      </c>
      <c r="C23" s="1">
        <v>28500000</v>
      </c>
      <c r="E23" s="1">
        <v>425043815850</v>
      </c>
      <c r="G23" s="1">
        <v>384038258100</v>
      </c>
      <c r="I23" s="1">
        <f t="shared" si="0"/>
        <v>41005557750</v>
      </c>
      <c r="K23" s="1">
        <v>28500000</v>
      </c>
      <c r="M23" s="1">
        <v>425043815850</v>
      </c>
      <c r="O23" s="1">
        <v>401571668996</v>
      </c>
      <c r="Q23" s="1">
        <f t="shared" si="1"/>
        <v>23472146854</v>
      </c>
    </row>
    <row r="24" spans="1:17" ht="24" x14ac:dyDescent="0.25">
      <c r="A24" s="3" t="s">
        <v>81</v>
      </c>
      <c r="C24" s="1">
        <v>54644770</v>
      </c>
      <c r="E24" s="1">
        <v>181048479833</v>
      </c>
      <c r="G24" s="1">
        <v>164862292790</v>
      </c>
      <c r="I24" s="1">
        <f t="shared" si="0"/>
        <v>16186187043</v>
      </c>
      <c r="K24" s="1">
        <v>54644770</v>
      </c>
      <c r="M24" s="1">
        <v>181048479833</v>
      </c>
      <c r="O24" s="1">
        <v>210264045415</v>
      </c>
      <c r="Q24" s="1">
        <f t="shared" si="1"/>
        <v>-29215565582</v>
      </c>
    </row>
    <row r="25" spans="1:17" ht="24" x14ac:dyDescent="0.25">
      <c r="A25" s="3" t="s">
        <v>127</v>
      </c>
      <c r="C25" s="1">
        <v>2300000</v>
      </c>
      <c r="E25" s="1">
        <v>61300456060</v>
      </c>
      <c r="G25" s="1">
        <v>50163279741</v>
      </c>
      <c r="I25" s="1">
        <f t="shared" si="0"/>
        <v>11137176319</v>
      </c>
      <c r="K25" s="1">
        <v>2300000</v>
      </c>
      <c r="M25" s="1">
        <v>61300456060</v>
      </c>
      <c r="O25" s="1">
        <v>50163279741</v>
      </c>
      <c r="Q25" s="1">
        <f t="shared" si="1"/>
        <v>11137176319</v>
      </c>
    </row>
    <row r="26" spans="1:17" ht="24" x14ac:dyDescent="0.25">
      <c r="A26" s="3" t="s">
        <v>91</v>
      </c>
      <c r="C26" s="1">
        <v>11764705</v>
      </c>
      <c r="E26" s="1">
        <v>27923643082</v>
      </c>
      <c r="G26" s="1">
        <v>17102064011</v>
      </c>
      <c r="I26" s="1">
        <f t="shared" si="0"/>
        <v>10821579071</v>
      </c>
      <c r="K26" s="1">
        <v>11764705</v>
      </c>
      <c r="M26" s="1">
        <v>27923643082</v>
      </c>
      <c r="O26" s="1">
        <v>18495911229</v>
      </c>
      <c r="Q26" s="1">
        <f t="shared" si="1"/>
        <v>9427731853</v>
      </c>
    </row>
    <row r="27" spans="1:17" ht="24" x14ac:dyDescent="0.25">
      <c r="A27" s="3" t="s">
        <v>61</v>
      </c>
      <c r="C27" s="1">
        <v>118600000</v>
      </c>
      <c r="E27" s="1">
        <v>188293155200</v>
      </c>
      <c r="G27" s="1">
        <v>117683222000</v>
      </c>
      <c r="I27" s="1">
        <f t="shared" si="0"/>
        <v>70609933200</v>
      </c>
      <c r="K27" s="1">
        <v>118600000</v>
      </c>
      <c r="M27" s="1">
        <v>188293155200</v>
      </c>
      <c r="O27" s="1">
        <v>221597507026</v>
      </c>
      <c r="Q27" s="1">
        <f t="shared" si="1"/>
        <v>-33304351826</v>
      </c>
    </row>
    <row r="28" spans="1:17" ht="24" x14ac:dyDescent="0.25">
      <c r="A28" s="3" t="s">
        <v>113</v>
      </c>
      <c r="C28" s="1">
        <v>15842696</v>
      </c>
      <c r="E28" s="1">
        <v>16521963790</v>
      </c>
      <c r="G28" s="1">
        <v>16490523325</v>
      </c>
      <c r="I28" s="1">
        <f t="shared" si="0"/>
        <v>31440465</v>
      </c>
      <c r="K28" s="1">
        <v>15842696</v>
      </c>
      <c r="M28" s="1">
        <v>16521963790</v>
      </c>
      <c r="O28" s="1">
        <v>15113931984</v>
      </c>
      <c r="Q28" s="1">
        <f t="shared" si="1"/>
        <v>1408031806</v>
      </c>
    </row>
    <row r="29" spans="1:17" ht="24" x14ac:dyDescent="0.25">
      <c r="A29" s="3" t="s">
        <v>73</v>
      </c>
      <c r="C29" s="1">
        <v>29962806</v>
      </c>
      <c r="E29" s="1">
        <v>106943103054</v>
      </c>
      <c r="G29" s="1">
        <v>63803141271</v>
      </c>
      <c r="I29" s="1">
        <f t="shared" si="0"/>
        <v>43139961783</v>
      </c>
      <c r="K29" s="1">
        <v>29962806</v>
      </c>
      <c r="M29" s="1">
        <v>106943103054</v>
      </c>
      <c r="O29" s="1">
        <v>62357914585</v>
      </c>
      <c r="Q29" s="1">
        <f t="shared" si="1"/>
        <v>44585188469</v>
      </c>
    </row>
    <row r="30" spans="1:17" ht="24" x14ac:dyDescent="0.25">
      <c r="A30" s="3" t="s">
        <v>119</v>
      </c>
      <c r="C30" s="1">
        <v>30000</v>
      </c>
      <c r="E30" s="1">
        <v>968951655</v>
      </c>
      <c r="G30" s="1">
        <v>979081663</v>
      </c>
      <c r="I30" s="1">
        <f t="shared" si="0"/>
        <v>-10130008</v>
      </c>
      <c r="K30" s="1">
        <v>30000</v>
      </c>
      <c r="M30" s="1">
        <v>968951655</v>
      </c>
      <c r="O30" s="1">
        <v>979081663</v>
      </c>
      <c r="Q30" s="1">
        <f t="shared" si="1"/>
        <v>-10130008</v>
      </c>
    </row>
    <row r="31" spans="1:17" ht="24" x14ac:dyDescent="0.25">
      <c r="A31" s="3" t="s">
        <v>114</v>
      </c>
      <c r="C31" s="1">
        <v>1700000</v>
      </c>
      <c r="E31" s="1">
        <v>104652732360</v>
      </c>
      <c r="G31" s="1">
        <v>100826127844</v>
      </c>
      <c r="I31" s="1">
        <f t="shared" si="0"/>
        <v>3826604516</v>
      </c>
      <c r="K31" s="1">
        <v>1700000</v>
      </c>
      <c r="M31" s="1">
        <v>104652732360</v>
      </c>
      <c r="O31" s="1">
        <v>100862984961</v>
      </c>
      <c r="Q31" s="1">
        <f t="shared" si="1"/>
        <v>3789747399</v>
      </c>
    </row>
    <row r="32" spans="1:17" ht="24" x14ac:dyDescent="0.25">
      <c r="A32" s="3" t="s">
        <v>97</v>
      </c>
      <c r="C32" s="1">
        <v>3200000</v>
      </c>
      <c r="E32" s="1">
        <v>30355523840</v>
      </c>
      <c r="G32" s="1">
        <v>20220081152</v>
      </c>
      <c r="I32" s="1">
        <f t="shared" si="0"/>
        <v>10135442688</v>
      </c>
      <c r="K32" s="1">
        <v>3200000</v>
      </c>
      <c r="M32" s="1">
        <v>30355523840</v>
      </c>
      <c r="O32" s="1">
        <v>26526355486</v>
      </c>
      <c r="Q32" s="1">
        <f t="shared" si="1"/>
        <v>3829168354</v>
      </c>
    </row>
    <row r="33" spans="1:17" ht="24" x14ac:dyDescent="0.25">
      <c r="A33" s="3" t="s">
        <v>96</v>
      </c>
      <c r="C33" s="1">
        <v>5000000</v>
      </c>
      <c r="E33" s="1">
        <v>24261001500</v>
      </c>
      <c r="G33" s="1">
        <v>18054352650</v>
      </c>
      <c r="I33" s="1">
        <f t="shared" si="0"/>
        <v>6206648850</v>
      </c>
      <c r="K33" s="1">
        <v>5000000</v>
      </c>
      <c r="M33" s="1">
        <v>24261001500</v>
      </c>
      <c r="O33" s="1">
        <v>20521347422</v>
      </c>
      <c r="Q33" s="1">
        <f t="shared" si="1"/>
        <v>3739654078</v>
      </c>
    </row>
    <row r="34" spans="1:17" ht="24" x14ac:dyDescent="0.25">
      <c r="A34" s="3" t="s">
        <v>24</v>
      </c>
      <c r="C34" s="1">
        <v>584422567</v>
      </c>
      <c r="E34" s="1">
        <v>1210841599404</v>
      </c>
      <c r="G34" s="1">
        <v>756775999627</v>
      </c>
      <c r="I34" s="1">
        <f t="shared" si="0"/>
        <v>454065599777</v>
      </c>
      <c r="K34" s="1">
        <v>584422567</v>
      </c>
      <c r="M34" s="1">
        <v>1210841599404</v>
      </c>
      <c r="O34" s="1">
        <v>1741513095351</v>
      </c>
      <c r="Q34" s="1">
        <f t="shared" si="1"/>
        <v>-530671495947</v>
      </c>
    </row>
    <row r="35" spans="1:17" ht="24" x14ac:dyDescent="0.25">
      <c r="A35" s="3" t="s">
        <v>74</v>
      </c>
      <c r="C35" s="1">
        <v>73900000</v>
      </c>
      <c r="E35" s="1">
        <v>150250614897</v>
      </c>
      <c r="G35" s="1">
        <v>117326004800</v>
      </c>
      <c r="I35" s="1">
        <f t="shared" si="0"/>
        <v>32924610097</v>
      </c>
      <c r="K35" s="1">
        <v>73900000</v>
      </c>
      <c r="M35" s="1">
        <v>150250614897</v>
      </c>
      <c r="O35" s="1">
        <v>127238923837</v>
      </c>
      <c r="Q35" s="1">
        <f t="shared" si="1"/>
        <v>23011691060</v>
      </c>
    </row>
    <row r="36" spans="1:17" ht="24" x14ac:dyDescent="0.25">
      <c r="A36" s="3" t="s">
        <v>78</v>
      </c>
      <c r="C36" s="1">
        <v>8000000</v>
      </c>
      <c r="E36" s="1">
        <v>232191180000</v>
      </c>
      <c r="G36" s="1">
        <v>138203365600</v>
      </c>
      <c r="I36" s="1">
        <f t="shared" si="0"/>
        <v>93987814400</v>
      </c>
      <c r="K36" s="1">
        <v>8000000</v>
      </c>
      <c r="M36" s="1">
        <v>232191180000</v>
      </c>
      <c r="O36" s="1">
        <v>150348750400</v>
      </c>
      <c r="Q36" s="1">
        <f t="shared" si="1"/>
        <v>81842429600</v>
      </c>
    </row>
    <row r="37" spans="1:17" ht="24" x14ac:dyDescent="0.25">
      <c r="A37" s="3" t="s">
        <v>23</v>
      </c>
      <c r="C37" s="1">
        <v>11000000</v>
      </c>
      <c r="E37" s="1">
        <v>61123832000</v>
      </c>
      <c r="G37" s="1">
        <v>45755554240</v>
      </c>
      <c r="I37" s="1">
        <f t="shared" si="0"/>
        <v>15368277760</v>
      </c>
      <c r="K37" s="1">
        <v>11000000</v>
      </c>
      <c r="M37" s="1">
        <v>61123832000</v>
      </c>
      <c r="O37" s="1">
        <v>40024356033</v>
      </c>
      <c r="Q37" s="1">
        <f t="shared" si="1"/>
        <v>21099475967</v>
      </c>
    </row>
    <row r="38" spans="1:17" ht="24" x14ac:dyDescent="0.25">
      <c r="A38" s="3" t="s">
        <v>70</v>
      </c>
      <c r="C38" s="1">
        <v>685400154</v>
      </c>
      <c r="E38" s="1">
        <v>1514587178073</v>
      </c>
      <c r="G38" s="1">
        <v>1417245814914</v>
      </c>
      <c r="I38" s="1">
        <f t="shared" si="0"/>
        <v>97341363159</v>
      </c>
      <c r="K38" s="1">
        <v>685400154</v>
      </c>
      <c r="M38" s="1">
        <v>1514587178073</v>
      </c>
      <c r="O38" s="1">
        <v>1516511249464</v>
      </c>
      <c r="Q38" s="1">
        <f t="shared" si="1"/>
        <v>-1924071391</v>
      </c>
    </row>
    <row r="39" spans="1:17" ht="24" x14ac:dyDescent="0.25">
      <c r="A39" s="3" t="s">
        <v>104</v>
      </c>
      <c r="C39" s="1">
        <v>15000000</v>
      </c>
      <c r="E39" s="1">
        <v>45723801600</v>
      </c>
      <c r="G39" s="1">
        <v>36436154400</v>
      </c>
      <c r="I39" s="1">
        <f t="shared" si="0"/>
        <v>9287647200</v>
      </c>
      <c r="K39" s="1">
        <v>15000000</v>
      </c>
      <c r="M39" s="1">
        <v>45723801600</v>
      </c>
      <c r="O39" s="1">
        <v>46198745635</v>
      </c>
      <c r="Q39" s="1">
        <f t="shared" si="1"/>
        <v>-474944035</v>
      </c>
    </row>
    <row r="40" spans="1:17" ht="24" x14ac:dyDescent="0.25">
      <c r="A40" s="3" t="s">
        <v>80</v>
      </c>
      <c r="C40" s="1">
        <v>6121915</v>
      </c>
      <c r="E40" s="1">
        <v>66395297086</v>
      </c>
      <c r="G40" s="1">
        <v>43919304476</v>
      </c>
      <c r="I40" s="1">
        <f t="shared" si="0"/>
        <v>22475992610</v>
      </c>
      <c r="K40" s="1">
        <v>6121915</v>
      </c>
      <c r="M40" s="1">
        <v>66395297086</v>
      </c>
      <c r="O40" s="1">
        <v>45680936329</v>
      </c>
      <c r="Q40" s="1">
        <f t="shared" si="1"/>
        <v>20714360757</v>
      </c>
    </row>
    <row r="41" spans="1:17" ht="24" x14ac:dyDescent="0.25">
      <c r="A41" s="3" t="s">
        <v>16</v>
      </c>
      <c r="C41" s="1">
        <v>13000000</v>
      </c>
      <c r="E41" s="1">
        <v>47083211500</v>
      </c>
      <c r="G41" s="1">
        <v>37395679490</v>
      </c>
      <c r="I41" s="1">
        <f t="shared" si="0"/>
        <v>9687532010</v>
      </c>
      <c r="K41" s="1">
        <v>13000000</v>
      </c>
      <c r="M41" s="1">
        <v>47083211500</v>
      </c>
      <c r="O41" s="1">
        <v>42916669769</v>
      </c>
      <c r="Q41" s="1">
        <f t="shared" si="1"/>
        <v>4166541731</v>
      </c>
    </row>
    <row r="42" spans="1:17" ht="24" x14ac:dyDescent="0.25">
      <c r="A42" s="3" t="s">
        <v>122</v>
      </c>
      <c r="C42" s="1">
        <v>585000</v>
      </c>
      <c r="E42" s="1">
        <v>3831734948</v>
      </c>
      <c r="G42" s="1">
        <v>4856607006</v>
      </c>
      <c r="I42" s="1">
        <f t="shared" si="0"/>
        <v>-1024872058</v>
      </c>
      <c r="K42" s="1">
        <v>585000</v>
      </c>
      <c r="M42" s="1">
        <v>3831734948</v>
      </c>
      <c r="O42" s="1">
        <v>4856607006</v>
      </c>
      <c r="Q42" s="1">
        <f t="shared" si="1"/>
        <v>-1024872058</v>
      </c>
    </row>
    <row r="43" spans="1:17" ht="24" x14ac:dyDescent="0.25">
      <c r="A43" s="3" t="s">
        <v>26</v>
      </c>
      <c r="C43" s="1">
        <v>47213581</v>
      </c>
      <c r="E43" s="1">
        <v>279217775312</v>
      </c>
      <c r="G43" s="1">
        <v>204170499994</v>
      </c>
      <c r="I43" s="1">
        <f t="shared" si="0"/>
        <v>75047275318</v>
      </c>
      <c r="K43" s="1">
        <v>47213581</v>
      </c>
      <c r="M43" s="1">
        <v>279217775312</v>
      </c>
      <c r="O43" s="1">
        <v>230537004577</v>
      </c>
      <c r="Q43" s="1">
        <f t="shared" si="1"/>
        <v>48680770735</v>
      </c>
    </row>
    <row r="44" spans="1:17" ht="24" x14ac:dyDescent="0.25">
      <c r="A44" s="3" t="s">
        <v>118</v>
      </c>
      <c r="C44" s="1">
        <v>3200000</v>
      </c>
      <c r="E44" s="1">
        <v>32355940160</v>
      </c>
      <c r="G44" s="1">
        <v>26576611875</v>
      </c>
      <c r="I44" s="1">
        <f t="shared" si="0"/>
        <v>5779328285</v>
      </c>
      <c r="K44" s="1">
        <v>3200000</v>
      </c>
      <c r="M44" s="1">
        <v>32355940160</v>
      </c>
      <c r="O44" s="1">
        <v>26576611875</v>
      </c>
      <c r="Q44" s="1">
        <f t="shared" si="1"/>
        <v>5779328285</v>
      </c>
    </row>
    <row r="45" spans="1:17" ht="24" x14ac:dyDescent="0.25">
      <c r="A45" s="3" t="s">
        <v>25</v>
      </c>
      <c r="C45" s="1">
        <v>56070108</v>
      </c>
      <c r="E45" s="1">
        <v>153279070109</v>
      </c>
      <c r="G45" s="1">
        <v>86014316656</v>
      </c>
      <c r="I45" s="1">
        <f t="shared" si="0"/>
        <v>67264753453</v>
      </c>
      <c r="K45" s="1">
        <v>56070108</v>
      </c>
      <c r="M45" s="1">
        <v>153279070109</v>
      </c>
      <c r="O45" s="1">
        <v>106729975364</v>
      </c>
      <c r="Q45" s="1">
        <f t="shared" si="1"/>
        <v>46549094745</v>
      </c>
    </row>
    <row r="46" spans="1:17" ht="24" x14ac:dyDescent="0.25">
      <c r="A46" s="3" t="s">
        <v>123</v>
      </c>
      <c r="C46" s="1">
        <v>15988382</v>
      </c>
      <c r="E46" s="1">
        <v>225914635334</v>
      </c>
      <c r="G46" s="1">
        <v>201293236319</v>
      </c>
      <c r="I46" s="1">
        <f t="shared" si="0"/>
        <v>24621399015</v>
      </c>
      <c r="K46" s="1">
        <v>15988382</v>
      </c>
      <c r="M46" s="1">
        <v>225914635334</v>
      </c>
      <c r="O46" s="1">
        <v>201293236319</v>
      </c>
      <c r="Q46" s="1">
        <f t="shared" si="1"/>
        <v>24621399015</v>
      </c>
    </row>
    <row r="47" spans="1:17" ht="24" x14ac:dyDescent="0.25">
      <c r="A47" s="3" t="s">
        <v>110</v>
      </c>
      <c r="C47" s="1">
        <v>50000</v>
      </c>
      <c r="E47" s="1">
        <v>760078820</v>
      </c>
      <c r="G47" s="1">
        <v>450490580</v>
      </c>
      <c r="I47" s="1">
        <f t="shared" si="0"/>
        <v>309588240</v>
      </c>
      <c r="K47" s="1">
        <v>50000</v>
      </c>
      <c r="M47" s="1">
        <v>760078820</v>
      </c>
      <c r="O47" s="1">
        <v>488788941</v>
      </c>
      <c r="Q47" s="1">
        <f t="shared" si="1"/>
        <v>271289879</v>
      </c>
    </row>
    <row r="48" spans="1:17" ht="24" x14ac:dyDescent="0.25">
      <c r="A48" s="3" t="s">
        <v>93</v>
      </c>
      <c r="C48" s="1">
        <v>5623980</v>
      </c>
      <c r="E48" s="1">
        <v>152654758989</v>
      </c>
      <c r="G48" s="1">
        <v>107264883135</v>
      </c>
      <c r="I48" s="1">
        <f t="shared" si="0"/>
        <v>45389875854</v>
      </c>
      <c r="K48" s="1">
        <v>5623980</v>
      </c>
      <c r="M48" s="1">
        <v>152654758989</v>
      </c>
      <c r="O48" s="1">
        <v>82435310928</v>
      </c>
      <c r="Q48" s="1">
        <f t="shared" si="1"/>
        <v>70219448061</v>
      </c>
    </row>
    <row r="49" spans="1:17" ht="24" x14ac:dyDescent="0.25">
      <c r="A49" s="3" t="s">
        <v>121</v>
      </c>
      <c r="C49" s="1">
        <v>4515908</v>
      </c>
      <c r="E49" s="1">
        <v>51934790361</v>
      </c>
      <c r="G49" s="1">
        <v>45718070454</v>
      </c>
      <c r="I49" s="1">
        <f t="shared" si="0"/>
        <v>6216719907</v>
      </c>
      <c r="K49" s="1">
        <v>4515908</v>
      </c>
      <c r="M49" s="1">
        <v>51934790361</v>
      </c>
      <c r="O49" s="1">
        <v>45718070454</v>
      </c>
      <c r="Q49" s="1">
        <f t="shared" si="1"/>
        <v>6216719907</v>
      </c>
    </row>
    <row r="50" spans="1:17" ht="24" x14ac:dyDescent="0.25">
      <c r="A50" s="3" t="s">
        <v>28</v>
      </c>
      <c r="C50" s="1">
        <v>4024038</v>
      </c>
      <c r="E50" s="1">
        <v>29268192925</v>
      </c>
      <c r="G50" s="1">
        <v>14214838583</v>
      </c>
      <c r="I50" s="1">
        <f t="shared" si="0"/>
        <v>15053354342</v>
      </c>
      <c r="K50" s="1">
        <v>4024038</v>
      </c>
      <c r="M50" s="1">
        <v>29268192925</v>
      </c>
      <c r="O50" s="1">
        <v>16949997130</v>
      </c>
      <c r="Q50" s="1">
        <f t="shared" si="1"/>
        <v>12318195795</v>
      </c>
    </row>
    <row r="51" spans="1:17" ht="24.75" thickBot="1" x14ac:dyDescent="0.3">
      <c r="A51" s="3" t="s">
        <v>82</v>
      </c>
      <c r="C51" s="1">
        <v>4168735</v>
      </c>
      <c r="E51" s="1">
        <v>3954504209</v>
      </c>
      <c r="G51" s="1">
        <v>3557399183</v>
      </c>
      <c r="I51" s="1">
        <f t="shared" si="0"/>
        <v>397105026</v>
      </c>
      <c r="K51" s="1">
        <v>4168735</v>
      </c>
      <c r="M51" s="1">
        <v>3954504209</v>
      </c>
      <c r="O51" s="1">
        <v>4359882260</v>
      </c>
      <c r="Q51" s="1">
        <f t="shared" si="1"/>
        <v>-405378051</v>
      </c>
    </row>
    <row r="52" spans="1:17" ht="24.75" thickBot="1" x14ac:dyDescent="0.3">
      <c r="E52" s="2">
        <f>SUM(E8:E51)</f>
        <v>13971847975212</v>
      </c>
      <c r="F52" s="3"/>
      <c r="G52" s="2">
        <f>SUM(G8:G51)</f>
        <v>9907054941462</v>
      </c>
      <c r="H52" s="3"/>
      <c r="I52" s="2">
        <f>SUM(I8:I51)</f>
        <v>4064793033750</v>
      </c>
      <c r="J52" s="3"/>
      <c r="K52" s="3" t="s">
        <v>30</v>
      </c>
      <c r="L52" s="3"/>
      <c r="M52" s="2">
        <f>SUM(M8:M51)</f>
        <v>13971847975212</v>
      </c>
      <c r="N52" s="3"/>
      <c r="O52" s="2">
        <f>SUM(O8:O51)</f>
        <v>10692403337044</v>
      </c>
      <c r="P52" s="3"/>
      <c r="Q52" s="2">
        <f>SUM(Q8:Q51)</f>
        <v>3279444638168</v>
      </c>
    </row>
    <row r="53" spans="1:17" ht="23.25" thickTop="1" x14ac:dyDescent="0.25"/>
    <row r="54" spans="1:17" x14ac:dyDescent="0.45">
      <c r="I54" s="20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5"/>
  <sheetViews>
    <sheetView rightToLeft="1" workbookViewId="0">
      <selection activeCell="K53" sqref="K53"/>
    </sheetView>
  </sheetViews>
  <sheetFormatPr defaultRowHeight="22.5" x14ac:dyDescent="0.25"/>
  <cols>
    <col min="1" max="1" width="24.5703125" style="1" bestFit="1" customWidth="1"/>
    <col min="2" max="2" width="1" style="1" customWidth="1"/>
    <col min="3" max="3" width="25.140625" style="1" customWidth="1"/>
    <col min="4" max="4" width="1" style="1" customWidth="1"/>
    <col min="5" max="5" width="25.140625" style="1" customWidth="1"/>
    <col min="6" max="6" width="1" style="1" customWidth="1"/>
    <col min="7" max="7" width="25.140625" style="1" customWidth="1"/>
    <col min="8" max="8" width="1" style="1" customWidth="1"/>
    <col min="9" max="9" width="25.140625" style="1" customWidth="1"/>
    <col min="10" max="10" width="1" style="1" customWidth="1"/>
    <col min="11" max="11" width="25.140625" style="1" customWidth="1"/>
    <col min="12" max="12" width="1" style="1" customWidth="1"/>
    <col min="13" max="13" width="9.140625" style="1" customWidth="1"/>
    <col min="14" max="14" width="9.140625" style="1"/>
    <col min="15" max="15" width="20.42578125" style="1" bestFit="1" customWidth="1"/>
    <col min="16" max="16384" width="9.140625" style="1"/>
  </cols>
  <sheetData>
    <row r="2" spans="1:11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</row>
    <row r="3" spans="1:11" ht="24" x14ac:dyDescent="0.25">
      <c r="A3" s="29" t="s">
        <v>1</v>
      </c>
      <c r="B3" s="29" t="s">
        <v>1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</row>
    <row r="4" spans="1:11" ht="24" x14ac:dyDescent="0.25">
      <c r="A4" s="29" t="str">
        <f>+سهام!A4</f>
        <v>برای ماه منتهی به 1405/03/31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</row>
    <row r="6" spans="1:11" ht="24.75" thickBot="1" x14ac:dyDescent="0.3">
      <c r="A6" s="28" t="s">
        <v>32</v>
      </c>
      <c r="C6" s="17" t="str">
        <f>+سهام!C6</f>
        <v>1405/02/31</v>
      </c>
      <c r="E6" s="28" t="s">
        <v>5</v>
      </c>
      <c r="F6" s="28" t="s">
        <v>5</v>
      </c>
      <c r="G6" s="28" t="s">
        <v>5</v>
      </c>
      <c r="I6" s="28" t="str">
        <f>+سهام!Q6</f>
        <v>1405/03/31</v>
      </c>
      <c r="J6" s="28" t="s">
        <v>6</v>
      </c>
      <c r="K6" s="28" t="s">
        <v>6</v>
      </c>
    </row>
    <row r="7" spans="1:11" ht="24.75" thickBot="1" x14ac:dyDescent="0.3">
      <c r="A7" s="28" t="s">
        <v>32</v>
      </c>
      <c r="C7" s="28" t="s">
        <v>33</v>
      </c>
      <c r="E7" s="28" t="s">
        <v>34</v>
      </c>
      <c r="G7" s="28" t="s">
        <v>35</v>
      </c>
      <c r="I7" s="28" t="s">
        <v>33</v>
      </c>
      <c r="K7" s="28" t="s">
        <v>31</v>
      </c>
    </row>
    <row r="8" spans="1:11" ht="24" x14ac:dyDescent="0.25">
      <c r="A8" s="3" t="s">
        <v>36</v>
      </c>
      <c r="C8" s="1">
        <v>21871974812</v>
      </c>
      <c r="E8" s="1">
        <v>1430482838862</v>
      </c>
      <c r="G8" s="1">
        <v>1451141009016</v>
      </c>
      <c r="I8" s="1">
        <f>+C8+E8-G8</f>
        <v>1213804658</v>
      </c>
      <c r="K8" s="5">
        <v>8.5283481112709381E-5</v>
      </c>
    </row>
    <row r="9" spans="1:11" ht="24" x14ac:dyDescent="0.25">
      <c r="A9" s="3" t="s">
        <v>109</v>
      </c>
      <c r="C9" s="1">
        <v>1299176155</v>
      </c>
      <c r="E9" s="1">
        <v>4348470564</v>
      </c>
      <c r="G9" s="1">
        <v>4349475000</v>
      </c>
      <c r="I9" s="1">
        <f>+C9+E9-G9</f>
        <v>1298171719</v>
      </c>
      <c r="K9" s="5">
        <v>9.1211219654414901E-5</v>
      </c>
    </row>
    <row r="10" spans="1:11" ht="24" x14ac:dyDescent="0.25">
      <c r="A10" s="3" t="s">
        <v>109</v>
      </c>
      <c r="C10" s="1">
        <v>159999000000</v>
      </c>
      <c r="E10" s="1">
        <v>0</v>
      </c>
      <c r="G10" s="1">
        <v>0</v>
      </c>
      <c r="I10" s="1">
        <f>+C10+E10-G10</f>
        <v>159999000000</v>
      </c>
      <c r="K10" s="5">
        <v>1.1241736143141732E-2</v>
      </c>
    </row>
    <row r="11" spans="1:11" ht="24.75" thickBot="1" x14ac:dyDescent="0.3">
      <c r="A11" s="3" t="s">
        <v>37</v>
      </c>
      <c r="C11" s="1">
        <v>281038</v>
      </c>
      <c r="E11" s="1">
        <v>0</v>
      </c>
      <c r="G11" s="1">
        <v>0</v>
      </c>
      <c r="I11" s="1">
        <f>+C11+E11-G11</f>
        <v>281038</v>
      </c>
      <c r="K11" s="5">
        <v>1.9746092426804328E-8</v>
      </c>
    </row>
    <row r="12" spans="1:11" ht="24.75" thickBot="1" x14ac:dyDescent="0.3">
      <c r="A12" s="3" t="s">
        <v>30</v>
      </c>
      <c r="C12" s="2">
        <f>SUM(C8:C11)</f>
        <v>183170432005</v>
      </c>
      <c r="D12" s="3"/>
      <c r="E12" s="2">
        <f>SUM(E8:E11)</f>
        <v>1434831309426</v>
      </c>
      <c r="F12" s="3"/>
      <c r="G12" s="2">
        <f>SUM(G8:G11)</f>
        <v>1455490484016</v>
      </c>
      <c r="H12" s="3"/>
      <c r="I12" s="2">
        <f>SUM(I8:I11)</f>
        <v>162511257415</v>
      </c>
      <c r="J12" s="3"/>
      <c r="K12" s="4">
        <f>SUM(K8:K11)</f>
        <v>1.1418250590001282E-2</v>
      </c>
    </row>
    <row r="13" spans="1:11" ht="23.25" thickTop="1" x14ac:dyDescent="0.25"/>
    <row r="15" spans="1:11" x14ac:dyDescent="0.45">
      <c r="K15" s="11"/>
    </row>
  </sheetData>
  <mergeCells count="11">
    <mergeCell ref="I7"/>
    <mergeCell ref="K7"/>
    <mergeCell ref="I6:K6"/>
    <mergeCell ref="A2:K2"/>
    <mergeCell ref="A3:K3"/>
    <mergeCell ref="A4:K4"/>
    <mergeCell ref="C7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8"/>
  <sheetViews>
    <sheetView rightToLeft="1" zoomScale="90" zoomScaleNormal="90" workbookViewId="0">
      <selection activeCell="K53" sqref="K53"/>
    </sheetView>
  </sheetViews>
  <sheetFormatPr defaultRowHeight="22.5" x14ac:dyDescent="0.25"/>
  <cols>
    <col min="1" max="1" width="26.85546875" style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9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</row>
    <row r="3" spans="1:9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</row>
    <row r="4" spans="1:9" ht="24" x14ac:dyDescent="0.25">
      <c r="A4" s="29" t="str">
        <f>+سپرده!A4</f>
        <v>برای ماه منتهی به 1405/03/31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</row>
    <row r="6" spans="1:9" ht="24" x14ac:dyDescent="0.25">
      <c r="A6" s="28" t="s">
        <v>42</v>
      </c>
      <c r="C6" s="28" t="s">
        <v>33</v>
      </c>
      <c r="E6" s="28" t="s">
        <v>53</v>
      </c>
      <c r="G6" s="28" t="s">
        <v>13</v>
      </c>
    </row>
    <row r="7" spans="1:9" ht="24" x14ac:dyDescent="0.25">
      <c r="A7" s="3" t="s">
        <v>58</v>
      </c>
      <c r="C7" s="1">
        <f>+'سرمایه‌گذاری در سهام'!I67</f>
        <v>4203628616308</v>
      </c>
      <c r="E7" s="5">
        <f>+C7/$C$9</f>
        <v>0.9987791888365749</v>
      </c>
      <c r="G7" s="5">
        <v>0.29535236937914927</v>
      </c>
    </row>
    <row r="8" spans="1:9" ht="24.75" thickBot="1" x14ac:dyDescent="0.3">
      <c r="A8" s="3" t="s">
        <v>59</v>
      </c>
      <c r="C8" s="1">
        <f>+'درآمد سپرده بانکی'!C12</f>
        <v>5138109403</v>
      </c>
      <c r="E8" s="5">
        <f>+C8/$C$9</f>
        <v>1.2208111634250775E-3</v>
      </c>
      <c r="G8" s="5">
        <v>3.6101019495822772E-4</v>
      </c>
    </row>
    <row r="9" spans="1:9" ht="24.75" thickBot="1" x14ac:dyDescent="0.3">
      <c r="A9" s="3" t="s">
        <v>30</v>
      </c>
      <c r="C9" s="2">
        <f>SUM(C7:C8)</f>
        <v>4208766725711</v>
      </c>
      <c r="D9" s="3"/>
      <c r="E9" s="13">
        <f>SUM(E7:E8)</f>
        <v>1</v>
      </c>
      <c r="F9" s="3">
        <f>SUM(F7:F8)</f>
        <v>0</v>
      </c>
      <c r="G9" s="4">
        <f>SUM(G7:G8)</f>
        <v>0.29571337957410748</v>
      </c>
      <c r="H9" s="3"/>
      <c r="I9" s="3"/>
    </row>
    <row r="10" spans="1:9" ht="23.25" thickTop="1" x14ac:dyDescent="0.25"/>
    <row r="11" spans="1:9" x14ac:dyDescent="0.45">
      <c r="C11" s="19"/>
      <c r="G11" s="19"/>
    </row>
    <row r="12" spans="1:9" x14ac:dyDescent="0.45">
      <c r="C12" s="20"/>
      <c r="E12" s="19"/>
      <c r="G12" s="19"/>
    </row>
    <row r="13" spans="1:9" x14ac:dyDescent="0.45">
      <c r="C13" s="20"/>
    </row>
    <row r="14" spans="1:9" x14ac:dyDescent="0.25">
      <c r="C14" s="6"/>
    </row>
    <row r="15" spans="1:9" ht="24.75" x14ac:dyDescent="0.25">
      <c r="C15" s="21"/>
    </row>
    <row r="16" spans="1:9" x14ac:dyDescent="0.25">
      <c r="C16" s="6"/>
    </row>
    <row r="17" spans="3:3" x14ac:dyDescent="0.25">
      <c r="C17" s="6"/>
    </row>
    <row r="18" spans="3:3" ht="24" x14ac:dyDescent="0.25">
      <c r="C18" s="2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316A-5B37-450C-B3F1-D845B5C06938}">
  <dimension ref="A2:E9"/>
  <sheetViews>
    <sheetView rightToLeft="1" workbookViewId="0">
      <selection activeCell="W49" sqref="W49"/>
    </sheetView>
  </sheetViews>
  <sheetFormatPr defaultRowHeight="18.75" x14ac:dyDescent="0.25"/>
  <cols>
    <col min="1" max="1" width="24" style="22" customWidth="1"/>
    <col min="2" max="2" width="1" style="22" customWidth="1"/>
    <col min="3" max="3" width="22" style="22" customWidth="1"/>
    <col min="4" max="4" width="1" style="22" customWidth="1"/>
    <col min="5" max="5" width="22" style="22" customWidth="1"/>
    <col min="6" max="6" width="1" style="22" customWidth="1"/>
    <col min="7" max="7" width="9.140625" style="22" customWidth="1"/>
    <col min="8" max="16384" width="9.140625" style="22"/>
  </cols>
  <sheetData>
    <row r="2" spans="1:5" ht="26.25" x14ac:dyDescent="0.25">
      <c r="A2" s="30" t="str">
        <f>+سهام!A2</f>
        <v>صندوق سرمایه‌گذاری بخشی صنایع مفید - استیل</v>
      </c>
      <c r="B2" s="30" t="s">
        <v>99</v>
      </c>
      <c r="C2" s="30" t="s">
        <v>99</v>
      </c>
      <c r="D2" s="30" t="s">
        <v>99</v>
      </c>
      <c r="E2" s="30" t="s">
        <v>99</v>
      </c>
    </row>
    <row r="3" spans="1:5" ht="26.25" x14ac:dyDescent="0.25">
      <c r="A3" s="30" t="s">
        <v>38</v>
      </c>
      <c r="B3" s="30" t="s">
        <v>38</v>
      </c>
      <c r="C3" s="30" t="s">
        <v>38</v>
      </c>
      <c r="D3" s="30" t="s">
        <v>38</v>
      </c>
      <c r="E3" s="30" t="s">
        <v>38</v>
      </c>
    </row>
    <row r="4" spans="1:5" ht="26.25" x14ac:dyDescent="0.25">
      <c r="A4" s="30" t="str">
        <f>+سهام!A4</f>
        <v>برای ماه منتهی به 1405/03/31</v>
      </c>
      <c r="B4" s="30" t="s">
        <v>94</v>
      </c>
      <c r="C4" s="30" t="s">
        <v>94</v>
      </c>
      <c r="D4" s="30" t="s">
        <v>94</v>
      </c>
      <c r="E4" s="30" t="s">
        <v>94</v>
      </c>
    </row>
    <row r="5" spans="1:5" ht="26.25" x14ac:dyDescent="0.25">
      <c r="E5" s="23" t="s">
        <v>100</v>
      </c>
    </row>
    <row r="6" spans="1:5" ht="27" thickBot="1" x14ac:dyDescent="0.3">
      <c r="A6" s="31" t="s">
        <v>101</v>
      </c>
      <c r="C6" s="24" t="s">
        <v>40</v>
      </c>
      <c r="E6" s="24" t="s">
        <v>102</v>
      </c>
    </row>
    <row r="7" spans="1:5" ht="27" thickBot="1" x14ac:dyDescent="0.3">
      <c r="A7" s="31" t="s">
        <v>101</v>
      </c>
      <c r="C7" s="24" t="s">
        <v>33</v>
      </c>
      <c r="E7" s="24" t="s">
        <v>33</v>
      </c>
    </row>
    <row r="8" spans="1:5" ht="21.75" thickBot="1" x14ac:dyDescent="0.3">
      <c r="A8" s="25" t="s">
        <v>101</v>
      </c>
      <c r="C8" s="22">
        <v>0</v>
      </c>
      <c r="E8" s="22">
        <v>637514149</v>
      </c>
    </row>
    <row r="9" spans="1:5" ht="21.75" thickBot="1" x14ac:dyDescent="0.3">
      <c r="A9" s="25" t="s">
        <v>30</v>
      </c>
      <c r="C9" s="26">
        <f>SUM(C8:C8)</f>
        <v>0</v>
      </c>
      <c r="D9" s="25"/>
      <c r="E9" s="26">
        <f>SUM(E8:E8)</f>
        <v>637514149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8"/>
  <sheetViews>
    <sheetView rightToLeft="1" topLeftCell="A37" zoomScale="70" zoomScaleNormal="70" workbookViewId="0">
      <selection activeCell="K53" sqref="K53"/>
    </sheetView>
  </sheetViews>
  <sheetFormatPr defaultRowHeight="22.5" x14ac:dyDescent="0.25"/>
  <cols>
    <col min="1" max="1" width="47.7109375" style="1" bestFit="1" customWidth="1"/>
    <col min="2" max="2" width="1" style="1" customWidth="1"/>
    <col min="3" max="3" width="23" style="1" customWidth="1"/>
    <col min="4" max="4" width="1" style="1" customWidth="1"/>
    <col min="5" max="5" width="24" style="1" bestFit="1" customWidth="1"/>
    <col min="6" max="6" width="1" style="1" customWidth="1"/>
    <col min="7" max="7" width="23" style="1" customWidth="1"/>
    <col min="8" max="8" width="1" style="1" customWidth="1"/>
    <col min="9" max="9" width="24.140625" style="1" bestFit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4.140625" style="1" bestFit="1" customWidth="1"/>
    <col min="16" max="16" width="1" style="1" customWidth="1"/>
    <col min="17" max="17" width="23" style="1" customWidth="1"/>
    <col min="18" max="18" width="1" style="1" customWidth="1"/>
    <col min="19" max="19" width="24.2851562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  <c r="T2" s="29" t="s">
        <v>0</v>
      </c>
      <c r="U2" s="29" t="s">
        <v>0</v>
      </c>
    </row>
    <row r="3" spans="1:21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  <c r="H3" s="29" t="s">
        <v>38</v>
      </c>
      <c r="I3" s="29" t="s">
        <v>38</v>
      </c>
      <c r="J3" s="29" t="s">
        <v>38</v>
      </c>
      <c r="K3" s="29" t="s">
        <v>38</v>
      </c>
      <c r="L3" s="29" t="s">
        <v>38</v>
      </c>
      <c r="M3" s="29" t="s">
        <v>38</v>
      </c>
      <c r="N3" s="29" t="s">
        <v>38</v>
      </c>
      <c r="O3" s="29" t="s">
        <v>38</v>
      </c>
      <c r="P3" s="29" t="s">
        <v>38</v>
      </c>
      <c r="Q3" s="29" t="s">
        <v>38</v>
      </c>
      <c r="R3" s="29" t="s">
        <v>38</v>
      </c>
      <c r="S3" s="29" t="s">
        <v>38</v>
      </c>
      <c r="T3" s="29" t="s">
        <v>38</v>
      </c>
      <c r="U3" s="29" t="s">
        <v>38</v>
      </c>
    </row>
    <row r="4" spans="1:21" ht="24" x14ac:dyDescent="0.25">
      <c r="A4" s="29" t="str">
        <f>+سپرده!A4</f>
        <v>برای ماه منتهی به 1405/03/31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  <c r="T4" s="29" t="s">
        <v>2</v>
      </c>
      <c r="U4" s="29" t="s">
        <v>2</v>
      </c>
    </row>
    <row r="6" spans="1:21" ht="24" x14ac:dyDescent="0.25">
      <c r="A6" s="28" t="s">
        <v>3</v>
      </c>
      <c r="C6" s="28" t="s">
        <v>40</v>
      </c>
      <c r="D6" s="28" t="s">
        <v>40</v>
      </c>
      <c r="E6" s="28" t="s">
        <v>40</v>
      </c>
      <c r="F6" s="28" t="s">
        <v>40</v>
      </c>
      <c r="G6" s="28" t="s">
        <v>40</v>
      </c>
      <c r="H6" s="28" t="s">
        <v>40</v>
      </c>
      <c r="I6" s="28" t="s">
        <v>40</v>
      </c>
      <c r="J6" s="28" t="s">
        <v>40</v>
      </c>
      <c r="K6" s="28" t="s">
        <v>40</v>
      </c>
      <c r="M6" s="28" t="s">
        <v>41</v>
      </c>
      <c r="N6" s="28" t="s">
        <v>41</v>
      </c>
      <c r="O6" s="28" t="s">
        <v>41</v>
      </c>
      <c r="P6" s="28" t="s">
        <v>41</v>
      </c>
      <c r="Q6" s="28" t="s">
        <v>41</v>
      </c>
      <c r="R6" s="28" t="s">
        <v>41</v>
      </c>
      <c r="S6" s="28" t="s">
        <v>41</v>
      </c>
      <c r="T6" s="28" t="s">
        <v>41</v>
      </c>
      <c r="U6" s="28" t="s">
        <v>41</v>
      </c>
    </row>
    <row r="7" spans="1:21" ht="24.75" thickBot="1" x14ac:dyDescent="0.3">
      <c r="A7" s="28" t="s">
        <v>3</v>
      </c>
      <c r="C7" s="28" t="s">
        <v>50</v>
      </c>
      <c r="E7" s="28" t="s">
        <v>51</v>
      </c>
      <c r="G7" s="28" t="s">
        <v>52</v>
      </c>
      <c r="I7" s="28" t="s">
        <v>33</v>
      </c>
      <c r="K7" s="28" t="s">
        <v>53</v>
      </c>
      <c r="M7" s="28" t="s">
        <v>50</v>
      </c>
      <c r="O7" s="28" t="s">
        <v>51</v>
      </c>
      <c r="Q7" s="28" t="s">
        <v>52</v>
      </c>
      <c r="S7" s="28" t="s">
        <v>33</v>
      </c>
      <c r="U7" s="28" t="s">
        <v>53</v>
      </c>
    </row>
    <row r="8" spans="1:21" ht="24" x14ac:dyDescent="0.25">
      <c r="A8" s="3" t="s">
        <v>85</v>
      </c>
      <c r="C8" s="1">
        <f>IFERROR(VLOOKUP(A8,'درآمد سود سهام'!A:S,13,0),0)</f>
        <v>0</v>
      </c>
      <c r="E8" s="1">
        <f>IFERROR(VLOOKUP(A8,'درآمد ناشی از تغییر قیمت اوراق'!A:Q,9,0),0)</f>
        <v>521760373</v>
      </c>
      <c r="G8" s="1">
        <f>IFERROR(VLOOKUP(A8,'درآمد ناشی از فروش'!A:Q,9,0),0)</f>
        <v>0</v>
      </c>
      <c r="I8" s="1">
        <f>+G8+E8+C8</f>
        <v>521760373</v>
      </c>
      <c r="K8" s="5">
        <f t="shared" ref="K8:K66" si="0">+I8/$I$67</f>
        <v>1.2412142475570458E-4</v>
      </c>
      <c r="M8" s="1">
        <f>IFERROR(VLOOKUP(A8,'درآمد سود سهام'!A:S,19,0),0)</f>
        <v>0</v>
      </c>
      <c r="O8" s="1">
        <f>IFERROR(VLOOKUP(A8,'درآمد ناشی از تغییر قیمت اوراق'!A:Q,17,0),0)</f>
        <v>310605316</v>
      </c>
      <c r="Q8" s="1">
        <f>IFERROR(VLOOKUP(A8,'درآمد ناشی از فروش'!A:Q,17,0),0)</f>
        <v>2133386</v>
      </c>
      <c r="S8" s="1">
        <f>+M8+O8+Q8</f>
        <v>312738702</v>
      </c>
      <c r="U8" s="5">
        <f>+S8/$S$67</f>
        <v>8.8772986991976765E-5</v>
      </c>
    </row>
    <row r="9" spans="1:21" ht="24" x14ac:dyDescent="0.25">
      <c r="A9" s="3" t="s">
        <v>84</v>
      </c>
      <c r="C9" s="1">
        <f>IFERROR(VLOOKUP(A9,'درآمد سود سهام'!A:S,13,0),0)</f>
        <v>0</v>
      </c>
      <c r="E9" s="1">
        <f>IFERROR(VLOOKUP(A9,'درآمد ناشی از تغییر قیمت اوراق'!A:Q,9,0),0)</f>
        <v>91892956205</v>
      </c>
      <c r="G9" s="1">
        <f>IFERROR(VLOOKUP(A9,'درآمد ناشی از فروش'!A:Q,9,0),0)</f>
        <v>0</v>
      </c>
      <c r="I9" s="1">
        <f t="shared" ref="I9:I66" si="1">+G9+E9+C9</f>
        <v>91892956205</v>
      </c>
      <c r="K9" s="5">
        <f t="shared" si="0"/>
        <v>2.1860388867013792E-2</v>
      </c>
      <c r="M9" s="1">
        <f>IFERROR(VLOOKUP(A9,'درآمد سود سهام'!A:S,19,0),0)</f>
        <v>0</v>
      </c>
      <c r="O9" s="1">
        <f>IFERROR(VLOOKUP(A9,'درآمد ناشی از تغییر قیمت اوراق'!A:Q,17,0),0)</f>
        <v>87511865232</v>
      </c>
      <c r="Q9" s="1">
        <f>IFERROR(VLOOKUP(A9,'درآمد ناشی از فروش'!A:Q,17,0),0)</f>
        <v>4794909</v>
      </c>
      <c r="S9" s="1">
        <f t="shared" ref="S9:S66" si="2">+M9+O9+Q9</f>
        <v>87516660141</v>
      </c>
      <c r="U9" s="5">
        <f t="shared" ref="U9:U66" si="3">+S9/$S$67</f>
        <v>2.4842193443260645E-2</v>
      </c>
    </row>
    <row r="10" spans="1:21" ht="24" x14ac:dyDescent="0.25">
      <c r="A10" s="3" t="s">
        <v>81</v>
      </c>
      <c r="C10" s="1">
        <f>IFERROR(VLOOKUP(A10,'درآمد سود سهام'!A:S,13,0),0)</f>
        <v>0</v>
      </c>
      <c r="E10" s="1">
        <f>IFERROR(VLOOKUP(A10,'درآمد ناشی از تغییر قیمت اوراق'!A:Q,9,0),0)</f>
        <v>16186187043</v>
      </c>
      <c r="G10" s="1">
        <f>IFERROR(VLOOKUP(A10,'درآمد ناشی از فروش'!A:Q,9,0),0)</f>
        <v>0</v>
      </c>
      <c r="I10" s="1">
        <f t="shared" si="1"/>
        <v>16186187043</v>
      </c>
      <c r="K10" s="5">
        <f t="shared" si="0"/>
        <v>3.8505273706163287E-3</v>
      </c>
      <c r="M10" s="1">
        <f>IFERROR(VLOOKUP(A10,'درآمد سود سهام'!A:S,19,0),0)</f>
        <v>13634997560</v>
      </c>
      <c r="O10" s="1">
        <f>IFERROR(VLOOKUP(A10,'درآمد ناشی از تغییر قیمت اوراق'!A:Q,17,0),0)</f>
        <v>-29215565582</v>
      </c>
      <c r="Q10" s="1">
        <f>IFERROR(VLOOKUP(A10,'درآمد ناشی از فروش'!A:Q,17,0),0)</f>
        <v>-1979281014</v>
      </c>
      <c r="S10" s="1">
        <f t="shared" si="2"/>
        <v>-17559849036</v>
      </c>
      <c r="U10" s="5">
        <f t="shared" si="3"/>
        <v>-4.9844814219824436E-3</v>
      </c>
    </row>
    <row r="11" spans="1:21" ht="24" x14ac:dyDescent="0.25">
      <c r="A11" s="3" t="s">
        <v>82</v>
      </c>
      <c r="C11" s="1">
        <f>IFERROR(VLOOKUP(A11,'درآمد سود سهام'!A:S,13,0),0)</f>
        <v>0</v>
      </c>
      <c r="E11" s="1">
        <f>IFERROR(VLOOKUP(A11,'درآمد ناشی از تغییر قیمت اوراق'!A:Q,9,0),0)</f>
        <v>397105026</v>
      </c>
      <c r="G11" s="1">
        <f>IFERROR(VLOOKUP(A11,'درآمد ناشی از فروش'!A:Q,9,0),0)</f>
        <v>0</v>
      </c>
      <c r="I11" s="1">
        <f t="shared" si="1"/>
        <v>397105026</v>
      </c>
      <c r="K11" s="5">
        <f t="shared" si="0"/>
        <v>9.4467200184961369E-5</v>
      </c>
      <c r="M11" s="1">
        <f>IFERROR(VLOOKUP(A11,'درآمد سود سهام'!A:S,19,0),0)</f>
        <v>0</v>
      </c>
      <c r="O11" s="1">
        <f>IFERROR(VLOOKUP(A11,'درآمد ناشی از تغییر قیمت اوراق'!A:Q,17,0),0)</f>
        <v>-405378051</v>
      </c>
      <c r="Q11" s="1">
        <f>IFERROR(VLOOKUP(A11,'درآمد ناشی از فروش'!A:Q,17,0),0)</f>
        <v>-14804399</v>
      </c>
      <c r="S11" s="1">
        <f t="shared" si="2"/>
        <v>-420182450</v>
      </c>
      <c r="U11" s="5">
        <f t="shared" si="3"/>
        <v>-1.1927161854149708E-4</v>
      </c>
    </row>
    <row r="12" spans="1:21" ht="24" x14ac:dyDescent="0.25">
      <c r="A12" s="3" t="s">
        <v>92</v>
      </c>
      <c r="C12" s="1">
        <f>IFERROR(VLOOKUP(A12,'درآمد سود سهام'!A:S,13,0),0)</f>
        <v>0</v>
      </c>
      <c r="E12" s="1">
        <f>IFERROR(VLOOKUP(A12,'درآمد ناشی از تغییر قیمت اوراق'!A:Q,9,0),0)</f>
        <v>413031653</v>
      </c>
      <c r="G12" s="1">
        <f>IFERROR(VLOOKUP(A12,'درآمد ناشی از فروش'!A:Q,9,0),0)</f>
        <v>0</v>
      </c>
      <c r="I12" s="1">
        <f t="shared" si="1"/>
        <v>413031653</v>
      </c>
      <c r="K12" s="5">
        <f t="shared" si="0"/>
        <v>9.8255980891756586E-5</v>
      </c>
      <c r="M12" s="1">
        <f>IFERROR(VLOOKUP(A12,'درآمد سود سهام'!A:S,19,0),0)</f>
        <v>0</v>
      </c>
      <c r="O12" s="1">
        <f>IFERROR(VLOOKUP(A12,'درآمد ناشی از تغییر قیمت اوراق'!A:Q,17,0),0)</f>
        <v>-591639936</v>
      </c>
      <c r="Q12" s="1">
        <f>IFERROR(VLOOKUP(A12,'درآمد ناشی از فروش'!A:Q,17,0),0)</f>
        <v>0</v>
      </c>
      <c r="S12" s="1">
        <f t="shared" si="2"/>
        <v>-591639936</v>
      </c>
      <c r="U12" s="5">
        <f t="shared" si="3"/>
        <v>-1.6794098078229527E-4</v>
      </c>
    </row>
    <row r="13" spans="1:21" ht="24" x14ac:dyDescent="0.25">
      <c r="A13" s="3" t="s">
        <v>89</v>
      </c>
      <c r="C13" s="1">
        <f>IFERROR(VLOOKUP(A13,'درآمد سود سهام'!A:S,13,0),0)</f>
        <v>0</v>
      </c>
      <c r="E13" s="1">
        <f>IFERROR(VLOOKUP(A13,'درآمد ناشی از تغییر قیمت اوراق'!A:Q,9,0),0)</f>
        <v>0</v>
      </c>
      <c r="G13" s="1">
        <f>IFERROR(VLOOKUP(A13,'درآمد ناشی از فروش'!A:Q,9,0),0)</f>
        <v>-5841989625</v>
      </c>
      <c r="I13" s="1">
        <f t="shared" si="1"/>
        <v>-5841989625</v>
      </c>
      <c r="K13" s="5">
        <f t="shared" si="0"/>
        <v>-1.3897492281634894E-3</v>
      </c>
      <c r="M13" s="1">
        <f>IFERROR(VLOOKUP(A13,'درآمد سود سهام'!A:S,19,0),0)</f>
        <v>0</v>
      </c>
      <c r="O13" s="1">
        <f>IFERROR(VLOOKUP(A13,'درآمد ناشی از تغییر قیمت اوراق'!A:Q,17,0),0)</f>
        <v>0</v>
      </c>
      <c r="Q13" s="1">
        <f>IFERROR(VLOOKUP(A13,'درآمد ناشی از فروش'!A:Q,17,0),0)</f>
        <v>-5841989625</v>
      </c>
      <c r="S13" s="1">
        <f t="shared" si="2"/>
        <v>-5841989625</v>
      </c>
      <c r="U13" s="5">
        <f t="shared" si="3"/>
        <v>-1.6582881033617267E-3</v>
      </c>
    </row>
    <row r="14" spans="1:21" ht="24" x14ac:dyDescent="0.25">
      <c r="A14" s="3" t="s">
        <v>91</v>
      </c>
      <c r="C14" s="1">
        <f>IFERROR(VLOOKUP(A14,'درآمد سود سهام'!A:S,13,0),0)</f>
        <v>0</v>
      </c>
      <c r="E14" s="1">
        <f>IFERROR(VLOOKUP(A14,'درآمد ناشی از تغییر قیمت اوراق'!A:Q,9,0),0)</f>
        <v>10821579071</v>
      </c>
      <c r="G14" s="1">
        <f>IFERROR(VLOOKUP(A14,'درآمد ناشی از فروش'!A:Q,9,0),0)</f>
        <v>0</v>
      </c>
      <c r="I14" s="1">
        <f t="shared" si="1"/>
        <v>10821579071</v>
      </c>
      <c r="K14" s="5">
        <f t="shared" si="0"/>
        <v>2.5743423262981954E-3</v>
      </c>
      <c r="M14" s="1">
        <f>IFERROR(VLOOKUP(A14,'درآمد سود سهام'!A:S,19,0),0)</f>
        <v>0</v>
      </c>
      <c r="O14" s="1">
        <f>IFERROR(VLOOKUP(A14,'درآمد ناشی از تغییر قیمت اوراق'!A:Q,17,0),0)</f>
        <v>9427731853</v>
      </c>
      <c r="Q14" s="1">
        <f>IFERROR(VLOOKUP(A14,'درآمد ناشی از فروش'!A:Q,17,0),0)</f>
        <v>-1570</v>
      </c>
      <c r="S14" s="1">
        <f t="shared" si="2"/>
        <v>9427730283</v>
      </c>
      <c r="U14" s="5">
        <f t="shared" si="3"/>
        <v>2.6761247406361125E-3</v>
      </c>
    </row>
    <row r="15" spans="1:21" ht="24" x14ac:dyDescent="0.25">
      <c r="A15" s="3" t="s">
        <v>90</v>
      </c>
      <c r="C15" s="1">
        <f>IFERROR(VLOOKUP(A15,'درآمد سود سهام'!A:S,13,0),0)</f>
        <v>5087189647</v>
      </c>
      <c r="E15" s="1">
        <f>IFERROR(VLOOKUP(A15,'درآمد ناشی از تغییر قیمت اوراق'!A:Q,9,0),0)</f>
        <v>0</v>
      </c>
      <c r="G15" s="1">
        <f>IFERROR(VLOOKUP(A15,'درآمد ناشی از فروش'!A:Q,9,0),0)</f>
        <v>22151485124</v>
      </c>
      <c r="I15" s="1">
        <f t="shared" si="1"/>
        <v>27238674771</v>
      </c>
      <c r="K15" s="5">
        <f t="shared" si="0"/>
        <v>6.4798004907777569E-3</v>
      </c>
      <c r="M15" s="1">
        <f>IFERROR(VLOOKUP(A15,'درآمد سود سهام'!A:S,19,0),0)</f>
        <v>5087189647</v>
      </c>
      <c r="O15" s="1">
        <f>IFERROR(VLOOKUP(A15,'درآمد ناشی از تغییر قیمت اوراق'!A:Q,17,0),0)</f>
        <v>0</v>
      </c>
      <c r="Q15" s="1">
        <f>IFERROR(VLOOKUP(A15,'درآمد ناشی از فروش'!A:Q,17,0),0)</f>
        <v>27750021433</v>
      </c>
      <c r="S15" s="1">
        <f t="shared" si="2"/>
        <v>32837211080</v>
      </c>
      <c r="U15" s="5">
        <f t="shared" si="3"/>
        <v>9.3210635377569458E-3</v>
      </c>
    </row>
    <row r="16" spans="1:21" ht="24" x14ac:dyDescent="0.25">
      <c r="A16" s="3" t="s">
        <v>93</v>
      </c>
      <c r="C16" s="1">
        <f>IFERROR(VLOOKUP(A16,'درآمد سود سهام'!A:S,13,0),0)</f>
        <v>0</v>
      </c>
      <c r="E16" s="1">
        <f>IFERROR(VLOOKUP(A16,'درآمد ناشی از تغییر قیمت اوراق'!A:Q,9,0),0)</f>
        <v>45389875854</v>
      </c>
      <c r="G16" s="1">
        <f>IFERROR(VLOOKUP(A16,'درآمد ناشی از فروش'!A:Q,9,0),0)</f>
        <v>0</v>
      </c>
      <c r="I16" s="1">
        <f t="shared" si="1"/>
        <v>45389875854</v>
      </c>
      <c r="K16" s="5">
        <f t="shared" si="0"/>
        <v>1.0797784485030321E-2</v>
      </c>
      <c r="M16" s="1">
        <f>IFERROR(VLOOKUP(A16,'درآمد سود سهام'!A:S,19,0),0)</f>
        <v>0</v>
      </c>
      <c r="O16" s="1">
        <f>IFERROR(VLOOKUP(A16,'درآمد ناشی از تغییر قیمت اوراق'!A:Q,17,0),0)</f>
        <v>70219448061</v>
      </c>
      <c r="Q16" s="1">
        <f>IFERROR(VLOOKUP(A16,'درآمد ناشی از فروش'!A:Q,17,0),0)</f>
        <v>1620873064</v>
      </c>
      <c r="S16" s="1">
        <f t="shared" si="2"/>
        <v>71840321125</v>
      </c>
      <c r="U16" s="5">
        <f t="shared" si="3"/>
        <v>2.0392359026702934E-2</v>
      </c>
    </row>
    <row r="17" spans="1:21" ht="24" x14ac:dyDescent="0.25">
      <c r="A17" s="3" t="s">
        <v>22</v>
      </c>
      <c r="C17" s="1">
        <f>IFERROR(VLOOKUP(A17,'درآمد سود سهام'!A:S,13,0),0)</f>
        <v>4164281106</v>
      </c>
      <c r="E17" s="1">
        <f>IFERROR(VLOOKUP(A17,'درآمد ناشی از تغییر قیمت اوراق'!A:Q,9,0),0)</f>
        <v>8088424062</v>
      </c>
      <c r="G17" s="1">
        <f>IFERROR(VLOOKUP(A17,'درآمد ناشی از فروش'!A:Q,9,0),0)</f>
        <v>0</v>
      </c>
      <c r="I17" s="1">
        <f t="shared" si="1"/>
        <v>12252705168</v>
      </c>
      <c r="K17" s="5">
        <f t="shared" si="0"/>
        <v>2.91479250104673E-3</v>
      </c>
      <c r="M17" s="1">
        <f>IFERROR(VLOOKUP(A17,'درآمد سود سهام'!A:S,19,0),0)</f>
        <v>4164281106</v>
      </c>
      <c r="O17" s="1">
        <f>IFERROR(VLOOKUP(A17,'درآمد ناشی از تغییر قیمت اوراق'!A:Q,17,0),0)</f>
        <v>5268973400</v>
      </c>
      <c r="Q17" s="1">
        <f>IFERROR(VLOOKUP(A17,'درآمد ناشی از فروش'!A:Q,17,0),0)</f>
        <v>8945654</v>
      </c>
      <c r="S17" s="1">
        <f t="shared" si="2"/>
        <v>9442200160</v>
      </c>
      <c r="U17" s="5">
        <f t="shared" si="3"/>
        <v>2.6802321126833894E-3</v>
      </c>
    </row>
    <row r="18" spans="1:21" ht="24" x14ac:dyDescent="0.25">
      <c r="A18" s="3" t="s">
        <v>18</v>
      </c>
      <c r="C18" s="1">
        <f>IFERROR(VLOOKUP(A18,'درآمد سود سهام'!A:S,13,0),0)</f>
        <v>37284544574</v>
      </c>
      <c r="E18" s="1">
        <f>IFERROR(VLOOKUP(A18,'درآمد ناشی از تغییر قیمت اوراق'!A:Q,9,0),0)</f>
        <v>106182467371</v>
      </c>
      <c r="G18" s="1">
        <f>IFERROR(VLOOKUP(A18,'درآمد ناشی از فروش'!A:Q,9,0),0)</f>
        <v>0</v>
      </c>
      <c r="I18" s="1">
        <f t="shared" si="1"/>
        <v>143467011945</v>
      </c>
      <c r="K18" s="5">
        <f t="shared" si="0"/>
        <v>3.4129326122773772E-2</v>
      </c>
      <c r="M18" s="1">
        <f>IFERROR(VLOOKUP(A18,'درآمد سود سهام'!A:S,19,0),0)</f>
        <v>37284544574</v>
      </c>
      <c r="O18" s="1">
        <f>IFERROR(VLOOKUP(A18,'درآمد ناشی از تغییر قیمت اوراق'!A:Q,17,0),0)</f>
        <v>125311606684</v>
      </c>
      <c r="Q18" s="1">
        <f>IFERROR(VLOOKUP(A18,'درآمد ناشی از فروش'!A:Q,17,0),0)</f>
        <v>2987556148</v>
      </c>
      <c r="S18" s="1">
        <f t="shared" si="2"/>
        <v>165583707406</v>
      </c>
      <c r="U18" s="5">
        <f t="shared" si="3"/>
        <v>4.7002050624473476E-2</v>
      </c>
    </row>
    <row r="19" spans="1:21" ht="24" x14ac:dyDescent="0.25">
      <c r="A19" s="3" t="s">
        <v>16</v>
      </c>
      <c r="C19" s="1">
        <f>IFERROR(VLOOKUP(A19,'درآمد سود سهام'!A:S,13,0),0)</f>
        <v>7029629630</v>
      </c>
      <c r="E19" s="1">
        <f>IFERROR(VLOOKUP(A19,'درآمد ناشی از تغییر قیمت اوراق'!A:Q,9,0),0)</f>
        <v>9687532010</v>
      </c>
      <c r="G19" s="1">
        <f>IFERROR(VLOOKUP(A19,'درآمد ناشی از فروش'!A:Q,9,0),0)</f>
        <v>0</v>
      </c>
      <c r="I19" s="1">
        <f t="shared" si="1"/>
        <v>16717161640</v>
      </c>
      <c r="K19" s="5">
        <f t="shared" si="0"/>
        <v>3.9768407644637498E-3</v>
      </c>
      <c r="M19" s="1">
        <f>IFERROR(VLOOKUP(A19,'درآمد سود سهام'!A:S,19,0),0)</f>
        <v>7029629630</v>
      </c>
      <c r="O19" s="1">
        <f>IFERROR(VLOOKUP(A19,'درآمد ناشی از تغییر قیمت اوراق'!A:Q,17,0),0)</f>
        <v>4166541731</v>
      </c>
      <c r="Q19" s="1">
        <f>IFERROR(VLOOKUP(A19,'درآمد ناشی از فروش'!A:Q,17,0),0)</f>
        <v>29921170</v>
      </c>
      <c r="S19" s="1">
        <f t="shared" si="2"/>
        <v>11226092531</v>
      </c>
      <c r="U19" s="5">
        <f t="shared" si="3"/>
        <v>3.186601977471885E-3</v>
      </c>
    </row>
    <row r="20" spans="1:21" ht="24" x14ac:dyDescent="0.25">
      <c r="A20" s="3" t="s">
        <v>26</v>
      </c>
      <c r="C20" s="1">
        <f>IFERROR(VLOOKUP(A20,'درآمد سود سهام'!A:S,13,0),0)</f>
        <v>0</v>
      </c>
      <c r="E20" s="1">
        <f>IFERROR(VLOOKUP(A20,'درآمد ناشی از تغییر قیمت اوراق'!A:Q,9,0),0)</f>
        <v>75047275318</v>
      </c>
      <c r="G20" s="1">
        <f>IFERROR(VLOOKUP(A20,'درآمد ناشی از فروش'!A:Q,9,0),0)</f>
        <v>0</v>
      </c>
      <c r="I20" s="1">
        <f t="shared" si="1"/>
        <v>75047275318</v>
      </c>
      <c r="K20" s="5">
        <f t="shared" si="0"/>
        <v>1.7852974695921921E-2</v>
      </c>
      <c r="M20" s="1">
        <f>IFERROR(VLOOKUP(A20,'درآمد سود سهام'!A:S,19,0),0)</f>
        <v>0</v>
      </c>
      <c r="O20" s="1">
        <f>IFERROR(VLOOKUP(A20,'درآمد ناشی از تغییر قیمت اوراق'!A:Q,17,0),0)</f>
        <v>48680770735</v>
      </c>
      <c r="Q20" s="1">
        <f>IFERROR(VLOOKUP(A20,'درآمد ناشی از فروش'!A:Q,17,0),0)</f>
        <v>-1019122609</v>
      </c>
      <c r="S20" s="1">
        <f t="shared" si="2"/>
        <v>47661648126</v>
      </c>
      <c r="U20" s="5">
        <f t="shared" si="3"/>
        <v>1.3529079842205048E-2</v>
      </c>
    </row>
    <row r="21" spans="1:21" ht="24" x14ac:dyDescent="0.25">
      <c r="A21" s="3" t="s">
        <v>15</v>
      </c>
      <c r="C21" s="1">
        <f>IFERROR(VLOOKUP(A21,'درآمد سود سهام'!A:S,13,0),0)</f>
        <v>0</v>
      </c>
      <c r="E21" s="1">
        <f>IFERROR(VLOOKUP(A21,'درآمد ناشی از تغییر قیمت اوراق'!A:Q,9,0),0)</f>
        <v>20533440018</v>
      </c>
      <c r="G21" s="1">
        <f>IFERROR(VLOOKUP(A21,'درآمد ناشی از فروش'!A:Q,9,0),0)</f>
        <v>0</v>
      </c>
      <c r="I21" s="1">
        <f t="shared" si="1"/>
        <v>20533440018</v>
      </c>
      <c r="K21" s="5">
        <f t="shared" si="0"/>
        <v>4.8846941279113969E-3</v>
      </c>
      <c r="M21" s="1">
        <f>IFERROR(VLOOKUP(A21,'درآمد سود سهام'!A:S,19,0),0)</f>
        <v>0</v>
      </c>
      <c r="O21" s="1">
        <f>IFERROR(VLOOKUP(A21,'درآمد ناشی از تغییر قیمت اوراق'!A:Q,17,0),0)</f>
        <v>-8478847931</v>
      </c>
      <c r="Q21" s="1">
        <f>IFERROR(VLOOKUP(A21,'درآمد ناشی از فروش'!A:Q,17,0),0)</f>
        <v>-2477300790</v>
      </c>
      <c r="S21" s="1">
        <f t="shared" si="2"/>
        <v>-10956148721</v>
      </c>
      <c r="U21" s="5">
        <f t="shared" si="3"/>
        <v>-3.1099766088160583E-3</v>
      </c>
    </row>
    <row r="22" spans="1:21" ht="24" x14ac:dyDescent="0.25">
      <c r="A22" s="3" t="s">
        <v>23</v>
      </c>
      <c r="C22" s="1">
        <f>IFERROR(VLOOKUP(A22,'درآمد سود سهام'!A:S,13,0),0)</f>
        <v>6129770992</v>
      </c>
      <c r="E22" s="1">
        <f>IFERROR(VLOOKUP(A22,'درآمد ناشی از تغییر قیمت اوراق'!A:Q,9,0),0)</f>
        <v>15368277760</v>
      </c>
      <c r="G22" s="1">
        <f>IFERROR(VLOOKUP(A22,'درآمد ناشی از فروش'!A:Q,9,0),0)</f>
        <v>0</v>
      </c>
      <c r="I22" s="1">
        <f t="shared" si="1"/>
        <v>21498048752</v>
      </c>
      <c r="K22" s="5">
        <f t="shared" si="0"/>
        <v>5.1141646216314642E-3</v>
      </c>
      <c r="M22" s="1">
        <f>IFERROR(VLOOKUP(A22,'درآمد سود سهام'!A:S,19,0),0)</f>
        <v>6129770992</v>
      </c>
      <c r="O22" s="1">
        <f>IFERROR(VLOOKUP(A22,'درآمد ناشی از تغییر قیمت اوراق'!A:Q,17,0),0)</f>
        <v>21099475967</v>
      </c>
      <c r="Q22" s="1">
        <f>IFERROR(VLOOKUP(A22,'درآمد ناشی از فروش'!A:Q,17,0),0)</f>
        <v>15674461518</v>
      </c>
      <c r="S22" s="1">
        <f t="shared" si="2"/>
        <v>42903708477</v>
      </c>
      <c r="U22" s="5">
        <f t="shared" si="3"/>
        <v>1.2178506626072408E-2</v>
      </c>
    </row>
    <row r="23" spans="1:21" ht="24" x14ac:dyDescent="0.25">
      <c r="A23" s="3" t="s">
        <v>27</v>
      </c>
      <c r="C23" s="1">
        <f>IFERROR(VLOOKUP(A23,'درآمد سود سهام'!A:S,13,0),0)</f>
        <v>0</v>
      </c>
      <c r="E23" s="1">
        <f>IFERROR(VLOOKUP(A23,'درآمد ناشی از تغییر قیمت اوراق'!A:Q,9,0),0)</f>
        <v>2340888016472</v>
      </c>
      <c r="G23" s="1">
        <f>IFERROR(VLOOKUP(A23,'درآمد ناشی از فروش'!A:Q,9,0),0)</f>
        <v>0</v>
      </c>
      <c r="I23" s="1">
        <f t="shared" si="1"/>
        <v>2340888016472</v>
      </c>
      <c r="K23" s="5">
        <f t="shared" si="0"/>
        <v>0.55687317556801097</v>
      </c>
      <c r="M23" s="1">
        <f>IFERROR(VLOOKUP(A23,'درآمد سود سهام'!A:S,19,0),0)</f>
        <v>0</v>
      </c>
      <c r="O23" s="1">
        <f>IFERROR(VLOOKUP(A23,'درآمد ناشی از تغییر قیمت اوراق'!A:Q,17,0),0)</f>
        <v>3103459844642</v>
      </c>
      <c r="Q23" s="1">
        <f>IFERROR(VLOOKUP(A23,'درآمد ناشی از فروش'!A:Q,17,0),0)</f>
        <v>41416104218</v>
      </c>
      <c r="S23" s="1">
        <f t="shared" si="2"/>
        <v>3144875948860</v>
      </c>
      <c r="U23" s="5">
        <f t="shared" si="3"/>
        <v>0.89269422017211464</v>
      </c>
    </row>
    <row r="24" spans="1:21" ht="24" x14ac:dyDescent="0.25">
      <c r="A24" s="3" t="s">
        <v>24</v>
      </c>
      <c r="C24" s="1">
        <f>IFERROR(VLOOKUP(A24,'درآمد سود سهام'!A:S,13,0),0)</f>
        <v>0</v>
      </c>
      <c r="E24" s="1">
        <f>IFERROR(VLOOKUP(A24,'درآمد ناشی از تغییر قیمت اوراق'!A:Q,9,0),0)</f>
        <v>454065599777</v>
      </c>
      <c r="G24" s="1">
        <f>IFERROR(VLOOKUP(A24,'درآمد ناشی از فروش'!A:Q,9,0),0)</f>
        <v>0</v>
      </c>
      <c r="I24" s="1">
        <f t="shared" si="1"/>
        <v>454065599777</v>
      </c>
      <c r="K24" s="5">
        <f t="shared" si="0"/>
        <v>0.1080175346640876</v>
      </c>
      <c r="M24" s="1">
        <f>IFERROR(VLOOKUP(A24,'درآمد سود سهام'!A:S,19,0),0)</f>
        <v>0</v>
      </c>
      <c r="O24" s="1">
        <f>IFERROR(VLOOKUP(A24,'درآمد ناشی از تغییر قیمت اوراق'!A:Q,17,0),0)</f>
        <v>-530671495947</v>
      </c>
      <c r="Q24" s="1">
        <f>IFERROR(VLOOKUP(A24,'درآمد ناشی از فروش'!A:Q,17,0),0)</f>
        <v>-12637828066</v>
      </c>
      <c r="S24" s="1">
        <f t="shared" si="2"/>
        <v>-543309324013</v>
      </c>
      <c r="U24" s="5">
        <f t="shared" si="3"/>
        <v>-0.15422201104238686</v>
      </c>
    </row>
    <row r="25" spans="1:21" ht="24" x14ac:dyDescent="0.25">
      <c r="A25" s="3" t="s">
        <v>28</v>
      </c>
      <c r="C25" s="1">
        <f>IFERROR(VLOOKUP(A25,'درآمد سود سهام'!A:S,13,0),0)</f>
        <v>0</v>
      </c>
      <c r="E25" s="1">
        <f>IFERROR(VLOOKUP(A25,'درآمد ناشی از تغییر قیمت اوراق'!A:Q,9,0),0)</f>
        <v>15053354342</v>
      </c>
      <c r="G25" s="1">
        <f>IFERROR(VLOOKUP(A25,'درآمد ناشی از فروش'!A:Q,9,0),0)</f>
        <v>0</v>
      </c>
      <c r="I25" s="1">
        <f t="shared" si="1"/>
        <v>15053354342</v>
      </c>
      <c r="K25" s="5">
        <f t="shared" si="0"/>
        <v>3.5810381258706897E-3</v>
      </c>
      <c r="M25" s="1">
        <f>IFERROR(VLOOKUP(A25,'درآمد سود سهام'!A:S,19,0),0)</f>
        <v>0</v>
      </c>
      <c r="O25" s="1">
        <f>IFERROR(VLOOKUP(A25,'درآمد ناشی از تغییر قیمت اوراق'!A:Q,17,0),0)</f>
        <v>12318195795</v>
      </c>
      <c r="Q25" s="1">
        <f>IFERROR(VLOOKUP(A25,'درآمد ناشی از فروش'!A:Q,17,0),0)</f>
        <v>0</v>
      </c>
      <c r="S25" s="1">
        <f t="shared" si="2"/>
        <v>12318195795</v>
      </c>
      <c r="U25" s="5">
        <f t="shared" si="3"/>
        <v>3.4966028447421193E-3</v>
      </c>
    </row>
    <row r="26" spans="1:21" ht="24" x14ac:dyDescent="0.25">
      <c r="A26" s="3" t="s">
        <v>29</v>
      </c>
      <c r="C26" s="1">
        <f>IFERROR(VLOOKUP(A26,'درآمد سود سهام'!A:S,13,0),0)</f>
        <v>0</v>
      </c>
      <c r="E26" s="1">
        <f>IFERROR(VLOOKUP(A26,'درآمد ناشی از تغییر قیمت اوراق'!A:Q,9,0),0)</f>
        <v>39715260873</v>
      </c>
      <c r="G26" s="1">
        <f>IFERROR(VLOOKUP(A26,'درآمد ناشی از فروش'!A:Q,9,0),0)</f>
        <v>0</v>
      </c>
      <c r="I26" s="1">
        <f t="shared" si="1"/>
        <v>39715260873</v>
      </c>
      <c r="K26" s="5">
        <f t="shared" si="0"/>
        <v>9.4478519626887188E-3</v>
      </c>
      <c r="M26" s="1">
        <f>IFERROR(VLOOKUP(A26,'درآمد سود سهام'!A:S,19,0),0)</f>
        <v>0</v>
      </c>
      <c r="O26" s="1">
        <f>IFERROR(VLOOKUP(A26,'درآمد ناشی از تغییر قیمت اوراق'!A:Q,17,0),0)</f>
        <v>-6397683332</v>
      </c>
      <c r="Q26" s="1">
        <f>IFERROR(VLOOKUP(A26,'درآمد ناشی از فروش'!A:Q,17,0),0)</f>
        <v>-381827649</v>
      </c>
      <c r="S26" s="1">
        <f t="shared" si="2"/>
        <v>-6779510981</v>
      </c>
      <c r="U26" s="5">
        <f t="shared" si="3"/>
        <v>-1.9244098548707178E-3</v>
      </c>
    </row>
    <row r="27" spans="1:21" ht="24" x14ac:dyDescent="0.25">
      <c r="A27" s="3" t="s">
        <v>21</v>
      </c>
      <c r="C27" s="1">
        <f>IFERROR(VLOOKUP(A27,'درآمد سود سهام'!A:S,13,0),0)</f>
        <v>0</v>
      </c>
      <c r="E27" s="1">
        <f>IFERROR(VLOOKUP(A27,'درآمد ناشی از تغییر قیمت اوراق'!A:Q,9,0),0)</f>
        <v>0</v>
      </c>
      <c r="G27" s="1">
        <f>IFERROR(VLOOKUP(A27,'درآمد ناشی از فروش'!A:Q,9,0),0)</f>
        <v>0</v>
      </c>
      <c r="I27" s="1">
        <f t="shared" si="1"/>
        <v>0</v>
      </c>
      <c r="K27" s="5">
        <f t="shared" si="0"/>
        <v>0</v>
      </c>
      <c r="M27" s="1">
        <f>IFERROR(VLOOKUP(A27,'درآمد سود سهام'!A:S,19,0),0)</f>
        <v>0</v>
      </c>
      <c r="O27" s="1">
        <f>IFERROR(VLOOKUP(A27,'درآمد ناشی از تغییر قیمت اوراق'!A:Q,17,0),0)</f>
        <v>0</v>
      </c>
      <c r="Q27" s="1">
        <f>IFERROR(VLOOKUP(A27,'درآمد ناشی از فروش'!A:Q,17,0),0)</f>
        <v>-8101346048</v>
      </c>
      <c r="S27" s="1">
        <f t="shared" si="2"/>
        <v>-8101346048</v>
      </c>
      <c r="U27" s="5">
        <f t="shared" si="3"/>
        <v>-2.2996216417647164E-3</v>
      </c>
    </row>
    <row r="28" spans="1:21" ht="24" x14ac:dyDescent="0.25">
      <c r="A28" s="3" t="s">
        <v>63</v>
      </c>
      <c r="C28" s="1">
        <f>IFERROR(VLOOKUP(A28,'درآمد سود سهام'!A:S,13,0),0)</f>
        <v>0</v>
      </c>
      <c r="E28" s="1">
        <f>IFERROR(VLOOKUP(A28,'درآمد ناشی از تغییر قیمت اوراق'!A:Q,9,0),0)</f>
        <v>9897144583</v>
      </c>
      <c r="G28" s="1">
        <f>IFERROR(VLOOKUP(A28,'درآمد ناشی از فروش'!A:Q,9,0),0)</f>
        <v>0</v>
      </c>
      <c r="I28" s="1">
        <f t="shared" si="1"/>
        <v>9897144583</v>
      </c>
      <c r="K28" s="5">
        <f t="shared" si="0"/>
        <v>2.354428872380394E-3</v>
      </c>
      <c r="M28" s="1">
        <f>IFERROR(VLOOKUP(A28,'درآمد سود سهام'!A:S,19,0),0)</f>
        <v>4835756934</v>
      </c>
      <c r="O28" s="1">
        <f>IFERROR(VLOOKUP(A28,'درآمد ناشی از تغییر قیمت اوراق'!A:Q,17,0),0)</f>
        <v>-1782345457</v>
      </c>
      <c r="Q28" s="1">
        <f>IFERROR(VLOOKUP(A28,'درآمد ناشی از فروش'!A:Q,17,0),0)</f>
        <v>-356132720</v>
      </c>
      <c r="S28" s="1">
        <f t="shared" si="2"/>
        <v>2697278757</v>
      </c>
      <c r="U28" s="5">
        <f t="shared" si="3"/>
        <v>7.6564074250361333E-4</v>
      </c>
    </row>
    <row r="29" spans="1:21" ht="24" x14ac:dyDescent="0.25">
      <c r="A29" s="3" t="s">
        <v>17</v>
      </c>
      <c r="C29" s="1">
        <f>IFERROR(VLOOKUP(A29,'درآمد سود سهام'!A:S,13,0),0)</f>
        <v>22910559691</v>
      </c>
      <c r="E29" s="1">
        <f>IFERROR(VLOOKUP(A29,'درآمد ناشی از تغییر قیمت اوراق'!A:Q,9,0),0)</f>
        <v>4590715291</v>
      </c>
      <c r="G29" s="1">
        <f>IFERROR(VLOOKUP(A29,'درآمد ناشی از فروش'!A:Q,9,0),0)</f>
        <v>0</v>
      </c>
      <c r="I29" s="1">
        <f t="shared" si="1"/>
        <v>27501274982</v>
      </c>
      <c r="K29" s="5">
        <f t="shared" si="0"/>
        <v>6.5422703792881835E-3</v>
      </c>
      <c r="M29" s="1">
        <f>IFERROR(VLOOKUP(A29,'درآمد سود سهام'!A:S,19,0),0)</f>
        <v>22910559691</v>
      </c>
      <c r="O29" s="1">
        <f>IFERROR(VLOOKUP(A29,'درآمد ناشی از تغییر قیمت اوراق'!A:Q,17,0),0)</f>
        <v>-60798985444</v>
      </c>
      <c r="Q29" s="1">
        <f>IFERROR(VLOOKUP(A29,'درآمد ناشی از فروش'!A:Q,17,0),0)</f>
        <v>0</v>
      </c>
      <c r="S29" s="1">
        <f t="shared" si="2"/>
        <v>-37888425753</v>
      </c>
      <c r="U29" s="5">
        <f t="shared" si="3"/>
        <v>-1.0754884844785045E-2</v>
      </c>
    </row>
    <row r="30" spans="1:21" ht="24" x14ac:dyDescent="0.25">
      <c r="A30" s="3" t="s">
        <v>76</v>
      </c>
      <c r="C30" s="1">
        <f>IFERROR(VLOOKUP(A30,'درآمد سود سهام'!A:S,13,0),0)</f>
        <v>0</v>
      </c>
      <c r="E30" s="1">
        <f>IFERROR(VLOOKUP(A30,'درآمد ناشی از تغییر قیمت اوراق'!A:Q,9,0),0)</f>
        <v>97951217065</v>
      </c>
      <c r="G30" s="1">
        <f>IFERROR(VLOOKUP(A30,'درآمد ناشی از فروش'!A:Q,9,0),0)</f>
        <v>35656394935</v>
      </c>
      <c r="I30" s="1">
        <f t="shared" si="1"/>
        <v>133607612000</v>
      </c>
      <c r="K30" s="5">
        <f t="shared" si="0"/>
        <v>3.1783876311448765E-2</v>
      </c>
      <c r="M30" s="1">
        <f>IFERROR(VLOOKUP(A30,'درآمد سود سهام'!A:S,19,0),0)</f>
        <v>0</v>
      </c>
      <c r="O30" s="1">
        <f>IFERROR(VLOOKUP(A30,'درآمد ناشی از تغییر قیمت اوراق'!A:Q,17,0),0)</f>
        <v>79966062553</v>
      </c>
      <c r="Q30" s="1">
        <f>IFERROR(VLOOKUP(A30,'درآمد ناشی از فروش'!A:Q,17,0),0)</f>
        <v>35570218847</v>
      </c>
      <c r="S30" s="1">
        <f t="shared" si="2"/>
        <v>115536281400</v>
      </c>
      <c r="U30" s="5">
        <f t="shared" si="3"/>
        <v>3.2795751661793257E-2</v>
      </c>
    </row>
    <row r="31" spans="1:21" ht="24" x14ac:dyDescent="0.25">
      <c r="A31" s="3" t="s">
        <v>20</v>
      </c>
      <c r="C31" s="1">
        <f>IFERROR(VLOOKUP(A31,'درآمد سود سهام'!A:S,13,0),0)</f>
        <v>0</v>
      </c>
      <c r="E31" s="1">
        <f>IFERROR(VLOOKUP(A31,'درآمد ناشی از تغییر قیمت اوراق'!A:Q,9,0),0)</f>
        <v>0</v>
      </c>
      <c r="G31" s="1">
        <f>IFERROR(VLOOKUP(A31,'درآمد ناشی از فروش'!A:Q,9,0),0)</f>
        <v>0</v>
      </c>
      <c r="I31" s="1">
        <f t="shared" si="1"/>
        <v>0</v>
      </c>
      <c r="K31" s="5">
        <f t="shared" si="0"/>
        <v>0</v>
      </c>
      <c r="M31" s="1">
        <f>IFERROR(VLOOKUP(A31,'درآمد سود سهام'!A:S,19,0),0)</f>
        <v>0</v>
      </c>
      <c r="O31" s="1">
        <f>IFERROR(VLOOKUP(A31,'درآمد ناشی از تغییر قیمت اوراق'!A:Q,17,0),0)</f>
        <v>0</v>
      </c>
      <c r="Q31" s="1">
        <f>IFERROR(VLOOKUP(A31,'درآمد ناشی از فروش'!A:Q,17,0),0)</f>
        <v>-2005816957</v>
      </c>
      <c r="S31" s="1">
        <f t="shared" si="2"/>
        <v>-2005816957</v>
      </c>
      <c r="U31" s="5">
        <f t="shared" si="3"/>
        <v>-5.6936465328185509E-4</v>
      </c>
    </row>
    <row r="32" spans="1:21" ht="24" x14ac:dyDescent="0.25">
      <c r="A32" s="3" t="s">
        <v>75</v>
      </c>
      <c r="C32" s="1">
        <f>IFERROR(VLOOKUP(A32,'درآمد سود سهام'!A:S,13,0),0)</f>
        <v>0</v>
      </c>
      <c r="E32" s="1">
        <f>IFERROR(VLOOKUP(A32,'درآمد ناشی از تغییر قیمت اوراق'!A:Q,9,0),0)</f>
        <v>153637278755</v>
      </c>
      <c r="G32" s="1">
        <f>IFERROR(VLOOKUP(A32,'درآمد ناشی از فروش'!A:Q,9,0),0)</f>
        <v>0</v>
      </c>
      <c r="I32" s="1">
        <f t="shared" si="1"/>
        <v>153637278755</v>
      </c>
      <c r="K32" s="5">
        <f t="shared" si="0"/>
        <v>3.6548727963018272E-2</v>
      </c>
      <c r="M32" s="1">
        <f>IFERROR(VLOOKUP(A32,'درآمد سود سهام'!A:S,19,0),0)</f>
        <v>0</v>
      </c>
      <c r="O32" s="1">
        <f>IFERROR(VLOOKUP(A32,'درآمد ناشی از تغییر قیمت اوراق'!A:Q,17,0),0)</f>
        <v>82818042224</v>
      </c>
      <c r="Q32" s="1">
        <f>IFERROR(VLOOKUP(A32,'درآمد ناشی از فروش'!A:Q,17,0),0)</f>
        <v>-1497285442</v>
      </c>
      <c r="S32" s="1">
        <f t="shared" si="2"/>
        <v>81320756782</v>
      </c>
      <c r="U32" s="5">
        <f t="shared" si="3"/>
        <v>2.3083444542742242E-2</v>
      </c>
    </row>
    <row r="33" spans="1:21" ht="24" x14ac:dyDescent="0.25">
      <c r="A33" s="3" t="s">
        <v>73</v>
      </c>
      <c r="C33" s="1">
        <f>IFERROR(VLOOKUP(A33,'درآمد سود سهام'!A:S,13,0),0)</f>
        <v>0</v>
      </c>
      <c r="E33" s="1">
        <f>IFERROR(VLOOKUP(A33,'درآمد ناشی از تغییر قیمت اوراق'!A:Q,9,0),0)</f>
        <v>43139961783</v>
      </c>
      <c r="G33" s="1">
        <f>IFERROR(VLOOKUP(A33,'درآمد ناشی از فروش'!A:Q,9,0),0)</f>
        <v>0</v>
      </c>
      <c r="I33" s="1">
        <f t="shared" si="1"/>
        <v>43139961783</v>
      </c>
      <c r="K33" s="5">
        <f t="shared" si="0"/>
        <v>1.0262553075130919E-2</v>
      </c>
      <c r="M33" s="1">
        <f>IFERROR(VLOOKUP(A33,'درآمد سود سهام'!A:S,19,0),0)</f>
        <v>0</v>
      </c>
      <c r="O33" s="1">
        <f>IFERROR(VLOOKUP(A33,'درآمد ناشی از تغییر قیمت اوراق'!A:Q,17,0),0)</f>
        <v>44585188469</v>
      </c>
      <c r="Q33" s="1">
        <f>IFERROR(VLOOKUP(A33,'درآمد ناشی از فروش'!A:Q,17,0),0)</f>
        <v>-85388447</v>
      </c>
      <c r="S33" s="1">
        <f t="shared" si="2"/>
        <v>44499800022</v>
      </c>
      <c r="U33" s="5">
        <f t="shared" si="3"/>
        <v>1.2631567961481701E-2</v>
      </c>
    </row>
    <row r="34" spans="1:21" ht="24" x14ac:dyDescent="0.25">
      <c r="A34" s="3" t="s">
        <v>77</v>
      </c>
      <c r="C34" s="1">
        <f>IFERROR(VLOOKUP(A34,'درآمد سود سهام'!A:S,13,0),0)</f>
        <v>0</v>
      </c>
      <c r="E34" s="1">
        <f>IFERROR(VLOOKUP(A34,'درآمد ناشی از تغییر قیمت اوراق'!A:Q,9,0),0)</f>
        <v>0</v>
      </c>
      <c r="G34" s="1">
        <f>IFERROR(VLOOKUP(A34,'درآمد ناشی از فروش'!A:Q,9,0),0)</f>
        <v>0</v>
      </c>
      <c r="I34" s="1">
        <f t="shared" si="1"/>
        <v>0</v>
      </c>
      <c r="K34" s="5">
        <f t="shared" si="0"/>
        <v>0</v>
      </c>
      <c r="M34" s="1">
        <f>IFERROR(VLOOKUP(A34,'درآمد سود سهام'!A:S,19,0),0)</f>
        <v>0</v>
      </c>
      <c r="O34" s="1">
        <f>IFERROR(VLOOKUP(A34,'درآمد ناشی از تغییر قیمت اوراق'!A:Q,17,0),0)</f>
        <v>0</v>
      </c>
      <c r="Q34" s="1">
        <f>IFERROR(VLOOKUP(A34,'درآمد ناشی از فروش'!A:Q,17,0),0)</f>
        <v>734279895</v>
      </c>
      <c r="S34" s="1">
        <f t="shared" si="2"/>
        <v>734279895</v>
      </c>
      <c r="U34" s="5">
        <f t="shared" si="3"/>
        <v>2.0843029388574065E-4</v>
      </c>
    </row>
    <row r="35" spans="1:21" ht="24" x14ac:dyDescent="0.25">
      <c r="A35" s="3" t="s">
        <v>74</v>
      </c>
      <c r="C35" s="1">
        <f>IFERROR(VLOOKUP(A35,'درآمد سود سهام'!A:S,13,0),0)</f>
        <v>0</v>
      </c>
      <c r="E35" s="1">
        <f>IFERROR(VLOOKUP(A35,'درآمد ناشی از تغییر قیمت اوراق'!A:Q,9,0),0)</f>
        <v>32924610097</v>
      </c>
      <c r="G35" s="1">
        <f>IFERROR(VLOOKUP(A35,'درآمد ناشی از فروش'!A:Q,9,0),0)</f>
        <v>0</v>
      </c>
      <c r="I35" s="1">
        <f t="shared" si="1"/>
        <v>32924610097</v>
      </c>
      <c r="K35" s="5">
        <f t="shared" si="0"/>
        <v>7.8324260067287581E-3</v>
      </c>
      <c r="M35" s="1">
        <f>IFERROR(VLOOKUP(A35,'درآمد سود سهام'!A:S,19,0),0)</f>
        <v>0</v>
      </c>
      <c r="O35" s="1">
        <f>IFERROR(VLOOKUP(A35,'درآمد ناشی از تغییر قیمت اوراق'!A:Q,17,0),0)</f>
        <v>23011691060</v>
      </c>
      <c r="Q35" s="1">
        <f>IFERROR(VLOOKUP(A35,'درآمد ناشی از فروش'!A:Q,17,0),0)</f>
        <v>-2040178487</v>
      </c>
      <c r="S35" s="1">
        <f t="shared" si="2"/>
        <v>20971512573</v>
      </c>
      <c r="U35" s="5">
        <f t="shared" si="3"/>
        <v>5.9529050959769162E-3</v>
      </c>
    </row>
    <row r="36" spans="1:21" ht="24" x14ac:dyDescent="0.25">
      <c r="A36" s="3" t="s">
        <v>25</v>
      </c>
      <c r="C36" s="1">
        <f>IFERROR(VLOOKUP(A36,'درآمد سود سهام'!A:S,13,0),0)</f>
        <v>4478352508</v>
      </c>
      <c r="E36" s="1">
        <f>IFERROR(VLOOKUP(A36,'درآمد ناشی از تغییر قیمت اوراق'!A:Q,9,0),0)</f>
        <v>67264753453</v>
      </c>
      <c r="G36" s="1">
        <f>IFERROR(VLOOKUP(A36,'درآمد ناشی از فروش'!A:Q,9,0),0)</f>
        <v>0</v>
      </c>
      <c r="I36" s="1">
        <f t="shared" si="1"/>
        <v>71743105961</v>
      </c>
      <c r="K36" s="5">
        <f t="shared" si="0"/>
        <v>1.7066946799884325E-2</v>
      </c>
      <c r="M36" s="1">
        <f>IFERROR(VLOOKUP(A36,'درآمد سود سهام'!A:S,19,0),0)</f>
        <v>4478352508</v>
      </c>
      <c r="O36" s="1">
        <f>IFERROR(VLOOKUP(A36,'درآمد ناشی از تغییر قیمت اوراق'!A:Q,17,0),0)</f>
        <v>46549094745</v>
      </c>
      <c r="Q36" s="1">
        <f>IFERROR(VLOOKUP(A36,'درآمد ناشی از فروش'!A:Q,17,0),0)</f>
        <v>-1903</v>
      </c>
      <c r="S36" s="1">
        <f t="shared" si="2"/>
        <v>51027445350</v>
      </c>
      <c r="U36" s="5">
        <f t="shared" si="3"/>
        <v>1.4484484054325184E-2</v>
      </c>
    </row>
    <row r="37" spans="1:21" ht="24" x14ac:dyDescent="0.25">
      <c r="A37" s="3" t="s">
        <v>61</v>
      </c>
      <c r="C37" s="1">
        <f>IFERROR(VLOOKUP(A37,'درآمد سود سهام'!A:S,13,0),0)</f>
        <v>0</v>
      </c>
      <c r="E37" s="1">
        <f>IFERROR(VLOOKUP(A37,'درآمد ناشی از تغییر قیمت اوراق'!A:Q,9,0),0)</f>
        <v>70609933200</v>
      </c>
      <c r="G37" s="1">
        <f>IFERROR(VLOOKUP(A37,'درآمد ناشی از فروش'!A:Q,9,0),0)</f>
        <v>0</v>
      </c>
      <c r="I37" s="1">
        <f t="shared" si="1"/>
        <v>70609933200</v>
      </c>
      <c r="K37" s="5">
        <f t="shared" si="0"/>
        <v>1.6797376658363297E-2</v>
      </c>
      <c r="M37" s="1">
        <f>IFERROR(VLOOKUP(A37,'درآمد سود سهام'!A:S,19,0),0)</f>
        <v>0</v>
      </c>
      <c r="O37" s="1">
        <f>IFERROR(VLOOKUP(A37,'درآمد ناشی از تغییر قیمت اوراق'!A:Q,17,0),0)</f>
        <v>-33304351826</v>
      </c>
      <c r="Q37" s="1">
        <f>IFERROR(VLOOKUP(A37,'درآمد ناشی از فروش'!A:Q,17,0),0)</f>
        <v>33340279</v>
      </c>
      <c r="S37" s="1">
        <f t="shared" si="2"/>
        <v>-33271011547</v>
      </c>
      <c r="U37" s="5">
        <f t="shared" si="3"/>
        <v>-9.4442007221470781E-3</v>
      </c>
    </row>
    <row r="38" spans="1:21" ht="24" x14ac:dyDescent="0.25">
      <c r="A38" s="3" t="s">
        <v>70</v>
      </c>
      <c r="C38" s="1">
        <f>IFERROR(VLOOKUP(A38,'درآمد سود سهام'!A:S,13,0),0)</f>
        <v>0</v>
      </c>
      <c r="E38" s="1">
        <f>IFERROR(VLOOKUP(A38,'درآمد ناشی از تغییر قیمت اوراق'!A:Q,9,0),0)</f>
        <v>97341363159</v>
      </c>
      <c r="G38" s="1">
        <f>IFERROR(VLOOKUP(A38,'درآمد ناشی از فروش'!A:Q,9,0),0)</f>
        <v>0</v>
      </c>
      <c r="I38" s="1">
        <f t="shared" si="1"/>
        <v>97341363159</v>
      </c>
      <c r="K38" s="5">
        <f t="shared" si="0"/>
        <v>2.315650882700809E-2</v>
      </c>
      <c r="M38" s="1">
        <f>IFERROR(VLOOKUP(A38,'درآمد سود سهام'!A:S,19,0),0)</f>
        <v>0</v>
      </c>
      <c r="O38" s="1">
        <f>IFERROR(VLOOKUP(A38,'درآمد ناشی از تغییر قیمت اوراق'!A:Q,17,0),0)</f>
        <v>-1924071391</v>
      </c>
      <c r="Q38" s="1">
        <f>IFERROR(VLOOKUP(A38,'درآمد ناشی از فروش'!A:Q,17,0),0)</f>
        <v>-4284</v>
      </c>
      <c r="S38" s="1">
        <f t="shared" si="2"/>
        <v>-1924075675</v>
      </c>
      <c r="U38" s="5">
        <f t="shared" si="3"/>
        <v>-5.4616183982356592E-4</v>
      </c>
    </row>
    <row r="39" spans="1:21" ht="24" x14ac:dyDescent="0.25">
      <c r="A39" s="3" t="s">
        <v>79</v>
      </c>
      <c r="C39" s="1">
        <f>IFERROR(VLOOKUP(A39,'درآمد سود سهام'!A:S,13,0),0)</f>
        <v>0</v>
      </c>
      <c r="E39" s="1">
        <f>IFERROR(VLOOKUP(A39,'درآمد ناشی از تغییر قیمت اوراق'!A:Q,9,0),0)</f>
        <v>41005557750</v>
      </c>
      <c r="G39" s="1">
        <f>IFERROR(VLOOKUP(A39,'درآمد ناشی از فروش'!A:Q,9,0),0)</f>
        <v>0</v>
      </c>
      <c r="I39" s="1">
        <f t="shared" si="1"/>
        <v>41005557750</v>
      </c>
      <c r="K39" s="5">
        <f t="shared" si="0"/>
        <v>9.7548003148800345E-3</v>
      </c>
      <c r="M39" s="1">
        <f>IFERROR(VLOOKUP(A39,'درآمد سود سهام'!A:S,19,0),0)</f>
        <v>42750000000</v>
      </c>
      <c r="O39" s="1">
        <f>IFERROR(VLOOKUP(A39,'درآمد ناشی از تغییر قیمت اوراق'!A:Q,17,0),0)</f>
        <v>23472146854</v>
      </c>
      <c r="Q39" s="1">
        <f>IFERROR(VLOOKUP(A39,'درآمد ناشی از فروش'!A:Q,17,0),0)</f>
        <v>416753499</v>
      </c>
      <c r="S39" s="1">
        <f t="shared" si="2"/>
        <v>66638900353</v>
      </c>
      <c r="U39" s="5">
        <f t="shared" si="3"/>
        <v>1.891590070677119E-2</v>
      </c>
    </row>
    <row r="40" spans="1:21" ht="24" x14ac:dyDescent="0.25">
      <c r="A40" s="3" t="s">
        <v>78</v>
      </c>
      <c r="C40" s="1">
        <f>IFERROR(VLOOKUP(A40,'درآمد سود سهام'!A:S,13,0),0)</f>
        <v>0</v>
      </c>
      <c r="E40" s="1">
        <f>IFERROR(VLOOKUP(A40,'درآمد ناشی از تغییر قیمت اوراق'!A:Q,9,0),0)</f>
        <v>93987814400</v>
      </c>
      <c r="G40" s="1">
        <f>IFERROR(VLOOKUP(A40,'درآمد ناشی از فروش'!A:Q,9,0),0)</f>
        <v>0</v>
      </c>
      <c r="I40" s="1">
        <f t="shared" si="1"/>
        <v>93987814400</v>
      </c>
      <c r="K40" s="5">
        <f t="shared" si="0"/>
        <v>2.2358734079260419E-2</v>
      </c>
      <c r="M40" s="1">
        <f>IFERROR(VLOOKUP(A40,'درآمد سود سهام'!A:S,19,0),0)</f>
        <v>0</v>
      </c>
      <c r="O40" s="1">
        <f>IFERROR(VLOOKUP(A40,'درآمد ناشی از تغییر قیمت اوراق'!A:Q,17,0),0)</f>
        <v>81842429600</v>
      </c>
      <c r="Q40" s="1">
        <f>IFERROR(VLOOKUP(A40,'درآمد ناشی از فروش'!A:Q,17,0),0)</f>
        <v>0</v>
      </c>
      <c r="S40" s="1">
        <f t="shared" si="2"/>
        <v>81842429600</v>
      </c>
      <c r="U40" s="5">
        <f t="shared" si="3"/>
        <v>2.3231524885821694E-2</v>
      </c>
    </row>
    <row r="41" spans="1:21" ht="24" x14ac:dyDescent="0.25">
      <c r="A41" s="3" t="s">
        <v>80</v>
      </c>
      <c r="C41" s="1">
        <f>IFERROR(VLOOKUP(A41,'درآمد سود سهام'!A:S,13,0),0)</f>
        <v>0</v>
      </c>
      <c r="E41" s="1">
        <f>IFERROR(VLOOKUP(A41,'درآمد ناشی از تغییر قیمت اوراق'!A:Q,9,0),0)</f>
        <v>22475992610</v>
      </c>
      <c r="G41" s="1">
        <f>IFERROR(VLOOKUP(A41,'درآمد ناشی از فروش'!A:Q,9,0),0)</f>
        <v>0</v>
      </c>
      <c r="I41" s="1">
        <f t="shared" si="1"/>
        <v>22475992610</v>
      </c>
      <c r="K41" s="5">
        <f t="shared" si="0"/>
        <v>5.3468074041565575E-3</v>
      </c>
      <c r="M41" s="1">
        <f>IFERROR(VLOOKUP(A41,'درآمد سود سهام'!A:S,19,0),0)</f>
        <v>0</v>
      </c>
      <c r="O41" s="1">
        <f>IFERROR(VLOOKUP(A41,'درآمد ناشی از تغییر قیمت اوراق'!A:Q,17,0),0)</f>
        <v>20714360757</v>
      </c>
      <c r="Q41" s="1">
        <f>IFERROR(VLOOKUP(A41,'درآمد ناشی از فروش'!A:Q,17,0),0)</f>
        <v>0</v>
      </c>
      <c r="S41" s="1">
        <f t="shared" si="2"/>
        <v>20714360757</v>
      </c>
      <c r="U41" s="5">
        <f t="shared" si="3"/>
        <v>5.8799108209775554E-3</v>
      </c>
    </row>
    <row r="42" spans="1:21" ht="24" x14ac:dyDescent="0.25">
      <c r="A42" s="3" t="s">
        <v>105</v>
      </c>
      <c r="C42" s="1">
        <f>IFERROR(VLOOKUP(A42,'درآمد سود سهام'!A:S,13,0),0)</f>
        <v>0</v>
      </c>
      <c r="E42" s="1">
        <f>IFERROR(VLOOKUP(A42,'درآمد ناشی از تغییر قیمت اوراق'!A:Q,9,0),0)</f>
        <v>0</v>
      </c>
      <c r="G42" s="1">
        <f>IFERROR(VLOOKUP(A42,'درآمد ناشی از فروش'!A:Q,9,0),0)</f>
        <v>161898597</v>
      </c>
      <c r="I42" s="1">
        <f t="shared" si="1"/>
        <v>161898597</v>
      </c>
      <c r="K42" s="5">
        <f t="shared" si="0"/>
        <v>3.8514010579315572E-5</v>
      </c>
      <c r="M42" s="1">
        <f>IFERROR(VLOOKUP(A42,'درآمد سود سهام'!A:S,19,0),0)</f>
        <v>0</v>
      </c>
      <c r="O42" s="1">
        <f>IFERROR(VLOOKUP(A42,'درآمد ناشی از تغییر قیمت اوراق'!A:Q,17,0),0)</f>
        <v>0</v>
      </c>
      <c r="Q42" s="1">
        <f>IFERROR(VLOOKUP(A42,'درآمد ناشی از فروش'!A:Q,17,0),0)</f>
        <v>1885921984</v>
      </c>
      <c r="S42" s="1">
        <f t="shared" si="2"/>
        <v>1885921984</v>
      </c>
      <c r="U42" s="5">
        <f t="shared" si="3"/>
        <v>5.353316576517447E-4</v>
      </c>
    </row>
    <row r="43" spans="1:21" ht="24" x14ac:dyDescent="0.25">
      <c r="A43" s="3" t="s">
        <v>103</v>
      </c>
      <c r="C43" s="1">
        <f>IFERROR(VLOOKUP(A43,'درآمد سود سهام'!A:S,13,0),0)</f>
        <v>0</v>
      </c>
      <c r="E43" s="1">
        <f>IFERROR(VLOOKUP(A43,'درآمد ناشی از تغییر قیمت اوراق'!A:Q,9,0),0)</f>
        <v>0</v>
      </c>
      <c r="G43" s="1">
        <f>IFERROR(VLOOKUP(A43,'درآمد ناشی از فروش'!A:Q,9,0),0)</f>
        <v>0</v>
      </c>
      <c r="I43" s="1">
        <f t="shared" si="1"/>
        <v>0</v>
      </c>
      <c r="K43" s="5">
        <f t="shared" si="0"/>
        <v>0</v>
      </c>
      <c r="M43" s="1">
        <f>IFERROR(VLOOKUP(A43,'درآمد سود سهام'!A:S,19,0),0)</f>
        <v>0</v>
      </c>
      <c r="O43" s="1">
        <f>IFERROR(VLOOKUP(A43,'درآمد ناشی از تغییر قیمت اوراق'!A:Q,17,0),0)</f>
        <v>0</v>
      </c>
      <c r="Q43" s="1">
        <f>IFERROR(VLOOKUP(A43,'درآمد ناشی از فروش'!A:Q,17,0),0)</f>
        <v>1636347822</v>
      </c>
      <c r="S43" s="1">
        <f t="shared" si="2"/>
        <v>1636347822</v>
      </c>
      <c r="U43" s="5">
        <f t="shared" si="3"/>
        <v>4.6448835077903314E-4</v>
      </c>
    </row>
    <row r="44" spans="1:21" ht="24" x14ac:dyDescent="0.25">
      <c r="A44" s="3" t="s">
        <v>106</v>
      </c>
      <c r="C44" s="1">
        <f>IFERROR(VLOOKUP(A44,'درآمد سود سهام'!A:S,13,0),0)</f>
        <v>0</v>
      </c>
      <c r="E44" s="1">
        <f>IFERROR(VLOOKUP(A44,'درآمد ناشی از تغییر قیمت اوراق'!A:Q,9,0),0)</f>
        <v>0</v>
      </c>
      <c r="G44" s="1">
        <f>IFERROR(VLOOKUP(A44,'درآمد ناشی از فروش'!A:Q,9,0),0)</f>
        <v>0</v>
      </c>
      <c r="I44" s="1">
        <f t="shared" si="1"/>
        <v>0</v>
      </c>
      <c r="K44" s="5">
        <f t="shared" si="0"/>
        <v>0</v>
      </c>
      <c r="M44" s="1">
        <f>IFERROR(VLOOKUP(A44,'درآمد سود سهام'!A:S,19,0),0)</f>
        <v>0</v>
      </c>
      <c r="O44" s="1">
        <f>IFERROR(VLOOKUP(A44,'درآمد ناشی از تغییر قیمت اوراق'!A:Q,17,0),0)</f>
        <v>0</v>
      </c>
      <c r="Q44" s="1">
        <f>IFERROR(VLOOKUP(A44,'درآمد ناشی از فروش'!A:Q,17,0),0)</f>
        <v>80830791</v>
      </c>
      <c r="S44" s="1">
        <f t="shared" si="2"/>
        <v>80830791</v>
      </c>
      <c r="U44" s="5">
        <f t="shared" si="3"/>
        <v>2.2944364455391877E-5</v>
      </c>
    </row>
    <row r="45" spans="1:21" ht="24" x14ac:dyDescent="0.25">
      <c r="A45" s="3" t="s">
        <v>98</v>
      </c>
      <c r="C45" s="1">
        <f>IFERROR(VLOOKUP(A45,'درآمد سود سهام'!A:S,13,0),0)</f>
        <v>0</v>
      </c>
      <c r="E45" s="1">
        <f>IFERROR(VLOOKUP(A45,'درآمد ناشی از تغییر قیمت اوراق'!A:Q,9,0),0)</f>
        <v>0</v>
      </c>
      <c r="G45" s="1">
        <f>IFERROR(VLOOKUP(A45,'درآمد ناشی از فروش'!A:Q,9,0),0)</f>
        <v>-4468867391</v>
      </c>
      <c r="I45" s="1">
        <f t="shared" si="1"/>
        <v>-4468867391</v>
      </c>
      <c r="K45" s="5">
        <f t="shared" si="0"/>
        <v>-1.0630975756666526E-3</v>
      </c>
      <c r="M45" s="1">
        <f>IFERROR(VLOOKUP(A45,'درآمد سود سهام'!A:S,19,0),0)</f>
        <v>0</v>
      </c>
      <c r="O45" s="1">
        <f>IFERROR(VLOOKUP(A45,'درآمد ناشی از تغییر قیمت اوراق'!A:Q,17,0),0)</f>
        <v>0</v>
      </c>
      <c r="Q45" s="1">
        <f>IFERROR(VLOOKUP(A45,'درآمد ناشی از فروش'!A:Q,17,0),0)</f>
        <v>-4576139713</v>
      </c>
      <c r="S45" s="1">
        <f t="shared" si="2"/>
        <v>-4576139713</v>
      </c>
      <c r="U45" s="5">
        <f t="shared" si="3"/>
        <v>-1.2989680797985063E-3</v>
      </c>
    </row>
    <row r="46" spans="1:21" ht="24" x14ac:dyDescent="0.25">
      <c r="A46" s="3" t="s">
        <v>97</v>
      </c>
      <c r="C46" s="1">
        <f>IFERROR(VLOOKUP(A46,'درآمد سود سهام'!A:S,13,0),0)</f>
        <v>0</v>
      </c>
      <c r="E46" s="1">
        <f>IFERROR(VLOOKUP(A46,'درآمد ناشی از تغییر قیمت اوراق'!A:Q,9,0),0)</f>
        <v>10135442688</v>
      </c>
      <c r="G46" s="1">
        <f>IFERROR(VLOOKUP(A46,'درآمد ناشی از فروش'!A:Q,9,0),0)</f>
        <v>0</v>
      </c>
      <c r="I46" s="1">
        <f t="shared" si="1"/>
        <v>10135442688</v>
      </c>
      <c r="K46" s="5">
        <f t="shared" si="0"/>
        <v>2.4111175398986236E-3</v>
      </c>
      <c r="M46" s="1">
        <f>IFERROR(VLOOKUP(A46,'درآمد سود سهام'!A:S,19,0),0)</f>
        <v>0</v>
      </c>
      <c r="O46" s="1">
        <f>IFERROR(VLOOKUP(A46,'درآمد ناشی از تغییر قیمت اوراق'!A:Q,17,0),0)</f>
        <v>3829168354</v>
      </c>
      <c r="Q46" s="1">
        <f>IFERROR(VLOOKUP(A46,'درآمد ناشی از فروش'!A:Q,17,0),0)</f>
        <v>0</v>
      </c>
      <c r="S46" s="1">
        <f t="shared" si="2"/>
        <v>3829168354</v>
      </c>
      <c r="U46" s="5">
        <f t="shared" si="3"/>
        <v>1.0869352283739129E-3</v>
      </c>
    </row>
    <row r="47" spans="1:21" ht="24" x14ac:dyDescent="0.25">
      <c r="A47" s="3" t="s">
        <v>96</v>
      </c>
      <c r="C47" s="1">
        <f>IFERROR(VLOOKUP(A47,'درآمد سود سهام'!A:S,13,0),0)</f>
        <v>0</v>
      </c>
      <c r="E47" s="1">
        <f>IFERROR(VLOOKUP(A47,'درآمد ناشی از تغییر قیمت اوراق'!A:Q,9,0),0)</f>
        <v>6206648850</v>
      </c>
      <c r="G47" s="1">
        <f>IFERROR(VLOOKUP(A47,'درآمد ناشی از فروش'!A:Q,9,0),0)</f>
        <v>0</v>
      </c>
      <c r="I47" s="1">
        <f t="shared" si="1"/>
        <v>6206648850</v>
      </c>
      <c r="K47" s="5">
        <f t="shared" si="0"/>
        <v>1.4764979060998091E-3</v>
      </c>
      <c r="M47" s="1">
        <f>IFERROR(VLOOKUP(A47,'درآمد سود سهام'!A:S,19,0),0)</f>
        <v>0</v>
      </c>
      <c r="O47" s="1">
        <f>IFERROR(VLOOKUP(A47,'درآمد ناشی از تغییر قیمت اوراق'!A:Q,17,0),0)</f>
        <v>3739654078</v>
      </c>
      <c r="Q47" s="1">
        <f>IFERROR(VLOOKUP(A47,'درآمد ناشی از فروش'!A:Q,17,0),0)</f>
        <v>-32149548</v>
      </c>
      <c r="S47" s="1">
        <f t="shared" si="2"/>
        <v>3707504530</v>
      </c>
      <c r="U47" s="5">
        <f t="shared" si="3"/>
        <v>1.0524001324734825E-3</v>
      </c>
    </row>
    <row r="48" spans="1:21" ht="24" x14ac:dyDescent="0.25">
      <c r="A48" s="3" t="s">
        <v>114</v>
      </c>
      <c r="C48" s="1">
        <f>IFERROR(VLOOKUP(A48,'درآمد سود سهام'!A:S,13,0),0)</f>
        <v>0</v>
      </c>
      <c r="E48" s="1">
        <f>IFERROR(VLOOKUP(A48,'درآمد ناشی از تغییر قیمت اوراق'!A:Q,9,0),0)</f>
        <v>3826604516</v>
      </c>
      <c r="G48" s="1">
        <f>IFERROR(VLOOKUP(A48,'درآمد ناشی از فروش'!A:Q,9,0),0)</f>
        <v>0</v>
      </c>
      <c r="I48" s="1">
        <f t="shared" si="1"/>
        <v>3826604516</v>
      </c>
      <c r="K48" s="5">
        <f t="shared" si="0"/>
        <v>9.1030984544035768E-4</v>
      </c>
      <c r="M48" s="1">
        <f>IFERROR(VLOOKUP(A48,'درآمد سود سهام'!A:S,19,0),0)</f>
        <v>0</v>
      </c>
      <c r="O48" s="1">
        <f>IFERROR(VLOOKUP(A48,'درآمد ناشی از تغییر قیمت اوراق'!A:Q,17,0),0)</f>
        <v>3789747399</v>
      </c>
      <c r="Q48" s="1">
        <f>IFERROR(VLOOKUP(A48,'درآمد ناشی از فروش'!A:Q,17,0),0)</f>
        <v>0</v>
      </c>
      <c r="S48" s="1">
        <f t="shared" si="2"/>
        <v>3789747399</v>
      </c>
      <c r="U48" s="5">
        <f t="shared" si="3"/>
        <v>1.0757453247801252E-3</v>
      </c>
    </row>
    <row r="49" spans="1:21" ht="24" x14ac:dyDescent="0.25">
      <c r="A49" s="3" t="s">
        <v>108</v>
      </c>
      <c r="C49" s="1">
        <f>IFERROR(VLOOKUP(A49,'درآمد سود سهام'!A:S,13,0),0)</f>
        <v>0</v>
      </c>
      <c r="E49" s="1">
        <f>IFERROR(VLOOKUP(A49,'درآمد ناشی از تغییر قیمت اوراق'!A:Q,9,0),0)</f>
        <v>691612190</v>
      </c>
      <c r="G49" s="1">
        <f>IFERROR(VLOOKUP(A49,'درآمد ناشی از فروش'!A:Q,9,0),0)</f>
        <v>0</v>
      </c>
      <c r="I49" s="1">
        <f t="shared" si="1"/>
        <v>691612190</v>
      </c>
      <c r="K49" s="5">
        <f t="shared" si="0"/>
        <v>1.6452742454861182E-4</v>
      </c>
      <c r="M49" s="1">
        <f>IFERROR(VLOOKUP(A49,'درآمد سود سهام'!A:S,19,0),0)</f>
        <v>0</v>
      </c>
      <c r="O49" s="1">
        <f>IFERROR(VLOOKUP(A49,'درآمد ناشی از تغییر قیمت اوراق'!A:Q,17,0),0)</f>
        <v>492415679</v>
      </c>
      <c r="Q49" s="1">
        <f>IFERROR(VLOOKUP(A49,'درآمد ناشی از فروش'!A:Q,17,0),0)</f>
        <v>0</v>
      </c>
      <c r="S49" s="1">
        <f t="shared" si="2"/>
        <v>492415679</v>
      </c>
      <c r="U49" s="5">
        <f t="shared" si="3"/>
        <v>1.397755071149218E-4</v>
      </c>
    </row>
    <row r="50" spans="1:21" ht="24" x14ac:dyDescent="0.25">
      <c r="A50" s="3" t="s">
        <v>113</v>
      </c>
      <c r="C50" s="1">
        <f>IFERROR(VLOOKUP(A50,'درآمد سود سهام'!A:S,13,0),0)</f>
        <v>0</v>
      </c>
      <c r="E50" s="1">
        <f>IFERROR(VLOOKUP(A50,'درآمد ناشی از تغییر قیمت اوراق'!A:Q,9,0),0)</f>
        <v>31440465</v>
      </c>
      <c r="G50" s="1">
        <f>IFERROR(VLOOKUP(A50,'درآمد ناشی از فروش'!A:Q,9,0),0)</f>
        <v>0</v>
      </c>
      <c r="I50" s="1">
        <f t="shared" si="1"/>
        <v>31440465</v>
      </c>
      <c r="K50" s="5">
        <f t="shared" si="0"/>
        <v>7.4793631573509003E-6</v>
      </c>
      <c r="M50" s="1">
        <f>IFERROR(VLOOKUP(A50,'درآمد سود سهام'!A:S,19,0),0)</f>
        <v>0</v>
      </c>
      <c r="O50" s="1">
        <f>IFERROR(VLOOKUP(A50,'درآمد ناشی از تغییر قیمت اوراق'!A:Q,17,0),0)</f>
        <v>1408031806</v>
      </c>
      <c r="Q50" s="1">
        <f>IFERROR(VLOOKUP(A50,'درآمد ناشی از فروش'!A:Q,17,0),0)</f>
        <v>0</v>
      </c>
      <c r="S50" s="1">
        <f t="shared" si="2"/>
        <v>1408031806</v>
      </c>
      <c r="U50" s="5">
        <f t="shared" si="3"/>
        <v>3.9967931183115146E-4</v>
      </c>
    </row>
    <row r="51" spans="1:21" ht="24" x14ac:dyDescent="0.25">
      <c r="A51" s="3" t="s">
        <v>110</v>
      </c>
      <c r="C51" s="1">
        <f>IFERROR(VLOOKUP(A51,'درآمد سود سهام'!A:S,13,0),0)</f>
        <v>0</v>
      </c>
      <c r="E51" s="1">
        <f>IFERROR(VLOOKUP(A51,'درآمد ناشی از تغییر قیمت اوراق'!A:Q,9,0),0)</f>
        <v>309588240</v>
      </c>
      <c r="G51" s="1">
        <f>IFERROR(VLOOKUP(A51,'درآمد ناشی از فروش'!A:Q,9,0),0)</f>
        <v>0</v>
      </c>
      <c r="I51" s="1">
        <f t="shared" si="1"/>
        <v>309588240</v>
      </c>
      <c r="K51" s="5">
        <f t="shared" si="0"/>
        <v>7.3647857186753064E-5</v>
      </c>
      <c r="M51" s="1">
        <f>IFERROR(VLOOKUP(A51,'درآمد سود سهام'!A:S,19,0),0)</f>
        <v>0</v>
      </c>
      <c r="O51" s="1">
        <f>IFERROR(VLOOKUP(A51,'درآمد ناشی از تغییر قیمت اوراق'!A:Q,17,0),0)</f>
        <v>271289879</v>
      </c>
      <c r="Q51" s="1">
        <f>IFERROR(VLOOKUP(A51,'درآمد ناشی از فروش'!A:Q,17,0),0)</f>
        <v>0</v>
      </c>
      <c r="S51" s="1">
        <f t="shared" si="2"/>
        <v>271289879</v>
      </c>
      <c r="U51" s="5">
        <f t="shared" si="3"/>
        <v>7.7007459407828419E-5</v>
      </c>
    </row>
    <row r="52" spans="1:21" ht="24" x14ac:dyDescent="0.25">
      <c r="A52" s="3" t="s">
        <v>111</v>
      </c>
      <c r="C52" s="1">
        <f>IFERROR(VLOOKUP(A52,'درآمد سود سهام'!A:S,13,0),0)</f>
        <v>0</v>
      </c>
      <c r="E52" s="1">
        <f>IFERROR(VLOOKUP(A52,'درآمد ناشی از تغییر قیمت اوراق'!A:Q,9,0),0)</f>
        <v>0</v>
      </c>
      <c r="G52" s="1">
        <f>IFERROR(VLOOKUP(A52,'درآمد ناشی از فروش'!A:Q,9,0),0)</f>
        <v>0</v>
      </c>
      <c r="I52" s="1">
        <f t="shared" si="1"/>
        <v>0</v>
      </c>
      <c r="K52" s="5">
        <f t="shared" si="0"/>
        <v>0</v>
      </c>
      <c r="M52" s="1">
        <f>IFERROR(VLOOKUP(A52,'درآمد سود سهام'!A:S,19,0),0)</f>
        <v>0</v>
      </c>
      <c r="O52" s="1">
        <f>IFERROR(VLOOKUP(A52,'درآمد ناشی از تغییر قیمت اوراق'!A:Q,17,0),0)</f>
        <v>0</v>
      </c>
      <c r="Q52" s="1">
        <f>IFERROR(VLOOKUP(A52,'درآمد ناشی از فروش'!A:Q,17,0),0)</f>
        <v>-17025287</v>
      </c>
      <c r="S52" s="1">
        <f t="shared" si="2"/>
        <v>-17025287</v>
      </c>
      <c r="U52" s="5">
        <f t="shared" si="3"/>
        <v>-4.8327423875592832E-6</v>
      </c>
    </row>
    <row r="53" spans="1:21" ht="24" x14ac:dyDescent="0.25">
      <c r="A53" s="3" t="s">
        <v>95</v>
      </c>
      <c r="C53" s="1">
        <f>IFERROR(VLOOKUP(A53,'درآمد سود سهام'!A:S,13,0),0)</f>
        <v>0</v>
      </c>
      <c r="E53" s="1">
        <f>IFERROR(VLOOKUP(A53,'درآمد ناشی از تغییر قیمت اوراق'!A:Q,9,0),0)</f>
        <v>0</v>
      </c>
      <c r="G53" s="1">
        <f>IFERROR(VLOOKUP(A53,'درآمد ناشی از فروش'!A:Q,9,0),0)</f>
        <v>0</v>
      </c>
      <c r="I53" s="1">
        <f t="shared" si="1"/>
        <v>0</v>
      </c>
      <c r="K53" s="5">
        <f t="shared" si="0"/>
        <v>0</v>
      </c>
      <c r="M53" s="1">
        <f>IFERROR(VLOOKUP(A53,'درآمد سود سهام'!A:S,19,0),0)</f>
        <v>0</v>
      </c>
      <c r="O53" s="1">
        <f>IFERROR(VLOOKUP(A53,'درآمد ناشی از تغییر قیمت اوراق'!A:Q,17,0),0)</f>
        <v>0</v>
      </c>
      <c r="Q53" s="1">
        <f>IFERROR(VLOOKUP(A53,'درآمد ناشی از فروش'!A:Q,17,0),0)</f>
        <v>-3241660181</v>
      </c>
      <c r="S53" s="1">
        <f t="shared" si="2"/>
        <v>-3241660181</v>
      </c>
      <c r="U53" s="5">
        <f t="shared" si="3"/>
        <v>-9.2016707634836334E-4</v>
      </c>
    </row>
    <row r="54" spans="1:21" ht="24" x14ac:dyDescent="0.25">
      <c r="A54" s="3" t="s">
        <v>127</v>
      </c>
      <c r="C54" s="1">
        <f>IFERROR(VLOOKUP(A54,'درآمد سود سهام'!A:S,13,0),0)</f>
        <v>4072241270</v>
      </c>
      <c r="E54" s="1">
        <f>IFERROR(VLOOKUP(A54,'درآمد ناشی از تغییر قیمت اوراق'!A:Q,9,0),0)</f>
        <v>11137176319</v>
      </c>
      <c r="G54" s="1">
        <f>IFERROR(VLOOKUP(A54,'درآمد ناشی از فروش'!A:Q,9,0),0)</f>
        <v>0</v>
      </c>
      <c r="I54" s="1">
        <f t="shared" si="1"/>
        <v>15209417589</v>
      </c>
      <c r="K54" s="5">
        <f t="shared" ref="K54" si="4">+I54/$I$67</f>
        <v>3.618163966720319E-3</v>
      </c>
      <c r="M54" s="1">
        <f>IFERROR(VLOOKUP(A54,'درآمد سود سهام'!A:S,19,0),0)</f>
        <v>4072241270</v>
      </c>
      <c r="O54" s="1">
        <f>IFERROR(VLOOKUP(A54,'درآمد ناشی از تغییر قیمت اوراق'!A:Q,17,0),0)</f>
        <v>11137176319</v>
      </c>
      <c r="Q54" s="1">
        <f>IFERROR(VLOOKUP(A54,'درآمد ناشی از فروش'!A:Q,17,0),0)</f>
        <v>0</v>
      </c>
      <c r="S54" s="1">
        <f t="shared" ref="S54" si="5">+M54+O54+Q54</f>
        <v>15209417589</v>
      </c>
      <c r="U54" s="5">
        <f t="shared" ref="U54" si="6">+S54/$S$67</f>
        <v>4.3172956245877093E-3</v>
      </c>
    </row>
    <row r="55" spans="1:21" ht="24" x14ac:dyDescent="0.25">
      <c r="A55" s="3" t="s">
        <v>125</v>
      </c>
      <c r="C55" s="1">
        <f>IFERROR(VLOOKUP(A55,'درآمد سود سهام'!A:S,13,0),0)</f>
        <v>0</v>
      </c>
      <c r="E55" s="1">
        <f>IFERROR(VLOOKUP(A55,'درآمد ناشی از تغییر قیمت اوراق'!A:Q,9,0),0)</f>
        <v>55396658</v>
      </c>
      <c r="G55" s="1">
        <f>IFERROR(VLOOKUP(A55,'درآمد ناشی از فروش'!A:Q,9,0),0)</f>
        <v>0</v>
      </c>
      <c r="I55" s="1">
        <f t="shared" si="1"/>
        <v>55396658</v>
      </c>
      <c r="K55" s="5">
        <f t="shared" ref="K55:K61" si="7">+I55/$I$67</f>
        <v>1.3178295005673994E-5</v>
      </c>
      <c r="M55" s="1">
        <f>IFERROR(VLOOKUP(A55,'درآمد سود سهام'!A:S,19,0),0)</f>
        <v>0</v>
      </c>
      <c r="O55" s="1">
        <f>IFERROR(VLOOKUP(A55,'درآمد ناشی از تغییر قیمت اوراق'!A:Q,17,0),0)</f>
        <v>55396658</v>
      </c>
      <c r="Q55" s="1">
        <f>IFERROR(VLOOKUP(A55,'درآمد ناشی از فروش'!A:Q,17,0),0)</f>
        <v>0</v>
      </c>
      <c r="S55" s="1">
        <f t="shared" ref="S55:S61" si="8">+M55+O55+Q55</f>
        <v>55396658</v>
      </c>
      <c r="U55" s="5">
        <f t="shared" ref="U55:U61" si="9">+S55/$S$67</f>
        <v>1.572471449354863E-5</v>
      </c>
    </row>
    <row r="56" spans="1:21" ht="24" x14ac:dyDescent="0.25">
      <c r="A56" s="3" t="s">
        <v>120</v>
      </c>
      <c r="C56" s="1">
        <f>IFERROR(VLOOKUP(A56,'درآمد سود سهام'!A:S,13,0),0)</f>
        <v>0</v>
      </c>
      <c r="E56" s="1">
        <f>IFERROR(VLOOKUP(A56,'درآمد ناشی از تغییر قیمت اوراق'!A:Q,9,0),0)</f>
        <v>2450546109</v>
      </c>
      <c r="G56" s="1">
        <f>IFERROR(VLOOKUP(A56,'درآمد ناشی از فروش'!A:Q,9,0),0)</f>
        <v>0</v>
      </c>
      <c r="I56" s="1">
        <f t="shared" si="1"/>
        <v>2450546109</v>
      </c>
      <c r="K56" s="5">
        <f t="shared" si="7"/>
        <v>5.8295970759478916E-4</v>
      </c>
      <c r="M56" s="1">
        <f>IFERROR(VLOOKUP(A56,'درآمد سود سهام'!A:S,19,0),0)</f>
        <v>0</v>
      </c>
      <c r="O56" s="1">
        <f>IFERROR(VLOOKUP(A56,'درآمد ناشی از تغییر قیمت اوراق'!A:Q,17,0),0)</f>
        <v>2450546109</v>
      </c>
      <c r="Q56" s="1">
        <f>IFERROR(VLOOKUP(A56,'درآمد ناشی از فروش'!A:Q,17,0),0)</f>
        <v>0</v>
      </c>
      <c r="S56" s="1">
        <f t="shared" si="8"/>
        <v>2450546109</v>
      </c>
      <c r="U56" s="5">
        <f t="shared" si="9"/>
        <v>6.9560401851861714E-4</v>
      </c>
    </row>
    <row r="57" spans="1:21" ht="24" x14ac:dyDescent="0.25">
      <c r="A57" s="3" t="s">
        <v>119</v>
      </c>
      <c r="C57" s="1">
        <f>IFERROR(VLOOKUP(A57,'درآمد سود سهام'!A:S,13,0),0)</f>
        <v>0</v>
      </c>
      <c r="E57" s="1">
        <f>IFERROR(VLOOKUP(A57,'درآمد ناشی از تغییر قیمت اوراق'!A:Q,9,0),0)</f>
        <v>-10130008</v>
      </c>
      <c r="G57" s="1">
        <f>IFERROR(VLOOKUP(A57,'درآمد ناشی از فروش'!A:Q,9,0),0)</f>
        <v>0</v>
      </c>
      <c r="I57" s="1">
        <f t="shared" si="1"/>
        <v>-10130008</v>
      </c>
      <c r="K57" s="5">
        <f t="shared" si="7"/>
        <v>-2.4098246835366424E-6</v>
      </c>
      <c r="M57" s="1">
        <f>IFERROR(VLOOKUP(A57,'درآمد سود سهام'!A:S,19,0),0)</f>
        <v>0</v>
      </c>
      <c r="O57" s="1">
        <f>IFERROR(VLOOKUP(A57,'درآمد ناشی از تغییر قیمت اوراق'!A:Q,17,0),0)</f>
        <v>-10130008</v>
      </c>
      <c r="Q57" s="1">
        <f>IFERROR(VLOOKUP(A57,'درآمد ناشی از فروش'!A:Q,17,0),0)</f>
        <v>0</v>
      </c>
      <c r="S57" s="1">
        <f t="shared" si="8"/>
        <v>-10130008</v>
      </c>
      <c r="U57" s="5">
        <f t="shared" si="9"/>
        <v>-2.8754710007481597E-6</v>
      </c>
    </row>
    <row r="58" spans="1:21" ht="24" x14ac:dyDescent="0.25">
      <c r="A58" s="3" t="s">
        <v>122</v>
      </c>
      <c r="C58" s="1">
        <f>IFERROR(VLOOKUP(A58,'درآمد سود سهام'!A:S,13,0),0)</f>
        <v>0</v>
      </c>
      <c r="E58" s="1">
        <f>IFERROR(VLOOKUP(A58,'درآمد ناشی از تغییر قیمت اوراق'!A:Q,9,0),0)</f>
        <v>-1024872058</v>
      </c>
      <c r="G58" s="1">
        <f>IFERROR(VLOOKUP(A58,'درآمد ناشی از فروش'!A:Q,9,0),0)</f>
        <v>0</v>
      </c>
      <c r="I58" s="1">
        <f t="shared" si="1"/>
        <v>-1024872058</v>
      </c>
      <c r="K58" s="5">
        <f t="shared" si="7"/>
        <v>-2.4380651849785286E-4</v>
      </c>
      <c r="M58" s="1">
        <f>IFERROR(VLOOKUP(A58,'درآمد سود سهام'!A:S,19,0),0)</f>
        <v>0</v>
      </c>
      <c r="O58" s="1">
        <f>IFERROR(VLOOKUP(A58,'درآمد ناشی از تغییر قیمت اوراق'!A:Q,17,0),0)</f>
        <v>-1024872058</v>
      </c>
      <c r="Q58" s="1">
        <f>IFERROR(VLOOKUP(A58,'درآمد ناشی از فروش'!A:Q,17,0),0)</f>
        <v>0</v>
      </c>
      <c r="S58" s="1">
        <f t="shared" si="8"/>
        <v>-1024872058</v>
      </c>
      <c r="U58" s="5">
        <f t="shared" si="9"/>
        <v>-2.9091683661612962E-4</v>
      </c>
    </row>
    <row r="59" spans="1:21" ht="24" x14ac:dyDescent="0.25">
      <c r="A59" s="3" t="s">
        <v>118</v>
      </c>
      <c r="C59" s="1">
        <f>IFERROR(VLOOKUP(A59,'درآمد سود سهام'!A:S,13,0),0)</f>
        <v>0</v>
      </c>
      <c r="E59" s="1">
        <f>IFERROR(VLOOKUP(A59,'درآمد ناشی از تغییر قیمت اوراق'!A:Q,9,0),0)</f>
        <v>5779328285</v>
      </c>
      <c r="G59" s="1">
        <f>IFERROR(VLOOKUP(A59,'درآمد ناشی از فروش'!A:Q,9,0),0)</f>
        <v>0</v>
      </c>
      <c r="I59" s="1">
        <f t="shared" si="1"/>
        <v>5779328285</v>
      </c>
      <c r="K59" s="5">
        <f t="shared" si="7"/>
        <v>1.3748427400505992E-3</v>
      </c>
      <c r="M59" s="1">
        <f>IFERROR(VLOOKUP(A59,'درآمد سود سهام'!A:S,19,0),0)</f>
        <v>0</v>
      </c>
      <c r="O59" s="1">
        <f>IFERROR(VLOOKUP(A59,'درآمد ناشی از تغییر قیمت اوراق'!A:Q,17,0),0)</f>
        <v>5779328285</v>
      </c>
      <c r="Q59" s="1">
        <f>IFERROR(VLOOKUP(A59,'درآمد ناشی از فروش'!A:Q,17,0),0)</f>
        <v>0</v>
      </c>
      <c r="S59" s="1">
        <f t="shared" si="8"/>
        <v>5779328285</v>
      </c>
      <c r="U59" s="5">
        <f t="shared" si="9"/>
        <v>1.6405012599517291E-3</v>
      </c>
    </row>
    <row r="60" spans="1:21" ht="24" x14ac:dyDescent="0.25">
      <c r="A60" s="3" t="s">
        <v>123</v>
      </c>
      <c r="C60" s="1">
        <f>IFERROR(VLOOKUP(A60,'درآمد سود سهام'!A:S,13,0),0)</f>
        <v>0</v>
      </c>
      <c r="E60" s="1">
        <f>IFERROR(VLOOKUP(A60,'درآمد ناشی از تغییر قیمت اوراق'!A:Q,9,0),0)</f>
        <v>24621399015</v>
      </c>
      <c r="G60" s="1">
        <f>IFERROR(VLOOKUP(A60,'درآمد ناشی از فروش'!A:Q,9,0),0)</f>
        <v>0</v>
      </c>
      <c r="I60" s="1">
        <f t="shared" si="1"/>
        <v>24621399015</v>
      </c>
      <c r="K60" s="5">
        <f t="shared" si="7"/>
        <v>5.8571775155115153E-3</v>
      </c>
      <c r="M60" s="1">
        <f>IFERROR(VLOOKUP(A60,'درآمد سود سهام'!A:S,19,0),0)</f>
        <v>0</v>
      </c>
      <c r="O60" s="1">
        <f>IFERROR(VLOOKUP(A60,'درآمد ناشی از تغییر قیمت اوراق'!A:Q,17,0),0)</f>
        <v>24621399015</v>
      </c>
      <c r="Q60" s="1">
        <f>IFERROR(VLOOKUP(A60,'درآمد ناشی از فروش'!A:Q,17,0),0)</f>
        <v>0</v>
      </c>
      <c r="S60" s="1">
        <f t="shared" si="8"/>
        <v>24621399015</v>
      </c>
      <c r="U60" s="5">
        <f t="shared" si="9"/>
        <v>6.988949946089066E-3</v>
      </c>
    </row>
    <row r="61" spans="1:21" ht="24" x14ac:dyDescent="0.25">
      <c r="A61" s="3" t="s">
        <v>121</v>
      </c>
      <c r="C61" s="1">
        <f>IFERROR(VLOOKUP(A61,'درآمد سود سهام'!A:S,13,0),0)</f>
        <v>0</v>
      </c>
      <c r="E61" s="1">
        <f>IFERROR(VLOOKUP(A61,'درآمد ناشی از تغییر قیمت اوراق'!A:Q,9,0),0)</f>
        <v>6216719907</v>
      </c>
      <c r="G61" s="1">
        <f>IFERROR(VLOOKUP(A61,'درآمد ناشی از فروش'!A:Q,9,0),0)</f>
        <v>0</v>
      </c>
      <c r="I61" s="1">
        <f t="shared" si="1"/>
        <v>6216719907</v>
      </c>
      <c r="K61" s="5">
        <f t="shared" si="7"/>
        <v>1.4788937069469461E-3</v>
      </c>
      <c r="M61" s="1">
        <f>IFERROR(VLOOKUP(A61,'درآمد سود سهام'!A:S,19,0),0)</f>
        <v>0</v>
      </c>
      <c r="O61" s="1">
        <f>IFERROR(VLOOKUP(A61,'درآمد ناشی از تغییر قیمت اوراق'!A:Q,17,0),0)</f>
        <v>6216719907</v>
      </c>
      <c r="Q61" s="1">
        <f>IFERROR(VLOOKUP(A61,'درآمد ناشی از فروش'!A:Q,17,0),0)</f>
        <v>0</v>
      </c>
      <c r="S61" s="1">
        <f t="shared" si="8"/>
        <v>6216719907</v>
      </c>
      <c r="U61" s="5">
        <f t="shared" si="9"/>
        <v>1.76465781787658E-3</v>
      </c>
    </row>
    <row r="62" spans="1:21" s="3" customFormat="1" ht="24" x14ac:dyDescent="0.25">
      <c r="A62" s="3" t="s">
        <v>86</v>
      </c>
      <c r="C62" s="1">
        <f>IFERROR(VLOOKUP(A62,'درآمد سود سهام'!A:S,13,0),0)</f>
        <v>0</v>
      </c>
      <c r="D62" s="1"/>
      <c r="E62" s="1">
        <f>IFERROR(VLOOKUP(A62,'درآمد ناشی از تغییر قیمت اوراق'!A:Q,9,0),0)</f>
        <v>0</v>
      </c>
      <c r="F62" s="1"/>
      <c r="G62" s="1">
        <f>IFERROR(VLOOKUP(A62,'درآمد ناشی از فروش'!A:Q,9,0),0)</f>
        <v>0</v>
      </c>
      <c r="H62" s="1"/>
      <c r="I62" s="1">
        <f t="shared" si="1"/>
        <v>0</v>
      </c>
      <c r="J62" s="1"/>
      <c r="K62" s="5">
        <f t="shared" si="0"/>
        <v>0</v>
      </c>
      <c r="L62" s="1"/>
      <c r="M62" s="1">
        <f>IFERROR(VLOOKUP(A62,'درآمد سود سهام'!A:S,19,0),0)</f>
        <v>0</v>
      </c>
      <c r="N62" s="1"/>
      <c r="O62" s="1">
        <f>IFERROR(VLOOKUP(A62,'درآمد ناشی از تغییر قیمت اوراق'!A:Q,17,0),0)</f>
        <v>0</v>
      </c>
      <c r="P62" s="1"/>
      <c r="Q62" s="1">
        <f>IFERROR(VLOOKUP(A62,'درآمد ناشی از فروش'!A:Q,17,0),0)</f>
        <v>4137011912</v>
      </c>
      <c r="R62" s="1"/>
      <c r="S62" s="1">
        <f t="shared" si="2"/>
        <v>4137011912</v>
      </c>
      <c r="T62" s="1"/>
      <c r="U62" s="5">
        <f t="shared" si="3"/>
        <v>1.1743186957705956E-3</v>
      </c>
    </row>
    <row r="63" spans="1:21" s="3" customFormat="1" ht="24" x14ac:dyDescent="0.25">
      <c r="A63" s="3" t="s">
        <v>87</v>
      </c>
      <c r="C63" s="1">
        <f>IFERROR(VLOOKUP(A63,'درآمد سود سهام'!A:S,13,0),0)</f>
        <v>0</v>
      </c>
      <c r="D63" s="1"/>
      <c r="E63" s="1">
        <f>IFERROR(VLOOKUP(A63,'درآمد ناشی از تغییر قیمت اوراق'!A:Q,9,0),0)</f>
        <v>0</v>
      </c>
      <c r="F63" s="1"/>
      <c r="G63" s="1">
        <f>IFERROR(VLOOKUP(A63,'درآمد ناشی از فروش'!A:Q,9,0),0)</f>
        <v>0</v>
      </c>
      <c r="H63" s="1"/>
      <c r="I63" s="1">
        <f t="shared" si="1"/>
        <v>0</v>
      </c>
      <c r="J63" s="1"/>
      <c r="K63" s="5">
        <f t="shared" si="0"/>
        <v>0</v>
      </c>
      <c r="L63" s="1"/>
      <c r="M63" s="1">
        <f>IFERROR(VLOOKUP(A63,'درآمد سود سهام'!A:S,19,0),0)</f>
        <v>0</v>
      </c>
      <c r="N63" s="1"/>
      <c r="O63" s="1">
        <f>IFERROR(VLOOKUP(A63,'درآمد ناشی از تغییر قیمت اوراق'!A:Q,17,0),0)</f>
        <v>0</v>
      </c>
      <c r="P63" s="1"/>
      <c r="Q63" s="1">
        <f>IFERROR(VLOOKUP(A63,'درآمد ناشی از فروش'!A:Q,17,0),0)</f>
        <v>3492223618</v>
      </c>
      <c r="R63" s="1"/>
      <c r="S63" s="1">
        <f t="shared" si="2"/>
        <v>3492223618</v>
      </c>
      <c r="T63" s="1"/>
      <c r="U63" s="5">
        <f t="shared" si="3"/>
        <v>9.9129119559301622E-4</v>
      </c>
    </row>
    <row r="64" spans="1:21" s="3" customFormat="1" ht="24" x14ac:dyDescent="0.25">
      <c r="A64" s="3" t="s">
        <v>107</v>
      </c>
      <c r="C64" s="1">
        <f>IFERROR(VLOOKUP(A64,'درآمد سود سهام'!A:S,13,0),0)</f>
        <v>0</v>
      </c>
      <c r="D64" s="1"/>
      <c r="E64" s="1">
        <f>IFERROR(VLOOKUP(A64,'درآمد ناشی از تغییر قیمت اوراق'!A:Q,9,0),0)</f>
        <v>0</v>
      </c>
      <c r="F64" s="1"/>
      <c r="G64" s="1">
        <f>IFERROR(VLOOKUP(A64,'درآمد ناشی از فروش'!A:Q,9,0),0)</f>
        <v>20091500</v>
      </c>
      <c r="H64" s="1"/>
      <c r="I64" s="1">
        <f t="shared" si="1"/>
        <v>20091500</v>
      </c>
      <c r="J64" s="1"/>
      <c r="K64" s="5">
        <f t="shared" si="0"/>
        <v>4.7795611444015102E-6</v>
      </c>
      <c r="L64" s="1"/>
      <c r="M64" s="1">
        <f>IFERROR(VLOOKUP(A64,'درآمد سود سهام'!A:S,19,0),0)</f>
        <v>0</v>
      </c>
      <c r="N64" s="1"/>
      <c r="O64" s="1">
        <f>IFERROR(VLOOKUP(A64,'درآمد ناشی از تغییر قیمت اوراق'!A:Q,17,0),0)</f>
        <v>0</v>
      </c>
      <c r="P64" s="1"/>
      <c r="Q64" s="1">
        <f>IFERROR(VLOOKUP(A64,'درآمد ناشی از فروش'!A:Q,17,0),0)</f>
        <v>-2494619646</v>
      </c>
      <c r="R64" s="1"/>
      <c r="S64" s="1">
        <f t="shared" si="2"/>
        <v>-2494619646</v>
      </c>
      <c r="T64" s="1"/>
      <c r="U64" s="5">
        <f t="shared" si="3"/>
        <v>-7.0811458885023987E-4</v>
      </c>
    </row>
    <row r="65" spans="1:21" s="3" customFormat="1" ht="24" x14ac:dyDescent="0.25">
      <c r="A65" s="3" t="s">
        <v>88</v>
      </c>
      <c r="C65" s="1">
        <f>IFERROR(VLOOKUP(A65,'درآمد سود سهام'!A:S,13,0),0)</f>
        <v>0</v>
      </c>
      <c r="D65" s="1"/>
      <c r="E65" s="1">
        <f>IFERROR(VLOOKUP(A65,'درآمد ناشی از تغییر قیمت اوراق'!A:Q,9,0),0)</f>
        <v>0</v>
      </c>
      <c r="F65" s="1"/>
      <c r="G65" s="1">
        <f>IFERROR(VLOOKUP(A65,'درآمد ناشی از فروش'!A:Q,9,0),0)</f>
        <v>0</v>
      </c>
      <c r="H65" s="1"/>
      <c r="I65" s="1">
        <f t="shared" si="1"/>
        <v>0</v>
      </c>
      <c r="J65" s="1"/>
      <c r="K65" s="5">
        <f t="shared" si="0"/>
        <v>0</v>
      </c>
      <c r="L65" s="1"/>
      <c r="M65" s="1">
        <f>IFERROR(VLOOKUP(A65,'درآمد سود سهام'!A:S,19,0),0)</f>
        <v>0</v>
      </c>
      <c r="N65" s="1"/>
      <c r="O65" s="1">
        <f>IFERROR(VLOOKUP(A65,'درآمد ناشی از تغییر قیمت اوراق'!A:Q,17,0),0)</f>
        <v>0</v>
      </c>
      <c r="P65" s="1"/>
      <c r="Q65" s="1">
        <f>IFERROR(VLOOKUP(A65,'درآمد ناشی از فروش'!A:Q,17,0),0)</f>
        <v>101159</v>
      </c>
      <c r="R65" s="1"/>
      <c r="S65" s="1">
        <f t="shared" si="2"/>
        <v>101159</v>
      </c>
      <c r="T65" s="1"/>
      <c r="U65" s="5">
        <f t="shared" si="3"/>
        <v>2.8714663499247298E-8</v>
      </c>
    </row>
    <row r="66" spans="1:21" ht="24.75" thickBot="1" x14ac:dyDescent="0.3">
      <c r="A66" s="3" t="s">
        <v>104</v>
      </c>
      <c r="C66" s="1">
        <f>IFERROR(VLOOKUP(A66,'درآمد سود سهام'!A:S,13,0),0)</f>
        <v>0</v>
      </c>
      <c r="E66" s="1">
        <f>IFERROR(VLOOKUP(A66,'درآمد ناشی از تغییر قیمت اوراق'!A:Q,9,0),0)</f>
        <v>9287647200</v>
      </c>
      <c r="G66" s="1">
        <f>IFERROR(VLOOKUP(A66,'درآمد ناشی از فروش'!A:Q,9,0),0)</f>
        <v>0</v>
      </c>
      <c r="I66" s="1">
        <f t="shared" si="1"/>
        <v>9287647200</v>
      </c>
      <c r="K66" s="5">
        <f t="shared" si="0"/>
        <v>2.209435715602592E-3</v>
      </c>
      <c r="M66" s="1">
        <f>IFERROR(VLOOKUP(A66,'درآمد سود سهام'!A:S,19,0),0)</f>
        <v>2400000000</v>
      </c>
      <c r="O66" s="1">
        <f>IFERROR(VLOOKUP(A66,'درآمد ناشی از تغییر قیمت اوراق'!A:Q,17,0),0)</f>
        <v>-474944035</v>
      </c>
      <c r="Q66" s="1">
        <f>IFERROR(VLOOKUP(A66,'درآمد ناشی از فروش'!A:Q,17,0),0)</f>
        <v>0</v>
      </c>
      <c r="S66" s="1">
        <f t="shared" si="2"/>
        <v>1925055965</v>
      </c>
      <c r="U66" s="5">
        <f t="shared" si="3"/>
        <v>5.4644010174273948E-4</v>
      </c>
    </row>
    <row r="67" spans="1:21" s="3" customFormat="1" ht="24.75" thickBot="1" x14ac:dyDescent="0.3">
      <c r="C67" s="2">
        <f>SUM(C8:C66)</f>
        <v>91156569418</v>
      </c>
      <c r="E67" s="2">
        <f>SUM(E8:E66)</f>
        <v>4064793033750</v>
      </c>
      <c r="G67" s="2">
        <f>SUM(G8:G66)</f>
        <v>47679013140</v>
      </c>
      <c r="I67" s="2">
        <f>SUM(I8:I66)</f>
        <v>4203628616308</v>
      </c>
      <c r="K67" s="13">
        <f>SUM(K8:K66)</f>
        <v>1</v>
      </c>
      <c r="M67" s="2">
        <f>SUM(M8:M66)</f>
        <v>154777323912</v>
      </c>
      <c r="O67" s="2">
        <f>SUM(O8:O66)</f>
        <v>3279444638168</v>
      </c>
      <c r="Q67" s="2">
        <f>SUM(Q8:Q66)</f>
        <v>88681936921</v>
      </c>
      <c r="S67" s="2">
        <f>SUM(S8:S66)</f>
        <v>3522903899001</v>
      </c>
      <c r="U67" s="13">
        <f>SUM(U8:U66)</f>
        <v>1.0000000000000002</v>
      </c>
    </row>
    <row r="68" spans="1:21" ht="23.25" thickTop="1" x14ac:dyDescent="0.25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99A2-9400-4A38-A1FD-CB4D944E9225}">
  <dimension ref="A2:S20"/>
  <sheetViews>
    <sheetView rightToLeft="1" zoomScaleNormal="100" workbookViewId="0">
      <selection activeCell="K53" sqref="K53"/>
    </sheetView>
  </sheetViews>
  <sheetFormatPr defaultRowHeight="18.75" x14ac:dyDescent="0.25"/>
  <cols>
    <col min="1" max="1" width="28" style="7" bestFit="1" customWidth="1"/>
    <col min="2" max="2" width="1" style="7" customWidth="1"/>
    <col min="3" max="3" width="20" style="7" customWidth="1"/>
    <col min="4" max="4" width="1" style="7" customWidth="1"/>
    <col min="5" max="5" width="35" style="7" customWidth="1"/>
    <col min="6" max="6" width="1" style="7" customWidth="1"/>
    <col min="7" max="7" width="24" style="7" customWidth="1"/>
    <col min="8" max="8" width="1" style="7" customWidth="1"/>
    <col min="9" max="9" width="23" style="7" customWidth="1"/>
    <col min="10" max="10" width="1" style="7" customWidth="1"/>
    <col min="11" max="11" width="22" style="7" customWidth="1"/>
    <col min="12" max="12" width="1" style="7" customWidth="1"/>
    <col min="13" max="13" width="24" style="7" customWidth="1"/>
    <col min="14" max="14" width="1" style="7" customWidth="1"/>
    <col min="15" max="15" width="23" style="7" customWidth="1"/>
    <col min="16" max="16" width="1" style="7" customWidth="1"/>
    <col min="17" max="17" width="22" style="7" customWidth="1"/>
    <col min="18" max="18" width="1" style="7" customWidth="1"/>
    <col min="19" max="19" width="24" style="7" customWidth="1"/>
    <col min="20" max="20" width="1" style="7" customWidth="1"/>
    <col min="21" max="21" width="9.140625" style="7" customWidth="1"/>
    <col min="22" max="16384" width="9.140625" style="7"/>
  </cols>
  <sheetData>
    <row r="2" spans="1:19" ht="26.25" x14ac:dyDescent="0.25">
      <c r="A2" s="32" t="s">
        <v>60</v>
      </c>
      <c r="B2" s="32" t="s">
        <v>0</v>
      </c>
      <c r="C2" s="32" t="s">
        <v>0</v>
      </c>
      <c r="D2" s="32" t="s">
        <v>0</v>
      </c>
      <c r="E2" s="32" t="s">
        <v>0</v>
      </c>
      <c r="F2" s="32" t="s">
        <v>0</v>
      </c>
      <c r="G2" s="32" t="s">
        <v>0</v>
      </c>
      <c r="H2" s="32" t="s">
        <v>0</v>
      </c>
      <c r="I2" s="32" t="s">
        <v>0</v>
      </c>
      <c r="J2" s="32" t="s">
        <v>0</v>
      </c>
      <c r="K2" s="32" t="s">
        <v>0</v>
      </c>
      <c r="L2" s="32" t="s">
        <v>0</v>
      </c>
      <c r="M2" s="32" t="s">
        <v>0</v>
      </c>
      <c r="N2" s="32" t="s">
        <v>0</v>
      </c>
      <c r="O2" s="32" t="s">
        <v>0</v>
      </c>
      <c r="P2" s="32" t="s">
        <v>0</v>
      </c>
      <c r="Q2" s="32" t="s">
        <v>0</v>
      </c>
      <c r="R2" s="32" t="s">
        <v>0</v>
      </c>
      <c r="S2" s="32" t="s">
        <v>0</v>
      </c>
    </row>
    <row r="3" spans="1:19" ht="26.25" x14ac:dyDescent="0.25">
      <c r="A3" s="32" t="s">
        <v>38</v>
      </c>
      <c r="B3" s="32" t="s">
        <v>38</v>
      </c>
      <c r="C3" s="32" t="s">
        <v>38</v>
      </c>
      <c r="D3" s="32" t="s">
        <v>38</v>
      </c>
      <c r="E3" s="32" t="s">
        <v>38</v>
      </c>
      <c r="F3" s="32" t="s">
        <v>38</v>
      </c>
      <c r="G3" s="32" t="s">
        <v>38</v>
      </c>
      <c r="H3" s="32" t="s">
        <v>38</v>
      </c>
      <c r="I3" s="32" t="s">
        <v>38</v>
      </c>
      <c r="J3" s="32" t="s">
        <v>38</v>
      </c>
      <c r="K3" s="32" t="s">
        <v>38</v>
      </c>
      <c r="L3" s="32" t="s">
        <v>38</v>
      </c>
      <c r="M3" s="32" t="s">
        <v>38</v>
      </c>
      <c r="N3" s="32" t="s">
        <v>38</v>
      </c>
      <c r="O3" s="32" t="s">
        <v>38</v>
      </c>
      <c r="P3" s="32" t="s">
        <v>38</v>
      </c>
      <c r="Q3" s="32" t="s">
        <v>38</v>
      </c>
      <c r="R3" s="32" t="s">
        <v>38</v>
      </c>
      <c r="S3" s="32" t="s">
        <v>38</v>
      </c>
    </row>
    <row r="4" spans="1:19" ht="26.25" x14ac:dyDescent="0.25">
      <c r="A4" s="32" t="str">
        <f>+سپرده!A4</f>
        <v>برای ماه منتهی به 1405/03/31</v>
      </c>
      <c r="B4" s="32" t="s">
        <v>62</v>
      </c>
      <c r="C4" s="32" t="s">
        <v>62</v>
      </c>
      <c r="D4" s="32" t="s">
        <v>62</v>
      </c>
      <c r="E4" s="32" t="s">
        <v>62</v>
      </c>
      <c r="F4" s="32" t="s">
        <v>62</v>
      </c>
      <c r="G4" s="32" t="s">
        <v>62</v>
      </c>
      <c r="H4" s="32" t="s">
        <v>62</v>
      </c>
      <c r="I4" s="32" t="s">
        <v>62</v>
      </c>
      <c r="J4" s="32" t="s">
        <v>62</v>
      </c>
      <c r="K4" s="32" t="s">
        <v>62</v>
      </c>
      <c r="L4" s="32" t="s">
        <v>62</v>
      </c>
      <c r="M4" s="32" t="s">
        <v>62</v>
      </c>
      <c r="N4" s="32" t="s">
        <v>62</v>
      </c>
      <c r="O4" s="32" t="s">
        <v>62</v>
      </c>
      <c r="P4" s="32" t="s">
        <v>62</v>
      </c>
      <c r="Q4" s="32" t="s">
        <v>62</v>
      </c>
      <c r="R4" s="32" t="s">
        <v>62</v>
      </c>
      <c r="S4" s="32" t="s">
        <v>62</v>
      </c>
    </row>
    <row r="6" spans="1:19" ht="27" thickBot="1" x14ac:dyDescent="0.3">
      <c r="A6" s="33" t="s">
        <v>3</v>
      </c>
      <c r="C6" s="33" t="s">
        <v>64</v>
      </c>
      <c r="D6" s="33" t="s">
        <v>64</v>
      </c>
      <c r="E6" s="33" t="s">
        <v>64</v>
      </c>
      <c r="F6" s="33" t="s">
        <v>64</v>
      </c>
      <c r="G6" s="33" t="s">
        <v>64</v>
      </c>
      <c r="I6" s="33" t="s">
        <v>40</v>
      </c>
      <c r="J6" s="33" t="s">
        <v>40</v>
      </c>
      <c r="K6" s="33" t="s">
        <v>40</v>
      </c>
      <c r="L6" s="33" t="s">
        <v>40</v>
      </c>
      <c r="M6" s="33" t="s">
        <v>40</v>
      </c>
      <c r="O6" s="33" t="s">
        <v>41</v>
      </c>
      <c r="P6" s="33" t="s">
        <v>41</v>
      </c>
      <c r="Q6" s="33" t="s">
        <v>41</v>
      </c>
      <c r="R6" s="33" t="s">
        <v>41</v>
      </c>
      <c r="S6" s="33" t="s">
        <v>41</v>
      </c>
    </row>
    <row r="7" spans="1:19" ht="27" thickBot="1" x14ac:dyDescent="0.3">
      <c r="A7" s="33" t="s">
        <v>3</v>
      </c>
      <c r="C7" s="18" t="s">
        <v>65</v>
      </c>
      <c r="E7" s="18" t="s">
        <v>66</v>
      </c>
      <c r="G7" s="18" t="s">
        <v>67</v>
      </c>
      <c r="I7" s="18" t="s">
        <v>68</v>
      </c>
      <c r="K7" s="18" t="s">
        <v>44</v>
      </c>
      <c r="M7" s="18" t="s">
        <v>69</v>
      </c>
      <c r="O7" s="18" t="s">
        <v>68</v>
      </c>
      <c r="Q7" s="18" t="s">
        <v>44</v>
      </c>
      <c r="S7" s="18" t="s">
        <v>69</v>
      </c>
    </row>
    <row r="8" spans="1:19" ht="21" x14ac:dyDescent="0.25">
      <c r="A8" s="9" t="s">
        <v>22</v>
      </c>
      <c r="C8" s="7" t="s">
        <v>128</v>
      </c>
      <c r="E8" s="7">
        <v>10075939</v>
      </c>
      <c r="G8" s="7">
        <v>475</v>
      </c>
      <c r="I8" s="7">
        <v>4786071025</v>
      </c>
      <c r="K8" s="7">
        <v>-621789919</v>
      </c>
      <c r="M8" s="7">
        <f>+K8+I8</f>
        <v>4164281106</v>
      </c>
      <c r="O8" s="7">
        <v>4786071025</v>
      </c>
      <c r="Q8" s="7">
        <v>-621789919</v>
      </c>
      <c r="S8" s="7">
        <v>4164281106</v>
      </c>
    </row>
    <row r="9" spans="1:19" ht="21" x14ac:dyDescent="0.25">
      <c r="A9" s="9" t="s">
        <v>17</v>
      </c>
      <c r="C9" s="7" t="s">
        <v>116</v>
      </c>
      <c r="E9" s="7">
        <v>56420463</v>
      </c>
      <c r="G9" s="7">
        <v>440</v>
      </c>
      <c r="I9" s="7">
        <v>24825003720</v>
      </c>
      <c r="K9" s="7">
        <v>-1914444029</v>
      </c>
      <c r="M9" s="7">
        <f t="shared" ref="M9:M19" si="0">+K9+I9</f>
        <v>22910559691</v>
      </c>
      <c r="O9" s="7">
        <v>24825003720</v>
      </c>
      <c r="Q9" s="7">
        <v>-1914444029</v>
      </c>
      <c r="S9" s="7">
        <v>22910559691</v>
      </c>
    </row>
    <row r="10" spans="1:19" ht="21" x14ac:dyDescent="0.25">
      <c r="A10" s="9" t="s">
        <v>90</v>
      </c>
      <c r="C10" s="7" t="s">
        <v>129</v>
      </c>
      <c r="E10" s="7">
        <v>855000</v>
      </c>
      <c r="G10" s="7">
        <v>6928</v>
      </c>
      <c r="I10" s="7">
        <v>5923440000</v>
      </c>
      <c r="K10" s="7">
        <v>-836250353</v>
      </c>
      <c r="M10" s="7">
        <f t="shared" si="0"/>
        <v>5087189647</v>
      </c>
      <c r="O10" s="7">
        <v>5923440000</v>
      </c>
      <c r="Q10" s="7">
        <v>-836250353</v>
      </c>
      <c r="S10" s="7">
        <v>5087189647</v>
      </c>
    </row>
    <row r="11" spans="1:19" ht="21" x14ac:dyDescent="0.25">
      <c r="A11" s="9" t="s">
        <v>127</v>
      </c>
      <c r="C11" s="7" t="s">
        <v>130</v>
      </c>
      <c r="E11" s="7">
        <v>2300000</v>
      </c>
      <c r="G11" s="7">
        <v>1910</v>
      </c>
      <c r="I11" s="7">
        <v>4393000000</v>
      </c>
      <c r="K11" s="7">
        <v>-320758730</v>
      </c>
      <c r="M11" s="7">
        <f t="shared" si="0"/>
        <v>4072241270</v>
      </c>
      <c r="O11" s="7">
        <v>4393000000</v>
      </c>
      <c r="Q11" s="7">
        <v>-320758730</v>
      </c>
      <c r="S11" s="7">
        <v>4072241270</v>
      </c>
    </row>
    <row r="12" spans="1:19" ht="21" x14ac:dyDescent="0.25">
      <c r="A12" s="9" t="s">
        <v>25</v>
      </c>
      <c r="C12" s="7" t="s">
        <v>129</v>
      </c>
      <c r="E12" s="7">
        <v>56070108</v>
      </c>
      <c r="G12" s="7">
        <v>93</v>
      </c>
      <c r="I12" s="7">
        <v>5214520044</v>
      </c>
      <c r="K12" s="7">
        <v>-736167536</v>
      </c>
      <c r="M12" s="7">
        <f t="shared" si="0"/>
        <v>4478352508</v>
      </c>
      <c r="O12" s="7">
        <v>5214520044</v>
      </c>
      <c r="Q12" s="7">
        <v>-736167536</v>
      </c>
      <c r="S12" s="7">
        <v>4478352508</v>
      </c>
    </row>
    <row r="13" spans="1:19" ht="21" x14ac:dyDescent="0.25">
      <c r="A13" s="9" t="s">
        <v>18</v>
      </c>
      <c r="C13" s="7" t="s">
        <v>131</v>
      </c>
      <c r="E13" s="7">
        <v>30981370</v>
      </c>
      <c r="G13" s="7">
        <v>1290</v>
      </c>
      <c r="I13" s="7">
        <v>39965967300</v>
      </c>
      <c r="K13" s="7">
        <v>-2681422726</v>
      </c>
      <c r="M13" s="7">
        <f t="shared" si="0"/>
        <v>37284544574</v>
      </c>
      <c r="O13" s="7">
        <v>39965967300</v>
      </c>
      <c r="Q13" s="7">
        <v>-2681422726</v>
      </c>
      <c r="S13" s="7">
        <v>37284544574</v>
      </c>
    </row>
    <row r="14" spans="1:19" ht="21" x14ac:dyDescent="0.25">
      <c r="A14" s="9" t="s">
        <v>16</v>
      </c>
      <c r="C14" s="7" t="s">
        <v>132</v>
      </c>
      <c r="E14" s="7">
        <v>13000000</v>
      </c>
      <c r="G14" s="7">
        <v>630</v>
      </c>
      <c r="I14" s="7">
        <v>8190000000</v>
      </c>
      <c r="K14" s="7">
        <v>-1160370370</v>
      </c>
      <c r="M14" s="7">
        <f t="shared" si="0"/>
        <v>7029629630</v>
      </c>
      <c r="O14" s="7">
        <v>8190000000</v>
      </c>
      <c r="Q14" s="7">
        <v>-1160370370</v>
      </c>
      <c r="S14" s="7">
        <v>7029629630</v>
      </c>
    </row>
    <row r="15" spans="1:19" ht="21" x14ac:dyDescent="0.25">
      <c r="A15" s="9" t="s">
        <v>23</v>
      </c>
      <c r="C15" s="7" t="s">
        <v>133</v>
      </c>
      <c r="E15" s="7">
        <v>11000000</v>
      </c>
      <c r="G15" s="7">
        <v>650</v>
      </c>
      <c r="I15" s="7">
        <v>7150000000</v>
      </c>
      <c r="K15" s="7">
        <v>-1020229008</v>
      </c>
      <c r="M15" s="7">
        <f t="shared" si="0"/>
        <v>6129770992</v>
      </c>
      <c r="O15" s="7">
        <v>7150000000</v>
      </c>
      <c r="Q15" s="7">
        <v>-1020229008</v>
      </c>
      <c r="S15" s="7">
        <v>6129770992</v>
      </c>
    </row>
    <row r="16" spans="1:19" ht="21" x14ac:dyDescent="0.25">
      <c r="A16" s="9" t="s">
        <v>81</v>
      </c>
      <c r="C16" s="7" t="s">
        <v>126</v>
      </c>
      <c r="E16" s="7">
        <v>0</v>
      </c>
      <c r="G16" s="7">
        <v>0</v>
      </c>
      <c r="I16" s="7">
        <v>0</v>
      </c>
      <c r="K16" s="7">
        <v>0</v>
      </c>
      <c r="M16" s="7">
        <f t="shared" si="0"/>
        <v>0</v>
      </c>
      <c r="O16" s="7">
        <v>13634997560</v>
      </c>
      <c r="Q16" s="7">
        <v>0</v>
      </c>
      <c r="S16" s="7">
        <f>+Q16+O16</f>
        <v>13634997560</v>
      </c>
    </row>
    <row r="17" spans="1:19" ht="21" x14ac:dyDescent="0.25">
      <c r="A17" s="9" t="s">
        <v>63</v>
      </c>
      <c r="C17" s="7" t="s">
        <v>126</v>
      </c>
      <c r="E17" s="7">
        <v>0</v>
      </c>
      <c r="G17" s="7">
        <v>0</v>
      </c>
      <c r="I17" s="7">
        <v>0</v>
      </c>
      <c r="K17" s="7">
        <v>0</v>
      </c>
      <c r="M17" s="7">
        <f t="shared" si="0"/>
        <v>0</v>
      </c>
      <c r="O17" s="7">
        <v>5541247500</v>
      </c>
      <c r="Q17" s="7">
        <v>-705490566</v>
      </c>
      <c r="S17" s="7">
        <f t="shared" ref="S17:S19" si="1">+Q17+O17</f>
        <v>4835756934</v>
      </c>
    </row>
    <row r="18" spans="1:19" ht="21" x14ac:dyDescent="0.25">
      <c r="A18" s="9" t="s">
        <v>79</v>
      </c>
      <c r="C18" s="7" t="s">
        <v>126</v>
      </c>
      <c r="E18" s="7">
        <v>0</v>
      </c>
      <c r="G18" s="7">
        <v>0</v>
      </c>
      <c r="I18" s="7">
        <v>0</v>
      </c>
      <c r="K18" s="7">
        <v>0</v>
      </c>
      <c r="M18" s="7">
        <f t="shared" si="0"/>
        <v>0</v>
      </c>
      <c r="O18" s="7">
        <v>42750000000</v>
      </c>
      <c r="Q18" s="7">
        <v>0</v>
      </c>
      <c r="S18" s="7">
        <f t="shared" si="1"/>
        <v>42750000000</v>
      </c>
    </row>
    <row r="19" spans="1:19" ht="21.75" thickBot="1" x14ac:dyDescent="0.3">
      <c r="A19" s="9" t="s">
        <v>104</v>
      </c>
      <c r="C19" s="7" t="s">
        <v>126</v>
      </c>
      <c r="E19" s="7">
        <v>0</v>
      </c>
      <c r="G19" s="7">
        <v>0</v>
      </c>
      <c r="I19" s="7">
        <v>0</v>
      </c>
      <c r="K19" s="7">
        <v>0</v>
      </c>
      <c r="M19" s="7">
        <f t="shared" si="0"/>
        <v>0</v>
      </c>
      <c r="O19" s="7">
        <v>2400000000</v>
      </c>
      <c r="Q19" s="7">
        <v>0</v>
      </c>
      <c r="S19" s="7">
        <f t="shared" si="1"/>
        <v>2400000000</v>
      </c>
    </row>
    <row r="20" spans="1:19" ht="21.75" thickBot="1" x14ac:dyDescent="0.3">
      <c r="A20" s="9" t="s">
        <v>30</v>
      </c>
      <c r="C20" s="7" t="s">
        <v>30</v>
      </c>
      <c r="E20" s="7" t="s">
        <v>30</v>
      </c>
      <c r="G20" s="7" t="s">
        <v>30</v>
      </c>
      <c r="I20" s="10">
        <f>SUM(I8:I19)</f>
        <v>100448002089</v>
      </c>
      <c r="K20" s="10">
        <f>SUM(K8:K19)</f>
        <v>-9291432671</v>
      </c>
      <c r="M20" s="10">
        <f>SUM(M8:M19)</f>
        <v>91156569418</v>
      </c>
      <c r="O20" s="10">
        <f>SUM(O8:O19)</f>
        <v>164774247149</v>
      </c>
      <c r="P20" s="9"/>
      <c r="Q20" s="10">
        <f>SUM(Q8:Q19)</f>
        <v>-9996923237</v>
      </c>
      <c r="R20" s="9"/>
      <c r="S20" s="10">
        <f>SUM(S8:S19)</f>
        <v>154777323912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3"/>
  <sheetViews>
    <sheetView rightToLeft="1" zoomScale="85" zoomScaleNormal="85" workbookViewId="0">
      <selection activeCell="K53" sqref="K53"/>
    </sheetView>
  </sheetViews>
  <sheetFormatPr defaultRowHeight="22.5" x14ac:dyDescent="0.25"/>
  <cols>
    <col min="1" max="1" width="39.710937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</row>
    <row r="3" spans="1:9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  <c r="H3" s="29" t="s">
        <v>38</v>
      </c>
      <c r="I3" s="29" t="s">
        <v>38</v>
      </c>
    </row>
    <row r="4" spans="1:9" ht="24" x14ac:dyDescent="0.25">
      <c r="A4" s="29" t="str">
        <f>+سپرده!A4</f>
        <v>برای ماه منتهی به 1405/03/31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</row>
    <row r="6" spans="1:9" ht="24.75" thickBot="1" x14ac:dyDescent="0.3">
      <c r="A6" s="17" t="s">
        <v>54</v>
      </c>
      <c r="C6" s="28" t="s">
        <v>40</v>
      </c>
      <c r="D6" s="28" t="s">
        <v>40</v>
      </c>
      <c r="E6" s="28" t="s">
        <v>40</v>
      </c>
      <c r="G6" s="28" t="s">
        <v>41</v>
      </c>
      <c r="H6" s="28" t="s">
        <v>41</v>
      </c>
      <c r="I6" s="28" t="s">
        <v>41</v>
      </c>
    </row>
    <row r="7" spans="1:9" ht="24.75" thickBot="1" x14ac:dyDescent="0.3">
      <c r="A7" s="28" t="s">
        <v>55</v>
      </c>
      <c r="C7" s="28" t="s">
        <v>56</v>
      </c>
      <c r="E7" s="28" t="s">
        <v>57</v>
      </c>
      <c r="G7" s="28" t="s">
        <v>56</v>
      </c>
      <c r="I7" s="28" t="s">
        <v>57</v>
      </c>
    </row>
    <row r="8" spans="1:9" ht="24" x14ac:dyDescent="0.25">
      <c r="A8" s="3" t="s">
        <v>36</v>
      </c>
      <c r="C8" s="1">
        <f>+'سود سپرده بانکی'!G8</f>
        <v>789638862</v>
      </c>
      <c r="E8" s="12">
        <f>+C8/$C$12</f>
        <v>0.15368276540374007</v>
      </c>
      <c r="G8" s="1">
        <f>+'سود سپرده بانکی'!M8</f>
        <v>9504793194</v>
      </c>
      <c r="I8" s="12">
        <f>+G8/$G$12</f>
        <v>0.51458070038775616</v>
      </c>
    </row>
    <row r="9" spans="1:9" ht="24" x14ac:dyDescent="0.25">
      <c r="A9" s="3" t="s">
        <v>109</v>
      </c>
      <c r="C9" s="1">
        <f>+'سود سپرده بانکی'!G9</f>
        <v>4348465948</v>
      </c>
      <c r="E9" s="12">
        <f>+C9/$C$12</f>
        <v>0.84631634068769557</v>
      </c>
      <c r="G9" s="1">
        <f>+'سود سپرده بانکی'!M9</f>
        <v>8966125055</v>
      </c>
      <c r="I9" s="12">
        <f>+G9/$G$12</f>
        <v>0.48541770624516217</v>
      </c>
    </row>
    <row r="10" spans="1:9" ht="24" x14ac:dyDescent="0.25">
      <c r="A10" s="3" t="s">
        <v>115</v>
      </c>
      <c r="C10" s="1">
        <f>+'سود سپرده بانکی'!G10</f>
        <v>4593</v>
      </c>
      <c r="E10" s="12">
        <f>+C10/$C$12</f>
        <v>8.9390856436771751E-7</v>
      </c>
      <c r="G10" s="1">
        <f>+'سود سپرده بانکی'!M10</f>
        <v>14777</v>
      </c>
      <c r="I10" s="12">
        <f>+G10/$G$12</f>
        <v>8.000130938598382E-7</v>
      </c>
    </row>
    <row r="11" spans="1:9" ht="24.75" thickBot="1" x14ac:dyDescent="0.3">
      <c r="A11" s="3" t="s">
        <v>37</v>
      </c>
      <c r="C11" s="1">
        <f>+'سود سپرده بانکی'!G11</f>
        <v>0</v>
      </c>
      <c r="E11" s="12">
        <f>+C11/$C$12</f>
        <v>0</v>
      </c>
      <c r="G11" s="1">
        <f>+'سود سپرده بانکی'!M11</f>
        <v>14654</v>
      </c>
      <c r="I11" s="12">
        <f>+G11/$G$12</f>
        <v>7.9335398777979754E-7</v>
      </c>
    </row>
    <row r="12" spans="1:9" ht="24.75" thickBot="1" x14ac:dyDescent="0.3">
      <c r="A12" s="3" t="s">
        <v>30</v>
      </c>
      <c r="C12" s="2">
        <f>SUM(C8:C11)</f>
        <v>5138109403</v>
      </c>
      <c r="D12" s="3"/>
      <c r="E12" s="13">
        <f>SUM(E8:E11)</f>
        <v>1</v>
      </c>
      <c r="F12" s="3"/>
      <c r="G12" s="2">
        <f>SUM(G8:G11)</f>
        <v>18470947680</v>
      </c>
      <c r="H12" s="3"/>
      <c r="I12" s="13">
        <f>SUM(I8:I11)</f>
        <v>1</v>
      </c>
    </row>
    <row r="13" spans="1:9" ht="23.2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4"/>
  <sheetViews>
    <sheetView rightToLeft="1" workbookViewId="0">
      <selection activeCell="K53" sqref="K53"/>
    </sheetView>
  </sheetViews>
  <sheetFormatPr defaultRowHeight="22.5" x14ac:dyDescent="0.25"/>
  <cols>
    <col min="1" max="1" width="37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</row>
    <row r="3" spans="1:13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  <c r="H3" s="29" t="s">
        <v>38</v>
      </c>
      <c r="I3" s="29" t="s">
        <v>38</v>
      </c>
      <c r="J3" s="29" t="s">
        <v>38</v>
      </c>
      <c r="K3" s="29" t="s">
        <v>38</v>
      </c>
      <c r="L3" s="29" t="s">
        <v>38</v>
      </c>
      <c r="M3" s="29" t="s">
        <v>38</v>
      </c>
    </row>
    <row r="4" spans="1:13" ht="24" x14ac:dyDescent="0.25">
      <c r="A4" s="29" t="str">
        <f>+سپرده!A4</f>
        <v>برای ماه منتهی به 1405/03/31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</row>
    <row r="6" spans="1:13" ht="24.75" thickBot="1" x14ac:dyDescent="0.3">
      <c r="A6" s="17" t="s">
        <v>39</v>
      </c>
      <c r="C6" s="28" t="s">
        <v>40</v>
      </c>
      <c r="D6" s="28" t="s">
        <v>40</v>
      </c>
      <c r="E6" s="28" t="s">
        <v>40</v>
      </c>
      <c r="F6" s="28" t="s">
        <v>40</v>
      </c>
      <c r="G6" s="28" t="s">
        <v>40</v>
      </c>
      <c r="I6" s="28" t="s">
        <v>41</v>
      </c>
      <c r="J6" s="28" t="s">
        <v>41</v>
      </c>
      <c r="K6" s="28" t="s">
        <v>41</v>
      </c>
      <c r="L6" s="28" t="s">
        <v>41</v>
      </c>
      <c r="M6" s="28" t="s">
        <v>41</v>
      </c>
    </row>
    <row r="7" spans="1:13" ht="24.75" thickBot="1" x14ac:dyDescent="0.3">
      <c r="A7" s="28" t="s">
        <v>42</v>
      </c>
      <c r="C7" s="28" t="s">
        <v>43</v>
      </c>
      <c r="E7" s="28" t="s">
        <v>44</v>
      </c>
      <c r="G7" s="28" t="s">
        <v>45</v>
      </c>
      <c r="I7" s="28" t="s">
        <v>43</v>
      </c>
      <c r="K7" s="28" t="s">
        <v>44</v>
      </c>
      <c r="M7" s="28" t="s">
        <v>45</v>
      </c>
    </row>
    <row r="8" spans="1:13" ht="24" x14ac:dyDescent="0.25">
      <c r="A8" s="3" t="s">
        <v>36</v>
      </c>
      <c r="C8" s="1">
        <v>789638862</v>
      </c>
      <c r="E8" s="1">
        <v>0</v>
      </c>
      <c r="G8" s="1">
        <f>+E8+C8</f>
        <v>789638862</v>
      </c>
      <c r="I8" s="1">
        <v>9504793194</v>
      </c>
      <c r="K8" s="1">
        <v>0</v>
      </c>
      <c r="M8" s="1">
        <f>+K8+I8</f>
        <v>9504793194</v>
      </c>
    </row>
    <row r="9" spans="1:13" ht="24" x14ac:dyDescent="0.25">
      <c r="A9" s="3" t="s">
        <v>109</v>
      </c>
      <c r="C9" s="1">
        <v>4348465948</v>
      </c>
      <c r="E9" s="1">
        <v>0</v>
      </c>
      <c r="G9" s="1">
        <f t="shared" ref="G9:G11" si="0">+E9+C9</f>
        <v>4348465948</v>
      </c>
      <c r="I9" s="1">
        <v>8973094575</v>
      </c>
      <c r="K9" s="1">
        <v>-6969520</v>
      </c>
      <c r="M9" s="1">
        <f t="shared" ref="M9:M11" si="1">+K9+I9</f>
        <v>8966125055</v>
      </c>
    </row>
    <row r="10" spans="1:13" ht="24" x14ac:dyDescent="0.25">
      <c r="A10" s="3" t="s">
        <v>115</v>
      </c>
      <c r="C10" s="1">
        <v>4593</v>
      </c>
      <c r="E10" s="1">
        <v>0</v>
      </c>
      <c r="G10" s="1">
        <f t="shared" si="0"/>
        <v>4593</v>
      </c>
      <c r="I10" s="1">
        <v>14777</v>
      </c>
      <c r="K10" s="1">
        <v>0</v>
      </c>
      <c r="M10" s="1">
        <f t="shared" si="1"/>
        <v>14777</v>
      </c>
    </row>
    <row r="11" spans="1:13" ht="24.75" thickBot="1" x14ac:dyDescent="0.3">
      <c r="A11" s="3" t="s">
        <v>37</v>
      </c>
      <c r="C11" s="1">
        <v>0</v>
      </c>
      <c r="E11" s="1">
        <v>0</v>
      </c>
      <c r="G11" s="1">
        <f t="shared" si="0"/>
        <v>0</v>
      </c>
      <c r="I11" s="1">
        <v>14654</v>
      </c>
      <c r="K11" s="1">
        <v>0</v>
      </c>
      <c r="M11" s="1">
        <f t="shared" si="1"/>
        <v>14654</v>
      </c>
    </row>
    <row r="12" spans="1:13" ht="24.75" thickBot="1" x14ac:dyDescent="0.3">
      <c r="A12" s="3" t="s">
        <v>30</v>
      </c>
      <c r="C12" s="2">
        <f>SUM(C8:C11)</f>
        <v>5138109403</v>
      </c>
      <c r="D12" s="3"/>
      <c r="E12" s="2">
        <f>SUM(E8:E11)</f>
        <v>0</v>
      </c>
      <c r="F12" s="3"/>
      <c r="G12" s="2">
        <f>SUM(G8:G11)</f>
        <v>5138109403</v>
      </c>
      <c r="H12" s="3"/>
      <c r="I12" s="2">
        <f>SUM(I8:I11)</f>
        <v>18477917200</v>
      </c>
      <c r="J12" s="3"/>
      <c r="K12" s="2">
        <f>SUM(K8:K11)</f>
        <v>-6969520</v>
      </c>
      <c r="L12" s="3"/>
      <c r="M12" s="2">
        <f>SUM(M8:M11)</f>
        <v>18470947680</v>
      </c>
    </row>
    <row r="14" spans="1:13" x14ac:dyDescent="0.45">
      <c r="G14" s="8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0"/>
  <sheetViews>
    <sheetView rightToLeft="1" topLeftCell="A19" zoomScale="70" zoomScaleNormal="70" workbookViewId="0">
      <selection activeCell="K53" sqref="K53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8.28515625" style="1" customWidth="1"/>
    <col min="10" max="10" width="1" style="1" customWidth="1"/>
    <col min="11" max="11" width="19" style="1" customWidth="1"/>
    <col min="12" max="12" width="1" style="1" customWidth="1"/>
    <col min="13" max="13" width="24" style="1" bestFit="1" customWidth="1"/>
    <col min="14" max="14" width="1" style="1" customWidth="1"/>
    <col min="15" max="15" width="23" style="1" customWidth="1"/>
    <col min="16" max="16" width="1" style="1" customWidth="1"/>
    <col min="17" max="17" width="28.28515625" style="1" customWidth="1"/>
    <col min="18" max="18" width="18.42578125" style="1" bestFit="1" customWidth="1"/>
    <col min="19" max="19" width="17" style="1" bestFit="1" customWidth="1"/>
    <col min="20" max="54" width="13.28515625" style="1" customWidth="1"/>
    <col min="55" max="16384" width="9.140625" style="1"/>
  </cols>
  <sheetData>
    <row r="2" spans="1:17" ht="24" x14ac:dyDescent="0.25">
      <c r="A2" s="29" t="s">
        <v>60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</row>
    <row r="3" spans="1:17" ht="24" x14ac:dyDescent="0.25">
      <c r="A3" s="29" t="s">
        <v>38</v>
      </c>
      <c r="B3" s="29" t="s">
        <v>38</v>
      </c>
      <c r="C3" s="29" t="s">
        <v>38</v>
      </c>
      <c r="D3" s="29" t="s">
        <v>38</v>
      </c>
      <c r="E3" s="29" t="s">
        <v>38</v>
      </c>
      <c r="F3" s="29" t="s">
        <v>38</v>
      </c>
      <c r="G3" s="29" t="s">
        <v>38</v>
      </c>
      <c r="H3" s="29" t="s">
        <v>38</v>
      </c>
      <c r="I3" s="29" t="s">
        <v>38</v>
      </c>
      <c r="J3" s="29" t="s">
        <v>38</v>
      </c>
      <c r="K3" s="29" t="s">
        <v>38</v>
      </c>
      <c r="L3" s="29" t="s">
        <v>38</v>
      </c>
      <c r="M3" s="29" t="s">
        <v>38</v>
      </c>
      <c r="N3" s="29" t="s">
        <v>38</v>
      </c>
      <c r="O3" s="29" t="s">
        <v>38</v>
      </c>
      <c r="P3" s="29" t="s">
        <v>38</v>
      </c>
      <c r="Q3" s="29" t="s">
        <v>38</v>
      </c>
    </row>
    <row r="4" spans="1:17" ht="24" x14ac:dyDescent="0.25">
      <c r="A4" s="29" t="str">
        <f>+سپرده!A4</f>
        <v>برای ماه منتهی به 1405/03/31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</row>
    <row r="6" spans="1:17" ht="24.75" thickBot="1" x14ac:dyDescent="0.3">
      <c r="A6" s="28" t="s">
        <v>3</v>
      </c>
      <c r="C6" s="28" t="s">
        <v>40</v>
      </c>
      <c r="D6" s="28" t="s">
        <v>40</v>
      </c>
      <c r="E6" s="28" t="s">
        <v>40</v>
      </c>
      <c r="F6" s="28" t="s">
        <v>40</v>
      </c>
      <c r="G6" s="28" t="s">
        <v>40</v>
      </c>
      <c r="H6" s="28" t="s">
        <v>40</v>
      </c>
      <c r="I6" s="28" t="s">
        <v>40</v>
      </c>
      <c r="K6" s="28" t="s">
        <v>41</v>
      </c>
      <c r="L6" s="28" t="s">
        <v>41</v>
      </c>
      <c r="M6" s="28" t="s">
        <v>41</v>
      </c>
      <c r="N6" s="28" t="s">
        <v>41</v>
      </c>
      <c r="O6" s="28" t="s">
        <v>41</v>
      </c>
      <c r="P6" s="28" t="s">
        <v>41</v>
      </c>
      <c r="Q6" s="28" t="s">
        <v>41</v>
      </c>
    </row>
    <row r="7" spans="1:17" ht="24.75" thickBot="1" x14ac:dyDescent="0.3">
      <c r="A7" s="28" t="s">
        <v>3</v>
      </c>
      <c r="C7" s="28" t="s">
        <v>7</v>
      </c>
      <c r="E7" s="28" t="s">
        <v>46</v>
      </c>
      <c r="G7" s="28" t="s">
        <v>47</v>
      </c>
      <c r="I7" s="28" t="s">
        <v>49</v>
      </c>
      <c r="K7" s="28" t="s">
        <v>7</v>
      </c>
      <c r="M7" s="28" t="s">
        <v>46</v>
      </c>
      <c r="O7" s="28" t="s">
        <v>47</v>
      </c>
      <c r="Q7" s="17" t="s">
        <v>49</v>
      </c>
    </row>
    <row r="8" spans="1:17" ht="24" x14ac:dyDescent="0.25">
      <c r="A8" s="3" t="s">
        <v>22</v>
      </c>
      <c r="C8" s="1">
        <v>0</v>
      </c>
      <c r="E8" s="1">
        <v>0</v>
      </c>
      <c r="G8" s="1">
        <v>0</v>
      </c>
      <c r="I8" s="1">
        <f>+E8-G8</f>
        <v>0</v>
      </c>
      <c r="K8" s="1">
        <v>530313</v>
      </c>
      <c r="M8" s="1">
        <v>1470767258</v>
      </c>
      <c r="O8" s="1">
        <v>1461821604</v>
      </c>
      <c r="Q8" s="1">
        <f>+M8-O8</f>
        <v>8945654</v>
      </c>
    </row>
    <row r="9" spans="1:17" ht="24" x14ac:dyDescent="0.25">
      <c r="A9" s="3" t="s">
        <v>111</v>
      </c>
      <c r="C9" s="1">
        <v>0</v>
      </c>
      <c r="E9" s="1">
        <v>0</v>
      </c>
      <c r="G9" s="1">
        <v>0</v>
      </c>
      <c r="I9" s="1">
        <f>+E9-G9</f>
        <v>0</v>
      </c>
      <c r="K9" s="1">
        <v>400000</v>
      </c>
      <c r="M9" s="1">
        <v>1625338287</v>
      </c>
      <c r="O9" s="1">
        <v>1642363574</v>
      </c>
      <c r="Q9" s="1">
        <f t="shared" ref="Q9:Q43" si="0">+M9-O9</f>
        <v>-17025287</v>
      </c>
    </row>
    <row r="10" spans="1:17" ht="24" x14ac:dyDescent="0.25">
      <c r="A10" s="3" t="s">
        <v>24</v>
      </c>
      <c r="C10" s="1">
        <v>0</v>
      </c>
      <c r="E10" s="1">
        <v>0</v>
      </c>
      <c r="G10" s="1">
        <v>0</v>
      </c>
      <c r="I10" s="1">
        <f t="shared" ref="I10:I46" si="1">+E10-G10</f>
        <v>0</v>
      </c>
      <c r="K10" s="1">
        <v>25444251</v>
      </c>
      <c r="M10" s="1">
        <v>85171245203</v>
      </c>
      <c r="O10" s="1">
        <v>97809073269</v>
      </c>
      <c r="Q10" s="1">
        <f t="shared" si="0"/>
        <v>-12637828066</v>
      </c>
    </row>
    <row r="11" spans="1:17" ht="24" x14ac:dyDescent="0.25">
      <c r="A11" s="3" t="s">
        <v>89</v>
      </c>
      <c r="C11" s="1">
        <v>125000</v>
      </c>
      <c r="E11" s="1">
        <v>11572348875</v>
      </c>
      <c r="G11" s="1">
        <v>17414338500</v>
      </c>
      <c r="I11" s="1">
        <f t="shared" si="1"/>
        <v>-5841989625</v>
      </c>
      <c r="K11" s="1">
        <v>125000</v>
      </c>
      <c r="M11" s="1">
        <v>11572348875</v>
      </c>
      <c r="O11" s="1">
        <v>17414338500</v>
      </c>
      <c r="Q11" s="1">
        <f t="shared" si="0"/>
        <v>-5841989625</v>
      </c>
    </row>
    <row r="12" spans="1:17" ht="24" x14ac:dyDescent="0.25">
      <c r="A12" s="3" t="s">
        <v>74</v>
      </c>
      <c r="C12" s="1">
        <v>0</v>
      </c>
      <c r="E12" s="1">
        <v>0</v>
      </c>
      <c r="G12" s="1">
        <v>0</v>
      </c>
      <c r="I12" s="1">
        <f t="shared" si="1"/>
        <v>0</v>
      </c>
      <c r="K12" s="1">
        <v>16100000</v>
      </c>
      <c r="M12" s="1">
        <v>25680344798</v>
      </c>
      <c r="O12" s="1">
        <v>27720523285</v>
      </c>
      <c r="Q12" s="1">
        <f t="shared" si="0"/>
        <v>-2040178487</v>
      </c>
    </row>
    <row r="13" spans="1:17" ht="24" x14ac:dyDescent="0.25">
      <c r="A13" s="3" t="s">
        <v>95</v>
      </c>
      <c r="C13" s="1">
        <v>0</v>
      </c>
      <c r="E13" s="1">
        <v>0</v>
      </c>
      <c r="G13" s="1">
        <v>0</v>
      </c>
      <c r="I13" s="1">
        <f t="shared" si="1"/>
        <v>0</v>
      </c>
      <c r="K13" s="1">
        <v>67647058</v>
      </c>
      <c r="M13" s="1">
        <v>71116573748</v>
      </c>
      <c r="O13" s="1">
        <v>74358233929</v>
      </c>
      <c r="Q13" s="1">
        <f t="shared" si="0"/>
        <v>-3241660181</v>
      </c>
    </row>
    <row r="14" spans="1:17" ht="24" x14ac:dyDescent="0.25">
      <c r="A14" s="3" t="s">
        <v>29</v>
      </c>
      <c r="C14" s="1">
        <v>0</v>
      </c>
      <c r="E14" s="1">
        <v>0</v>
      </c>
      <c r="G14" s="1">
        <v>0</v>
      </c>
      <c r="I14" s="1">
        <f t="shared" si="1"/>
        <v>0</v>
      </c>
      <c r="K14" s="1">
        <v>800001</v>
      </c>
      <c r="M14" s="1">
        <v>1765446789</v>
      </c>
      <c r="O14" s="1">
        <v>2147274438</v>
      </c>
      <c r="Q14" s="1">
        <f t="shared" si="0"/>
        <v>-381827649</v>
      </c>
    </row>
    <row r="15" spans="1:17" ht="24" x14ac:dyDescent="0.25">
      <c r="A15" s="3" t="s">
        <v>21</v>
      </c>
      <c r="C15" s="1">
        <v>0</v>
      </c>
      <c r="E15" s="1">
        <v>0</v>
      </c>
      <c r="G15" s="1">
        <v>0</v>
      </c>
      <c r="I15" s="1">
        <f t="shared" si="1"/>
        <v>0</v>
      </c>
      <c r="K15" s="1">
        <v>5930042</v>
      </c>
      <c r="M15" s="1">
        <v>67334133531</v>
      </c>
      <c r="O15" s="1">
        <v>75435479579</v>
      </c>
      <c r="Q15" s="1">
        <f t="shared" si="0"/>
        <v>-8101346048</v>
      </c>
    </row>
    <row r="16" spans="1:17" ht="24" x14ac:dyDescent="0.25">
      <c r="A16" s="3" t="s">
        <v>98</v>
      </c>
      <c r="C16" s="1">
        <v>2395575</v>
      </c>
      <c r="E16" s="1">
        <v>20038592395</v>
      </c>
      <c r="G16" s="1">
        <v>24507459786</v>
      </c>
      <c r="I16" s="1">
        <f t="shared" si="1"/>
        <v>-4468867391</v>
      </c>
      <c r="K16" s="1">
        <v>2457000</v>
      </c>
      <c r="M16" s="1">
        <v>20559716477</v>
      </c>
      <c r="O16" s="1">
        <v>25135856190</v>
      </c>
      <c r="Q16" s="1">
        <f t="shared" si="0"/>
        <v>-4576139713</v>
      </c>
    </row>
    <row r="17" spans="1:17" ht="24" x14ac:dyDescent="0.25">
      <c r="A17" s="3" t="s">
        <v>63</v>
      </c>
      <c r="C17" s="1">
        <v>0</v>
      </c>
      <c r="E17" s="1">
        <v>0</v>
      </c>
      <c r="G17" s="1">
        <v>0</v>
      </c>
      <c r="I17" s="1">
        <f t="shared" si="1"/>
        <v>0</v>
      </c>
      <c r="K17" s="1">
        <v>1616699</v>
      </c>
      <c r="M17" s="1">
        <v>3636725825</v>
      </c>
      <c r="O17" s="1">
        <v>3992858545</v>
      </c>
      <c r="Q17" s="1">
        <f t="shared" si="0"/>
        <v>-356132720</v>
      </c>
    </row>
    <row r="18" spans="1:17" ht="24" x14ac:dyDescent="0.25">
      <c r="A18" s="3" t="s">
        <v>84</v>
      </c>
      <c r="C18" s="1">
        <v>0</v>
      </c>
      <c r="E18" s="1">
        <v>0</v>
      </c>
      <c r="G18" s="1">
        <v>0</v>
      </c>
      <c r="I18" s="1">
        <f t="shared" si="1"/>
        <v>0</v>
      </c>
      <c r="K18" s="1">
        <v>36500000</v>
      </c>
      <c r="M18" s="1">
        <v>86710339779</v>
      </c>
      <c r="O18" s="1">
        <v>86705544870</v>
      </c>
      <c r="Q18" s="1">
        <f t="shared" si="0"/>
        <v>4794909</v>
      </c>
    </row>
    <row r="19" spans="1:17" ht="24" x14ac:dyDescent="0.25">
      <c r="A19" s="3" t="s">
        <v>106</v>
      </c>
      <c r="C19" s="1">
        <v>0</v>
      </c>
      <c r="E19" s="1">
        <v>0</v>
      </c>
      <c r="G19" s="1">
        <v>0</v>
      </c>
      <c r="I19" s="1">
        <f t="shared" si="1"/>
        <v>0</v>
      </c>
      <c r="K19" s="1">
        <v>15000</v>
      </c>
      <c r="M19" s="1">
        <v>540291023</v>
      </c>
      <c r="O19" s="1">
        <v>459460232</v>
      </c>
      <c r="Q19" s="1">
        <f t="shared" si="0"/>
        <v>80830791</v>
      </c>
    </row>
    <row r="20" spans="1:17" ht="24" x14ac:dyDescent="0.25">
      <c r="A20" s="3" t="s">
        <v>105</v>
      </c>
      <c r="C20" s="1">
        <v>1256499</v>
      </c>
      <c r="E20" s="1">
        <v>8203853816</v>
      </c>
      <c r="G20" s="1">
        <v>8041955219</v>
      </c>
      <c r="I20" s="1">
        <f t="shared" si="1"/>
        <v>161898597</v>
      </c>
      <c r="K20" s="1">
        <v>2563000</v>
      </c>
      <c r="M20" s="1">
        <v>18289859616</v>
      </c>
      <c r="O20" s="1">
        <v>16403937632</v>
      </c>
      <c r="Q20" s="1">
        <f t="shared" si="0"/>
        <v>1885921984</v>
      </c>
    </row>
    <row r="21" spans="1:17" ht="24" x14ac:dyDescent="0.25">
      <c r="A21" s="3" t="s">
        <v>25</v>
      </c>
      <c r="C21" s="1">
        <v>0</v>
      </c>
      <c r="E21" s="1">
        <v>0</v>
      </c>
      <c r="G21" s="1">
        <v>0</v>
      </c>
      <c r="I21" s="1">
        <f t="shared" si="1"/>
        <v>0</v>
      </c>
      <c r="K21" s="1">
        <v>1</v>
      </c>
      <c r="M21" s="1">
        <v>1</v>
      </c>
      <c r="O21" s="1">
        <v>1904</v>
      </c>
      <c r="Q21" s="1">
        <f t="shared" si="0"/>
        <v>-1903</v>
      </c>
    </row>
    <row r="22" spans="1:17" ht="24" x14ac:dyDescent="0.25">
      <c r="A22" s="3" t="s">
        <v>90</v>
      </c>
      <c r="C22" s="1">
        <v>855000</v>
      </c>
      <c r="E22" s="1">
        <v>60346041199</v>
      </c>
      <c r="G22" s="1">
        <v>38194556075</v>
      </c>
      <c r="I22" s="1">
        <f t="shared" si="1"/>
        <v>22151485124</v>
      </c>
      <c r="K22" s="1">
        <v>1500000</v>
      </c>
      <c r="M22" s="1">
        <v>94758014533</v>
      </c>
      <c r="O22" s="1">
        <v>67007993100</v>
      </c>
      <c r="Q22" s="1">
        <f t="shared" si="0"/>
        <v>27750021433</v>
      </c>
    </row>
    <row r="23" spans="1:17" ht="24" x14ac:dyDescent="0.25">
      <c r="A23" s="3" t="s">
        <v>82</v>
      </c>
      <c r="C23" s="1">
        <v>0</v>
      </c>
      <c r="E23" s="1">
        <v>0</v>
      </c>
      <c r="G23" s="1">
        <v>0</v>
      </c>
      <c r="I23" s="1">
        <f t="shared" si="1"/>
        <v>0</v>
      </c>
      <c r="K23" s="1">
        <v>219408</v>
      </c>
      <c r="M23" s="1">
        <v>214664018</v>
      </c>
      <c r="O23" s="1">
        <v>229468417</v>
      </c>
      <c r="Q23" s="1">
        <f t="shared" si="0"/>
        <v>-14804399</v>
      </c>
    </row>
    <row r="24" spans="1:17" ht="24" x14ac:dyDescent="0.25">
      <c r="A24" s="3" t="s">
        <v>77</v>
      </c>
      <c r="C24" s="1">
        <v>0</v>
      </c>
      <c r="E24" s="1">
        <v>0</v>
      </c>
      <c r="G24" s="1">
        <v>0</v>
      </c>
      <c r="I24" s="1">
        <f t="shared" si="1"/>
        <v>0</v>
      </c>
      <c r="K24" s="1">
        <v>5000000</v>
      </c>
      <c r="M24" s="1">
        <v>10260071895</v>
      </c>
      <c r="O24" s="1">
        <v>9525792000</v>
      </c>
      <c r="Q24" s="1">
        <f t="shared" si="0"/>
        <v>734279895</v>
      </c>
    </row>
    <row r="25" spans="1:17" ht="24" x14ac:dyDescent="0.25">
      <c r="A25" s="3" t="s">
        <v>18</v>
      </c>
      <c r="C25" s="1">
        <v>0</v>
      </c>
      <c r="E25" s="1">
        <v>0</v>
      </c>
      <c r="G25" s="1">
        <v>0</v>
      </c>
      <c r="I25" s="1">
        <f t="shared" si="1"/>
        <v>0</v>
      </c>
      <c r="K25" s="1">
        <v>2611476</v>
      </c>
      <c r="M25" s="1">
        <v>44474087762</v>
      </c>
      <c r="O25" s="1">
        <v>41486531614</v>
      </c>
      <c r="Q25" s="1">
        <f t="shared" si="0"/>
        <v>2987556148</v>
      </c>
    </row>
    <row r="26" spans="1:17" ht="24" x14ac:dyDescent="0.25">
      <c r="A26" s="3" t="s">
        <v>85</v>
      </c>
      <c r="C26" s="1">
        <v>0</v>
      </c>
      <c r="E26" s="1">
        <v>0</v>
      </c>
      <c r="G26" s="1">
        <v>0</v>
      </c>
      <c r="I26" s="1">
        <f t="shared" si="1"/>
        <v>0</v>
      </c>
      <c r="K26" s="1">
        <v>25000</v>
      </c>
      <c r="M26" s="1">
        <v>68937963</v>
      </c>
      <c r="O26" s="1">
        <v>66804577</v>
      </c>
      <c r="Q26" s="1">
        <f t="shared" si="0"/>
        <v>2133386</v>
      </c>
    </row>
    <row r="27" spans="1:17" ht="24" x14ac:dyDescent="0.25">
      <c r="A27" s="3" t="s">
        <v>76</v>
      </c>
      <c r="C27" s="1">
        <v>25000000</v>
      </c>
      <c r="E27" s="1">
        <v>95282727135</v>
      </c>
      <c r="G27" s="1">
        <v>59626332200</v>
      </c>
      <c r="I27" s="1">
        <f t="shared" si="1"/>
        <v>35656394935</v>
      </c>
      <c r="K27" s="1">
        <v>37143864</v>
      </c>
      <c r="M27" s="1">
        <v>132370775551</v>
      </c>
      <c r="O27" s="1">
        <v>96800556704</v>
      </c>
      <c r="Q27" s="1">
        <f t="shared" si="0"/>
        <v>35570218847</v>
      </c>
    </row>
    <row r="28" spans="1:17" ht="24" x14ac:dyDescent="0.25">
      <c r="A28" s="3" t="s">
        <v>93</v>
      </c>
      <c r="C28" s="1">
        <v>0</v>
      </c>
      <c r="E28" s="1">
        <v>0</v>
      </c>
      <c r="G28" s="1">
        <v>0</v>
      </c>
      <c r="I28" s="1">
        <f t="shared" si="1"/>
        <v>0</v>
      </c>
      <c r="K28" s="1">
        <v>150000</v>
      </c>
      <c r="M28" s="1">
        <v>5959573636</v>
      </c>
      <c r="O28" s="1">
        <v>4338700572</v>
      </c>
      <c r="Q28" s="1">
        <f t="shared" si="0"/>
        <v>1620873064</v>
      </c>
    </row>
    <row r="29" spans="1:17" ht="24" x14ac:dyDescent="0.25">
      <c r="A29" s="3" t="s">
        <v>15</v>
      </c>
      <c r="C29" s="1">
        <v>0</v>
      </c>
      <c r="E29" s="1">
        <v>0</v>
      </c>
      <c r="G29" s="1">
        <v>0</v>
      </c>
      <c r="I29" s="1">
        <f t="shared" si="1"/>
        <v>0</v>
      </c>
      <c r="K29" s="1">
        <v>2700000</v>
      </c>
      <c r="M29" s="1">
        <v>11159465812</v>
      </c>
      <c r="O29" s="1">
        <v>13636766602</v>
      </c>
      <c r="Q29" s="1">
        <f t="shared" si="0"/>
        <v>-2477300790</v>
      </c>
    </row>
    <row r="30" spans="1:17" ht="24" x14ac:dyDescent="0.25">
      <c r="A30" s="3" t="s">
        <v>91</v>
      </c>
      <c r="C30" s="1">
        <v>0</v>
      </c>
      <c r="E30" s="1">
        <v>0</v>
      </c>
      <c r="G30" s="1">
        <v>0</v>
      </c>
      <c r="I30" s="1">
        <f t="shared" si="1"/>
        <v>0</v>
      </c>
      <c r="K30" s="1">
        <v>1</v>
      </c>
      <c r="M30" s="1">
        <v>1</v>
      </c>
      <c r="O30" s="1">
        <v>1571</v>
      </c>
      <c r="Q30" s="1">
        <f t="shared" si="0"/>
        <v>-1570</v>
      </c>
    </row>
    <row r="31" spans="1:17" ht="24" x14ac:dyDescent="0.25">
      <c r="A31" s="3" t="s">
        <v>61</v>
      </c>
      <c r="C31" s="1">
        <v>0</v>
      </c>
      <c r="E31" s="1">
        <v>0</v>
      </c>
      <c r="G31" s="1">
        <v>0</v>
      </c>
      <c r="I31" s="1">
        <f t="shared" si="1"/>
        <v>0</v>
      </c>
      <c r="K31" s="1">
        <v>400000</v>
      </c>
      <c r="M31" s="1">
        <v>780718043</v>
      </c>
      <c r="O31" s="1">
        <v>747377764</v>
      </c>
      <c r="Q31" s="1">
        <f t="shared" si="0"/>
        <v>33340279</v>
      </c>
    </row>
    <row r="32" spans="1:17" ht="24" x14ac:dyDescent="0.25">
      <c r="A32" s="3" t="s">
        <v>73</v>
      </c>
      <c r="C32" s="1">
        <v>0</v>
      </c>
      <c r="E32" s="1">
        <v>0</v>
      </c>
      <c r="G32" s="1">
        <v>0</v>
      </c>
      <c r="I32" s="1">
        <f t="shared" si="1"/>
        <v>0</v>
      </c>
      <c r="K32" s="1">
        <v>650000</v>
      </c>
      <c r="M32" s="1">
        <v>1267376858</v>
      </c>
      <c r="O32" s="1">
        <v>1352765305</v>
      </c>
      <c r="Q32" s="1">
        <f t="shared" si="0"/>
        <v>-85388447</v>
      </c>
    </row>
    <row r="33" spans="1:17" ht="24" x14ac:dyDescent="0.25">
      <c r="A33" s="3" t="s">
        <v>103</v>
      </c>
      <c r="C33" s="1">
        <v>0</v>
      </c>
      <c r="E33" s="1">
        <v>0</v>
      </c>
      <c r="G33" s="1">
        <v>0</v>
      </c>
      <c r="I33" s="1">
        <f t="shared" si="1"/>
        <v>0</v>
      </c>
      <c r="K33" s="1">
        <v>100000</v>
      </c>
      <c r="M33" s="1">
        <v>5743258767</v>
      </c>
      <c r="O33" s="1">
        <v>4106910945</v>
      </c>
      <c r="Q33" s="1">
        <f t="shared" si="0"/>
        <v>1636347822</v>
      </c>
    </row>
    <row r="34" spans="1:17" ht="24" x14ac:dyDescent="0.25">
      <c r="A34" s="3" t="s">
        <v>75</v>
      </c>
      <c r="C34" s="1">
        <v>0</v>
      </c>
      <c r="E34" s="1">
        <v>0</v>
      </c>
      <c r="G34" s="1">
        <v>0</v>
      </c>
      <c r="I34" s="1">
        <f t="shared" si="1"/>
        <v>0</v>
      </c>
      <c r="K34" s="1">
        <v>2000000</v>
      </c>
      <c r="M34" s="1">
        <v>6673611158</v>
      </c>
      <c r="O34" s="1">
        <v>8170896600</v>
      </c>
      <c r="Q34" s="1">
        <f t="shared" si="0"/>
        <v>-1497285442</v>
      </c>
    </row>
    <row r="35" spans="1:17" ht="24" x14ac:dyDescent="0.25">
      <c r="A35" s="3" t="s">
        <v>72</v>
      </c>
      <c r="C35" s="1">
        <v>0</v>
      </c>
      <c r="E35" s="1">
        <v>0</v>
      </c>
      <c r="G35" s="1">
        <v>0</v>
      </c>
      <c r="I35" s="1">
        <f t="shared" si="1"/>
        <v>0</v>
      </c>
      <c r="K35" s="1">
        <v>20400000</v>
      </c>
      <c r="M35" s="1">
        <v>277527998004</v>
      </c>
      <c r="O35" s="1">
        <v>236111893786</v>
      </c>
      <c r="Q35" s="1">
        <f t="shared" si="0"/>
        <v>41416104218</v>
      </c>
    </row>
    <row r="36" spans="1:17" ht="24" x14ac:dyDescent="0.25">
      <c r="A36" s="3" t="s">
        <v>79</v>
      </c>
      <c r="C36" s="1">
        <v>0</v>
      </c>
      <c r="E36" s="1">
        <v>0</v>
      </c>
      <c r="G36" s="1">
        <v>0</v>
      </c>
      <c r="I36" s="1">
        <f t="shared" si="1"/>
        <v>0</v>
      </c>
      <c r="K36" s="1">
        <v>1500000</v>
      </c>
      <c r="M36" s="1">
        <v>21552104503</v>
      </c>
      <c r="O36" s="1">
        <v>21135351004</v>
      </c>
      <c r="Q36" s="1">
        <f t="shared" si="0"/>
        <v>416753499</v>
      </c>
    </row>
    <row r="37" spans="1:17" ht="24" x14ac:dyDescent="0.25">
      <c r="A37" s="3" t="s">
        <v>20</v>
      </c>
      <c r="C37" s="1">
        <v>0</v>
      </c>
      <c r="E37" s="1">
        <v>0</v>
      </c>
      <c r="G37" s="1">
        <v>0</v>
      </c>
      <c r="I37" s="1">
        <f t="shared" si="1"/>
        <v>0</v>
      </c>
      <c r="K37" s="1">
        <v>2532968</v>
      </c>
      <c r="M37" s="1">
        <v>8339288698</v>
      </c>
      <c r="O37" s="1">
        <v>10345105655</v>
      </c>
      <c r="Q37" s="1">
        <f t="shared" si="0"/>
        <v>-2005816957</v>
      </c>
    </row>
    <row r="38" spans="1:17" ht="24" x14ac:dyDescent="0.25">
      <c r="A38" s="3" t="s">
        <v>81</v>
      </c>
      <c r="C38" s="1">
        <v>0</v>
      </c>
      <c r="E38" s="1">
        <v>0</v>
      </c>
      <c r="G38" s="1">
        <v>0</v>
      </c>
      <c r="I38" s="1">
        <f t="shared" si="1"/>
        <v>0</v>
      </c>
      <c r="K38" s="1">
        <v>2005147</v>
      </c>
      <c r="M38" s="1">
        <v>5889773710</v>
      </c>
      <c r="O38" s="1">
        <v>7869054724</v>
      </c>
      <c r="Q38" s="1">
        <f t="shared" si="0"/>
        <v>-1979281014</v>
      </c>
    </row>
    <row r="39" spans="1:17" ht="24" x14ac:dyDescent="0.25">
      <c r="A39" s="3" t="s">
        <v>96</v>
      </c>
      <c r="C39" s="1">
        <v>0</v>
      </c>
      <c r="E39" s="1">
        <v>0</v>
      </c>
      <c r="G39" s="1">
        <v>0</v>
      </c>
      <c r="I39" s="1">
        <f t="shared" si="1"/>
        <v>0</v>
      </c>
      <c r="K39" s="1">
        <v>150000</v>
      </c>
      <c r="M39" s="1">
        <v>579733748</v>
      </c>
      <c r="O39" s="1">
        <v>611883296</v>
      </c>
      <c r="Q39" s="1">
        <f t="shared" si="0"/>
        <v>-32149548</v>
      </c>
    </row>
    <row r="40" spans="1:17" ht="24" x14ac:dyDescent="0.25">
      <c r="A40" s="3" t="s">
        <v>23</v>
      </c>
      <c r="C40" s="1">
        <v>0</v>
      </c>
      <c r="E40" s="1">
        <v>0</v>
      </c>
      <c r="G40" s="1">
        <v>0</v>
      </c>
      <c r="I40" s="1">
        <f t="shared" si="1"/>
        <v>0</v>
      </c>
      <c r="K40" s="1">
        <v>26500000</v>
      </c>
      <c r="M40" s="1">
        <v>112096773796</v>
      </c>
      <c r="O40" s="1">
        <v>96422312278</v>
      </c>
      <c r="Q40" s="1">
        <f t="shared" si="0"/>
        <v>15674461518</v>
      </c>
    </row>
    <row r="41" spans="1:17" ht="24" x14ac:dyDescent="0.25">
      <c r="A41" s="3" t="s">
        <v>70</v>
      </c>
      <c r="C41" s="1">
        <v>0</v>
      </c>
      <c r="E41" s="1">
        <v>0</v>
      </c>
      <c r="G41" s="1">
        <v>0</v>
      </c>
      <c r="I41" s="1">
        <f t="shared" si="1"/>
        <v>0</v>
      </c>
      <c r="K41" s="1">
        <v>2</v>
      </c>
      <c r="M41" s="1">
        <v>2</v>
      </c>
      <c r="O41" s="1">
        <v>4286</v>
      </c>
      <c r="Q41" s="1">
        <f t="shared" si="0"/>
        <v>-4284</v>
      </c>
    </row>
    <row r="42" spans="1:17" ht="24" x14ac:dyDescent="0.25">
      <c r="A42" s="3" t="s">
        <v>16</v>
      </c>
      <c r="C42" s="1">
        <v>0</v>
      </c>
      <c r="E42" s="1">
        <v>0</v>
      </c>
      <c r="G42" s="1">
        <v>0</v>
      </c>
      <c r="I42" s="1">
        <f t="shared" si="1"/>
        <v>0</v>
      </c>
      <c r="K42" s="1">
        <v>128316</v>
      </c>
      <c r="M42" s="1">
        <v>453528509</v>
      </c>
      <c r="O42" s="1">
        <v>423607339</v>
      </c>
      <c r="Q42" s="1">
        <f t="shared" si="0"/>
        <v>29921170</v>
      </c>
    </row>
    <row r="43" spans="1:17" ht="24" x14ac:dyDescent="0.25">
      <c r="A43" s="3" t="s">
        <v>26</v>
      </c>
      <c r="C43" s="1">
        <v>0</v>
      </c>
      <c r="E43" s="1">
        <v>0</v>
      </c>
      <c r="G43" s="1">
        <v>0</v>
      </c>
      <c r="I43" s="1">
        <f t="shared" si="1"/>
        <v>0</v>
      </c>
      <c r="K43" s="1">
        <v>3301819</v>
      </c>
      <c r="M43" s="1">
        <v>14802110485</v>
      </c>
      <c r="O43" s="1">
        <v>15821233094</v>
      </c>
      <c r="Q43" s="1">
        <f t="shared" si="0"/>
        <v>-1019122609</v>
      </c>
    </row>
    <row r="44" spans="1:17" ht="24" x14ac:dyDescent="0.25">
      <c r="A44" s="3" t="s">
        <v>86</v>
      </c>
      <c r="C44" s="1">
        <v>0</v>
      </c>
      <c r="E44" s="1">
        <v>0</v>
      </c>
      <c r="G44" s="1">
        <v>0</v>
      </c>
      <c r="I44" s="1">
        <f t="shared" si="1"/>
        <v>0</v>
      </c>
      <c r="K44" s="1">
        <v>0</v>
      </c>
      <c r="M44" s="1">
        <v>0</v>
      </c>
      <c r="O44" s="1">
        <v>0</v>
      </c>
      <c r="Q44" s="1">
        <v>4137011912</v>
      </c>
    </row>
    <row r="45" spans="1:17" ht="24" x14ac:dyDescent="0.25">
      <c r="A45" s="3" t="s">
        <v>87</v>
      </c>
      <c r="C45" s="1">
        <v>0</v>
      </c>
      <c r="E45" s="1">
        <v>0</v>
      </c>
      <c r="G45" s="1">
        <v>0</v>
      </c>
      <c r="I45" s="1">
        <f t="shared" si="1"/>
        <v>0</v>
      </c>
      <c r="K45" s="1">
        <v>0</v>
      </c>
      <c r="M45" s="1">
        <v>0</v>
      </c>
      <c r="O45" s="1">
        <v>0</v>
      </c>
      <c r="Q45" s="1">
        <v>3492223618</v>
      </c>
    </row>
    <row r="46" spans="1:17" ht="24" x14ac:dyDescent="0.25">
      <c r="A46" s="3" t="s">
        <v>88</v>
      </c>
      <c r="C46" s="1">
        <v>0</v>
      </c>
      <c r="E46" s="1">
        <v>0</v>
      </c>
      <c r="G46" s="1">
        <v>0</v>
      </c>
      <c r="I46" s="1">
        <f t="shared" si="1"/>
        <v>0</v>
      </c>
      <c r="K46" s="1">
        <v>0</v>
      </c>
      <c r="M46" s="1">
        <v>0</v>
      </c>
      <c r="O46" s="1">
        <v>0</v>
      </c>
      <c r="Q46" s="1">
        <v>101159</v>
      </c>
    </row>
    <row r="47" spans="1:17" ht="24.75" thickBot="1" x14ac:dyDescent="0.3">
      <c r="A47" s="3" t="s">
        <v>107</v>
      </c>
      <c r="C47" s="1">
        <v>0</v>
      </c>
      <c r="E47" s="1">
        <v>0</v>
      </c>
      <c r="G47" s="1">
        <v>0</v>
      </c>
      <c r="I47" s="1">
        <v>20091500</v>
      </c>
      <c r="K47" s="1">
        <v>0</v>
      </c>
      <c r="M47" s="1">
        <v>0</v>
      </c>
      <c r="O47" s="1">
        <v>0</v>
      </c>
      <c r="Q47" s="1">
        <v>-2494619646</v>
      </c>
    </row>
    <row r="48" spans="1:17" ht="24" customHeight="1" thickBot="1" x14ac:dyDescent="0.3">
      <c r="E48" s="2">
        <f>SUM(E8:E47)</f>
        <v>195443563420</v>
      </c>
      <c r="F48" s="3"/>
      <c r="G48" s="2">
        <f>SUM(G8:G47)</f>
        <v>147784641780</v>
      </c>
      <c r="H48" s="3"/>
      <c r="I48" s="2">
        <f>SUM(I8:I47)</f>
        <v>47679013140</v>
      </c>
      <c r="J48" s="3"/>
      <c r="K48" s="3" t="s">
        <v>30</v>
      </c>
      <c r="L48" s="3"/>
      <c r="M48" s="2">
        <f>SUM(M8:M47)</f>
        <v>1150444998662</v>
      </c>
      <c r="N48" s="3"/>
      <c r="O48" s="2">
        <f>SUM(O8:O47)</f>
        <v>1066897778784</v>
      </c>
      <c r="P48" s="3"/>
      <c r="Q48" s="2">
        <f>SUM(Q8:Q47)</f>
        <v>88681936921</v>
      </c>
    </row>
    <row r="49" spans="9:17" ht="23.25" thickTop="1" x14ac:dyDescent="0.25">
      <c r="Q49" s="14"/>
    </row>
    <row r="56" spans="9:17" x14ac:dyDescent="0.45">
      <c r="I56" s="20"/>
    </row>
    <row r="57" spans="9:17" x14ac:dyDescent="0.25">
      <c r="Q57" s="6"/>
    </row>
    <row r="58" spans="9:17" x14ac:dyDescent="0.25">
      <c r="Q58" s="6"/>
    </row>
    <row r="59" spans="9:17" x14ac:dyDescent="0.25">
      <c r="Q59" s="6"/>
    </row>
    <row r="60" spans="9:17" x14ac:dyDescent="0.25">
      <c r="Q60" s="6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سایر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2025-02-22T10:27:05Z</dcterms:created>
  <dcterms:modified xsi:type="dcterms:W3CDTF">2026-06-27T06:37:59Z</dcterms:modified>
</cp:coreProperties>
</file>