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3\بخشی\"/>
    </mc:Choice>
  </mc:AlternateContent>
  <xr:revisionPtr revIDLastSave="0" documentId="13_ncr:1_{600E44AA-0A31-4E24-B472-DF0644B22DF3}" xr6:coauthVersionLast="47" xr6:coauthVersionMax="47" xr10:uidLastSave="{00000000-0000-0000-0000-000000000000}"/>
  <bookViews>
    <workbookView xWindow="-289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9" state="hidden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فروش'!$K$6:$Q$40</definedName>
    <definedName name="_xlnm._FilterDatabase" localSheetId="0" hidden="1">سهام!$A$6:$A$46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6" i="1" l="1"/>
  <c r="Y46" i="1"/>
  <c r="C38" i="7"/>
  <c r="E38" i="7"/>
  <c r="G38" i="7"/>
  <c r="I38" i="7" s="1"/>
  <c r="M38" i="7"/>
  <c r="O38" i="7"/>
  <c r="Q38" i="7"/>
  <c r="S38" i="7" s="1"/>
  <c r="C39" i="7"/>
  <c r="E39" i="7"/>
  <c r="G39" i="7"/>
  <c r="M39" i="7"/>
  <c r="O39" i="7"/>
  <c r="Q39" i="7"/>
  <c r="C40" i="7"/>
  <c r="E40" i="7"/>
  <c r="G40" i="7"/>
  <c r="I40" i="7" s="1"/>
  <c r="M40" i="7"/>
  <c r="O40" i="7"/>
  <c r="Q40" i="7"/>
  <c r="C41" i="7"/>
  <c r="E41" i="7"/>
  <c r="G41" i="7"/>
  <c r="M41" i="7"/>
  <c r="O41" i="7"/>
  <c r="Q41" i="7"/>
  <c r="C42" i="7"/>
  <c r="E42" i="7"/>
  <c r="G42" i="7"/>
  <c r="M42" i="7"/>
  <c r="O42" i="7"/>
  <c r="Q42" i="7"/>
  <c r="C43" i="7"/>
  <c r="E43" i="7"/>
  <c r="G43" i="7"/>
  <c r="M43" i="7"/>
  <c r="S43" i="7" s="1"/>
  <c r="O43" i="7"/>
  <c r="Q43" i="7"/>
  <c r="C44" i="7"/>
  <c r="E44" i="7"/>
  <c r="G44" i="7"/>
  <c r="M44" i="7"/>
  <c r="O44" i="7"/>
  <c r="Q44" i="7"/>
  <c r="C45" i="7"/>
  <c r="E45" i="7"/>
  <c r="G45" i="7"/>
  <c r="I45" i="7" s="1"/>
  <c r="M45" i="7"/>
  <c r="O45" i="7"/>
  <c r="Q45" i="7"/>
  <c r="C46" i="7"/>
  <c r="E46" i="7"/>
  <c r="G46" i="7"/>
  <c r="M46" i="7"/>
  <c r="O46" i="7"/>
  <c r="Q46" i="7"/>
  <c r="C47" i="7"/>
  <c r="E47" i="7"/>
  <c r="G47" i="7"/>
  <c r="M47" i="7"/>
  <c r="O47" i="7"/>
  <c r="Q47" i="7"/>
  <c r="C48" i="7"/>
  <c r="E48" i="7"/>
  <c r="G48" i="7"/>
  <c r="M48" i="7"/>
  <c r="O48" i="7"/>
  <c r="Q48" i="7"/>
  <c r="C49" i="7"/>
  <c r="E49" i="7"/>
  <c r="G49" i="7"/>
  <c r="M49" i="7"/>
  <c r="O49" i="7"/>
  <c r="Q49" i="7"/>
  <c r="C50" i="7"/>
  <c r="E50" i="7"/>
  <c r="G50" i="7"/>
  <c r="M50" i="7"/>
  <c r="O50" i="7"/>
  <c r="Q50" i="7"/>
  <c r="C51" i="7"/>
  <c r="E51" i="7"/>
  <c r="G51" i="7"/>
  <c r="I51" i="7" s="1"/>
  <c r="M51" i="7"/>
  <c r="O51" i="7"/>
  <c r="Q51" i="7"/>
  <c r="I9" i="5"/>
  <c r="I10" i="5"/>
  <c r="I41" i="5" s="1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8" i="5"/>
  <c r="E41" i="5"/>
  <c r="G41" i="5"/>
  <c r="M41" i="5"/>
  <c r="O41" i="5"/>
  <c r="Q41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I16" i="6"/>
  <c r="I24" i="6"/>
  <c r="I27" i="6"/>
  <c r="I30" i="6"/>
  <c r="I32" i="6"/>
  <c r="I33" i="6"/>
  <c r="I9" i="6"/>
  <c r="I10" i="6"/>
  <c r="I11" i="6"/>
  <c r="I12" i="6"/>
  <c r="I13" i="6"/>
  <c r="I14" i="6"/>
  <c r="I15" i="6"/>
  <c r="I17" i="6"/>
  <c r="I18" i="6"/>
  <c r="I19" i="6"/>
  <c r="I20" i="6"/>
  <c r="I21" i="6"/>
  <c r="I22" i="6"/>
  <c r="I23" i="6"/>
  <c r="I25" i="6"/>
  <c r="I26" i="6"/>
  <c r="I28" i="6"/>
  <c r="I29" i="6"/>
  <c r="I31" i="6"/>
  <c r="I34" i="6"/>
  <c r="I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8" i="6"/>
  <c r="M11" i="4"/>
  <c r="S9" i="4"/>
  <c r="S10" i="4"/>
  <c r="S11" i="4"/>
  <c r="S12" i="4"/>
  <c r="S13" i="4"/>
  <c r="S8" i="4"/>
  <c r="Q14" i="4"/>
  <c r="M8" i="4"/>
  <c r="M9" i="4"/>
  <c r="M10" i="4"/>
  <c r="M12" i="4"/>
  <c r="M13" i="4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R14" i="4"/>
  <c r="P14" i="4"/>
  <c r="O14" i="4"/>
  <c r="N14" i="4"/>
  <c r="L14" i="4"/>
  <c r="K14" i="4"/>
  <c r="J14" i="4"/>
  <c r="I14" i="4"/>
  <c r="M40" i="6"/>
  <c r="O40" i="6"/>
  <c r="M9" i="3"/>
  <c r="G9" i="8" s="1"/>
  <c r="G9" i="3"/>
  <c r="C9" i="8" s="1"/>
  <c r="L10" i="3"/>
  <c r="K10" i="3"/>
  <c r="J10" i="3"/>
  <c r="I10" i="3"/>
  <c r="H10" i="3"/>
  <c r="F10" i="3"/>
  <c r="E10" i="3"/>
  <c r="C10" i="3"/>
  <c r="I9" i="2"/>
  <c r="I10" i="2"/>
  <c r="E10" i="9"/>
  <c r="C10" i="9"/>
  <c r="M8" i="3"/>
  <c r="G8" i="3"/>
  <c r="C8" i="8" s="1"/>
  <c r="F9" i="10"/>
  <c r="I50" i="7" l="1"/>
  <c r="I47" i="7"/>
  <c r="I48" i="7"/>
  <c r="I44" i="7"/>
  <c r="S46" i="7"/>
  <c r="I49" i="7"/>
  <c r="S42" i="7"/>
  <c r="I46" i="7"/>
  <c r="I41" i="7"/>
  <c r="S48" i="7"/>
  <c r="S47" i="7"/>
  <c r="I42" i="7"/>
  <c r="S44" i="7"/>
  <c r="S51" i="7"/>
  <c r="S49" i="7"/>
  <c r="S45" i="7"/>
  <c r="I43" i="7"/>
  <c r="S40" i="7"/>
  <c r="S39" i="7"/>
  <c r="S50" i="7"/>
  <c r="S41" i="7"/>
  <c r="I39" i="7"/>
  <c r="S14" i="4"/>
  <c r="E40" i="6"/>
  <c r="G40" i="6"/>
  <c r="G9" i="10"/>
  <c r="Q40" i="6"/>
  <c r="C10" i="8"/>
  <c r="M14" i="4"/>
  <c r="G10" i="3"/>
  <c r="M10" i="3"/>
  <c r="I40" i="6" l="1"/>
  <c r="I6" i="2"/>
  <c r="C6" i="2"/>
  <c r="G46" i="1"/>
  <c r="E46" i="1"/>
  <c r="A4" i="7"/>
  <c r="A4" i="2"/>
  <c r="O46" i="1" l="1"/>
  <c r="K46" i="1"/>
  <c r="U46" i="1"/>
  <c r="G8" i="8"/>
  <c r="G10" i="8" s="1"/>
  <c r="I8" i="8" l="1"/>
  <c r="I9" i="8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E11" i="2"/>
  <c r="M31" i="7" l="1"/>
  <c r="M33" i="7"/>
  <c r="C32" i="7"/>
  <c r="C30" i="7"/>
  <c r="C31" i="7"/>
  <c r="M30" i="7"/>
  <c r="M32" i="7"/>
  <c r="C33" i="7"/>
  <c r="O33" i="7"/>
  <c r="O31" i="7"/>
  <c r="E30" i="7"/>
  <c r="E32" i="7"/>
  <c r="O32" i="7"/>
  <c r="O30" i="7"/>
  <c r="E31" i="7"/>
  <c r="E33" i="7"/>
  <c r="G31" i="7"/>
  <c r="Q32" i="7"/>
  <c r="G30" i="7"/>
  <c r="Q31" i="7"/>
  <c r="G33" i="7"/>
  <c r="Q30" i="7"/>
  <c r="G32" i="7"/>
  <c r="Q33" i="7"/>
  <c r="I10" i="8"/>
  <c r="G34" i="7"/>
  <c r="G29" i="7"/>
  <c r="Q34" i="7"/>
  <c r="Q29" i="7"/>
  <c r="G55" i="7"/>
  <c r="Q55" i="7"/>
  <c r="O55" i="7"/>
  <c r="E29" i="7"/>
  <c r="O34" i="7"/>
  <c r="O29" i="7"/>
  <c r="E55" i="7"/>
  <c r="E34" i="7"/>
  <c r="C29" i="7"/>
  <c r="M29" i="7"/>
  <c r="C55" i="7"/>
  <c r="C34" i="7"/>
  <c r="M34" i="7"/>
  <c r="M55" i="7"/>
  <c r="M53" i="7"/>
  <c r="C37" i="7"/>
  <c r="M52" i="7"/>
  <c r="C36" i="7"/>
  <c r="C54" i="7"/>
  <c r="M37" i="7"/>
  <c r="C53" i="7"/>
  <c r="M54" i="7"/>
  <c r="M36" i="7"/>
  <c r="C52" i="7"/>
  <c r="Q36" i="7"/>
  <c r="G52" i="7"/>
  <c r="G37" i="7"/>
  <c r="Q37" i="7"/>
  <c r="Q53" i="7"/>
  <c r="Q52" i="7"/>
  <c r="G36" i="7"/>
  <c r="G54" i="7"/>
  <c r="G53" i="7"/>
  <c r="Q54" i="7"/>
  <c r="E52" i="7"/>
  <c r="O53" i="7"/>
  <c r="E37" i="7"/>
  <c r="O52" i="7"/>
  <c r="E36" i="7"/>
  <c r="E54" i="7"/>
  <c r="E53" i="7"/>
  <c r="O37" i="7"/>
  <c r="O36" i="7"/>
  <c r="O54" i="7"/>
  <c r="C27" i="7"/>
  <c r="M28" i="7"/>
  <c r="M56" i="7"/>
  <c r="M27" i="7"/>
  <c r="M35" i="7"/>
  <c r="C35" i="7"/>
  <c r="C56" i="7"/>
  <c r="C28" i="7"/>
  <c r="G28" i="7"/>
  <c r="Q35" i="7"/>
  <c r="Q56" i="7"/>
  <c r="G27" i="7"/>
  <c r="Q28" i="7"/>
  <c r="Q27" i="7"/>
  <c r="G35" i="7"/>
  <c r="G56" i="7"/>
  <c r="O35" i="7"/>
  <c r="O56" i="7"/>
  <c r="E27" i="7"/>
  <c r="O28" i="7"/>
  <c r="O27" i="7"/>
  <c r="E28" i="7"/>
  <c r="E35" i="7"/>
  <c r="E56" i="7"/>
  <c r="E26" i="7"/>
  <c r="O26" i="7"/>
  <c r="C26" i="7"/>
  <c r="M26" i="7"/>
  <c r="G26" i="7"/>
  <c r="Q26" i="7"/>
  <c r="C24" i="7"/>
  <c r="M23" i="7"/>
  <c r="M24" i="7"/>
  <c r="C23" i="7"/>
  <c r="E23" i="7"/>
  <c r="O24" i="7"/>
  <c r="E24" i="7"/>
  <c r="O23" i="7"/>
  <c r="G23" i="7"/>
  <c r="G24" i="7"/>
  <c r="Q23" i="7"/>
  <c r="Q24" i="7"/>
  <c r="Q20" i="7"/>
  <c r="Q17" i="7"/>
  <c r="Q9" i="7"/>
  <c r="Q13" i="7"/>
  <c r="Q12" i="7"/>
  <c r="Q14" i="7"/>
  <c r="Q21" i="7"/>
  <c r="Q8" i="7"/>
  <c r="Q22" i="7"/>
  <c r="Q10" i="7"/>
  <c r="Q25" i="7"/>
  <c r="Q19" i="7"/>
  <c r="Q15" i="7"/>
  <c r="Q16" i="7"/>
  <c r="Q11" i="7"/>
  <c r="Q18" i="7"/>
  <c r="O12" i="7"/>
  <c r="O16" i="7"/>
  <c r="O19" i="7"/>
  <c r="O22" i="7"/>
  <c r="E10" i="7"/>
  <c r="E25" i="7"/>
  <c r="E21" i="7"/>
  <c r="O20" i="7"/>
  <c r="E15" i="7"/>
  <c r="O18" i="7"/>
  <c r="O17" i="7"/>
  <c r="E11" i="7"/>
  <c r="E18" i="7"/>
  <c r="O9" i="7"/>
  <c r="O13" i="7"/>
  <c r="E12" i="7"/>
  <c r="E16" i="7"/>
  <c r="E19" i="7"/>
  <c r="E22" i="7"/>
  <c r="E8" i="7"/>
  <c r="O14" i="7"/>
  <c r="O21" i="7"/>
  <c r="O8" i="7"/>
  <c r="E20" i="7"/>
  <c r="O10" i="7"/>
  <c r="O25" i="7"/>
  <c r="E17" i="7"/>
  <c r="E14" i="7"/>
  <c r="O15" i="7"/>
  <c r="E9" i="7"/>
  <c r="E13" i="7"/>
  <c r="O11" i="7"/>
  <c r="M15" i="7"/>
  <c r="C10" i="7"/>
  <c r="C25" i="7"/>
  <c r="M11" i="7"/>
  <c r="M18" i="7"/>
  <c r="C15" i="7"/>
  <c r="M12" i="7"/>
  <c r="M16" i="7"/>
  <c r="M19" i="7"/>
  <c r="M22" i="7"/>
  <c r="C11" i="7"/>
  <c r="C18" i="7"/>
  <c r="M20" i="7"/>
  <c r="C12" i="7"/>
  <c r="C16" i="7"/>
  <c r="C19" i="7"/>
  <c r="C22" i="7"/>
  <c r="M17" i="7"/>
  <c r="M8" i="7"/>
  <c r="C20" i="7"/>
  <c r="C21" i="7"/>
  <c r="M9" i="7"/>
  <c r="M13" i="7"/>
  <c r="C17" i="7"/>
  <c r="C8" i="7"/>
  <c r="M10" i="7"/>
  <c r="M25" i="7"/>
  <c r="M14" i="7"/>
  <c r="M21" i="7"/>
  <c r="C9" i="7"/>
  <c r="C13" i="7"/>
  <c r="C14" i="7"/>
  <c r="G17" i="7"/>
  <c r="G8" i="7"/>
  <c r="G9" i="7"/>
  <c r="G13" i="7"/>
  <c r="G14" i="7"/>
  <c r="G21" i="7"/>
  <c r="G10" i="7"/>
  <c r="G25" i="7"/>
  <c r="G20" i="7"/>
  <c r="G15" i="7"/>
  <c r="G11" i="7"/>
  <c r="G18" i="7"/>
  <c r="G12" i="7"/>
  <c r="G16" i="7"/>
  <c r="G19" i="7"/>
  <c r="G22" i="7"/>
  <c r="I11" i="2"/>
  <c r="R16" i="4"/>
  <c r="G11" i="2"/>
  <c r="C11" i="2"/>
  <c r="S30" i="7" l="1"/>
  <c r="S32" i="7"/>
  <c r="I31" i="7"/>
  <c r="I33" i="7"/>
  <c r="S31" i="7"/>
  <c r="I56" i="7"/>
  <c r="S33" i="7"/>
  <c r="I9" i="7"/>
  <c r="I32" i="7"/>
  <c r="I53" i="7"/>
  <c r="I30" i="7"/>
  <c r="I54" i="7"/>
  <c r="I55" i="7"/>
  <c r="I24" i="7"/>
  <c r="I13" i="7"/>
  <c r="I27" i="7"/>
  <c r="I18" i="7"/>
  <c r="I21" i="7"/>
  <c r="I52" i="7"/>
  <c r="I25" i="7"/>
  <c r="I17" i="7"/>
  <c r="I22" i="7"/>
  <c r="I28" i="7"/>
  <c r="I10" i="7"/>
  <c r="I14" i="7"/>
  <c r="I8" i="7"/>
  <c r="I11" i="7"/>
  <c r="I34" i="7"/>
  <c r="I19" i="7"/>
  <c r="I23" i="7"/>
  <c r="I16" i="7"/>
  <c r="I15" i="7"/>
  <c r="I26" i="7"/>
  <c r="I37" i="7"/>
  <c r="I35" i="7"/>
  <c r="I36" i="7"/>
  <c r="I20" i="7"/>
  <c r="I12" i="7"/>
  <c r="I29" i="7"/>
  <c r="S26" i="7"/>
  <c r="S16" i="7"/>
  <c r="S54" i="7"/>
  <c r="S25" i="7"/>
  <c r="S9" i="7"/>
  <c r="S36" i="7"/>
  <c r="S10" i="7"/>
  <c r="S17" i="7"/>
  <c r="S24" i="7"/>
  <c r="S28" i="7"/>
  <c r="S55" i="7"/>
  <c r="S22" i="7"/>
  <c r="S20" i="7"/>
  <c r="S23" i="7"/>
  <c r="S52" i="7"/>
  <c r="S18" i="7"/>
  <c r="S56" i="7"/>
  <c r="S53" i="7"/>
  <c r="S29" i="7"/>
  <c r="S11" i="7"/>
  <c r="S21" i="7"/>
  <c r="S35" i="7"/>
  <c r="S37" i="7"/>
  <c r="S34" i="7"/>
  <c r="S14" i="7"/>
  <c r="S15" i="7"/>
  <c r="S12" i="7"/>
  <c r="S19" i="7"/>
  <c r="S13" i="7"/>
  <c r="S27" i="7"/>
  <c r="S8" i="7"/>
  <c r="C57" i="7"/>
  <c r="M57" i="7"/>
  <c r="O57" i="7"/>
  <c r="Q57" i="7"/>
  <c r="E57" i="7"/>
  <c r="G57" i="7"/>
  <c r="K11" i="2"/>
  <c r="I57" i="7" l="1"/>
  <c r="E8" i="8"/>
  <c r="E9" i="8"/>
  <c r="S57" i="7"/>
  <c r="C8" i="10"/>
  <c r="U43" i="7" l="1"/>
  <c r="U50" i="7"/>
  <c r="U41" i="7"/>
  <c r="U48" i="7"/>
  <c r="U42" i="7"/>
  <c r="U40" i="7"/>
  <c r="U39" i="7"/>
  <c r="U46" i="7"/>
  <c r="U49" i="7"/>
  <c r="U45" i="7"/>
  <c r="U38" i="7"/>
  <c r="U44" i="7"/>
  <c r="U47" i="7"/>
  <c r="U51" i="7"/>
  <c r="K50" i="7"/>
  <c r="K46" i="7"/>
  <c r="K40" i="7"/>
  <c r="K51" i="7"/>
  <c r="K39" i="7"/>
  <c r="K41" i="7"/>
  <c r="K38" i="7"/>
  <c r="K44" i="7"/>
  <c r="K49" i="7"/>
  <c r="K48" i="7"/>
  <c r="K43" i="7"/>
  <c r="K45" i="7"/>
  <c r="K42" i="7"/>
  <c r="K47" i="7"/>
  <c r="U30" i="7"/>
  <c r="U31" i="7"/>
  <c r="U32" i="7"/>
  <c r="U33" i="7"/>
  <c r="K33" i="7"/>
  <c r="K30" i="7"/>
  <c r="K31" i="7"/>
  <c r="K32" i="7"/>
  <c r="E10" i="8"/>
  <c r="U55" i="7"/>
  <c r="U29" i="7"/>
  <c r="U34" i="7"/>
  <c r="K55" i="7"/>
  <c r="K34" i="7"/>
  <c r="K29" i="7"/>
  <c r="U52" i="7"/>
  <c r="U36" i="7"/>
  <c r="U37" i="7"/>
  <c r="K52" i="7"/>
  <c r="K37" i="7"/>
  <c r="K36" i="7"/>
  <c r="U54" i="7"/>
  <c r="U53" i="7"/>
  <c r="K54" i="7"/>
  <c r="K53" i="7"/>
  <c r="U27" i="7"/>
  <c r="U35" i="7"/>
  <c r="U28" i="7"/>
  <c r="K28" i="7"/>
  <c r="K27" i="7"/>
  <c r="K35" i="7"/>
  <c r="U26" i="7"/>
  <c r="U56" i="7"/>
  <c r="K26" i="7"/>
  <c r="K56" i="7"/>
  <c r="U10" i="7"/>
  <c r="U23" i="7"/>
  <c r="U24" i="7"/>
  <c r="K14" i="7"/>
  <c r="K23" i="7"/>
  <c r="K24" i="7"/>
  <c r="K22" i="7"/>
  <c r="K16" i="7"/>
  <c r="K11" i="7"/>
  <c r="K17" i="7"/>
  <c r="K18" i="7"/>
  <c r="K9" i="7"/>
  <c r="U11" i="7"/>
  <c r="K21" i="7"/>
  <c r="K25" i="7"/>
  <c r="K15" i="7"/>
  <c r="U18" i="7"/>
  <c r="K19" i="7"/>
  <c r="U13" i="7"/>
  <c r="U14" i="7"/>
  <c r="U9" i="7"/>
  <c r="U21" i="7"/>
  <c r="U19" i="7"/>
  <c r="U12" i="7"/>
  <c r="U20" i="7"/>
  <c r="U16" i="7"/>
  <c r="K20" i="7"/>
  <c r="U17" i="7"/>
  <c r="U15" i="7"/>
  <c r="K10" i="7"/>
  <c r="K13" i="7"/>
  <c r="U22" i="7"/>
  <c r="K12" i="7"/>
  <c r="U25" i="7"/>
  <c r="K8" i="7"/>
  <c r="C7" i="10"/>
  <c r="C9" i="10" s="1"/>
  <c r="U8" i="7"/>
  <c r="K57" i="7" l="1"/>
  <c r="U57" i="7"/>
  <c r="E8" i="10" l="1"/>
  <c r="E7" i="10"/>
  <c r="E9" i="10" l="1"/>
</calcChain>
</file>

<file path=xl/sharedStrings.xml><?xml version="1.0" encoding="utf-8"?>
<sst xmlns="http://schemas.openxmlformats.org/spreadsheetml/2006/main" count="829" uniqueCount="118">
  <si>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</si>
  <si>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</si>
  <si>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</si>
  <si>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</si>
  <si>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</si>
  <si>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</si>
  <si>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</si>
  <si>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</si>
  <si>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</si>
  <si>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</si>
  <si>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</si>
  <si>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</si>
  <si>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</si>
  <si>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</si>
  <si>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</si>
  <si>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</si>
  <si>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</si>
  <si>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</si>
  <si>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</si>
  <si>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</si>
  <si>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</si>
  <si>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</si>
  <si>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</si>
  <si>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</si>
  <si>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</si>
  <si>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</si>
  <si>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</si>
  <si>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</si>
  <si>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</si>
  <si>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</si>
  <si>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</si>
  <si>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</si>
  <si>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</si>
  <si>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</si>
  <si>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</si>
  <si>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</si>
  <si>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</si>
  <si>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</si>
  <si>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</si>
  <si>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</si>
  <si>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</si>
  <si>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</si>
  <si>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</si>
  <si>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</si>
  <si>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</si>
  <si>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</si>
  <si>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</si>
  <si>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</si>
  <si>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</si>
  <si>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</si>
  <si>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</si>
  <si>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</si>
  <si>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</si>
  <si>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</si>
  <si>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سایپا</t>
  </si>
  <si>
    <t>ایرکا پارت صنعت</t>
  </si>
  <si>
    <t>قطعات‌ اتومبیل‌ ایران‌</t>
  </si>
  <si>
    <t>الکتریک‌ خودرو شرق‌</t>
  </si>
  <si>
    <t>بهمن  دیزل</t>
  </si>
  <si>
    <t>گروه‌بهمن‌</t>
  </si>
  <si>
    <t>بهمن دیزل</t>
  </si>
  <si>
    <t>صندوق سرمایه‌گذاری بخشی صنایع مفید - خودران</t>
  </si>
  <si>
    <t>فنرسازی زر</t>
  </si>
  <si>
    <t>لنت  ترمزایران</t>
  </si>
  <si>
    <t>آهنگری‌ تراکتورسازی‌ ایران‌</t>
  </si>
  <si>
    <t>ایمن خودرو شرق</t>
  </si>
  <si>
    <t>سرمایه‌گذاری‌ رنا(هلدینگ‌</t>
  </si>
  <si>
    <t>لنت ترمزایران</t>
  </si>
  <si>
    <t>ایران‌ خودرو</t>
  </si>
  <si>
    <t>تولیدی برنا باطری</t>
  </si>
  <si>
    <t>سرمایه گذاری مهر</t>
  </si>
  <si>
    <t>سازه پویش</t>
  </si>
  <si>
    <t>گسترش‌سرمایه‌گذاری‌ایران‌خودرو</t>
  </si>
  <si>
    <t>مجتمع صنایع لاستیک یزد</t>
  </si>
  <si>
    <t>سرمایه‌گذاری‌صندوق‌بازنشستگی‌</t>
  </si>
  <si>
    <t>سرمایه‌گذاری‌غدیر(هلدینگ‌</t>
  </si>
  <si>
    <t>کشت وصنعت و دامپروری پگاه فارس</t>
  </si>
  <si>
    <t>تولیدی کوچین</t>
  </si>
  <si>
    <t>سرمایه‌گذاری‌بهمن‌</t>
  </si>
  <si>
    <t>نیان باتری خاوران</t>
  </si>
  <si>
    <t>کیمیا کالای رازی</t>
  </si>
  <si>
    <t>از ابتدای سال مالی</t>
  </si>
  <si>
    <t xml:space="preserve"> تا پایان ماه</t>
  </si>
  <si>
    <t>اختیارخ خساپا-600-1404/10/24</t>
  </si>
  <si>
    <t>اختیارخ خودرو-700-1404/11/01</t>
  </si>
  <si>
    <t>پتروشیمی پارس</t>
  </si>
  <si>
    <t>پتروشیمی جم</t>
  </si>
  <si>
    <t>سازه  پویش</t>
  </si>
  <si>
    <t>مجتمع کاشی و سنگ پرسپولیس یزد</t>
  </si>
  <si>
    <t>اختیارخ خودرو-750-1404/11/01</t>
  </si>
  <si>
    <t>اختیارخ خودرو-450-1405/01/11</t>
  </si>
  <si>
    <t>ح . سرمایه‌گذاری‌ایران‌خودرو</t>
  </si>
  <si>
    <t>سرمایه‌گذاری‌ سایپا</t>
  </si>
  <si>
    <t>تنزیل سود سهام</t>
  </si>
  <si>
    <t>بانک ملت مستقل مرکزی</t>
  </si>
  <si>
    <t>اختیارخ خودرو-600-1405/01/11</t>
  </si>
  <si>
    <t>-</t>
  </si>
  <si>
    <t>1405/02/31</t>
  </si>
  <si>
    <t>ایران خودرو دیزل</t>
  </si>
  <si>
    <t>برای ماه منتهی به 1405/03/31</t>
  </si>
  <si>
    <t>1405/03/31</t>
  </si>
  <si>
    <t>پارس فنر</t>
  </si>
  <si>
    <t>پالایش نفت بندرعباس</t>
  </si>
  <si>
    <t>داروسازی  ابوریحان</t>
  </si>
  <si>
    <t>رهیاب پیام گستران</t>
  </si>
  <si>
    <t>ریخته‌گری‌ تراکتورسازی‌ ایران‌</t>
  </si>
  <si>
    <t>رینگ‌سازی‌مشهد</t>
  </si>
  <si>
    <t>زامیاد</t>
  </si>
  <si>
    <t>زرین ذرت شاهرود</t>
  </si>
  <si>
    <t>شمش طلا</t>
  </si>
  <si>
    <t>صنایع ریخته گری ایران</t>
  </si>
  <si>
    <t>فولاد امیرکبیرکاشان</t>
  </si>
  <si>
    <t>موتورسازان‌تراکتورسازی‌ایران‌</t>
  </si>
  <si>
    <t>1405/03/27</t>
  </si>
  <si>
    <t>1405/03/28</t>
  </si>
  <si>
    <t>داروسازی ابوریحان</t>
  </si>
  <si>
    <t>اختیارخ خودرو-650-1405/05/07</t>
  </si>
  <si>
    <t>اختیارخ خودرو-700-1405/05/07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</si>
</sst>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right" vertical="center"/>
    </xf>
    <xf numFmtId="164" fontId="2" fillId="0" borderId="0" xfId="4" applyNumberFormat="1" applyFont="1" applyFill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Y47"/>
  <sheetViews>
    <sheetView rightToLeft="1" tabSelected="1" zoomScale="70" zoomScaleNormal="70" workbookViewId="0">
      <selection activeCell="E38" sqref="E38"/>
    </sheetView>
  </sheetViews>
  <sheetFormatPr defaultRowHeight="18.75" x14ac:dyDescent="0.2"/>
  <cols>
    <col min="1" max="1" width="31.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30.125" style="4" bestFit="1" customWidth="1"/>
    <col min="26" max="26" width="0.875" style="4" customWidth="1"/>
    <col min="27" max="27" width="15.12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8" t="s">
        <v>61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  <c r="V2" s="58" t="s">
        <v>0</v>
      </c>
      <c r="W2" s="58" t="s">
        <v>0</v>
      </c>
      <c r="X2" s="58" t="s">
        <v>0</v>
      </c>
      <c r="Y2" s="58" t="s">
        <v>0</v>
      </c>
    </row>
    <row r="3" spans="1:25" ht="26.25" x14ac:dyDescent="0.2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  <c r="L3" s="58" t="s">
        <v>1</v>
      </c>
      <c r="M3" s="58" t="s">
        <v>1</v>
      </c>
      <c r="N3" s="58" t="s">
        <v>1</v>
      </c>
      <c r="O3" s="58" t="s">
        <v>1</v>
      </c>
      <c r="P3" s="58" t="s">
        <v>1</v>
      </c>
      <c r="Q3" s="58" t="s">
        <v>1</v>
      </c>
      <c r="R3" s="58" t="s">
        <v>1</v>
      </c>
      <c r="S3" s="58" t="s">
        <v>1</v>
      </c>
      <c r="T3" s="58" t="s">
        <v>1</v>
      </c>
      <c r="U3" s="58" t="s">
        <v>1</v>
      </c>
      <c r="V3" s="58" t="s">
        <v>1</v>
      </c>
      <c r="W3" s="58" t="s">
        <v>1</v>
      </c>
      <c r="X3" s="58" t="s">
        <v>1</v>
      </c>
      <c r="Y3" s="58" t="s">
        <v>1</v>
      </c>
    </row>
    <row r="4" spans="1:25" ht="26.25" x14ac:dyDescent="0.2">
      <c r="A4" s="58" t="s">
        <v>99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  <c r="V4" s="58" t="s">
        <v>2</v>
      </c>
      <c r="W4" s="58" t="s">
        <v>2</v>
      </c>
      <c r="X4" s="58" t="s">
        <v>2</v>
      </c>
      <c r="Y4" s="58" t="s">
        <v>2</v>
      </c>
    </row>
    <row r="6" spans="1:25" ht="27" thickBot="1" x14ac:dyDescent="0.25">
      <c r="A6" s="57" t="s">
        <v>3</v>
      </c>
      <c r="C6" s="57" t="s">
        <v>97</v>
      </c>
      <c r="D6" s="57" t="s">
        <v>4</v>
      </c>
      <c r="E6" s="57" t="s">
        <v>4</v>
      </c>
      <c r="F6" s="57" t="s">
        <v>4</v>
      </c>
      <c r="G6" s="57" t="s">
        <v>4</v>
      </c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Q6" s="57" t="s">
        <v>100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5" ht="27" thickBot="1" x14ac:dyDescent="0.25">
      <c r="A7" s="57" t="s">
        <v>3</v>
      </c>
      <c r="C7" s="57" t="s">
        <v>7</v>
      </c>
      <c r="E7" s="57" t="s">
        <v>8</v>
      </c>
      <c r="G7" s="57" t="s">
        <v>9</v>
      </c>
      <c r="I7" s="57" t="s">
        <v>10</v>
      </c>
      <c r="J7" s="57" t="s">
        <v>10</v>
      </c>
      <c r="K7" s="57" t="s">
        <v>10</v>
      </c>
      <c r="M7" s="57" t="s">
        <v>11</v>
      </c>
      <c r="N7" s="57" t="s">
        <v>11</v>
      </c>
      <c r="O7" s="57" t="s">
        <v>11</v>
      </c>
      <c r="Q7" s="57" t="s">
        <v>7</v>
      </c>
      <c r="S7" s="57" t="s">
        <v>12</v>
      </c>
      <c r="U7" s="57" t="s">
        <v>8</v>
      </c>
      <c r="W7" s="57" t="s">
        <v>9</v>
      </c>
      <c r="Y7" s="57" t="s">
        <v>13</v>
      </c>
    </row>
    <row r="8" spans="1:25" ht="27" thickBot="1" x14ac:dyDescent="0.25">
      <c r="A8" s="57" t="s">
        <v>3</v>
      </c>
      <c r="C8" s="57" t="s">
        <v>7</v>
      </c>
      <c r="E8" s="57" t="s">
        <v>8</v>
      </c>
      <c r="G8" s="57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57" t="s">
        <v>7</v>
      </c>
      <c r="S8" s="57" t="s">
        <v>12</v>
      </c>
      <c r="U8" s="57" t="s">
        <v>8</v>
      </c>
      <c r="W8" s="57" t="s">
        <v>9</v>
      </c>
      <c r="Y8" s="57" t="s">
        <v>13</v>
      </c>
    </row>
    <row r="9" spans="1:25" s="53" customFormat="1" ht="24" x14ac:dyDescent="0.2">
      <c r="A9" s="52" t="s">
        <v>57</v>
      </c>
      <c r="C9" s="53">
        <v>13854511</v>
      </c>
      <c r="E9" s="53">
        <v>36239888442</v>
      </c>
      <c r="G9" s="53">
        <v>20607376029.325001</v>
      </c>
      <c r="I9" s="53">
        <v>0</v>
      </c>
      <c r="K9" s="53">
        <v>0</v>
      </c>
      <c r="M9" s="53">
        <v>0</v>
      </c>
      <c r="O9" s="53">
        <v>0</v>
      </c>
      <c r="Q9" s="53">
        <v>13854511</v>
      </c>
      <c r="S9" s="53">
        <v>1865</v>
      </c>
      <c r="U9" s="53">
        <v>36239888442</v>
      </c>
      <c r="W9" s="53">
        <v>25638930149.8941</v>
      </c>
      <c r="Y9" s="36">
        <v>3.0258306848019575E-3</v>
      </c>
    </row>
    <row r="10" spans="1:25" s="53" customFormat="1" ht="24" x14ac:dyDescent="0.2">
      <c r="A10" s="52" t="s">
        <v>68</v>
      </c>
      <c r="C10" s="53">
        <v>4500670635</v>
      </c>
      <c r="E10" s="53">
        <v>2042266562062</v>
      </c>
      <c r="G10" s="53">
        <v>2058770887907.0601</v>
      </c>
      <c r="I10" s="53">
        <v>1803486497</v>
      </c>
      <c r="K10" s="53">
        <v>930769679144</v>
      </c>
      <c r="M10" s="53">
        <v>0</v>
      </c>
      <c r="O10" s="53">
        <v>0</v>
      </c>
      <c r="Q10" s="53">
        <v>6304157132</v>
      </c>
      <c r="S10" s="53">
        <v>576</v>
      </c>
      <c r="U10" s="53">
        <v>2973036241206</v>
      </c>
      <c r="W10" s="53">
        <v>3603125374484.9102</v>
      </c>
      <c r="Y10" s="36">
        <v>0.42523019703105736</v>
      </c>
    </row>
    <row r="11" spans="1:25" s="53" customFormat="1" ht="24" x14ac:dyDescent="0.2">
      <c r="A11" s="52" t="s">
        <v>55</v>
      </c>
      <c r="C11" s="53">
        <v>174830791</v>
      </c>
      <c r="E11" s="53">
        <v>215553431799</v>
      </c>
      <c r="G11" s="53">
        <v>204532152453.987</v>
      </c>
      <c r="I11" s="53">
        <v>4000000</v>
      </c>
      <c r="K11" s="53">
        <v>5550747845</v>
      </c>
      <c r="M11" s="53">
        <v>0</v>
      </c>
      <c r="O11" s="53">
        <v>0</v>
      </c>
      <c r="Q11" s="53">
        <v>178830791</v>
      </c>
      <c r="S11" s="53">
        <v>1520</v>
      </c>
      <c r="U11" s="53">
        <v>221104179644</v>
      </c>
      <c r="W11" s="53">
        <v>269721612058.06601</v>
      </c>
      <c r="Y11" s="36">
        <v>3.1831746697235597E-2</v>
      </c>
    </row>
    <row r="12" spans="1:25" s="53" customFormat="1" ht="24" x14ac:dyDescent="0.2">
      <c r="A12" s="52" t="s">
        <v>58</v>
      </c>
      <c r="C12" s="53">
        <v>184981680</v>
      </c>
      <c r="E12" s="53">
        <v>292655732377</v>
      </c>
      <c r="G12" s="53">
        <v>278815141081.05798</v>
      </c>
      <c r="I12" s="53">
        <v>46757553</v>
      </c>
      <c r="K12" s="53">
        <v>81803532427</v>
      </c>
      <c r="M12" s="53">
        <v>-22051981</v>
      </c>
      <c r="O12" s="53">
        <v>40043180408</v>
      </c>
      <c r="Q12" s="53">
        <v>209687252</v>
      </c>
      <c r="S12" s="53">
        <v>1871</v>
      </c>
      <c r="U12" s="53">
        <v>338826245371</v>
      </c>
      <c r="W12" s="53">
        <v>389292177413.15698</v>
      </c>
      <c r="Y12" s="36">
        <v>4.5943111076924684E-2</v>
      </c>
    </row>
    <row r="13" spans="1:25" s="53" customFormat="1" ht="24" x14ac:dyDescent="0.2">
      <c r="A13" s="52" t="s">
        <v>92</v>
      </c>
      <c r="C13" s="53">
        <v>19891024</v>
      </c>
      <c r="E13" s="53">
        <v>125700321966</v>
      </c>
      <c r="G13" s="53">
        <v>117831480315.34599</v>
      </c>
      <c r="I13" s="53">
        <v>29688028</v>
      </c>
      <c r="K13" s="53">
        <v>188860078209</v>
      </c>
      <c r="M13" s="53">
        <v>0</v>
      </c>
      <c r="O13" s="53">
        <v>0</v>
      </c>
      <c r="Q13" s="53">
        <v>49579052</v>
      </c>
      <c r="S13" s="53">
        <v>6910</v>
      </c>
      <c r="U13" s="53">
        <v>314560400175</v>
      </c>
      <c r="W13" s="53">
        <v>339943018962.75598</v>
      </c>
      <c r="Y13" s="36">
        <v>4.0119069393617784E-2</v>
      </c>
    </row>
    <row r="14" spans="1:25" s="53" customFormat="1" ht="24" x14ac:dyDescent="0.2">
      <c r="A14" s="52" t="s">
        <v>53</v>
      </c>
      <c r="C14" s="53">
        <v>63098019</v>
      </c>
      <c r="E14" s="53">
        <v>43127057695</v>
      </c>
      <c r="G14" s="53">
        <v>31367745927.878101</v>
      </c>
      <c r="I14" s="53">
        <v>0</v>
      </c>
      <c r="K14" s="53">
        <v>0</v>
      </c>
      <c r="M14" s="53">
        <v>-63098019</v>
      </c>
      <c r="O14" s="53">
        <v>34122598482</v>
      </c>
      <c r="Q14" s="53">
        <v>0</v>
      </c>
      <c r="S14" s="53">
        <v>0</v>
      </c>
      <c r="U14" s="53">
        <v>0</v>
      </c>
      <c r="W14" s="53">
        <v>0</v>
      </c>
      <c r="Y14" s="36">
        <v>0</v>
      </c>
    </row>
    <row r="15" spans="1:25" s="53" customFormat="1" ht="24" x14ac:dyDescent="0.2">
      <c r="A15" s="52" t="s">
        <v>78</v>
      </c>
      <c r="C15" s="53">
        <v>98125481</v>
      </c>
      <c r="E15" s="53">
        <v>199736447774</v>
      </c>
      <c r="G15" s="53">
        <v>149068832649.793</v>
      </c>
      <c r="I15" s="53">
        <v>0</v>
      </c>
      <c r="K15" s="53">
        <v>0</v>
      </c>
      <c r="M15" s="53">
        <v>-98125481</v>
      </c>
      <c r="O15" s="53">
        <v>185229745550</v>
      </c>
      <c r="Q15" s="53">
        <v>0</v>
      </c>
      <c r="S15" s="53">
        <v>0</v>
      </c>
      <c r="U15" s="53">
        <v>0</v>
      </c>
      <c r="W15" s="53">
        <v>0</v>
      </c>
      <c r="Y15" s="36">
        <v>0</v>
      </c>
    </row>
    <row r="16" spans="1:25" s="53" customFormat="1" ht="24" x14ac:dyDescent="0.2">
      <c r="A16" s="52" t="s">
        <v>101</v>
      </c>
      <c r="C16" s="53">
        <v>0</v>
      </c>
      <c r="E16" s="53">
        <v>0</v>
      </c>
      <c r="G16" s="53">
        <v>0</v>
      </c>
      <c r="I16" s="53">
        <v>10847333</v>
      </c>
      <c r="K16" s="53">
        <v>36200725625</v>
      </c>
      <c r="M16" s="53">
        <v>0</v>
      </c>
      <c r="O16" s="53">
        <v>0</v>
      </c>
      <c r="Q16" s="53">
        <v>10847333</v>
      </c>
      <c r="S16" s="53">
        <v>3751</v>
      </c>
      <c r="U16" s="53">
        <v>36200725625</v>
      </c>
      <c r="W16" s="53">
        <v>40373825167.778397</v>
      </c>
      <c r="Y16" s="36">
        <v>4.7647994023650008E-3</v>
      </c>
    </row>
    <row r="17" spans="1:25" s="53" customFormat="1" ht="24" x14ac:dyDescent="0.2">
      <c r="A17" s="52" t="s">
        <v>98</v>
      </c>
      <c r="C17" s="53">
        <v>98554020</v>
      </c>
      <c r="E17" s="53">
        <v>100127476304</v>
      </c>
      <c r="G17" s="53">
        <v>100725963348.162</v>
      </c>
      <c r="I17" s="53">
        <v>44669990</v>
      </c>
      <c r="K17" s="53">
        <v>52046704028</v>
      </c>
      <c r="M17" s="53">
        <v>0</v>
      </c>
      <c r="O17" s="53">
        <v>0</v>
      </c>
      <c r="Q17" s="53">
        <v>143224010</v>
      </c>
      <c r="S17" s="53">
        <v>1410</v>
      </c>
      <c r="U17" s="53">
        <v>152174180332</v>
      </c>
      <c r="W17" s="53">
        <v>200384812647.80701</v>
      </c>
      <c r="Y17" s="36">
        <v>2.3648822760279263E-2</v>
      </c>
    </row>
    <row r="18" spans="1:25" s="53" customFormat="1" ht="24" x14ac:dyDescent="0.2">
      <c r="A18" s="52" t="s">
        <v>54</v>
      </c>
      <c r="C18" s="53">
        <v>1946132454</v>
      </c>
      <c r="E18" s="53">
        <v>803678042437</v>
      </c>
      <c r="G18" s="53">
        <v>950095714264.245</v>
      </c>
      <c r="I18" s="53">
        <v>313219010</v>
      </c>
      <c r="K18" s="53">
        <v>178206318304</v>
      </c>
      <c r="M18" s="53">
        <v>-173810518</v>
      </c>
      <c r="O18" s="53">
        <v>89890078889</v>
      </c>
      <c r="Q18" s="53">
        <v>2085540946</v>
      </c>
      <c r="S18" s="53">
        <v>570</v>
      </c>
      <c r="U18" s="53">
        <v>910107284885</v>
      </c>
      <c r="W18" s="53">
        <v>1179569237257.8301</v>
      </c>
      <c r="Y18" s="36">
        <v>0.13920927168475963</v>
      </c>
    </row>
    <row r="19" spans="1:25" s="53" customFormat="1" ht="24" x14ac:dyDescent="0.2">
      <c r="A19" s="52" t="s">
        <v>66</v>
      </c>
      <c r="C19" s="53">
        <v>22055223</v>
      </c>
      <c r="E19" s="53">
        <v>71713584494</v>
      </c>
      <c r="G19" s="53">
        <v>108942216436.27299</v>
      </c>
      <c r="I19" s="53">
        <v>13666655</v>
      </c>
      <c r="K19" s="53">
        <v>76443119633</v>
      </c>
      <c r="M19" s="53">
        <v>0</v>
      </c>
      <c r="O19" s="53">
        <v>0</v>
      </c>
      <c r="Q19" s="53">
        <v>35721878</v>
      </c>
      <c r="S19" s="53">
        <v>5480</v>
      </c>
      <c r="U19" s="53">
        <v>148156704127</v>
      </c>
      <c r="W19" s="53">
        <v>194242698399.16901</v>
      </c>
      <c r="Y19" s="36">
        <v>2.2923948607791862E-2</v>
      </c>
    </row>
    <row r="20" spans="1:25" s="53" customFormat="1" ht="24" x14ac:dyDescent="0.2">
      <c r="A20" s="52" t="s">
        <v>56</v>
      </c>
      <c r="C20" s="53">
        <v>1570726</v>
      </c>
      <c r="E20" s="53">
        <v>6701150868</v>
      </c>
      <c r="G20" s="53">
        <v>5439459165.1898003</v>
      </c>
      <c r="I20" s="53">
        <v>0</v>
      </c>
      <c r="K20" s="53">
        <v>0</v>
      </c>
      <c r="M20" s="53">
        <v>0</v>
      </c>
      <c r="O20" s="53">
        <v>0</v>
      </c>
      <c r="Q20" s="53">
        <v>1570726</v>
      </c>
      <c r="S20" s="53">
        <v>4426</v>
      </c>
      <c r="U20" s="53">
        <v>6701150868</v>
      </c>
      <c r="W20" s="53">
        <v>6898294058.7765198</v>
      </c>
      <c r="Y20" s="36">
        <v>8.1411625655991907E-4</v>
      </c>
    </row>
    <row r="21" spans="1:25" s="53" customFormat="1" ht="24" x14ac:dyDescent="0.2">
      <c r="A21" s="52" t="s">
        <v>59</v>
      </c>
      <c r="C21" s="53">
        <v>267430988</v>
      </c>
      <c r="E21" s="53">
        <v>495823944318</v>
      </c>
      <c r="G21" s="53">
        <v>377347247470.04498</v>
      </c>
      <c r="I21" s="53">
        <v>126692189</v>
      </c>
      <c r="K21" s="53">
        <v>231226325421</v>
      </c>
      <c r="M21" s="53">
        <v>0</v>
      </c>
      <c r="O21" s="53">
        <v>0</v>
      </c>
      <c r="Q21" s="53">
        <v>394123177</v>
      </c>
      <c r="S21" s="53">
        <v>1978</v>
      </c>
      <c r="U21" s="53">
        <v>727050269739</v>
      </c>
      <c r="W21" s="53">
        <v>773549524377.06104</v>
      </c>
      <c r="Y21" s="36">
        <v>9.1292026359521827E-2</v>
      </c>
    </row>
    <row r="22" spans="1:25" s="53" customFormat="1" ht="24" x14ac:dyDescent="0.2">
      <c r="A22" s="52" t="s">
        <v>72</v>
      </c>
      <c r="C22" s="53">
        <v>4429107</v>
      </c>
      <c r="E22" s="53">
        <v>14359582867</v>
      </c>
      <c r="G22" s="53">
        <v>10402657296.840599</v>
      </c>
      <c r="I22" s="53">
        <v>0</v>
      </c>
      <c r="K22" s="53">
        <v>0</v>
      </c>
      <c r="M22" s="53">
        <v>0</v>
      </c>
      <c r="O22" s="53">
        <v>0</v>
      </c>
      <c r="Q22" s="53">
        <v>4429107</v>
      </c>
      <c r="S22" s="53">
        <v>3277</v>
      </c>
      <c r="U22" s="53">
        <v>14359582867</v>
      </c>
      <c r="W22" s="53">
        <v>14401988999.470501</v>
      </c>
      <c r="Y22" s="36">
        <v>1.6996801341556008E-3</v>
      </c>
    </row>
    <row r="23" spans="1:25" s="53" customFormat="1" ht="24" x14ac:dyDescent="0.2">
      <c r="A23" s="52" t="s">
        <v>63</v>
      </c>
      <c r="C23" s="53">
        <v>4027745</v>
      </c>
      <c r="E23" s="53">
        <v>16492208260</v>
      </c>
      <c r="G23" s="53">
        <v>10902753528.9772</v>
      </c>
      <c r="I23" s="53">
        <v>3732291</v>
      </c>
      <c r="K23" s="53">
        <v>14029681937</v>
      </c>
      <c r="M23" s="53">
        <v>-7760036</v>
      </c>
      <c r="O23" s="53">
        <v>32679016446</v>
      </c>
      <c r="Q23" s="53">
        <v>0</v>
      </c>
      <c r="S23" s="53">
        <v>0</v>
      </c>
      <c r="U23" s="53">
        <v>0</v>
      </c>
      <c r="W23" s="53">
        <v>0</v>
      </c>
      <c r="Y23" s="36">
        <v>0</v>
      </c>
    </row>
    <row r="24" spans="1:25" s="53" customFormat="1" ht="24" x14ac:dyDescent="0.2">
      <c r="A24" s="52" t="s">
        <v>85</v>
      </c>
      <c r="C24" s="53">
        <v>28147575</v>
      </c>
      <c r="E24" s="53">
        <v>109494121120</v>
      </c>
      <c r="G24" s="53">
        <v>57396138173.988701</v>
      </c>
      <c r="I24" s="53">
        <v>4138923</v>
      </c>
      <c r="K24" s="53">
        <v>0</v>
      </c>
      <c r="M24" s="53">
        <v>-28146946</v>
      </c>
      <c r="O24" s="53">
        <v>78475172598</v>
      </c>
      <c r="Q24" s="53">
        <v>4139552</v>
      </c>
      <c r="S24" s="53">
        <v>2732</v>
      </c>
      <c r="U24" s="53">
        <v>14038580710</v>
      </c>
      <c r="W24" s="53">
        <v>11221835514.625299</v>
      </c>
      <c r="Y24" s="36">
        <v>1.3243678281987068E-3</v>
      </c>
    </row>
    <row r="25" spans="1:25" s="53" customFormat="1" ht="24" x14ac:dyDescent="0.2">
      <c r="A25" s="52" t="s">
        <v>86</v>
      </c>
      <c r="C25" s="53">
        <v>687460</v>
      </c>
      <c r="E25" s="53">
        <v>42552143054</v>
      </c>
      <c r="G25" s="53">
        <v>20914594342.571999</v>
      </c>
      <c r="I25" s="53">
        <v>0</v>
      </c>
      <c r="K25" s="53">
        <v>0</v>
      </c>
      <c r="M25" s="53">
        <v>0</v>
      </c>
      <c r="O25" s="53">
        <v>0</v>
      </c>
      <c r="Q25" s="53">
        <v>687460</v>
      </c>
      <c r="S25" s="53">
        <v>39250</v>
      </c>
      <c r="U25" s="53">
        <v>42552143054</v>
      </c>
      <c r="W25" s="53">
        <v>26774227917.349998</v>
      </c>
      <c r="Y25" s="36">
        <v>3.1598151685956152E-3</v>
      </c>
    </row>
    <row r="26" spans="1:25" s="53" customFormat="1" ht="24" x14ac:dyDescent="0.2">
      <c r="A26" s="52" t="s">
        <v>87</v>
      </c>
      <c r="C26" s="53">
        <v>2702203</v>
      </c>
      <c r="E26" s="53">
        <v>9441363398</v>
      </c>
      <c r="G26" s="53">
        <v>6587990883.2801704</v>
      </c>
      <c r="I26" s="53">
        <v>1374348</v>
      </c>
      <c r="K26" s="53">
        <v>3956264561</v>
      </c>
      <c r="M26" s="53">
        <v>0</v>
      </c>
      <c r="O26" s="53">
        <v>0</v>
      </c>
      <c r="Q26" s="53">
        <v>4076551</v>
      </c>
      <c r="S26" s="53">
        <v>2949</v>
      </c>
      <c r="U26" s="53">
        <v>13397627959</v>
      </c>
      <c r="W26" s="53">
        <v>11928820780.0107</v>
      </c>
      <c r="Y26" s="36">
        <v>1.4078041376390537E-3</v>
      </c>
    </row>
    <row r="27" spans="1:25" s="53" customFormat="1" ht="24" x14ac:dyDescent="0.2">
      <c r="A27" s="52" t="s">
        <v>62</v>
      </c>
      <c r="C27" s="53">
        <v>19607650</v>
      </c>
      <c r="E27" s="53">
        <v>41324465388</v>
      </c>
      <c r="G27" s="53">
        <v>21051481660.471001</v>
      </c>
      <c r="I27" s="53">
        <v>400000</v>
      </c>
      <c r="K27" s="53">
        <v>451198792</v>
      </c>
      <c r="M27" s="53">
        <v>0</v>
      </c>
      <c r="O27" s="53">
        <v>0</v>
      </c>
      <c r="Q27" s="53">
        <v>20007650</v>
      </c>
      <c r="S27" s="53">
        <v>1543</v>
      </c>
      <c r="U27" s="53">
        <v>41775664180</v>
      </c>
      <c r="W27" s="53">
        <v>30633164905.466499</v>
      </c>
      <c r="Y27" s="36">
        <v>3.6152354954616483E-3</v>
      </c>
    </row>
    <row r="28" spans="1:25" s="53" customFormat="1" ht="24" x14ac:dyDescent="0.2">
      <c r="A28" s="52" t="s">
        <v>102</v>
      </c>
      <c r="C28" s="53">
        <v>0</v>
      </c>
      <c r="E28" s="53">
        <v>0</v>
      </c>
      <c r="G28" s="53">
        <v>0</v>
      </c>
      <c r="I28" s="53">
        <v>15764267</v>
      </c>
      <c r="K28" s="53">
        <v>149843372737</v>
      </c>
      <c r="M28" s="53">
        <v>0</v>
      </c>
      <c r="O28" s="53">
        <v>0</v>
      </c>
      <c r="Q28" s="53">
        <v>15764267</v>
      </c>
      <c r="S28" s="53">
        <v>11590</v>
      </c>
      <c r="U28" s="53">
        <v>149843372737</v>
      </c>
      <c r="W28" s="53">
        <v>181295522814.483</v>
      </c>
      <c r="Y28" s="36">
        <v>2.1395961248856628E-2</v>
      </c>
    </row>
    <row r="29" spans="1:25" s="53" customFormat="1" ht="24" x14ac:dyDescent="0.2">
      <c r="A29" s="52" t="s">
        <v>74</v>
      </c>
      <c r="C29" s="53">
        <v>2604525</v>
      </c>
      <c r="E29" s="53">
        <v>64587194481</v>
      </c>
      <c r="G29" s="53">
        <v>41195208826.695</v>
      </c>
      <c r="I29" s="53">
        <v>0</v>
      </c>
      <c r="K29" s="53">
        <v>0</v>
      </c>
      <c r="M29" s="53">
        <v>-2604525</v>
      </c>
      <c r="O29" s="53">
        <v>39980544803</v>
      </c>
      <c r="Q29" s="53">
        <v>0</v>
      </c>
      <c r="S29" s="53">
        <v>0</v>
      </c>
      <c r="U29" s="53">
        <v>0</v>
      </c>
      <c r="W29" s="53">
        <v>0</v>
      </c>
      <c r="Y29" s="36">
        <v>0</v>
      </c>
    </row>
    <row r="30" spans="1:25" s="53" customFormat="1" ht="24" x14ac:dyDescent="0.2">
      <c r="A30" s="52" t="s">
        <v>80</v>
      </c>
      <c r="C30" s="53">
        <v>401250</v>
      </c>
      <c r="E30" s="53">
        <v>3687984064</v>
      </c>
      <c r="G30" s="53">
        <v>5023437574.2375002</v>
      </c>
      <c r="I30" s="53">
        <v>0</v>
      </c>
      <c r="K30" s="53">
        <v>0</v>
      </c>
      <c r="M30" s="53">
        <v>-401250</v>
      </c>
      <c r="O30" s="53">
        <v>6251018271</v>
      </c>
      <c r="Q30" s="53">
        <v>0</v>
      </c>
      <c r="S30" s="53">
        <v>0</v>
      </c>
      <c r="U30" s="53">
        <v>0</v>
      </c>
      <c r="W30" s="53">
        <v>0</v>
      </c>
      <c r="Y30" s="36">
        <v>0</v>
      </c>
    </row>
    <row r="31" spans="1:25" s="53" customFormat="1" ht="24" x14ac:dyDescent="0.2">
      <c r="A31" s="52" t="s">
        <v>69</v>
      </c>
      <c r="C31" s="53">
        <v>27956927</v>
      </c>
      <c r="E31" s="53">
        <v>169631304761</v>
      </c>
      <c r="G31" s="53">
        <v>153129326147.681</v>
      </c>
      <c r="I31" s="53">
        <v>3082060</v>
      </c>
      <c r="K31" s="53">
        <v>21784006697</v>
      </c>
      <c r="M31" s="53">
        <v>-9698926</v>
      </c>
      <c r="O31" s="53">
        <v>70005885147</v>
      </c>
      <c r="Q31" s="53">
        <v>21340061</v>
      </c>
      <c r="S31" s="53">
        <v>6780</v>
      </c>
      <c r="U31" s="53">
        <v>132566158539</v>
      </c>
      <c r="W31" s="53">
        <v>143567193787.02701</v>
      </c>
      <c r="Y31" s="36">
        <v>1.694337547440487E-2</v>
      </c>
    </row>
    <row r="32" spans="1:25" s="53" customFormat="1" ht="24" x14ac:dyDescent="0.2">
      <c r="A32" s="52" t="s">
        <v>76</v>
      </c>
      <c r="C32" s="53">
        <v>360000</v>
      </c>
      <c r="E32" s="53">
        <v>3639661813</v>
      </c>
      <c r="G32" s="53">
        <v>3507872904</v>
      </c>
      <c r="I32" s="53">
        <v>0</v>
      </c>
      <c r="K32" s="53">
        <v>0</v>
      </c>
      <c r="M32" s="53">
        <v>0</v>
      </c>
      <c r="O32" s="53">
        <v>0</v>
      </c>
      <c r="Q32" s="53">
        <v>360000</v>
      </c>
      <c r="S32" s="53">
        <v>16690</v>
      </c>
      <c r="U32" s="53">
        <v>3639661813</v>
      </c>
      <c r="W32" s="53">
        <v>5961955068</v>
      </c>
      <c r="Y32" s="36">
        <v>7.0361229898040234E-4</v>
      </c>
    </row>
    <row r="33" spans="1:25" s="53" customFormat="1" ht="24" x14ac:dyDescent="0.2">
      <c r="A33" s="52" t="s">
        <v>91</v>
      </c>
      <c r="C33" s="53">
        <v>1245061</v>
      </c>
      <c r="E33" s="53">
        <v>2791426762</v>
      </c>
      <c r="G33" s="53">
        <v>1455344407.2376599</v>
      </c>
      <c r="I33" s="53">
        <v>0</v>
      </c>
      <c r="K33" s="53">
        <v>0</v>
      </c>
      <c r="M33" s="53">
        <v>-1245061</v>
      </c>
      <c r="O33" s="53">
        <v>1514645420</v>
      </c>
      <c r="Q33" s="53">
        <v>0</v>
      </c>
      <c r="S33" s="53">
        <v>0</v>
      </c>
      <c r="U33" s="53">
        <v>0</v>
      </c>
      <c r="W33" s="53">
        <v>0</v>
      </c>
      <c r="Y33" s="36">
        <v>0</v>
      </c>
    </row>
    <row r="34" spans="1:25" s="53" customFormat="1" ht="24" x14ac:dyDescent="0.2">
      <c r="A34" s="52" t="s">
        <v>64</v>
      </c>
      <c r="C34" s="53">
        <v>34025224</v>
      </c>
      <c r="E34" s="53">
        <v>48898473490</v>
      </c>
      <c r="G34" s="53">
        <v>26165711989.321999</v>
      </c>
      <c r="I34" s="53">
        <v>0</v>
      </c>
      <c r="K34" s="53">
        <v>0</v>
      </c>
      <c r="M34" s="53">
        <v>0</v>
      </c>
      <c r="O34" s="53">
        <v>0</v>
      </c>
      <c r="Q34" s="53">
        <v>34025224</v>
      </c>
      <c r="S34" s="53">
        <v>775</v>
      </c>
      <c r="U34" s="53">
        <v>48898473490</v>
      </c>
      <c r="W34" s="53">
        <v>26165711989.321999</v>
      </c>
      <c r="Y34" s="36">
        <v>3.0879999190335946E-3</v>
      </c>
    </row>
    <row r="35" spans="1:25" s="53" customFormat="1" ht="24" x14ac:dyDescent="0.2">
      <c r="A35" s="52" t="s">
        <v>65</v>
      </c>
      <c r="C35" s="53">
        <v>5227381</v>
      </c>
      <c r="E35" s="53">
        <v>18049629317</v>
      </c>
      <c r="G35" s="53">
        <v>13761040283.9401</v>
      </c>
      <c r="I35" s="53">
        <v>12639091</v>
      </c>
      <c r="K35" s="53">
        <v>36348685128</v>
      </c>
      <c r="M35" s="53">
        <v>0</v>
      </c>
      <c r="O35" s="53">
        <v>0</v>
      </c>
      <c r="Q35" s="53">
        <v>17866472</v>
      </c>
      <c r="S35" s="53">
        <v>2679</v>
      </c>
      <c r="U35" s="53">
        <v>54398314445</v>
      </c>
      <c r="W35" s="53">
        <v>47494287615.287804</v>
      </c>
      <c r="Y35" s="36">
        <v>5.6051353148891432E-3</v>
      </c>
    </row>
    <row r="36" spans="1:25" s="53" customFormat="1" ht="24" x14ac:dyDescent="0.2">
      <c r="A36" s="52" t="s">
        <v>104</v>
      </c>
      <c r="C36" s="53">
        <v>0</v>
      </c>
      <c r="E36" s="53">
        <v>0</v>
      </c>
      <c r="G36" s="53">
        <v>0</v>
      </c>
      <c r="I36" s="53">
        <v>585000</v>
      </c>
      <c r="K36" s="53">
        <v>4458341767</v>
      </c>
      <c r="M36" s="53">
        <v>0</v>
      </c>
      <c r="O36" s="53">
        <v>0</v>
      </c>
      <c r="Q36" s="53">
        <v>585000</v>
      </c>
      <c r="S36" s="53">
        <v>6601</v>
      </c>
      <c r="U36" s="53">
        <v>4458341767</v>
      </c>
      <c r="W36" s="53">
        <v>3831734947.9499998</v>
      </c>
      <c r="Y36" s="36">
        <v>4.5221002256145345E-4</v>
      </c>
    </row>
    <row r="37" spans="1:25" s="53" customFormat="1" ht="24" x14ac:dyDescent="0.2">
      <c r="A37" s="52" t="s">
        <v>105</v>
      </c>
      <c r="C37" s="53">
        <v>0</v>
      </c>
      <c r="E37" s="53">
        <v>0</v>
      </c>
      <c r="G37" s="53">
        <v>0</v>
      </c>
      <c r="I37" s="53">
        <v>13404527</v>
      </c>
      <c r="K37" s="53">
        <v>20533364286</v>
      </c>
      <c r="M37" s="53">
        <v>0</v>
      </c>
      <c r="O37" s="53">
        <v>0</v>
      </c>
      <c r="Q37" s="53">
        <v>13404527</v>
      </c>
      <c r="S37" s="53">
        <v>1557</v>
      </c>
      <c r="U37" s="53">
        <v>20533364286</v>
      </c>
      <c r="W37" s="53">
        <v>20709516879.793499</v>
      </c>
      <c r="Y37" s="36">
        <v>2.4440759140865356E-3</v>
      </c>
    </row>
    <row r="38" spans="1:25" s="53" customFormat="1" ht="24" x14ac:dyDescent="0.2">
      <c r="A38" s="52" t="s">
        <v>106</v>
      </c>
      <c r="C38" s="53">
        <v>0</v>
      </c>
      <c r="E38" s="53">
        <v>0</v>
      </c>
      <c r="G38" s="53">
        <v>0</v>
      </c>
      <c r="I38" s="53">
        <v>331256</v>
      </c>
      <c r="K38" s="53">
        <v>3773092913</v>
      </c>
      <c r="M38" s="53">
        <v>0</v>
      </c>
      <c r="O38" s="53">
        <v>0</v>
      </c>
      <c r="Q38" s="53">
        <v>331256</v>
      </c>
      <c r="S38" s="53">
        <v>11600</v>
      </c>
      <c r="U38" s="53">
        <v>3773092913</v>
      </c>
      <c r="W38" s="53">
        <v>3812866536.9920001</v>
      </c>
      <c r="Y38" s="36">
        <v>4.4998322852143755E-4</v>
      </c>
    </row>
    <row r="39" spans="1:25" s="53" customFormat="1" ht="24" x14ac:dyDescent="0.2">
      <c r="A39" s="52" t="s">
        <v>107</v>
      </c>
      <c r="C39" s="53">
        <v>0</v>
      </c>
      <c r="E39" s="53">
        <v>0</v>
      </c>
      <c r="G39" s="53">
        <v>0</v>
      </c>
      <c r="I39" s="53">
        <v>198923008</v>
      </c>
      <c r="K39" s="53">
        <v>235477209243</v>
      </c>
      <c r="M39" s="53">
        <v>0</v>
      </c>
      <c r="O39" s="53">
        <v>0</v>
      </c>
      <c r="Q39" s="53">
        <v>198923008</v>
      </c>
      <c r="S39" s="53">
        <v>1163</v>
      </c>
      <c r="U39" s="53">
        <v>235477209243</v>
      </c>
      <c r="W39" s="53">
        <v>229559142451.31</v>
      </c>
      <c r="Y39" s="36">
        <v>2.7091890852897638E-2</v>
      </c>
    </row>
    <row r="40" spans="1:25" s="53" customFormat="1" ht="24" x14ac:dyDescent="0.2">
      <c r="A40" s="52" t="s">
        <v>108</v>
      </c>
      <c r="C40" s="53">
        <v>0</v>
      </c>
      <c r="E40" s="53">
        <v>0</v>
      </c>
      <c r="G40" s="53">
        <v>0</v>
      </c>
      <c r="I40" s="53">
        <v>870000</v>
      </c>
      <c r="K40" s="53">
        <v>15004437112</v>
      </c>
      <c r="M40" s="53">
        <v>0</v>
      </c>
      <c r="O40" s="53">
        <v>0</v>
      </c>
      <c r="Q40" s="53">
        <v>870000</v>
      </c>
      <c r="S40" s="53">
        <v>18250</v>
      </c>
      <c r="U40" s="53">
        <v>15004437112</v>
      </c>
      <c r="W40" s="53">
        <v>15754766925</v>
      </c>
      <c r="Y40" s="36">
        <v>1.8593309828009684E-3</v>
      </c>
    </row>
    <row r="41" spans="1:25" s="53" customFormat="1" ht="24" x14ac:dyDescent="0.2">
      <c r="A41" s="52" t="s">
        <v>109</v>
      </c>
      <c r="C41" s="53">
        <v>0</v>
      </c>
      <c r="E41" s="53">
        <v>0</v>
      </c>
      <c r="G41" s="53">
        <v>0</v>
      </c>
      <c r="I41" s="53">
        <v>11307</v>
      </c>
      <c r="K41" s="53">
        <v>269874867160</v>
      </c>
      <c r="M41" s="53">
        <v>0</v>
      </c>
      <c r="O41" s="53">
        <v>0</v>
      </c>
      <c r="Q41" s="53">
        <v>11307</v>
      </c>
      <c r="S41" s="53">
        <v>20989980</v>
      </c>
      <c r="U41" s="53">
        <v>269874867160</v>
      </c>
      <c r="W41" s="53">
        <v>236764102970.73599</v>
      </c>
      <c r="Y41" s="36">
        <v>2.7942198977886069E-2</v>
      </c>
    </row>
    <row r="42" spans="1:25" s="53" customFormat="1" ht="24" x14ac:dyDescent="0.2">
      <c r="A42" s="52" t="s">
        <v>110</v>
      </c>
      <c r="C42" s="53">
        <v>0</v>
      </c>
      <c r="E42" s="53">
        <v>0</v>
      </c>
      <c r="G42" s="53">
        <v>0</v>
      </c>
      <c r="I42" s="53">
        <v>5424948</v>
      </c>
      <c r="K42" s="53">
        <v>6172667042</v>
      </c>
      <c r="M42" s="53">
        <v>0</v>
      </c>
      <c r="O42" s="53">
        <v>0</v>
      </c>
      <c r="Q42" s="53">
        <v>5424948</v>
      </c>
      <c r="S42" s="53">
        <v>1291</v>
      </c>
      <c r="U42" s="53">
        <v>6172667042</v>
      </c>
      <c r="W42" s="53">
        <v>6949469979.1803598</v>
      </c>
      <c r="Y42" s="36">
        <v>8.2015588728458731E-4</v>
      </c>
    </row>
    <row r="43" spans="1:25" s="53" customFormat="1" ht="24" x14ac:dyDescent="0.2">
      <c r="A43" s="52" t="s">
        <v>111</v>
      </c>
      <c r="C43" s="53">
        <v>0</v>
      </c>
      <c r="E43" s="53">
        <v>0</v>
      </c>
      <c r="G43" s="53">
        <v>0</v>
      </c>
      <c r="I43" s="53">
        <v>33082234</v>
      </c>
      <c r="K43" s="53">
        <v>102463357612</v>
      </c>
      <c r="M43" s="53">
        <v>0</v>
      </c>
      <c r="O43" s="53">
        <v>0</v>
      </c>
      <c r="Q43" s="53">
        <v>33082234</v>
      </c>
      <c r="S43" s="53">
        <v>3305</v>
      </c>
      <c r="U43" s="53">
        <v>102463357612</v>
      </c>
      <c r="W43" s="53">
        <v>108491610034.55</v>
      </c>
      <c r="Y43" s="36">
        <v>1.2803858849292324E-2</v>
      </c>
    </row>
    <row r="44" spans="1:25" s="53" customFormat="1" ht="24" x14ac:dyDescent="0.2">
      <c r="A44" s="52" t="s">
        <v>112</v>
      </c>
      <c r="C44" s="53">
        <v>0</v>
      </c>
      <c r="E44" s="53">
        <v>0</v>
      </c>
      <c r="G44" s="53">
        <v>0</v>
      </c>
      <c r="I44" s="53">
        <v>5544675</v>
      </c>
      <c r="K44" s="53">
        <v>9823540981</v>
      </c>
      <c r="M44" s="53">
        <v>0</v>
      </c>
      <c r="O44" s="53">
        <v>0</v>
      </c>
      <c r="Q44" s="53">
        <v>5544675</v>
      </c>
      <c r="S44" s="53">
        <v>1737</v>
      </c>
      <c r="U44" s="53">
        <v>9823540981</v>
      </c>
      <c r="W44" s="53">
        <v>9556652068.3282509</v>
      </c>
      <c r="Y44" s="36">
        <v>1.127847804228413E-3</v>
      </c>
    </row>
    <row r="45" spans="1:25" s="53" customFormat="1" ht="24.75" thickBot="1" x14ac:dyDescent="0.25">
      <c r="A45" s="52" t="s">
        <v>103</v>
      </c>
      <c r="C45" s="53">
        <v>0</v>
      </c>
      <c r="E45" s="53">
        <v>0</v>
      </c>
      <c r="G45" s="53">
        <v>0</v>
      </c>
      <c r="I45" s="53">
        <v>3626981</v>
      </c>
      <c r="K45" s="53">
        <v>130086789569</v>
      </c>
      <c r="M45" s="53">
        <v>0</v>
      </c>
      <c r="O45" s="53">
        <v>0</v>
      </c>
      <c r="Q45" s="53">
        <v>3626981</v>
      </c>
      <c r="S45" s="53">
        <v>39010</v>
      </c>
      <c r="U45" s="53">
        <v>130086789569</v>
      </c>
      <c r="W45" s="53">
        <v>140394822482.29901</v>
      </c>
      <c r="Y45" s="36">
        <v>1.6568981598322218E-2</v>
      </c>
    </row>
    <row r="46" spans="1:25" s="52" customFormat="1" ht="24.75" thickBot="1" x14ac:dyDescent="0.25">
      <c r="A46" s="52" t="s">
        <v>15</v>
      </c>
      <c r="E46" s="54">
        <f>SUM(E9:E45)</f>
        <v>4978273199311</v>
      </c>
      <c r="G46" s="54">
        <f>SUM(G9:G45)</f>
        <v>4775037775067.6055</v>
      </c>
      <c r="K46" s="54">
        <f>SUM(K9:K45)</f>
        <v>2805188108173</v>
      </c>
      <c r="M46" s="52" t="s">
        <v>15</v>
      </c>
      <c r="O46" s="54">
        <f>SUM(O9:O45)</f>
        <v>578191886014</v>
      </c>
      <c r="U46" s="54">
        <f>SUM(U9:U45)</f>
        <v>7177294517893</v>
      </c>
      <c r="W46" s="54">
        <f>SUM(W9:W45)</f>
        <v>8298008899644.3887</v>
      </c>
      <c r="Y46" s="37">
        <f>SUM(Y9:Y45)</f>
        <v>0.97930646109301178</v>
      </c>
    </row>
    <row r="47" spans="1:25" ht="19.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5"/>
  <sheetViews>
    <sheetView rightToLeft="1" topLeftCell="A24" zoomScaleNormal="100" workbookViewId="0">
      <selection activeCell="S44" sqref="S44"/>
    </sheetView>
  </sheetViews>
  <sheetFormatPr defaultRowHeight="18.75" x14ac:dyDescent="0.2"/>
  <cols>
    <col min="1" max="1" width="27.125" style="3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26.25" x14ac:dyDescent="0.2">
      <c r="A2" s="70" t="str">
        <f>+سهام!A2</f>
        <v>صندوق سرمایه‌گذاری بخشی صنایع مفید - خودران</v>
      </c>
      <c r="B2" s="70" t="s">
        <v>0</v>
      </c>
      <c r="C2" s="70" t="s">
        <v>0</v>
      </c>
      <c r="D2" s="70" t="s">
        <v>0</v>
      </c>
      <c r="E2" s="70" t="s">
        <v>0</v>
      </c>
      <c r="F2" s="70" t="s">
        <v>0</v>
      </c>
      <c r="G2" s="70" t="s">
        <v>0</v>
      </c>
      <c r="H2" s="70" t="s">
        <v>0</v>
      </c>
      <c r="I2" s="70" t="s">
        <v>0</v>
      </c>
      <c r="J2" s="70" t="s">
        <v>0</v>
      </c>
      <c r="K2" s="70" t="s">
        <v>0</v>
      </c>
      <c r="L2" s="70" t="s">
        <v>0</v>
      </c>
      <c r="M2" s="70" t="s">
        <v>0</v>
      </c>
      <c r="N2" s="70" t="s">
        <v>0</v>
      </c>
      <c r="O2" s="70" t="s">
        <v>0</v>
      </c>
      <c r="P2" s="70" t="s">
        <v>0</v>
      </c>
      <c r="Q2" s="70" t="s">
        <v>0</v>
      </c>
    </row>
    <row r="3" spans="1:17" ht="26.25" x14ac:dyDescent="0.2">
      <c r="A3" s="70" t="s">
        <v>24</v>
      </c>
      <c r="B3" s="70" t="s">
        <v>24</v>
      </c>
      <c r="C3" s="70" t="s">
        <v>24</v>
      </c>
      <c r="D3" s="70" t="s">
        <v>24</v>
      </c>
      <c r="E3" s="70" t="s">
        <v>24</v>
      </c>
      <c r="F3" s="70" t="s">
        <v>24</v>
      </c>
      <c r="G3" s="70" t="s">
        <v>24</v>
      </c>
      <c r="H3" s="70" t="s">
        <v>24</v>
      </c>
      <c r="I3" s="70" t="s">
        <v>24</v>
      </c>
      <c r="J3" s="70" t="s">
        <v>24</v>
      </c>
      <c r="K3" s="70" t="s">
        <v>24</v>
      </c>
      <c r="L3" s="70" t="s">
        <v>24</v>
      </c>
      <c r="M3" s="70" t="s">
        <v>24</v>
      </c>
      <c r="N3" s="70" t="s">
        <v>24</v>
      </c>
      <c r="O3" s="70" t="s">
        <v>24</v>
      </c>
      <c r="P3" s="70" t="s">
        <v>24</v>
      </c>
      <c r="Q3" s="70" t="s">
        <v>24</v>
      </c>
    </row>
    <row r="4" spans="1:17" ht="26.25" x14ac:dyDescent="0.2">
      <c r="A4" s="70" t="str">
        <f>+سهام!A4</f>
        <v>برای ماه منتهی به 1405/03/31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0" t="s">
        <v>2</v>
      </c>
      <c r="I4" s="70" t="s">
        <v>2</v>
      </c>
      <c r="J4" s="70" t="s">
        <v>2</v>
      </c>
      <c r="K4" s="70" t="s">
        <v>2</v>
      </c>
      <c r="L4" s="70" t="s">
        <v>2</v>
      </c>
      <c r="M4" s="70" t="s">
        <v>2</v>
      </c>
      <c r="N4" s="70" t="s">
        <v>2</v>
      </c>
      <c r="O4" s="70" t="s">
        <v>2</v>
      </c>
      <c r="P4" s="70" t="s">
        <v>2</v>
      </c>
      <c r="Q4" s="70" t="s">
        <v>2</v>
      </c>
    </row>
    <row r="6" spans="1:17" ht="27" thickBot="1" x14ac:dyDescent="0.25">
      <c r="A6" s="71" t="s">
        <v>3</v>
      </c>
      <c r="C6" s="71" t="s">
        <v>26</v>
      </c>
      <c r="D6" s="71" t="s">
        <v>26</v>
      </c>
      <c r="E6" s="71" t="s">
        <v>26</v>
      </c>
      <c r="F6" s="71" t="s">
        <v>26</v>
      </c>
      <c r="G6" s="71" t="s">
        <v>26</v>
      </c>
      <c r="H6" s="71" t="s">
        <v>26</v>
      </c>
      <c r="I6" s="71" t="s">
        <v>26</v>
      </c>
      <c r="K6" s="71" t="s">
        <v>27</v>
      </c>
      <c r="L6" s="71" t="s">
        <v>27</v>
      </c>
      <c r="M6" s="71" t="s">
        <v>27</v>
      </c>
      <c r="N6" s="71" t="s">
        <v>27</v>
      </c>
      <c r="O6" s="71" t="s">
        <v>27</v>
      </c>
      <c r="P6" s="71" t="s">
        <v>27</v>
      </c>
      <c r="Q6" s="71" t="s">
        <v>27</v>
      </c>
    </row>
    <row r="7" spans="1:17" ht="27" thickBot="1" x14ac:dyDescent="0.25">
      <c r="A7" s="71" t="s">
        <v>3</v>
      </c>
      <c r="C7" s="26" t="s">
        <v>7</v>
      </c>
      <c r="E7" s="26" t="s">
        <v>38</v>
      </c>
      <c r="G7" s="26" t="s">
        <v>39</v>
      </c>
      <c r="I7" s="26" t="s">
        <v>40</v>
      </c>
      <c r="K7" s="26" t="s">
        <v>7</v>
      </c>
      <c r="M7" s="26" t="s">
        <v>38</v>
      </c>
      <c r="O7" s="26" t="s">
        <v>39</v>
      </c>
      <c r="Q7" s="26" t="s">
        <v>40</v>
      </c>
    </row>
    <row r="8" spans="1:17" ht="21" x14ac:dyDescent="0.2">
      <c r="A8" s="46" t="s">
        <v>66</v>
      </c>
      <c r="C8" s="3">
        <v>35721878</v>
      </c>
      <c r="E8" s="43">
        <v>194242698399</v>
      </c>
      <c r="G8" s="43">
        <v>185385336069</v>
      </c>
      <c r="I8" s="55">
        <f>+E8-G8</f>
        <v>8857362330</v>
      </c>
      <c r="K8" s="3">
        <v>35721878</v>
      </c>
      <c r="M8" s="3">
        <v>194242698399</v>
      </c>
      <c r="O8" s="3">
        <v>178950356163</v>
      </c>
      <c r="Q8" s="42">
        <f>+M8-O8</f>
        <v>15292342236</v>
      </c>
    </row>
    <row r="9" spans="1:17" ht="21" x14ac:dyDescent="0.2">
      <c r="A9" s="46" t="s">
        <v>105</v>
      </c>
      <c r="C9" s="43">
        <v>13404527</v>
      </c>
      <c r="D9" s="43"/>
      <c r="E9" s="55">
        <v>20709516879</v>
      </c>
      <c r="F9" s="43"/>
      <c r="G9" s="43">
        <v>20533364286</v>
      </c>
      <c r="H9" s="40"/>
      <c r="I9" s="56">
        <f t="shared" ref="I9:I38" si="0">+E9-G9</f>
        <v>176152593</v>
      </c>
      <c r="K9" s="3">
        <v>13404527</v>
      </c>
      <c r="M9" s="3">
        <v>20709516879</v>
      </c>
      <c r="O9" s="3">
        <v>20533364286</v>
      </c>
      <c r="Q9" s="47">
        <f t="shared" ref="Q9:Q40" si="1">+M9-O9</f>
        <v>176152593</v>
      </c>
    </row>
    <row r="10" spans="1:17" ht="21" x14ac:dyDescent="0.2">
      <c r="A10" s="46" t="s">
        <v>76</v>
      </c>
      <c r="C10" s="43">
        <v>360000</v>
      </c>
      <c r="D10" s="43"/>
      <c r="E10" s="55">
        <v>5961955068</v>
      </c>
      <c r="F10" s="43"/>
      <c r="G10" s="43">
        <v>3507872904</v>
      </c>
      <c r="H10" s="40"/>
      <c r="I10" s="56">
        <f t="shared" si="0"/>
        <v>2454082164</v>
      </c>
      <c r="K10" s="3">
        <v>360000</v>
      </c>
      <c r="M10" s="3">
        <v>5961955068</v>
      </c>
      <c r="O10" s="3">
        <v>4515225408</v>
      </c>
      <c r="Q10" s="47">
        <f t="shared" si="1"/>
        <v>1446729660</v>
      </c>
    </row>
    <row r="11" spans="1:17" ht="21" x14ac:dyDescent="0.2">
      <c r="A11" s="46" t="s">
        <v>65</v>
      </c>
      <c r="C11" s="43">
        <v>17866472</v>
      </c>
      <c r="D11" s="43"/>
      <c r="E11" s="55">
        <v>47494287616</v>
      </c>
      <c r="F11" s="43"/>
      <c r="G11" s="43">
        <v>50109725411</v>
      </c>
      <c r="H11" s="40"/>
      <c r="I11" s="56">
        <f t="shared" si="0"/>
        <v>-2615437795</v>
      </c>
      <c r="K11" s="3">
        <v>17866472</v>
      </c>
      <c r="M11" s="3">
        <v>47494287616</v>
      </c>
      <c r="O11" s="3">
        <v>55851704901</v>
      </c>
      <c r="Q11" s="47">
        <f t="shared" si="1"/>
        <v>-8357417285</v>
      </c>
    </row>
    <row r="12" spans="1:17" ht="21" x14ac:dyDescent="0.2">
      <c r="A12" s="46" t="s">
        <v>111</v>
      </c>
      <c r="C12" s="43">
        <v>33082234</v>
      </c>
      <c r="D12" s="43"/>
      <c r="E12" s="55">
        <v>108491610034</v>
      </c>
      <c r="F12" s="43"/>
      <c r="G12" s="43">
        <v>102463357612</v>
      </c>
      <c r="H12" s="40"/>
      <c r="I12" s="56">
        <f t="shared" si="0"/>
        <v>6028252422</v>
      </c>
      <c r="K12" s="3">
        <v>33082234</v>
      </c>
      <c r="M12" s="3">
        <v>108491610034</v>
      </c>
      <c r="O12" s="3">
        <v>102463357612</v>
      </c>
      <c r="Q12" s="47">
        <f t="shared" si="1"/>
        <v>6028252422</v>
      </c>
    </row>
    <row r="13" spans="1:17" s="38" customFormat="1" ht="21" x14ac:dyDescent="0.2">
      <c r="A13" s="46" t="s">
        <v>57</v>
      </c>
      <c r="C13" s="43">
        <v>13854511</v>
      </c>
      <c r="D13" s="43"/>
      <c r="E13" s="55">
        <v>25638930150</v>
      </c>
      <c r="F13" s="43"/>
      <c r="G13" s="43">
        <v>20607376029</v>
      </c>
      <c r="H13" s="40"/>
      <c r="I13" s="56">
        <f t="shared" si="0"/>
        <v>5031554121</v>
      </c>
      <c r="K13" s="38">
        <v>13854511</v>
      </c>
      <c r="M13" s="38">
        <v>25638930150</v>
      </c>
      <c r="O13" s="38">
        <v>31211021747</v>
      </c>
      <c r="Q13" s="47">
        <f t="shared" si="1"/>
        <v>-5572091597</v>
      </c>
    </row>
    <row r="14" spans="1:17" s="42" customFormat="1" ht="21" x14ac:dyDescent="0.2">
      <c r="A14" s="46" t="s">
        <v>106</v>
      </c>
      <c r="C14" s="43">
        <v>331256</v>
      </c>
      <c r="D14" s="43"/>
      <c r="E14" s="55">
        <v>3812866537</v>
      </c>
      <c r="F14" s="43"/>
      <c r="G14" s="43">
        <v>3773092913</v>
      </c>
      <c r="I14" s="56">
        <f t="shared" si="0"/>
        <v>39773624</v>
      </c>
      <c r="K14" s="42">
        <v>331256</v>
      </c>
      <c r="M14" s="42">
        <v>3812866537</v>
      </c>
      <c r="O14" s="42">
        <v>3773092913</v>
      </c>
      <c r="Q14" s="47">
        <f t="shared" si="1"/>
        <v>39773624</v>
      </c>
    </row>
    <row r="15" spans="1:17" s="42" customFormat="1" ht="21" x14ac:dyDescent="0.2">
      <c r="A15" s="46" t="s">
        <v>55</v>
      </c>
      <c r="C15" s="43">
        <v>178830791</v>
      </c>
      <c r="D15" s="43"/>
      <c r="E15" s="55">
        <v>269721612058</v>
      </c>
      <c r="F15" s="43"/>
      <c r="G15" s="43">
        <v>210082900298</v>
      </c>
      <c r="I15" s="56">
        <f t="shared" si="0"/>
        <v>59638711760</v>
      </c>
      <c r="K15" s="42">
        <v>178830791</v>
      </c>
      <c r="M15" s="42">
        <v>269721612058</v>
      </c>
      <c r="O15" s="42">
        <v>231925812592</v>
      </c>
      <c r="Q15" s="47">
        <f t="shared" si="1"/>
        <v>37795799466</v>
      </c>
    </row>
    <row r="16" spans="1:17" s="45" customFormat="1" ht="21" x14ac:dyDescent="0.2">
      <c r="A16" s="46" t="s">
        <v>62</v>
      </c>
      <c r="C16" s="45">
        <v>20007650</v>
      </c>
      <c r="E16" s="55">
        <v>30633164905</v>
      </c>
      <c r="G16" s="45">
        <v>21502680452</v>
      </c>
      <c r="I16" s="56">
        <f t="shared" si="0"/>
        <v>9130484453</v>
      </c>
      <c r="K16" s="45">
        <v>20007650</v>
      </c>
      <c r="M16" s="45">
        <v>30633164905</v>
      </c>
      <c r="O16" s="45">
        <v>30292290474</v>
      </c>
      <c r="Q16" s="47">
        <f t="shared" si="1"/>
        <v>340874431</v>
      </c>
    </row>
    <row r="17" spans="1:17" s="42" customFormat="1" ht="21" x14ac:dyDescent="0.2">
      <c r="A17" s="46" t="s">
        <v>115</v>
      </c>
      <c r="C17" s="45">
        <v>3626981</v>
      </c>
      <c r="D17" s="45"/>
      <c r="E17" s="55">
        <v>140394822482</v>
      </c>
      <c r="F17" s="45"/>
      <c r="G17" s="45">
        <v>130086789569</v>
      </c>
      <c r="I17" s="56">
        <f t="shared" si="0"/>
        <v>10308032913</v>
      </c>
      <c r="K17" s="42">
        <v>3626981</v>
      </c>
      <c r="M17" s="42">
        <v>140394822482</v>
      </c>
      <c r="O17" s="42">
        <v>130086789569</v>
      </c>
      <c r="Q17" s="47">
        <f t="shared" si="1"/>
        <v>10308032913</v>
      </c>
    </row>
    <row r="18" spans="1:17" s="42" customFormat="1" ht="21" x14ac:dyDescent="0.2">
      <c r="A18" s="46" t="s">
        <v>108</v>
      </c>
      <c r="C18" s="43">
        <v>870000</v>
      </c>
      <c r="D18" s="43"/>
      <c r="E18" s="55">
        <v>15754766925</v>
      </c>
      <c r="F18" s="43"/>
      <c r="G18" s="43">
        <v>15004437112</v>
      </c>
      <c r="I18" s="56">
        <f t="shared" si="0"/>
        <v>750329813</v>
      </c>
      <c r="K18" s="42">
        <v>870000</v>
      </c>
      <c r="M18" s="42">
        <v>15754766925</v>
      </c>
      <c r="O18" s="42">
        <v>15004437112</v>
      </c>
      <c r="Q18" s="47">
        <f t="shared" si="1"/>
        <v>750329813</v>
      </c>
    </row>
    <row r="19" spans="1:17" s="42" customFormat="1" ht="21" x14ac:dyDescent="0.2">
      <c r="A19" s="46" t="s">
        <v>69</v>
      </c>
      <c r="C19" s="43">
        <v>21340061</v>
      </c>
      <c r="D19" s="43"/>
      <c r="E19" s="55">
        <v>143567193787</v>
      </c>
      <c r="F19" s="43"/>
      <c r="G19" s="43">
        <v>116064179925</v>
      </c>
      <c r="I19" s="56">
        <f t="shared" si="0"/>
        <v>27503013862</v>
      </c>
      <c r="K19" s="42">
        <v>21340061</v>
      </c>
      <c r="M19" s="42">
        <v>143567193787</v>
      </c>
      <c r="O19" s="42">
        <v>132566158539</v>
      </c>
      <c r="Q19" s="47">
        <f t="shared" si="1"/>
        <v>11001035248</v>
      </c>
    </row>
    <row r="20" spans="1:17" s="42" customFormat="1" ht="21" x14ac:dyDescent="0.2">
      <c r="A20" s="46" t="s">
        <v>56</v>
      </c>
      <c r="C20" s="43">
        <v>1570726</v>
      </c>
      <c r="D20" s="43"/>
      <c r="E20" s="55">
        <v>6898294059</v>
      </c>
      <c r="F20" s="43"/>
      <c r="G20" s="43">
        <v>5439459165</v>
      </c>
      <c r="I20" s="56">
        <f t="shared" si="0"/>
        <v>1458834894</v>
      </c>
      <c r="K20" s="42">
        <v>1570726</v>
      </c>
      <c r="M20" s="42">
        <v>6898294059</v>
      </c>
      <c r="O20" s="42">
        <v>6608397386</v>
      </c>
      <c r="Q20" s="47">
        <f t="shared" si="1"/>
        <v>289896673</v>
      </c>
    </row>
    <row r="21" spans="1:17" s="42" customFormat="1" ht="21" x14ac:dyDescent="0.2">
      <c r="A21" s="46" t="s">
        <v>92</v>
      </c>
      <c r="C21" s="43">
        <v>49579052</v>
      </c>
      <c r="D21" s="43"/>
      <c r="E21" s="55">
        <v>339943018962</v>
      </c>
      <c r="F21" s="43"/>
      <c r="G21" s="43">
        <v>306691558524</v>
      </c>
      <c r="I21" s="56">
        <f t="shared" si="0"/>
        <v>33251460438</v>
      </c>
      <c r="K21" s="42">
        <v>49579052</v>
      </c>
      <c r="M21" s="42">
        <v>339943018962</v>
      </c>
      <c r="O21" s="42">
        <v>314560400175</v>
      </c>
      <c r="Q21" s="47">
        <f t="shared" si="1"/>
        <v>25382618787</v>
      </c>
    </row>
    <row r="22" spans="1:17" s="38" customFormat="1" ht="21" x14ac:dyDescent="0.2">
      <c r="A22" s="46" t="s">
        <v>86</v>
      </c>
      <c r="C22" s="43">
        <v>687460</v>
      </c>
      <c r="D22" s="43"/>
      <c r="E22" s="55">
        <v>26774227917</v>
      </c>
      <c r="F22" s="43"/>
      <c r="G22" s="43">
        <v>20914594342</v>
      </c>
      <c r="H22" s="40"/>
      <c r="I22" s="56">
        <f t="shared" si="0"/>
        <v>5859633575</v>
      </c>
      <c r="K22" s="38">
        <v>687460</v>
      </c>
      <c r="M22" s="38">
        <v>26774227917</v>
      </c>
      <c r="O22" s="38">
        <v>42552143054</v>
      </c>
      <c r="Q22" s="47">
        <f t="shared" si="1"/>
        <v>-15777915137</v>
      </c>
    </row>
    <row r="23" spans="1:17" s="38" customFormat="1" ht="21" x14ac:dyDescent="0.2">
      <c r="A23" s="46" t="s">
        <v>98</v>
      </c>
      <c r="C23" s="43">
        <v>143224010</v>
      </c>
      <c r="D23" s="43"/>
      <c r="E23" s="55">
        <v>200384812647</v>
      </c>
      <c r="F23" s="43"/>
      <c r="G23" s="43">
        <v>152772667376</v>
      </c>
      <c r="H23" s="40"/>
      <c r="I23" s="56">
        <f t="shared" si="0"/>
        <v>47612145271</v>
      </c>
      <c r="K23" s="38">
        <v>143224010</v>
      </c>
      <c r="M23" s="38">
        <v>200384812647</v>
      </c>
      <c r="O23" s="38">
        <v>152174180332</v>
      </c>
      <c r="Q23" s="47">
        <f t="shared" si="1"/>
        <v>48210632315</v>
      </c>
    </row>
    <row r="24" spans="1:17" s="38" customFormat="1" ht="21" x14ac:dyDescent="0.2">
      <c r="A24" s="46" t="s">
        <v>101</v>
      </c>
      <c r="C24" s="43">
        <v>10847333</v>
      </c>
      <c r="D24" s="43"/>
      <c r="E24" s="55">
        <v>40373825168</v>
      </c>
      <c r="F24" s="43"/>
      <c r="G24" s="43">
        <v>36200725625</v>
      </c>
      <c r="H24" s="40"/>
      <c r="I24" s="56">
        <f t="shared" si="0"/>
        <v>4173099543</v>
      </c>
      <c r="K24" s="38">
        <v>10847333</v>
      </c>
      <c r="M24" s="38">
        <v>40373825168</v>
      </c>
      <c r="O24" s="38">
        <v>36200725625</v>
      </c>
      <c r="Q24" s="47">
        <f t="shared" si="1"/>
        <v>4173099543</v>
      </c>
    </row>
    <row r="25" spans="1:17" s="38" customFormat="1" ht="21" x14ac:dyDescent="0.2">
      <c r="A25" s="46" t="s">
        <v>71</v>
      </c>
      <c r="C25" s="43">
        <v>4076551</v>
      </c>
      <c r="D25" s="43"/>
      <c r="E25" s="55">
        <v>11928820780</v>
      </c>
      <c r="F25" s="43"/>
      <c r="G25" s="43">
        <v>10544255444</v>
      </c>
      <c r="H25" s="40"/>
      <c r="I25" s="56">
        <f t="shared" si="0"/>
        <v>1384565336</v>
      </c>
      <c r="K25" s="38">
        <v>4076551</v>
      </c>
      <c r="M25" s="38">
        <v>11928820780</v>
      </c>
      <c r="O25" s="38">
        <v>13397627959</v>
      </c>
      <c r="Q25" s="56">
        <f t="shared" si="1"/>
        <v>-1468807179</v>
      </c>
    </row>
    <row r="26" spans="1:17" s="56" customFormat="1" ht="21" x14ac:dyDescent="0.2">
      <c r="A26" s="46" t="s">
        <v>68</v>
      </c>
      <c r="C26" s="56">
        <v>6304157132</v>
      </c>
      <c r="E26" s="56">
        <v>3603125374485</v>
      </c>
      <c r="G26" s="56">
        <v>2989540567051</v>
      </c>
      <c r="I26" s="56">
        <f t="shared" si="0"/>
        <v>613584807434</v>
      </c>
      <c r="K26" s="56">
        <v>6304157132</v>
      </c>
      <c r="M26" s="56">
        <v>3603125374485</v>
      </c>
      <c r="O26" s="56">
        <v>3701241632324</v>
      </c>
      <c r="Q26" s="56">
        <f t="shared" si="1"/>
        <v>-98116257839</v>
      </c>
    </row>
    <row r="27" spans="1:17" s="56" customFormat="1" ht="21" x14ac:dyDescent="0.2">
      <c r="A27" s="46" t="s">
        <v>109</v>
      </c>
      <c r="C27" s="56">
        <v>11307</v>
      </c>
      <c r="E27" s="56">
        <v>236764102971</v>
      </c>
      <c r="G27" s="56">
        <v>269874867160</v>
      </c>
      <c r="I27" s="56">
        <f t="shared" si="0"/>
        <v>-33110764189</v>
      </c>
      <c r="K27" s="56">
        <v>11307</v>
      </c>
      <c r="M27" s="56">
        <v>236764102971</v>
      </c>
      <c r="O27" s="56">
        <v>269874867160</v>
      </c>
      <c r="Q27" s="56">
        <f t="shared" si="1"/>
        <v>-33110764189</v>
      </c>
    </row>
    <row r="28" spans="1:17" s="56" customFormat="1" ht="21" x14ac:dyDescent="0.2">
      <c r="A28" s="46" t="s">
        <v>85</v>
      </c>
      <c r="C28" s="56">
        <v>4139552</v>
      </c>
      <c r="E28" s="56">
        <v>11221835515</v>
      </c>
      <c r="G28" s="56">
        <v>-38059402237</v>
      </c>
      <c r="I28" s="56">
        <f t="shared" si="0"/>
        <v>49281237752</v>
      </c>
      <c r="K28" s="56">
        <v>4139552</v>
      </c>
      <c r="M28" s="56">
        <v>11221835515</v>
      </c>
      <c r="O28" s="56">
        <v>14038580710</v>
      </c>
      <c r="Q28" s="56">
        <f t="shared" si="1"/>
        <v>-2816745195</v>
      </c>
    </row>
    <row r="29" spans="1:17" s="56" customFormat="1" ht="21" x14ac:dyDescent="0.2">
      <c r="A29" s="46" t="s">
        <v>104</v>
      </c>
      <c r="C29" s="56">
        <v>585000</v>
      </c>
      <c r="E29" s="56">
        <v>3831734948</v>
      </c>
      <c r="G29" s="56">
        <v>4458341767</v>
      </c>
      <c r="I29" s="56">
        <f t="shared" si="0"/>
        <v>-626606819</v>
      </c>
      <c r="K29" s="56">
        <v>585000</v>
      </c>
      <c r="M29" s="56">
        <v>3831734948</v>
      </c>
      <c r="O29" s="56">
        <v>4458341767</v>
      </c>
      <c r="Q29" s="56">
        <f t="shared" si="1"/>
        <v>-626606819</v>
      </c>
    </row>
    <row r="30" spans="1:17" s="56" customFormat="1" ht="21" x14ac:dyDescent="0.2">
      <c r="A30" s="46" t="s">
        <v>59</v>
      </c>
      <c r="C30" s="56">
        <v>394123177</v>
      </c>
      <c r="E30" s="56">
        <v>773549524377</v>
      </c>
      <c r="G30" s="56">
        <v>608573572891</v>
      </c>
      <c r="I30" s="56">
        <f t="shared" si="0"/>
        <v>164975951486</v>
      </c>
      <c r="K30" s="56">
        <v>394123177</v>
      </c>
      <c r="M30" s="56">
        <v>773549524377</v>
      </c>
      <c r="O30" s="56">
        <v>731923035850</v>
      </c>
      <c r="Q30" s="56">
        <f t="shared" si="1"/>
        <v>41626488527</v>
      </c>
    </row>
    <row r="31" spans="1:17" s="56" customFormat="1" ht="21" x14ac:dyDescent="0.2">
      <c r="A31" s="46" t="s">
        <v>110</v>
      </c>
      <c r="C31" s="56">
        <v>5424948</v>
      </c>
      <c r="E31" s="56">
        <v>6949469980</v>
      </c>
      <c r="G31" s="56">
        <v>6172667042</v>
      </c>
      <c r="I31" s="56">
        <f t="shared" si="0"/>
        <v>776802938</v>
      </c>
      <c r="K31" s="56">
        <v>5424948</v>
      </c>
      <c r="M31" s="56">
        <v>6949469980</v>
      </c>
      <c r="O31" s="56">
        <v>6172667042</v>
      </c>
      <c r="Q31" s="56">
        <f t="shared" si="1"/>
        <v>776802938</v>
      </c>
    </row>
    <row r="32" spans="1:17" s="38" customFormat="1" ht="21" x14ac:dyDescent="0.2">
      <c r="A32" s="46" t="s">
        <v>60</v>
      </c>
      <c r="C32" s="43">
        <v>209687252</v>
      </c>
      <c r="D32" s="43"/>
      <c r="E32" s="55">
        <v>389292177414</v>
      </c>
      <c r="F32" s="43"/>
      <c r="G32" s="43">
        <v>326657566116</v>
      </c>
      <c r="H32" s="40"/>
      <c r="I32" s="56">
        <f t="shared" si="0"/>
        <v>62634611298</v>
      </c>
      <c r="K32" s="38">
        <v>209687252</v>
      </c>
      <c r="M32" s="38">
        <v>389292177414</v>
      </c>
      <c r="O32" s="38">
        <v>322928415560</v>
      </c>
      <c r="Q32" s="56">
        <f t="shared" si="1"/>
        <v>66363761854</v>
      </c>
    </row>
    <row r="33" spans="1:17" s="38" customFormat="1" ht="21" x14ac:dyDescent="0.2">
      <c r="A33" s="46" t="s">
        <v>64</v>
      </c>
      <c r="C33" s="43">
        <v>34025224</v>
      </c>
      <c r="D33" s="43"/>
      <c r="E33" s="55">
        <v>26165711989</v>
      </c>
      <c r="F33" s="43"/>
      <c r="G33" s="43">
        <v>26165711989</v>
      </c>
      <c r="H33" s="40"/>
      <c r="I33" s="56">
        <f t="shared" si="0"/>
        <v>0</v>
      </c>
      <c r="K33" s="38">
        <v>34025224</v>
      </c>
      <c r="M33" s="38">
        <v>26165711989</v>
      </c>
      <c r="O33" s="38">
        <v>26165711989</v>
      </c>
      <c r="Q33" s="56">
        <f t="shared" si="1"/>
        <v>0</v>
      </c>
    </row>
    <row r="34" spans="1:17" s="38" customFormat="1" ht="21" x14ac:dyDescent="0.2">
      <c r="A34" s="46" t="s">
        <v>72</v>
      </c>
      <c r="C34" s="43">
        <v>4429107</v>
      </c>
      <c r="D34" s="43"/>
      <c r="E34" s="55">
        <v>14401989000</v>
      </c>
      <c r="F34" s="43"/>
      <c r="G34" s="43">
        <v>10402657296</v>
      </c>
      <c r="H34" s="40"/>
      <c r="I34" s="56">
        <f t="shared" si="0"/>
        <v>3999331704</v>
      </c>
      <c r="K34" s="38">
        <v>4429107</v>
      </c>
      <c r="M34" s="38">
        <v>14401989000</v>
      </c>
      <c r="O34" s="38">
        <v>14164599327</v>
      </c>
      <c r="Q34" s="56">
        <f t="shared" si="1"/>
        <v>237389673</v>
      </c>
    </row>
    <row r="35" spans="1:17" s="43" customFormat="1" ht="21" x14ac:dyDescent="0.2">
      <c r="A35" s="46" t="s">
        <v>112</v>
      </c>
      <c r="C35" s="43">
        <v>5544675</v>
      </c>
      <c r="E35" s="55">
        <v>9556652069</v>
      </c>
      <c r="G35" s="43">
        <v>9823540981</v>
      </c>
      <c r="I35" s="56">
        <f t="shared" si="0"/>
        <v>-266888912</v>
      </c>
      <c r="K35" s="43">
        <v>5544675</v>
      </c>
      <c r="M35" s="43">
        <v>9556652069</v>
      </c>
      <c r="O35" s="43">
        <v>9823540981</v>
      </c>
      <c r="Q35" s="56">
        <f t="shared" si="1"/>
        <v>-266888912</v>
      </c>
    </row>
    <row r="36" spans="1:17" s="43" customFormat="1" ht="21" x14ac:dyDescent="0.2">
      <c r="A36" s="46" t="s">
        <v>54</v>
      </c>
      <c r="C36" s="43">
        <v>2085540946</v>
      </c>
      <c r="E36" s="55">
        <v>1179569237258</v>
      </c>
      <c r="G36" s="43">
        <v>1032726223074</v>
      </c>
      <c r="I36" s="56">
        <f t="shared" si="0"/>
        <v>146843014184</v>
      </c>
      <c r="K36" s="43">
        <v>2085540946</v>
      </c>
      <c r="M36" s="43">
        <v>1179569237258</v>
      </c>
      <c r="O36" s="43">
        <v>1152779709983</v>
      </c>
      <c r="Q36" s="56">
        <f t="shared" si="1"/>
        <v>26789527275</v>
      </c>
    </row>
    <row r="37" spans="1:17" ht="21" x14ac:dyDescent="0.2">
      <c r="A37" s="46" t="s">
        <v>102</v>
      </c>
      <c r="C37" s="43">
        <v>15764267</v>
      </c>
      <c r="D37" s="43"/>
      <c r="E37" s="55">
        <v>181295522814</v>
      </c>
      <c r="F37" s="43"/>
      <c r="G37" s="43">
        <v>149843372737</v>
      </c>
      <c r="H37" s="40"/>
      <c r="I37" s="56">
        <f t="shared" si="0"/>
        <v>31452150077</v>
      </c>
      <c r="K37" s="3">
        <v>15764267</v>
      </c>
      <c r="M37" s="3">
        <v>181295522814</v>
      </c>
      <c r="O37" s="3">
        <v>149843372737</v>
      </c>
      <c r="Q37" s="56">
        <f t="shared" si="1"/>
        <v>31452150077</v>
      </c>
    </row>
    <row r="38" spans="1:17" ht="21" x14ac:dyDescent="0.2">
      <c r="A38" s="46" t="s">
        <v>107</v>
      </c>
      <c r="C38" s="43">
        <v>198923008</v>
      </c>
      <c r="D38" s="43"/>
      <c r="E38" s="55">
        <v>229559142451</v>
      </c>
      <c r="F38" s="43"/>
      <c r="G38" s="43">
        <v>235477209243</v>
      </c>
      <c r="H38" s="40"/>
      <c r="I38" s="56">
        <f t="shared" si="0"/>
        <v>-5918066792</v>
      </c>
      <c r="K38" s="3">
        <v>198923008</v>
      </c>
      <c r="M38" s="3">
        <v>229559142451</v>
      </c>
      <c r="O38" s="3">
        <v>235477209243</v>
      </c>
      <c r="Q38" s="56">
        <f t="shared" si="1"/>
        <v>-5918066792</v>
      </c>
    </row>
    <row r="39" spans="1:17" s="56" customFormat="1" ht="21" x14ac:dyDescent="0.2">
      <c r="A39" s="46" t="s">
        <v>116</v>
      </c>
      <c r="C39" s="56" t="s">
        <v>96</v>
      </c>
      <c r="E39" s="56">
        <v>0</v>
      </c>
      <c r="G39" s="56">
        <v>0</v>
      </c>
      <c r="I39" s="56">
        <v>32343637</v>
      </c>
      <c r="K39" s="56" t="s">
        <v>96</v>
      </c>
      <c r="M39" s="56">
        <v>0</v>
      </c>
      <c r="O39" s="56">
        <v>0</v>
      </c>
      <c r="Q39" s="56">
        <v>32343637</v>
      </c>
    </row>
    <row r="40" spans="1:17" s="56" customFormat="1" ht="21.75" thickBot="1" x14ac:dyDescent="0.25">
      <c r="A40" s="46" t="s">
        <v>117</v>
      </c>
      <c r="C40" s="56" t="s">
        <v>96</v>
      </c>
      <c r="E40" s="56">
        <v>0</v>
      </c>
      <c r="G40" s="56">
        <v>0</v>
      </c>
      <c r="I40" s="56">
        <v>28058312</v>
      </c>
      <c r="K40" s="56" t="s">
        <v>96</v>
      </c>
      <c r="M40" s="56">
        <v>0</v>
      </c>
      <c r="O40" s="56">
        <v>0</v>
      </c>
      <c r="Q40" s="56">
        <v>28058312</v>
      </c>
    </row>
    <row r="41" spans="1:17" s="27" customFormat="1" ht="21.75" thickBot="1" x14ac:dyDescent="0.25">
      <c r="E41" s="9">
        <f>SUM(E8:E40)</f>
        <v>8298008899644</v>
      </c>
      <c r="G41" s="9">
        <f>SUM(G8:G40)</f>
        <v>7043341268166</v>
      </c>
      <c r="I41" s="9">
        <f>SUM(I8:I40)</f>
        <v>1254728033427</v>
      </c>
      <c r="K41" s="27" t="s">
        <v>15</v>
      </c>
      <c r="M41" s="9">
        <f>SUM(M8:M40)</f>
        <v>8298008899644</v>
      </c>
      <c r="O41" s="9">
        <f>SUM(O8:O40)</f>
        <v>8141558770520</v>
      </c>
      <c r="Q41" s="9">
        <f>SUM(Q8:Q40)</f>
        <v>156510531073</v>
      </c>
    </row>
    <row r="42" spans="1:17" ht="19.5" thickTop="1" x14ac:dyDescent="0.2"/>
    <row r="43" spans="1:17" x14ac:dyDescent="0.2">
      <c r="I43" s="56"/>
    </row>
    <row r="44" spans="1:17" x14ac:dyDescent="0.2">
      <c r="I44" s="43"/>
    </row>
    <row r="45" spans="1:17" x14ac:dyDescent="0.2">
      <c r="I45" s="39"/>
    </row>
    <row r="46" spans="1:17" x14ac:dyDescent="0.2">
      <c r="I46" s="39"/>
    </row>
    <row r="47" spans="1:17" x14ac:dyDescent="0.2">
      <c r="I47" s="39"/>
    </row>
    <row r="50" spans="9:9" x14ac:dyDescent="0.2">
      <c r="I50" s="39"/>
    </row>
    <row r="52" spans="9:9" s="39" customFormat="1" x14ac:dyDescent="0.2"/>
    <row r="53" spans="9:9" s="39" customFormat="1" x14ac:dyDescent="0.2"/>
    <row r="54" spans="9:9" s="39" customFormat="1" x14ac:dyDescent="0.2"/>
    <row r="55" spans="9:9" s="39" customFormat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3"/>
  <sheetViews>
    <sheetView rightToLeft="1" workbookViewId="0">
      <selection activeCell="S44" sqref="S44"/>
    </sheetView>
  </sheetViews>
  <sheetFormatPr defaultRowHeight="22.5" x14ac:dyDescent="0.2"/>
  <cols>
    <col min="1" max="1" width="24.75" style="32" bestFit="1" customWidth="1"/>
    <col min="2" max="2" width="0.875" style="32" customWidth="1"/>
    <col min="3" max="3" width="19" style="32" bestFit="1" customWidth="1"/>
    <col min="4" max="4" width="0.875" style="32" customWidth="1"/>
    <col min="5" max="5" width="22.5" style="32" customWidth="1"/>
    <col min="6" max="6" width="0.875" style="32" customWidth="1"/>
    <col min="7" max="7" width="22.5" style="32" customWidth="1"/>
    <col min="8" max="8" width="0.875" style="32" customWidth="1"/>
    <col min="9" max="9" width="18.875" style="32" bestFit="1" customWidth="1"/>
    <col min="10" max="10" width="0.875" style="32" customWidth="1"/>
    <col min="11" max="11" width="18.25" style="32" bestFit="1" customWidth="1"/>
    <col min="12" max="12" width="0.875" style="32" customWidth="1"/>
    <col min="13" max="13" width="16.125" style="32" bestFit="1" customWidth="1"/>
    <col min="14" max="16384" width="9" style="32"/>
  </cols>
  <sheetData>
    <row r="2" spans="1:20" ht="24" x14ac:dyDescent="0.2">
      <c r="A2" s="59" t="str">
        <f>+سهام!A2</f>
        <v>صندوق سرمایه‌گذاری بخشی صنایع مفید - خودران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</row>
    <row r="3" spans="1:20" ht="24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</row>
    <row r="4" spans="1:20" ht="24" x14ac:dyDescent="0.2">
      <c r="A4" s="59" t="str">
        <f>+سهام!A4</f>
        <v>برای ماه منتهی به 1405/03/31</v>
      </c>
      <c r="B4" s="59" t="s">
        <v>16</v>
      </c>
      <c r="C4" s="59" t="s">
        <v>16</v>
      </c>
      <c r="D4" s="59" t="s">
        <v>16</v>
      </c>
      <c r="E4" s="59" t="s">
        <v>16</v>
      </c>
      <c r="F4" s="59" t="s">
        <v>16</v>
      </c>
      <c r="G4" s="59" t="s">
        <v>16</v>
      </c>
      <c r="H4" s="59" t="s">
        <v>16</v>
      </c>
      <c r="I4" s="59" t="s">
        <v>16</v>
      </c>
      <c r="J4" s="59" t="s">
        <v>16</v>
      </c>
      <c r="K4" s="59" t="s">
        <v>16</v>
      </c>
    </row>
    <row r="5" spans="1:20" ht="25.5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4.75" thickBot="1" x14ac:dyDescent="0.25">
      <c r="A6" s="61" t="s">
        <v>17</v>
      </c>
      <c r="C6" s="33" t="str">
        <f>+سهام!C6</f>
        <v>1405/02/31</v>
      </c>
      <c r="E6" s="61" t="s">
        <v>5</v>
      </c>
      <c r="F6" s="61" t="s">
        <v>5</v>
      </c>
      <c r="G6" s="61" t="s">
        <v>5</v>
      </c>
      <c r="I6" s="61" t="str">
        <f>+سهام!Q6</f>
        <v>1405/03/31</v>
      </c>
      <c r="J6" s="61" t="s">
        <v>4</v>
      </c>
      <c r="K6" s="61" t="s">
        <v>4</v>
      </c>
    </row>
    <row r="7" spans="1:20" ht="24.75" thickBot="1" x14ac:dyDescent="0.25">
      <c r="A7" s="61" t="s">
        <v>17</v>
      </c>
      <c r="C7" s="33" t="s">
        <v>18</v>
      </c>
      <c r="E7" s="33" t="s">
        <v>19</v>
      </c>
      <c r="G7" s="33" t="s">
        <v>20</v>
      </c>
      <c r="I7" s="33" t="s">
        <v>18</v>
      </c>
      <c r="K7" s="33" t="s">
        <v>21</v>
      </c>
    </row>
    <row r="8" spans="1:20" ht="24" x14ac:dyDescent="0.2">
      <c r="A8" s="34" t="s">
        <v>22</v>
      </c>
      <c r="C8" s="32">
        <v>33610450379</v>
      </c>
      <c r="E8" s="32">
        <v>2306603894727</v>
      </c>
      <c r="G8" s="32">
        <v>2185000000000</v>
      </c>
      <c r="I8" s="32">
        <f>+C8+E8-G8</f>
        <v>155214345106</v>
      </c>
      <c r="K8" s="36">
        <v>1.8317937815557222E-2</v>
      </c>
    </row>
    <row r="9" spans="1:20" ht="24" x14ac:dyDescent="0.2">
      <c r="A9" s="34" t="s">
        <v>94</v>
      </c>
      <c r="C9" s="32">
        <v>835184</v>
      </c>
      <c r="E9" s="32">
        <v>3531</v>
      </c>
      <c r="G9" s="32">
        <v>0</v>
      </c>
      <c r="I9" s="32">
        <f t="shared" ref="I9:I10" si="0">+C9+E9-G9</f>
        <v>838715</v>
      </c>
      <c r="K9" s="36">
        <v>9.8982663003750796E-8</v>
      </c>
    </row>
    <row r="10" spans="1:20" ht="24.75" thickBot="1" x14ac:dyDescent="0.25">
      <c r="A10" s="34" t="s">
        <v>23</v>
      </c>
      <c r="C10" s="32">
        <v>27951</v>
      </c>
      <c r="E10" s="32">
        <v>0</v>
      </c>
      <c r="G10" s="32">
        <v>0</v>
      </c>
      <c r="I10" s="32">
        <f t="shared" si="0"/>
        <v>27951</v>
      </c>
      <c r="K10" s="36">
        <v>3.2986943283688006E-9</v>
      </c>
    </row>
    <row r="11" spans="1:20" ht="24.75" thickBot="1" x14ac:dyDescent="0.25">
      <c r="A11" s="32" t="s">
        <v>15</v>
      </c>
      <c r="C11" s="35">
        <f>SUM(C8:C10)</f>
        <v>33611313514</v>
      </c>
      <c r="D11" s="34"/>
      <c r="E11" s="35">
        <f>SUM(E8:E10)</f>
        <v>2306603898258</v>
      </c>
      <c r="F11" s="34"/>
      <c r="G11" s="35">
        <f>SUM(G8:G10)</f>
        <v>2185000000000</v>
      </c>
      <c r="H11" s="34"/>
      <c r="I11" s="35">
        <f>SUM(I8:I10)</f>
        <v>155215211772</v>
      </c>
      <c r="J11" s="34"/>
      <c r="K11" s="37">
        <f>SUM(K8:K10)</f>
        <v>1.8318040096914553E-2</v>
      </c>
      <c r="L11" s="34"/>
      <c r="M11" s="34"/>
    </row>
    <row r="12" spans="1:20" ht="23.25" thickTop="1" x14ac:dyDescent="0.2"/>
    <row r="13" spans="1:20" x14ac:dyDescent="0.45">
      <c r="I13" s="3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5"/>
  <sheetViews>
    <sheetView rightToLeft="1" zoomScaleNormal="100" workbookViewId="0">
      <selection activeCell="S44" sqref="S44"/>
    </sheetView>
  </sheetViews>
  <sheetFormatPr defaultRowHeight="18.75" x14ac:dyDescent="0.45"/>
  <cols>
    <col min="1" max="1" width="20.875" style="21" bestFit="1" customWidth="1"/>
    <col min="2" max="2" width="0.875" style="21" customWidth="1"/>
    <col min="3" max="3" width="20.125" style="21" customWidth="1"/>
    <col min="4" max="4" width="0.875" style="21" customWidth="1"/>
    <col min="5" max="5" width="20.125" style="21" customWidth="1"/>
    <col min="6" max="6" width="0.875" style="21" customWidth="1"/>
    <col min="7" max="7" width="28" style="21" customWidth="1"/>
    <col min="8" max="8" width="0.875" style="21" customWidth="1"/>
    <col min="9" max="9" width="8" style="21" customWidth="1"/>
    <col min="10" max="16384" width="9" style="21"/>
  </cols>
  <sheetData>
    <row r="2" spans="1:7" ht="26.25" x14ac:dyDescent="0.45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</row>
    <row r="3" spans="1:7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</row>
    <row r="4" spans="1:7" ht="26.25" x14ac:dyDescent="0.45">
      <c r="A4" s="62" t="str">
        <f>+سهام!A4</f>
        <v>برای ماه منتهی به 1405/03/31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</row>
    <row r="6" spans="1:7" ht="27" thickBot="1" x14ac:dyDescent="0.5">
      <c r="A6" s="28" t="s">
        <v>28</v>
      </c>
      <c r="C6" s="28" t="s">
        <v>18</v>
      </c>
      <c r="E6" s="28" t="s">
        <v>45</v>
      </c>
      <c r="G6" s="28" t="s">
        <v>13</v>
      </c>
    </row>
    <row r="7" spans="1:7" ht="21" x14ac:dyDescent="0.45">
      <c r="A7" s="5" t="s">
        <v>51</v>
      </c>
      <c r="C7" s="7">
        <f>+'درآمد سرمایه‌گذاری در سهام'!I57</f>
        <v>1212003542681</v>
      </c>
      <c r="D7" s="7"/>
      <c r="E7" s="1">
        <f>+C7/$C$9</f>
        <v>0.99825857244930627</v>
      </c>
      <c r="F7" s="7"/>
      <c r="G7" s="1">
        <v>0.14303707245553676</v>
      </c>
    </row>
    <row r="8" spans="1:7" ht="21.75" thickBot="1" x14ac:dyDescent="0.5">
      <c r="A8" s="5" t="s">
        <v>52</v>
      </c>
      <c r="C8" s="7">
        <f>+'درآمد سپرده بانکی'!C10</f>
        <v>2114298258</v>
      </c>
      <c r="D8" s="7"/>
      <c r="E8" s="1">
        <f>+C8/$C$9</f>
        <v>1.741427550693761E-3</v>
      </c>
      <c r="F8" s="7"/>
      <c r="G8" s="1">
        <v>2.4952322536383797E-4</v>
      </c>
    </row>
    <row r="9" spans="1:7" ht="21.75" thickBot="1" x14ac:dyDescent="0.5">
      <c r="A9" s="21" t="s">
        <v>15</v>
      </c>
      <c r="C9" s="16">
        <f>SUM(C7:C8)</f>
        <v>1214117840939</v>
      </c>
      <c r="D9" s="5"/>
      <c r="E9" s="8">
        <f>SUM(E7:E8)</f>
        <v>1</v>
      </c>
      <c r="F9" s="5">
        <f>SUM(F7:F8)</f>
        <v>0</v>
      </c>
      <c r="G9" s="6">
        <f>SUM(G7:G8)</f>
        <v>0.1432865956809006</v>
      </c>
    </row>
    <row r="10" spans="1:7" ht="19.5" thickTop="1" x14ac:dyDescent="0.45"/>
    <row r="11" spans="1:7" x14ac:dyDescent="0.45">
      <c r="C11" s="22"/>
      <c r="E11" s="30"/>
      <c r="G11" s="22"/>
    </row>
    <row r="12" spans="1:7" x14ac:dyDescent="0.45">
      <c r="C12" s="23"/>
      <c r="G12" s="22"/>
    </row>
    <row r="13" spans="1:7" x14ac:dyDescent="0.45">
      <c r="C13" s="23"/>
      <c r="G13" s="22"/>
    </row>
    <row r="14" spans="1:7" x14ac:dyDescent="0.45">
      <c r="C14" s="23"/>
      <c r="G14" s="31"/>
    </row>
    <row r="15" spans="1:7" x14ac:dyDescent="0.45">
      <c r="C15" s="23"/>
      <c r="E15" s="31"/>
      <c r="G15" s="2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1"/>
  <sheetViews>
    <sheetView rightToLeft="1" workbookViewId="0">
      <selection activeCell="C11" sqref="C11"/>
    </sheetView>
  </sheetViews>
  <sheetFormatPr defaultRowHeight="18.75" x14ac:dyDescent="0.2"/>
  <cols>
    <col min="1" max="1" width="15" style="2" customWidth="1"/>
    <col min="2" max="2" width="0.875" style="2" customWidth="1"/>
    <col min="3" max="3" width="20.125" style="2" customWidth="1"/>
    <col min="4" max="4" width="0.875" style="2" customWidth="1"/>
    <col min="5" max="5" width="20.1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</row>
    <row r="3" spans="1:5" ht="26.25" x14ac:dyDescent="0.2">
      <c r="A3" s="63" t="s">
        <v>24</v>
      </c>
      <c r="B3" s="63" t="s">
        <v>24</v>
      </c>
      <c r="C3" s="63" t="s">
        <v>24</v>
      </c>
      <c r="D3" s="63" t="s">
        <v>24</v>
      </c>
      <c r="E3" s="63" t="s">
        <v>24</v>
      </c>
    </row>
    <row r="4" spans="1:5" ht="26.25" x14ac:dyDescent="0.2">
      <c r="A4" s="63" t="str">
        <f>+سهام!A4</f>
        <v>برای ماه منتهی به 1405/03/31</v>
      </c>
      <c r="B4" s="63" t="s">
        <v>2</v>
      </c>
      <c r="C4" s="63" t="s">
        <v>2</v>
      </c>
      <c r="D4" s="63" t="s">
        <v>2</v>
      </c>
      <c r="E4" s="63" t="s">
        <v>2</v>
      </c>
    </row>
    <row r="5" spans="1:5" ht="26.25" x14ac:dyDescent="0.2">
      <c r="E5" s="41" t="s">
        <v>81</v>
      </c>
    </row>
    <row r="6" spans="1:5" ht="27" thickBot="1" x14ac:dyDescent="0.25">
      <c r="A6" s="64" t="s">
        <v>50</v>
      </c>
      <c r="C6" s="17" t="s">
        <v>26</v>
      </c>
      <c r="E6" s="17" t="s">
        <v>82</v>
      </c>
    </row>
    <row r="7" spans="1:5" ht="27" thickBot="1" x14ac:dyDescent="0.25">
      <c r="A7" s="64" t="s">
        <v>50</v>
      </c>
      <c r="C7" s="17" t="s">
        <v>18</v>
      </c>
      <c r="E7" s="17" t="s">
        <v>18</v>
      </c>
    </row>
    <row r="8" spans="1:5" ht="24" x14ac:dyDescent="0.2">
      <c r="A8" s="12" t="s">
        <v>93</v>
      </c>
      <c r="B8" s="13"/>
      <c r="C8" s="14">
        <v>0</v>
      </c>
      <c r="D8" s="13"/>
      <c r="E8" s="14">
        <v>653919506</v>
      </c>
    </row>
    <row r="9" spans="1:5" ht="24.75" thickBot="1" x14ac:dyDescent="0.25">
      <c r="A9" s="12" t="s">
        <v>50</v>
      </c>
      <c r="B9" s="13"/>
      <c r="C9" s="14">
        <v>0</v>
      </c>
      <c r="D9" s="13"/>
      <c r="E9" s="14">
        <v>6713032</v>
      </c>
    </row>
    <row r="10" spans="1:5" ht="24.75" thickBot="1" x14ac:dyDescent="0.25">
      <c r="A10" s="13" t="s">
        <v>15</v>
      </c>
      <c r="B10" s="13"/>
      <c r="C10" s="15">
        <f>SUM(C8:C9)</f>
        <v>0</v>
      </c>
      <c r="D10" s="13"/>
      <c r="E10" s="15">
        <f>SUM(E8:E9)</f>
        <v>660632538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8"/>
  <sheetViews>
    <sheetView rightToLeft="1" topLeftCell="A40" zoomScale="93" zoomScaleNormal="93" workbookViewId="0">
      <selection activeCell="S44" sqref="S44"/>
    </sheetView>
  </sheetViews>
  <sheetFormatPr defaultRowHeight="18.75" x14ac:dyDescent="0.45"/>
  <cols>
    <col min="1" max="1" width="37.375" style="20" bestFit="1" customWidth="1"/>
    <col min="2" max="2" width="0.875" style="20" customWidth="1"/>
    <col min="3" max="3" width="19.2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19.25" style="20" customWidth="1"/>
    <col min="10" max="10" width="0.875" style="20" customWidth="1"/>
    <col min="11" max="11" width="20.125" style="20" customWidth="1"/>
    <col min="12" max="12" width="0.875" style="20" customWidth="1"/>
    <col min="13" max="13" width="19.25" style="20" customWidth="1"/>
    <col min="14" max="14" width="0.875" style="20" customWidth="1"/>
    <col min="15" max="15" width="20.125" style="20" customWidth="1"/>
    <col min="16" max="16" width="0.875" style="20" customWidth="1"/>
    <col min="17" max="17" width="19.25" style="20" customWidth="1"/>
    <col min="18" max="18" width="0.875" style="20" customWidth="1"/>
    <col min="19" max="19" width="20.125" style="20" customWidth="1"/>
    <col min="20" max="20" width="0.875" style="20" customWidth="1"/>
    <col min="21" max="21" width="20.125" style="20" customWidth="1"/>
    <col min="22" max="22" width="0.875" style="20" customWidth="1"/>
    <col min="23" max="23" width="8" style="20" customWidth="1"/>
    <col min="24" max="16384" width="9" style="20"/>
  </cols>
  <sheetData>
    <row r="2" spans="1:21" ht="26.25" x14ac:dyDescent="0.45">
      <c r="A2" s="62" t="s">
        <v>61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</row>
    <row r="3" spans="1:21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  <c r="T3" s="62" t="s">
        <v>24</v>
      </c>
      <c r="U3" s="62" t="s">
        <v>24</v>
      </c>
    </row>
    <row r="4" spans="1:21" ht="26.25" x14ac:dyDescent="0.45">
      <c r="A4" s="62" t="str">
        <f>+سهام!A4</f>
        <v>برای ماه منتهی به 1405/03/31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</row>
    <row r="6" spans="1:21" ht="27" thickBot="1" x14ac:dyDescent="0.5">
      <c r="A6" s="65" t="s">
        <v>3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H6" s="65" t="s">
        <v>26</v>
      </c>
      <c r="I6" s="65" t="s">
        <v>26</v>
      </c>
      <c r="J6" s="65" t="s">
        <v>26</v>
      </c>
      <c r="K6" s="65" t="s">
        <v>26</v>
      </c>
      <c r="M6" s="65" t="s">
        <v>27</v>
      </c>
      <c r="N6" s="65" t="s">
        <v>27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  <c r="T6" s="65" t="s">
        <v>27</v>
      </c>
      <c r="U6" s="65" t="s">
        <v>27</v>
      </c>
    </row>
    <row r="7" spans="1:21" ht="27" thickBot="1" x14ac:dyDescent="0.5">
      <c r="A7" s="65" t="s">
        <v>3</v>
      </c>
      <c r="C7" s="28" t="s">
        <v>42</v>
      </c>
      <c r="E7" s="28" t="s">
        <v>43</v>
      </c>
      <c r="G7" s="28" t="s">
        <v>44</v>
      </c>
      <c r="I7" s="28" t="s">
        <v>18</v>
      </c>
      <c r="K7" s="28" t="s">
        <v>45</v>
      </c>
      <c r="M7" s="28" t="s">
        <v>42</v>
      </c>
      <c r="O7" s="28" t="s">
        <v>43</v>
      </c>
      <c r="Q7" s="28" t="s">
        <v>44</v>
      </c>
      <c r="S7" s="28" t="s">
        <v>18</v>
      </c>
      <c r="U7" s="28" t="s">
        <v>45</v>
      </c>
    </row>
    <row r="8" spans="1:21" ht="21" x14ac:dyDescent="0.55000000000000004">
      <c r="A8" s="29" t="s">
        <v>66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8857362330</v>
      </c>
      <c r="F8" s="7"/>
      <c r="G8" s="7">
        <f>IFERROR(VLOOKUP(A8,'درآمد ناشی از فروش'!A:Q,9,0),0)</f>
        <v>0</v>
      </c>
      <c r="H8" s="7"/>
      <c r="I8" s="7">
        <f>+G8+E8+C8</f>
        <v>8857362330</v>
      </c>
      <c r="J8" s="7"/>
      <c r="K8" s="1">
        <f>+I8/$I$57</f>
        <v>7.3080333663110937E-3</v>
      </c>
      <c r="L8" s="7"/>
      <c r="M8" s="7">
        <f>IFERROR(VLOOKUP(A8,'درآمد سود سهام'!A:S,19,0),0)</f>
        <v>607902080</v>
      </c>
      <c r="N8" s="7"/>
      <c r="O8" s="7">
        <f>IFERROR(VLOOKUP(A8,'درآمد ناشی از تغییر قیمت اوراق'!A:Q,17,0),0)</f>
        <v>15292342236</v>
      </c>
      <c r="P8" s="7"/>
      <c r="Q8" s="7">
        <f>IFERROR(VLOOKUP(A8,'درآمد ناشی از فروش'!A:Q,17,0),0)</f>
        <v>9288070855</v>
      </c>
      <c r="R8" s="7"/>
      <c r="S8" s="7">
        <f>+Q8+O8+M8</f>
        <v>25188315171</v>
      </c>
      <c r="T8" s="7"/>
      <c r="U8" s="1">
        <f>+S8/$S$57</f>
        <v>-0.5801747792704669</v>
      </c>
    </row>
    <row r="9" spans="1:21" ht="21" x14ac:dyDescent="0.55000000000000004">
      <c r="A9" s="29" t="s">
        <v>65</v>
      </c>
      <c r="C9" s="7">
        <f>IFERROR(VLOOKUP(A9,'درآمد سود سهام'!A:S,13,0),0)</f>
        <v>9392595072</v>
      </c>
      <c r="D9" s="7"/>
      <c r="E9" s="7">
        <f>IFERROR(VLOOKUP(A9,'درآمد ناشی از تغییر قیمت اوراق'!A:Q,9,0),0)</f>
        <v>-2615437795</v>
      </c>
      <c r="F9" s="7"/>
      <c r="G9" s="7">
        <f>IFERROR(VLOOKUP(A9,'درآمد ناشی از فروش'!A:Q,9,0),0)</f>
        <v>0</v>
      </c>
      <c r="H9" s="7"/>
      <c r="I9" s="7">
        <f t="shared" ref="I9:I55" si="0">+G9+E9+C9</f>
        <v>6777157277</v>
      </c>
      <c r="J9" s="7"/>
      <c r="K9" s="1">
        <f>+I9/$I$57</f>
        <v>5.5916975803623967E-3</v>
      </c>
      <c r="L9" s="7"/>
      <c r="M9" s="7">
        <f>IFERROR(VLOOKUP(A9,'درآمد سود سهام'!A:S,19,0),0)</f>
        <v>9392595072</v>
      </c>
      <c r="N9" s="7"/>
      <c r="O9" s="7">
        <f>IFERROR(VLOOKUP(A9,'درآمد ناشی از تغییر قیمت اوراق'!A:Q,17,0),0)</f>
        <v>-8357417285</v>
      </c>
      <c r="P9" s="7"/>
      <c r="Q9" s="7">
        <f>IFERROR(VLOOKUP(A9,'درآمد ناشی از فروش'!A:Q,17,0),0)</f>
        <v>-6298991926</v>
      </c>
      <c r="R9" s="7"/>
      <c r="S9" s="7">
        <f t="shared" ref="S9:S56" si="1">+Q9+O9+M9</f>
        <v>-5263814139</v>
      </c>
      <c r="T9" s="7"/>
      <c r="U9" s="1">
        <f>+S9/$S$57</f>
        <v>0.12124400482852318</v>
      </c>
    </row>
    <row r="10" spans="1:21" ht="21" x14ac:dyDescent="0.55000000000000004">
      <c r="A10" s="29" t="s">
        <v>57</v>
      </c>
      <c r="C10" s="7">
        <f>IFERROR(VLOOKUP(A10,'درآمد سود سهام'!A:S,13,0),0)</f>
        <v>0</v>
      </c>
      <c r="D10" s="7"/>
      <c r="E10" s="7">
        <f>IFERROR(VLOOKUP(A10,'درآمد ناشی از تغییر قیمت اوراق'!A:Q,9,0),0)</f>
        <v>5031554121</v>
      </c>
      <c r="F10" s="7"/>
      <c r="G10" s="7">
        <f>IFERROR(VLOOKUP(A10,'درآمد ناشی از فروش'!A:Q,9,0),0)</f>
        <v>0</v>
      </c>
      <c r="H10" s="7"/>
      <c r="I10" s="7">
        <f t="shared" si="0"/>
        <v>5031554121</v>
      </c>
      <c r="J10" s="7"/>
      <c r="K10" s="1">
        <f>+I10/$I$57</f>
        <v>4.1514351598923565E-3</v>
      </c>
      <c r="L10" s="7"/>
      <c r="M10" s="7">
        <f>IFERROR(VLOOKUP(A10,'درآمد سود سهام'!A:S,19,0),0)</f>
        <v>0</v>
      </c>
      <c r="N10" s="7"/>
      <c r="O10" s="7">
        <f>IFERROR(VLOOKUP(A10,'درآمد ناشی از تغییر قیمت اوراق'!A:Q,17,0),0)</f>
        <v>-5572091597</v>
      </c>
      <c r="P10" s="7"/>
      <c r="Q10" s="7">
        <f>IFERROR(VLOOKUP(A10,'درآمد ناشی از فروش'!A:Q,17,0),0)</f>
        <v>-317425715</v>
      </c>
      <c r="R10" s="7"/>
      <c r="S10" s="7">
        <f t="shared" si="1"/>
        <v>-5889517312</v>
      </c>
      <c r="T10" s="7"/>
      <c r="U10" s="1">
        <f>+S10/$S$57</f>
        <v>0.13565613195253415</v>
      </c>
    </row>
    <row r="11" spans="1:21" ht="21" x14ac:dyDescent="0.55000000000000004">
      <c r="A11" s="29" t="s">
        <v>55</v>
      </c>
      <c r="C11" s="7">
        <f>IFERROR(VLOOKUP(A11,'درآمد سود سهام'!A:S,13,0),0)</f>
        <v>0</v>
      </c>
      <c r="D11" s="7"/>
      <c r="E11" s="7">
        <f>IFERROR(VLOOKUP(A11,'درآمد ناشی از تغییر قیمت اوراق'!A:Q,9,0),0)</f>
        <v>59638711760</v>
      </c>
      <c r="F11" s="7"/>
      <c r="G11" s="7">
        <f>IFERROR(VLOOKUP(A11,'درآمد ناشی از فروش'!A:Q,9,0),0)</f>
        <v>0</v>
      </c>
      <c r="H11" s="7"/>
      <c r="I11" s="7">
        <f t="shared" si="0"/>
        <v>59638711760</v>
      </c>
      <c r="J11" s="7"/>
      <c r="K11" s="1">
        <f>+I11/$I$57</f>
        <v>4.9206714056360595E-2</v>
      </c>
      <c r="L11" s="7"/>
      <c r="M11" s="7">
        <f>IFERROR(VLOOKUP(A11,'درآمد سود سهام'!A:S,19,0),0)</f>
        <v>0</v>
      </c>
      <c r="N11" s="7"/>
      <c r="O11" s="7">
        <f>IFERROR(VLOOKUP(A11,'درآمد ناشی از تغییر قیمت اوراق'!A:Q,17,0),0)</f>
        <v>37795799466</v>
      </c>
      <c r="P11" s="7"/>
      <c r="Q11" s="7">
        <f>IFERROR(VLOOKUP(A11,'درآمد ناشی از فروش'!A:Q,17,0),0)</f>
        <v>-1294</v>
      </c>
      <c r="R11" s="7"/>
      <c r="S11" s="7">
        <f t="shared" si="1"/>
        <v>37795798172</v>
      </c>
      <c r="T11" s="7"/>
      <c r="U11" s="1">
        <f>+S11/$S$57</f>
        <v>-0.87056909971643204</v>
      </c>
    </row>
    <row r="12" spans="1:21" ht="21" x14ac:dyDescent="0.55000000000000004">
      <c r="A12" s="29" t="s">
        <v>62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9130484453</v>
      </c>
      <c r="F12" s="7"/>
      <c r="G12" s="7">
        <f>IFERROR(VLOOKUP(A12,'درآمد ناشی از فروش'!A:Q,9,0),0)</f>
        <v>0</v>
      </c>
      <c r="H12" s="7"/>
      <c r="I12" s="7">
        <f t="shared" si="0"/>
        <v>9130484453</v>
      </c>
      <c r="J12" s="7"/>
      <c r="K12" s="1">
        <f>+I12/$I$57</f>
        <v>7.5333809939226795E-3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340874431</v>
      </c>
      <c r="P12" s="7"/>
      <c r="Q12" s="7">
        <f>IFERROR(VLOOKUP(A12,'درآمد ناشی از فروش'!A:Q,17,0),0)</f>
        <v>-46721216</v>
      </c>
      <c r="R12" s="7"/>
      <c r="S12" s="7">
        <f t="shared" si="1"/>
        <v>294153215</v>
      </c>
      <c r="T12" s="7"/>
      <c r="U12" s="1">
        <f>+S12/$S$57</f>
        <v>-6.7753748285954854E-3</v>
      </c>
    </row>
    <row r="13" spans="1:21" ht="21" x14ac:dyDescent="0.55000000000000004">
      <c r="A13" s="29" t="s">
        <v>56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1458834894</v>
      </c>
      <c r="F13" s="7"/>
      <c r="G13" s="7">
        <f>IFERROR(VLOOKUP(A13,'درآمد ناشی از فروش'!A:Q,9,0),0)</f>
        <v>0</v>
      </c>
      <c r="H13" s="7"/>
      <c r="I13" s="7">
        <f t="shared" si="0"/>
        <v>1458834894</v>
      </c>
      <c r="J13" s="7"/>
      <c r="K13" s="1">
        <f>+I13/$I$57</f>
        <v>1.2036556351749594E-3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289896673</v>
      </c>
      <c r="P13" s="7"/>
      <c r="Q13" s="7">
        <f>IFERROR(VLOOKUP(A13,'درآمد ناشی از فروش'!A:Q,17,0),0)</f>
        <v>-6911187595</v>
      </c>
      <c r="R13" s="7"/>
      <c r="S13" s="7">
        <f t="shared" si="1"/>
        <v>-6621290922</v>
      </c>
      <c r="T13" s="7"/>
      <c r="U13" s="1">
        <f>+S13/$S$57</f>
        <v>0.15251143131556999</v>
      </c>
    </row>
    <row r="14" spans="1:21" ht="21" x14ac:dyDescent="0.55000000000000004">
      <c r="A14" s="29" t="s">
        <v>69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27503013862</v>
      </c>
      <c r="F14" s="7"/>
      <c r="G14" s="7">
        <f>IFERROR(VLOOKUP(A14,'درآمد ناشی از فروش'!A:Q,9,0),0)</f>
        <v>11156732228</v>
      </c>
      <c r="H14" s="7"/>
      <c r="I14" s="7">
        <f t="shared" si="0"/>
        <v>38659746090</v>
      </c>
      <c r="J14" s="7"/>
      <c r="K14" s="1">
        <f>+I14/$I$57</f>
        <v>3.189738703608333E-2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11001035248</v>
      </c>
      <c r="P14" s="7"/>
      <c r="Q14" s="7">
        <f>IFERROR(VLOOKUP(A14,'درآمد ناشی از فروش'!A:Q,17,0),0)</f>
        <v>11156732228</v>
      </c>
      <c r="R14" s="7"/>
      <c r="S14" s="7">
        <f t="shared" si="1"/>
        <v>22157767476</v>
      </c>
      <c r="T14" s="7"/>
      <c r="U14" s="1">
        <f>+S14/$S$57</f>
        <v>-0.51037069241198718</v>
      </c>
    </row>
    <row r="15" spans="1:21" ht="21" x14ac:dyDescent="0.55000000000000004">
      <c r="A15" s="29" t="s">
        <v>70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0</v>
      </c>
      <c r="F15" s="7"/>
      <c r="G15" s="7">
        <f>IFERROR(VLOOKUP(A15,'درآمد ناشی از فروش'!A:Q,9,0),0)</f>
        <v>0</v>
      </c>
      <c r="H15" s="7"/>
      <c r="I15" s="7">
        <f t="shared" si="0"/>
        <v>0</v>
      </c>
      <c r="J15" s="7"/>
      <c r="K15" s="1">
        <f>+I15/$I$57</f>
        <v>0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0</v>
      </c>
      <c r="P15" s="7"/>
      <c r="Q15" s="7">
        <f>IFERROR(VLOOKUP(A15,'درآمد ناشی از فروش'!A:Q,17,0),0)</f>
        <v>58249491</v>
      </c>
      <c r="R15" s="7"/>
      <c r="S15" s="7">
        <f t="shared" si="1"/>
        <v>58249491</v>
      </c>
      <c r="T15" s="7"/>
      <c r="U15" s="1">
        <f>+S15/$S$57</f>
        <v>-1.3416890075462859E-3</v>
      </c>
    </row>
    <row r="16" spans="1:21" ht="21" x14ac:dyDescent="0.55000000000000004">
      <c r="A16" s="29" t="s">
        <v>67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0</v>
      </c>
      <c r="F16" s="7"/>
      <c r="G16" s="7">
        <f>IFERROR(VLOOKUP(A16,'درآمد ناشی از فروش'!A:Q,9,0),0)</f>
        <v>3276926429</v>
      </c>
      <c r="H16" s="7"/>
      <c r="I16" s="7">
        <f t="shared" si="0"/>
        <v>3276926429</v>
      </c>
      <c r="J16" s="7"/>
      <c r="K16" s="1">
        <f>+I16/$I$57</f>
        <v>2.7037267743882237E-3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0</v>
      </c>
      <c r="P16" s="7"/>
      <c r="Q16" s="7">
        <f>IFERROR(VLOOKUP(A16,'درآمد ناشی از فروش'!A:Q,17,0),0)</f>
        <v>3276926429</v>
      </c>
      <c r="R16" s="7"/>
      <c r="S16" s="7">
        <f t="shared" si="1"/>
        <v>3276926429</v>
      </c>
      <c r="T16" s="7"/>
      <c r="U16" s="1">
        <f>+S16/$S$57</f>
        <v>-7.547904870666089E-2</v>
      </c>
    </row>
    <row r="17" spans="1:21" ht="21" x14ac:dyDescent="0.55000000000000004">
      <c r="A17" s="29" t="s">
        <v>68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613584807434</v>
      </c>
      <c r="F17" s="7"/>
      <c r="G17" s="7">
        <f>IFERROR(VLOOKUP(A17,'درآمد ناشی از فروش'!A:Q,9,0),0)</f>
        <v>0</v>
      </c>
      <c r="H17" s="7"/>
      <c r="I17" s="7">
        <f t="shared" si="0"/>
        <v>613584807434</v>
      </c>
      <c r="J17" s="7"/>
      <c r="K17" s="1">
        <f>+I17/$I$57</f>
        <v>0.5062566121520784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-98116257839</v>
      </c>
      <c r="P17" s="7"/>
      <c r="Q17" s="7">
        <f>IFERROR(VLOOKUP(A17,'درآمد ناشی از فروش'!A:Q,17,0),0)</f>
        <v>-35940807792</v>
      </c>
      <c r="R17" s="7"/>
      <c r="S17" s="7">
        <f t="shared" si="1"/>
        <v>-134057065631</v>
      </c>
      <c r="T17" s="7"/>
      <c r="U17" s="1">
        <f>+S17/$S$57</f>
        <v>3.0878019404671488</v>
      </c>
    </row>
    <row r="18" spans="1:21" ht="21" x14ac:dyDescent="0.55000000000000004">
      <c r="A18" s="29" t="s">
        <v>53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0</v>
      </c>
      <c r="F18" s="7"/>
      <c r="G18" s="7">
        <f>IFERROR(VLOOKUP(A18,'درآمد ناشی از فروش'!A:Q,9,0),0)</f>
        <v>-9508611815</v>
      </c>
      <c r="H18" s="7"/>
      <c r="I18" s="7">
        <f t="shared" si="0"/>
        <v>-9508611815</v>
      </c>
      <c r="J18" s="7"/>
      <c r="K18" s="1">
        <f>+I18/$I$57</f>
        <v>-7.8453663542654116E-3</v>
      </c>
      <c r="L18" s="7"/>
      <c r="M18" s="7">
        <f>IFERROR(VLOOKUP(A18,'درآمد سود سهام'!A:S,19,0),0)</f>
        <v>0</v>
      </c>
      <c r="N18" s="7"/>
      <c r="O18" s="7">
        <f>IFERROR(VLOOKUP(A18,'درآمد ناشی از تغییر قیمت اوراق'!A:Q,17,0),0)</f>
        <v>0</v>
      </c>
      <c r="P18" s="7"/>
      <c r="Q18" s="7">
        <f>IFERROR(VLOOKUP(A18,'درآمد ناشی از فروش'!A:Q,17,0),0)</f>
        <v>-13499986939</v>
      </c>
      <c r="R18" s="7"/>
      <c r="S18" s="7">
        <f t="shared" si="1"/>
        <v>-13499986939</v>
      </c>
      <c r="T18" s="7"/>
      <c r="U18" s="1">
        <f>+S18/$S$57</f>
        <v>0.31095180004362155</v>
      </c>
    </row>
    <row r="19" spans="1:21" ht="21" x14ac:dyDescent="0.55000000000000004">
      <c r="A19" s="29" t="s">
        <v>59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164975951486</v>
      </c>
      <c r="F19" s="7"/>
      <c r="G19" s="7">
        <f>IFERROR(VLOOKUP(A19,'درآمد ناشی از فروش'!A:Q,9,0),0)</f>
        <v>0</v>
      </c>
      <c r="H19" s="7"/>
      <c r="I19" s="7">
        <f t="shared" si="0"/>
        <v>164975951486</v>
      </c>
      <c r="J19" s="7"/>
      <c r="K19" s="1">
        <f>+I19/$I$57</f>
        <v>0.13611837397856663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41626488527</v>
      </c>
      <c r="P19" s="7"/>
      <c r="Q19" s="7">
        <f>IFERROR(VLOOKUP(A19,'درآمد ناشی از فروش'!A:Q,17,0),0)</f>
        <v>-37770310995</v>
      </c>
      <c r="R19" s="7"/>
      <c r="S19" s="7">
        <f t="shared" si="1"/>
        <v>3856177532</v>
      </c>
      <c r="T19" s="7"/>
      <c r="U19" s="1">
        <f>+S19/$S$57</f>
        <v>-8.882122258941913E-2</v>
      </c>
    </row>
    <row r="20" spans="1:21" ht="21" x14ac:dyDescent="0.55000000000000004">
      <c r="A20" s="29" t="s">
        <v>60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62634611298</v>
      </c>
      <c r="F20" s="7"/>
      <c r="G20" s="7">
        <f>IFERROR(VLOOKUP(A20,'درآمد ناشی از فروش'!A:Q,9,0),0)</f>
        <v>6082073016</v>
      </c>
      <c r="H20" s="7"/>
      <c r="I20" s="7">
        <f t="shared" si="0"/>
        <v>68716684314</v>
      </c>
      <c r="J20" s="7"/>
      <c r="K20" s="1">
        <f>+I20/$I$57</f>
        <v>5.6696768527586941E-2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66363761854</v>
      </c>
      <c r="P20" s="7"/>
      <c r="Q20" s="7">
        <f>IFERROR(VLOOKUP(A20,'درآمد ناشی از فروش'!A:Q,17,0),0)</f>
        <v>6729133201</v>
      </c>
      <c r="R20" s="7"/>
      <c r="S20" s="7">
        <f t="shared" si="1"/>
        <v>73092895055</v>
      </c>
      <c r="T20" s="7"/>
      <c r="U20" s="1">
        <f>+S20/$S$57</f>
        <v>-1.6835843908924077</v>
      </c>
    </row>
    <row r="21" spans="1:21" ht="21" x14ac:dyDescent="0.55000000000000004">
      <c r="A21" s="29" t="s">
        <v>72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3999331704</v>
      </c>
      <c r="F21" s="7"/>
      <c r="G21" s="7">
        <f>IFERROR(VLOOKUP(A21,'درآمد ناشی از فروش'!A:Q,9,0),0)</f>
        <v>0</v>
      </c>
      <c r="H21" s="7"/>
      <c r="I21" s="7">
        <f t="shared" si="0"/>
        <v>3999331704</v>
      </c>
      <c r="J21" s="7"/>
      <c r="K21" s="1">
        <f>+I21/$I$57</f>
        <v>3.2997689884250001E-3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237389673</v>
      </c>
      <c r="P21" s="7"/>
      <c r="Q21" s="7">
        <f>IFERROR(VLOOKUP(A21,'درآمد ناشی از فروش'!A:Q,17,0),0)</f>
        <v>-25673096653</v>
      </c>
      <c r="R21" s="7"/>
      <c r="S21" s="7">
        <f t="shared" si="1"/>
        <v>-25435706980</v>
      </c>
      <c r="T21" s="7"/>
      <c r="U21" s="1">
        <f>+S21/$S$57</f>
        <v>0.58587307577047054</v>
      </c>
    </row>
    <row r="22" spans="1:21" ht="21" x14ac:dyDescent="0.55000000000000004">
      <c r="A22" s="29" t="s">
        <v>54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146843014184</v>
      </c>
      <c r="F22" s="7"/>
      <c r="G22" s="7">
        <f>IFERROR(VLOOKUP(A22,'درآمد ناشی از فروش'!A:Q,9,0),0)</f>
        <v>-5685730605</v>
      </c>
      <c r="H22" s="7"/>
      <c r="I22" s="7">
        <f t="shared" si="0"/>
        <v>141157283579</v>
      </c>
      <c r="J22" s="7"/>
      <c r="K22" s="1">
        <f>+I22/$I$57</f>
        <v>0.11646606516244538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26789527275</v>
      </c>
      <c r="P22" s="7"/>
      <c r="Q22" s="7">
        <f>IFERROR(VLOOKUP(A22,'درآمد ناشی از فروش'!A:Q,17,0),0)</f>
        <v>-32168096545</v>
      </c>
      <c r="R22" s="7"/>
      <c r="S22" s="7">
        <f t="shared" si="1"/>
        <v>-5378569270</v>
      </c>
      <c r="T22" s="7"/>
      <c r="U22" s="1">
        <f>+S22/$S$57</f>
        <v>0.12388721587086919</v>
      </c>
    </row>
    <row r="23" spans="1:21" ht="21" x14ac:dyDescent="0.55000000000000004">
      <c r="A23" s="29" t="s">
        <v>74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0</v>
      </c>
      <c r="F23" s="7"/>
      <c r="G23" s="7">
        <f>IFERROR(VLOOKUP(A23,'درآمد ناشی از فروش'!A:Q,9,0),0)</f>
        <v>-24606649678</v>
      </c>
      <c r="H23" s="7"/>
      <c r="I23" s="7">
        <f t="shared" si="0"/>
        <v>-24606649678</v>
      </c>
      <c r="J23" s="7"/>
      <c r="K23" s="1">
        <f>+I23/$I$57</f>
        <v>-2.0302456891808346E-2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0</v>
      </c>
      <c r="P23" s="7"/>
      <c r="Q23" s="7">
        <f>IFERROR(VLOOKUP(A23,'درآمد ناشی از فروش'!A:Q,17,0),0)</f>
        <v>-50299200309</v>
      </c>
      <c r="R23" s="7"/>
      <c r="S23" s="7">
        <f t="shared" si="1"/>
        <v>-50299200309</v>
      </c>
      <c r="T23" s="7"/>
      <c r="U23" s="1">
        <f>+S23/$S$57</f>
        <v>1.1585660747310917</v>
      </c>
    </row>
    <row r="24" spans="1:21" ht="21" x14ac:dyDescent="0.55000000000000004">
      <c r="A24" s="29" t="s">
        <v>75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0</v>
      </c>
      <c r="F24" s="7"/>
      <c r="G24" s="7">
        <f>IFERROR(VLOOKUP(A24,'درآمد ناشی از فروش'!A:Q,9,0),0)</f>
        <v>0</v>
      </c>
      <c r="H24" s="7"/>
      <c r="I24" s="7">
        <f t="shared" si="0"/>
        <v>0</v>
      </c>
      <c r="J24" s="7"/>
      <c r="K24" s="1">
        <f>+I24/$I$57</f>
        <v>0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0</v>
      </c>
      <c r="P24" s="7"/>
      <c r="Q24" s="7">
        <f>IFERROR(VLOOKUP(A24,'درآمد ناشی از فروش'!A:Q,17,0),0)</f>
        <v>-618866582</v>
      </c>
      <c r="R24" s="7"/>
      <c r="S24" s="7">
        <f t="shared" si="1"/>
        <v>-618866582</v>
      </c>
      <c r="T24" s="7"/>
      <c r="U24" s="1">
        <f>+S24/$S$57</f>
        <v>1.4254656580726898E-2</v>
      </c>
    </row>
    <row r="25" spans="1:21" ht="21" x14ac:dyDescent="0.55000000000000004">
      <c r="A25" s="29" t="s">
        <v>71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1384565336</v>
      </c>
      <c r="F25" s="7"/>
      <c r="G25" s="7">
        <f>IFERROR(VLOOKUP(A25,'درآمد ناشی از فروش'!A:Q,9,0),0)</f>
        <v>0</v>
      </c>
      <c r="H25" s="7"/>
      <c r="I25" s="7">
        <f t="shared" si="0"/>
        <v>1384565336</v>
      </c>
      <c r="J25" s="7"/>
      <c r="K25" s="1">
        <f>+I25/$I$57</f>
        <v>1.1423773010904624E-3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-1468807179</v>
      </c>
      <c r="P25" s="7"/>
      <c r="Q25" s="7">
        <f>IFERROR(VLOOKUP(A25,'درآمد ناشی از فروش'!A:Q,17,0),0)</f>
        <v>0</v>
      </c>
      <c r="R25" s="7"/>
      <c r="S25" s="7">
        <f t="shared" si="1"/>
        <v>-1468807179</v>
      </c>
      <c r="T25" s="7"/>
      <c r="U25" s="1">
        <f>+S25/$S$57</f>
        <v>3.3831753933598663E-2</v>
      </c>
    </row>
    <row r="26" spans="1:21" ht="21" x14ac:dyDescent="0.55000000000000004">
      <c r="A26" s="29" t="s">
        <v>76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2454082164</v>
      </c>
      <c r="F26" s="7"/>
      <c r="G26" s="7">
        <f>IFERROR(VLOOKUP(A26,'درآمد ناشی از فروش'!A:Q,9,0),0)</f>
        <v>0</v>
      </c>
      <c r="H26" s="7"/>
      <c r="I26" s="7">
        <f t="shared" si="0"/>
        <v>2454082164</v>
      </c>
      <c r="J26" s="7"/>
      <c r="K26" s="1">
        <f>+I26/$I$57</f>
        <v>2.024814348786038E-3</v>
      </c>
      <c r="L26" s="7"/>
      <c r="M26" s="7">
        <f>IFERROR(VLOOKUP(A26,'درآمد سود سهام'!A:S,19,0),0)</f>
        <v>346245059</v>
      </c>
      <c r="N26" s="7"/>
      <c r="O26" s="7">
        <f>IFERROR(VLOOKUP(A26,'درآمد ناشی از تغییر قیمت اوراق'!A:Q,17,0),0)</f>
        <v>1446729660</v>
      </c>
      <c r="P26" s="7"/>
      <c r="Q26" s="7">
        <f>IFERROR(VLOOKUP(A26,'درآمد ناشی از فروش'!A:Q,17,0),0)</f>
        <v>0</v>
      </c>
      <c r="R26" s="7"/>
      <c r="S26" s="7">
        <f t="shared" si="1"/>
        <v>1792974719</v>
      </c>
      <c r="T26" s="7"/>
      <c r="U26" s="1">
        <f>+S26/$S$57</f>
        <v>-4.1298463385554582E-2</v>
      </c>
    </row>
    <row r="27" spans="1:21" ht="21" x14ac:dyDescent="0.55000000000000004">
      <c r="A27" s="29" t="s">
        <v>80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0</v>
      </c>
      <c r="F27" s="7"/>
      <c r="G27" s="7">
        <f>IFERROR(VLOOKUP(A27,'درآمد ناشی از فروش'!A:Q,9,0),0)</f>
        <v>2309349727</v>
      </c>
      <c r="H27" s="7"/>
      <c r="I27" s="7">
        <f t="shared" si="0"/>
        <v>2309349727</v>
      </c>
      <c r="J27" s="7"/>
      <c r="K27" s="1">
        <f>+I27/$I$57</f>
        <v>1.9053984956938547E-3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0</v>
      </c>
      <c r="P27" s="7"/>
      <c r="Q27" s="7">
        <f>IFERROR(VLOOKUP(A27,'درآمد ناشی از فروش'!A:Q,17,0),0)</f>
        <v>3915424302</v>
      </c>
      <c r="R27" s="7"/>
      <c r="S27" s="7">
        <f t="shared" si="1"/>
        <v>3915424302</v>
      </c>
      <c r="T27" s="7"/>
      <c r="U27" s="1">
        <f>+S27/$S$57</f>
        <v>-9.0185882411796342E-2</v>
      </c>
    </row>
    <row r="28" spans="1:21" ht="21" x14ac:dyDescent="0.55000000000000004">
      <c r="A28" s="29" t="s">
        <v>78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0</v>
      </c>
      <c r="F28" s="7"/>
      <c r="G28" s="7">
        <f>IFERROR(VLOOKUP(A28,'درآمد ناشی از فروش'!A:Q,9,0),0)</f>
        <v>-18426575356</v>
      </c>
      <c r="H28" s="7"/>
      <c r="I28" s="7">
        <f t="shared" si="0"/>
        <v>-18426575356</v>
      </c>
      <c r="J28" s="7"/>
      <c r="K28" s="1">
        <f>+I28/$I$57</f>
        <v>-1.5203400573598723E-2</v>
      </c>
      <c r="L28" s="7"/>
      <c r="M28" s="7">
        <f>IFERROR(VLOOKUP(A28,'درآمد سود سهام'!A:S,19,0),0)</f>
        <v>4444468981</v>
      </c>
      <c r="N28" s="7"/>
      <c r="O28" s="7">
        <f>IFERROR(VLOOKUP(A28,'درآمد ناشی از تغییر قیمت اوراق'!A:Q,17,0),0)</f>
        <v>0</v>
      </c>
      <c r="P28" s="7"/>
      <c r="Q28" s="7">
        <f>IFERROR(VLOOKUP(A28,'درآمد ناشی از فروش'!A:Q,17,0),0)</f>
        <v>-18782502427</v>
      </c>
      <c r="R28" s="7"/>
      <c r="S28" s="7">
        <f t="shared" si="1"/>
        <v>-14338033446</v>
      </c>
      <c r="T28" s="7"/>
      <c r="U28" s="1">
        <f>+S28/$S$57</f>
        <v>0.33025493500585601</v>
      </c>
    </row>
    <row r="29" spans="1:21" ht="21" x14ac:dyDescent="0.55000000000000004">
      <c r="A29" s="29" t="s">
        <v>92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33251460438</v>
      </c>
      <c r="F29" s="7"/>
      <c r="G29" s="7">
        <f>IFERROR(VLOOKUP(A29,'درآمد ناشی از فروش'!A:Q,9,0),0)</f>
        <v>0</v>
      </c>
      <c r="H29" s="7"/>
      <c r="I29" s="7">
        <f t="shared" si="0"/>
        <v>33251460438</v>
      </c>
      <c r="J29" s="7"/>
      <c r="K29" s="1">
        <f>+I29/$I$57</f>
        <v>2.7435118188224472E-2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25382618787</v>
      </c>
      <c r="P29" s="7"/>
      <c r="Q29" s="7">
        <f>IFERROR(VLOOKUP(A29,'درآمد ناشی از فروش'!A:Q,17,0),0)</f>
        <v>-158239031</v>
      </c>
      <c r="R29" s="7"/>
      <c r="S29" s="7">
        <f t="shared" si="1"/>
        <v>25224379756</v>
      </c>
      <c r="T29" s="7"/>
      <c r="U29" s="1">
        <f>+S29/$S$57</f>
        <v>-0.58100547249070844</v>
      </c>
    </row>
    <row r="30" spans="1:21" ht="21" x14ac:dyDescent="0.55000000000000004">
      <c r="A30" s="29" t="s">
        <v>79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0</v>
      </c>
      <c r="F30" s="7"/>
      <c r="G30" s="7">
        <f>IFERROR(VLOOKUP(A30,'درآمد ناشی از فروش'!A:Q,9,0),0)</f>
        <v>0</v>
      </c>
      <c r="H30" s="7"/>
      <c r="I30" s="7">
        <f t="shared" si="0"/>
        <v>0</v>
      </c>
      <c r="J30" s="7"/>
      <c r="K30" s="1">
        <f t="shared" ref="K30:K33" si="2">+I30/$I$57</f>
        <v>0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0</v>
      </c>
      <c r="P30" s="7"/>
      <c r="Q30" s="7">
        <f>IFERROR(VLOOKUP(A30,'درآمد ناشی از فروش'!A:Q,17,0),0)</f>
        <v>-2637106289</v>
      </c>
      <c r="R30" s="7"/>
      <c r="S30" s="7">
        <f t="shared" ref="S30:S33" si="3">+Q30+O30+M30</f>
        <v>-2637106289</v>
      </c>
      <c r="T30" s="7"/>
      <c r="U30" s="1">
        <f t="shared" ref="U30:U33" si="4">+S30/$S$57</f>
        <v>6.0741758579186199E-2</v>
      </c>
    </row>
    <row r="31" spans="1:21" ht="21" x14ac:dyDescent="0.55000000000000004">
      <c r="A31" s="29" t="s">
        <v>77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0</v>
      </c>
      <c r="F31" s="7"/>
      <c r="G31" s="7">
        <f>IFERROR(VLOOKUP(A31,'درآمد ناشی از فروش'!A:Q,9,0),0)</f>
        <v>0</v>
      </c>
      <c r="H31" s="7"/>
      <c r="I31" s="7">
        <f t="shared" si="0"/>
        <v>0</v>
      </c>
      <c r="J31" s="7"/>
      <c r="K31" s="1">
        <f t="shared" si="2"/>
        <v>0</v>
      </c>
      <c r="L31" s="7"/>
      <c r="M31" s="7">
        <f>IFERROR(VLOOKUP(A31,'درآمد سود سهام'!A:S,19,0),0)</f>
        <v>0</v>
      </c>
      <c r="N31" s="7"/>
      <c r="O31" s="7">
        <f>IFERROR(VLOOKUP(A31,'درآمد ناشی از تغییر قیمت اوراق'!A:Q,17,0),0)</f>
        <v>0</v>
      </c>
      <c r="P31" s="7"/>
      <c r="Q31" s="7">
        <f>IFERROR(VLOOKUP(A31,'درآمد ناشی از فروش'!A:Q,17,0),0)</f>
        <v>-4985079</v>
      </c>
      <c r="R31" s="7"/>
      <c r="S31" s="7">
        <f t="shared" si="3"/>
        <v>-4985079</v>
      </c>
      <c r="T31" s="7"/>
      <c r="U31" s="1">
        <f t="shared" si="4"/>
        <v>1.1482376208317137E-4</v>
      </c>
    </row>
    <row r="32" spans="1:21" ht="21" x14ac:dyDescent="0.55000000000000004">
      <c r="A32" s="29" t="s">
        <v>88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0</v>
      </c>
      <c r="F32" s="7"/>
      <c r="G32" s="7">
        <f>IFERROR(VLOOKUP(A32,'درآمد ناشی از فروش'!A:Q,9,0),0)</f>
        <v>0</v>
      </c>
      <c r="H32" s="7"/>
      <c r="I32" s="7">
        <f t="shared" si="0"/>
        <v>0</v>
      </c>
      <c r="J32" s="7"/>
      <c r="K32" s="1">
        <f t="shared" si="2"/>
        <v>0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0</v>
      </c>
      <c r="P32" s="7"/>
      <c r="Q32" s="7">
        <f>IFERROR(VLOOKUP(A32,'درآمد ناشی از فروش'!A:Q,17,0),0)</f>
        <v>924606545</v>
      </c>
      <c r="R32" s="7"/>
      <c r="S32" s="7">
        <f t="shared" si="3"/>
        <v>924606545</v>
      </c>
      <c r="T32" s="7"/>
      <c r="U32" s="1">
        <f t="shared" si="4"/>
        <v>-2.1296914641397473E-2</v>
      </c>
    </row>
    <row r="33" spans="1:21" ht="21" x14ac:dyDescent="0.55000000000000004">
      <c r="A33" s="29" t="s">
        <v>73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0</v>
      </c>
      <c r="F33" s="7"/>
      <c r="G33" s="7">
        <f>IFERROR(VLOOKUP(A33,'درآمد ناشی از فروش'!A:Q,9,0),0)</f>
        <v>0</v>
      </c>
      <c r="H33" s="7"/>
      <c r="I33" s="7">
        <f t="shared" si="0"/>
        <v>0</v>
      </c>
      <c r="J33" s="7"/>
      <c r="K33" s="1">
        <f t="shared" si="2"/>
        <v>0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0</v>
      </c>
      <c r="P33" s="7"/>
      <c r="Q33" s="7">
        <f>IFERROR(VLOOKUP(A33,'درآمد ناشی از فروش'!A:Q,17,0),0)</f>
        <v>1113568933</v>
      </c>
      <c r="R33" s="7"/>
      <c r="S33" s="7">
        <f t="shared" si="3"/>
        <v>1113568933</v>
      </c>
      <c r="T33" s="7"/>
      <c r="U33" s="1">
        <f t="shared" si="4"/>
        <v>-2.5649377718187216E-2</v>
      </c>
    </row>
    <row r="34" spans="1:21" ht="21" x14ac:dyDescent="0.55000000000000004">
      <c r="A34" s="29" t="s">
        <v>91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0</v>
      </c>
      <c r="F34" s="7"/>
      <c r="G34" s="7">
        <f>IFERROR(VLOOKUP(A34,'درآمد ناشی از فروش'!A:Q,9,0),0)</f>
        <v>-1276781342</v>
      </c>
      <c r="H34" s="7"/>
      <c r="I34" s="7">
        <f t="shared" si="0"/>
        <v>-1276781342</v>
      </c>
      <c r="J34" s="7"/>
      <c r="K34" s="1">
        <f>+I34/$I$57</f>
        <v>-1.053446872915659E-3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0</v>
      </c>
      <c r="P34" s="7"/>
      <c r="Q34" s="7">
        <f>IFERROR(VLOOKUP(A34,'درآمد ناشی از فروش'!A:Q,17,0),0)</f>
        <v>-1276781342</v>
      </c>
      <c r="R34" s="7"/>
      <c r="S34" s="7">
        <f t="shared" si="1"/>
        <v>-1276781342</v>
      </c>
      <c r="T34" s="7"/>
      <c r="U34" s="1">
        <f>+S34/$S$57</f>
        <v>2.9408728938105144E-2</v>
      </c>
    </row>
    <row r="35" spans="1:21" ht="21" x14ac:dyDescent="0.55000000000000004">
      <c r="A35" s="29" t="s">
        <v>98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47612145271</v>
      </c>
      <c r="F35" s="7"/>
      <c r="G35" s="7">
        <f>IFERROR(VLOOKUP(A35,'درآمد ناشی از فروش'!A:Q,9,0),0)</f>
        <v>0</v>
      </c>
      <c r="H35" s="7"/>
      <c r="I35" s="7">
        <f t="shared" si="0"/>
        <v>47612145271</v>
      </c>
      <c r="J35" s="7"/>
      <c r="K35" s="1">
        <f>+I35/$I$57</f>
        <v>3.9283833416592202E-2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48210632315</v>
      </c>
      <c r="P35" s="7"/>
      <c r="Q35" s="7">
        <f>IFERROR(VLOOKUP(A35,'درآمد ناشی از فروش'!A:Q,17,0),0)</f>
        <v>0</v>
      </c>
      <c r="R35" s="7"/>
      <c r="S35" s="7">
        <f t="shared" si="1"/>
        <v>48210632315</v>
      </c>
      <c r="T35" s="7"/>
      <c r="U35" s="1">
        <f>+S35/$S$57</f>
        <v>-1.1104590669108381</v>
      </c>
    </row>
    <row r="36" spans="1:21" ht="21" x14ac:dyDescent="0.55000000000000004">
      <c r="A36" s="29" t="s">
        <v>86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5859633575</v>
      </c>
      <c r="F36" s="7"/>
      <c r="G36" s="7">
        <f>IFERROR(VLOOKUP(A36,'درآمد ناشی از فروش'!A:Q,9,0),0)</f>
        <v>0</v>
      </c>
      <c r="H36" s="7"/>
      <c r="I36" s="7">
        <f t="shared" si="0"/>
        <v>5859633575</v>
      </c>
      <c r="J36" s="7"/>
      <c r="K36" s="1">
        <f>+I36/$I$57</f>
        <v>4.8346670357400584E-3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-15777915137</v>
      </c>
      <c r="P36" s="7"/>
      <c r="Q36" s="7">
        <f>IFERROR(VLOOKUP(A36,'درآمد ناشی از فروش'!A:Q,17,0),0)</f>
        <v>-1068055466</v>
      </c>
      <c r="R36" s="7"/>
      <c r="S36" s="7">
        <f t="shared" si="1"/>
        <v>-16845970603</v>
      </c>
      <c r="T36" s="7"/>
      <c r="U36" s="1">
        <f>+S36/$S$57</f>
        <v>0.38802147780987439</v>
      </c>
    </row>
    <row r="37" spans="1:21" ht="21" x14ac:dyDescent="0.55000000000000004">
      <c r="A37" s="29" t="s">
        <v>85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49281237752</v>
      </c>
      <c r="F37" s="7"/>
      <c r="G37" s="7">
        <f>IFERROR(VLOOKUP(A37,'درآمد ناشی از فروش'!A:Q,9,0),0)</f>
        <v>-16980367812</v>
      </c>
      <c r="H37" s="7"/>
      <c r="I37" s="7">
        <f t="shared" si="0"/>
        <v>32300869940</v>
      </c>
      <c r="J37" s="7"/>
      <c r="K37" s="1">
        <f>+I37/$I$57</f>
        <v>2.6650804888366245E-2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-2816745195</v>
      </c>
      <c r="P37" s="7"/>
      <c r="Q37" s="7">
        <f>IFERROR(VLOOKUP(A37,'درآمد ناشی از فروش'!A:Q,17,0),0)</f>
        <v>-18798691887</v>
      </c>
      <c r="R37" s="7"/>
      <c r="S37" s="7">
        <f t="shared" si="1"/>
        <v>-21615437082</v>
      </c>
      <c r="T37" s="7"/>
      <c r="U37" s="1">
        <f>+S37/$S$57</f>
        <v>0.49787893127216798</v>
      </c>
    </row>
    <row r="38" spans="1:21" ht="21" x14ac:dyDescent="0.55000000000000004">
      <c r="A38" s="29" t="s">
        <v>105</v>
      </c>
      <c r="C38" s="7">
        <f>IFERROR(VLOOKUP(A38,'درآمد سود سهام'!A:S,13,0),0)</f>
        <v>1047603210</v>
      </c>
      <c r="D38" s="7"/>
      <c r="E38" s="7">
        <f>IFERROR(VLOOKUP(A38,'درآمد ناشی از تغییر قیمت اوراق'!A:Q,9,0),0)</f>
        <v>176152593</v>
      </c>
      <c r="F38" s="7"/>
      <c r="G38" s="7">
        <f>IFERROR(VLOOKUP(A38,'درآمد ناشی از فروش'!A:Q,9,0),0)</f>
        <v>0</v>
      </c>
      <c r="H38" s="7"/>
      <c r="I38" s="7">
        <f t="shared" ref="I38:I51" si="5">+G38+E38+C38</f>
        <v>1223755803</v>
      </c>
      <c r="J38" s="7"/>
      <c r="K38" s="1">
        <f t="shared" ref="K38:K51" si="6">+I38/$I$57</f>
        <v>1.0096965560785437E-3</v>
      </c>
      <c r="L38" s="7"/>
      <c r="M38" s="7">
        <f>IFERROR(VLOOKUP(A38,'درآمد سود سهام'!A:S,19,0),0)</f>
        <v>1047603210</v>
      </c>
      <c r="N38" s="7"/>
      <c r="O38" s="7">
        <f>IFERROR(VLOOKUP(A38,'درآمد ناشی از تغییر قیمت اوراق'!A:Q,17,0),0)</f>
        <v>176152593</v>
      </c>
      <c r="P38" s="7"/>
      <c r="Q38" s="7">
        <f>IFERROR(VLOOKUP(A38,'درآمد ناشی از فروش'!A:Q,17,0),0)</f>
        <v>0</v>
      </c>
      <c r="R38" s="7"/>
      <c r="S38" s="7">
        <f t="shared" ref="S38:S51" si="7">+Q38+O38+M38</f>
        <v>1223755803</v>
      </c>
      <c r="T38" s="7"/>
      <c r="U38" s="1">
        <f t="shared" ref="U38:U51" si="8">+S38/$S$57</f>
        <v>-2.8187365771249029E-2</v>
      </c>
    </row>
    <row r="39" spans="1:21" ht="21" x14ac:dyDescent="0.55000000000000004">
      <c r="A39" s="29" t="s">
        <v>111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6028252422</v>
      </c>
      <c r="F39" s="7"/>
      <c r="G39" s="7">
        <f>IFERROR(VLOOKUP(A39,'درآمد ناشی از فروش'!A:Q,9,0),0)</f>
        <v>0</v>
      </c>
      <c r="H39" s="7"/>
      <c r="I39" s="7">
        <f t="shared" si="5"/>
        <v>6028252422</v>
      </c>
      <c r="J39" s="7"/>
      <c r="K39" s="1">
        <f t="shared" si="6"/>
        <v>4.9737910903009958E-3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6028252422</v>
      </c>
      <c r="P39" s="7"/>
      <c r="Q39" s="7">
        <f>IFERROR(VLOOKUP(A39,'درآمد ناشی از فروش'!A:Q,17,0),0)</f>
        <v>0</v>
      </c>
      <c r="R39" s="7"/>
      <c r="S39" s="7">
        <f t="shared" si="7"/>
        <v>6028252422</v>
      </c>
      <c r="T39" s="7"/>
      <c r="U39" s="1">
        <f t="shared" si="8"/>
        <v>-0.13885168557630273</v>
      </c>
    </row>
    <row r="40" spans="1:21" ht="21" x14ac:dyDescent="0.55000000000000004">
      <c r="A40" s="29" t="s">
        <v>106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39773624</v>
      </c>
      <c r="F40" s="7"/>
      <c r="G40" s="7">
        <f>IFERROR(VLOOKUP(A40,'درآمد ناشی از فروش'!A:Q,9,0),0)</f>
        <v>0</v>
      </c>
      <c r="H40" s="7"/>
      <c r="I40" s="7">
        <f t="shared" si="5"/>
        <v>39773624</v>
      </c>
      <c r="J40" s="7"/>
      <c r="K40" s="1">
        <f t="shared" si="6"/>
        <v>3.2816425529598007E-5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39773624</v>
      </c>
      <c r="P40" s="7"/>
      <c r="Q40" s="7">
        <f>IFERROR(VLOOKUP(A40,'درآمد ناشی از فروش'!A:Q,17,0),0)</f>
        <v>0</v>
      </c>
      <c r="R40" s="7"/>
      <c r="S40" s="7">
        <f t="shared" si="7"/>
        <v>39773624</v>
      </c>
      <c r="T40" s="7"/>
      <c r="U40" s="1">
        <f t="shared" si="8"/>
        <v>-9.1612532907934152E-4</v>
      </c>
    </row>
    <row r="41" spans="1:21" ht="21" x14ac:dyDescent="0.55000000000000004">
      <c r="A41" s="29" t="s">
        <v>115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10308032913</v>
      </c>
      <c r="F41" s="7"/>
      <c r="G41" s="7">
        <f>IFERROR(VLOOKUP(A41,'درآمد ناشی از فروش'!A:Q,9,0),0)</f>
        <v>0</v>
      </c>
      <c r="H41" s="7"/>
      <c r="I41" s="7">
        <f t="shared" si="5"/>
        <v>10308032913</v>
      </c>
      <c r="J41" s="7"/>
      <c r="K41" s="1">
        <f t="shared" si="6"/>
        <v>8.504952790978005E-3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10308032913</v>
      </c>
      <c r="P41" s="7"/>
      <c r="Q41" s="7">
        <f>IFERROR(VLOOKUP(A41,'درآمد ناشی از فروش'!A:Q,17,0),0)</f>
        <v>0</v>
      </c>
      <c r="R41" s="7"/>
      <c r="S41" s="7">
        <f t="shared" si="7"/>
        <v>10308032913</v>
      </c>
      <c r="T41" s="7"/>
      <c r="U41" s="1">
        <f t="shared" si="8"/>
        <v>-0.23742996224288762</v>
      </c>
    </row>
    <row r="42" spans="1:21" ht="21" x14ac:dyDescent="0.55000000000000004">
      <c r="A42" s="29" t="s">
        <v>108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750329813</v>
      </c>
      <c r="F42" s="7"/>
      <c r="G42" s="7">
        <f>IFERROR(VLOOKUP(A42,'درآمد ناشی از فروش'!A:Q,9,0),0)</f>
        <v>0</v>
      </c>
      <c r="H42" s="7"/>
      <c r="I42" s="7">
        <f t="shared" si="5"/>
        <v>750329813</v>
      </c>
      <c r="J42" s="7"/>
      <c r="K42" s="1">
        <f t="shared" si="6"/>
        <v>6.1908219454560388E-4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750329813</v>
      </c>
      <c r="P42" s="7"/>
      <c r="Q42" s="7">
        <f>IFERROR(VLOOKUP(A42,'درآمد ناشی از فروش'!A:Q,17,0),0)</f>
        <v>0</v>
      </c>
      <c r="R42" s="7"/>
      <c r="S42" s="7">
        <f t="shared" si="7"/>
        <v>750329813</v>
      </c>
      <c r="T42" s="7"/>
      <c r="U42" s="1">
        <f t="shared" si="8"/>
        <v>-1.7282713459871441E-2</v>
      </c>
    </row>
    <row r="43" spans="1:21" ht="21" x14ac:dyDescent="0.55000000000000004">
      <c r="A43" s="29" t="s">
        <v>101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4173099543</v>
      </c>
      <c r="F43" s="7"/>
      <c r="G43" s="7">
        <f>IFERROR(VLOOKUP(A43,'درآمد ناشی از فروش'!A:Q,9,0),0)</f>
        <v>0</v>
      </c>
      <c r="H43" s="7"/>
      <c r="I43" s="7">
        <f t="shared" si="5"/>
        <v>4173099543</v>
      </c>
      <c r="J43" s="7"/>
      <c r="K43" s="1">
        <f t="shared" si="6"/>
        <v>3.4431413738023717E-3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4173099543</v>
      </c>
      <c r="P43" s="7"/>
      <c r="Q43" s="7">
        <f>IFERROR(VLOOKUP(A43,'درآمد ناشی از فروش'!A:Q,17,0),0)</f>
        <v>0</v>
      </c>
      <c r="R43" s="7"/>
      <c r="S43" s="7">
        <f t="shared" si="7"/>
        <v>4173099543</v>
      </c>
      <c r="T43" s="7"/>
      <c r="U43" s="1">
        <f t="shared" si="8"/>
        <v>-9.6121042229184966E-2</v>
      </c>
    </row>
    <row r="44" spans="1:21" ht="21" x14ac:dyDescent="0.55000000000000004">
      <c r="A44" s="29" t="s">
        <v>109</v>
      </c>
      <c r="C44" s="7">
        <f>IFERROR(VLOOKUP(A44,'درآمد سود سهام'!A:S,13,0),0)</f>
        <v>0</v>
      </c>
      <c r="D44" s="7"/>
      <c r="E44" s="7">
        <f>IFERROR(VLOOKUP(A44,'درآمد ناشی از تغییر قیمت اوراق'!A:Q,9,0),0)</f>
        <v>-33110764189</v>
      </c>
      <c r="F44" s="7"/>
      <c r="G44" s="7">
        <f>IFERROR(VLOOKUP(A44,'درآمد ناشی از فروش'!A:Q,9,0),0)</f>
        <v>0</v>
      </c>
      <c r="H44" s="7"/>
      <c r="I44" s="7">
        <f t="shared" si="5"/>
        <v>-33110764189</v>
      </c>
      <c r="J44" s="7"/>
      <c r="K44" s="1">
        <f t="shared" si="6"/>
        <v>-2.7319032513516976E-2</v>
      </c>
      <c r="L44" s="7"/>
      <c r="M44" s="7">
        <f>IFERROR(VLOOKUP(A44,'درآمد سود سهام'!A:S,19,0),0)</f>
        <v>0</v>
      </c>
      <c r="N44" s="7"/>
      <c r="O44" s="7">
        <f>IFERROR(VLOOKUP(A44,'درآمد ناشی از تغییر قیمت اوراق'!A:Q,17,0),0)</f>
        <v>-33110764189</v>
      </c>
      <c r="P44" s="7"/>
      <c r="Q44" s="7">
        <f>IFERROR(VLOOKUP(A44,'درآمد ناشی از فروش'!A:Q,17,0),0)</f>
        <v>0</v>
      </c>
      <c r="R44" s="7"/>
      <c r="S44" s="7">
        <f t="shared" si="7"/>
        <v>-33110764189</v>
      </c>
      <c r="T44" s="7"/>
      <c r="U44" s="1">
        <f t="shared" si="8"/>
        <v>0.76265642121814448</v>
      </c>
    </row>
    <row r="45" spans="1:21" ht="21" x14ac:dyDescent="0.55000000000000004">
      <c r="A45" s="29" t="s">
        <v>104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-626606819</v>
      </c>
      <c r="F45" s="7"/>
      <c r="G45" s="7">
        <f>IFERROR(VLOOKUP(A45,'درآمد ناشی از فروش'!A:Q,9,0),0)</f>
        <v>0</v>
      </c>
      <c r="H45" s="7"/>
      <c r="I45" s="7">
        <f t="shared" si="5"/>
        <v>-626606819</v>
      </c>
      <c r="J45" s="7"/>
      <c r="K45" s="1">
        <f t="shared" si="6"/>
        <v>-5.1700081471207655E-4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-626606819</v>
      </c>
      <c r="P45" s="7"/>
      <c r="Q45" s="7">
        <f>IFERROR(VLOOKUP(A45,'درآمد ناشی از فروش'!A:Q,17,0),0)</f>
        <v>0</v>
      </c>
      <c r="R45" s="7"/>
      <c r="S45" s="7">
        <f t="shared" si="7"/>
        <v>-626606819</v>
      </c>
      <c r="T45" s="7"/>
      <c r="U45" s="1">
        <f t="shared" si="8"/>
        <v>1.4432941244170619E-2</v>
      </c>
    </row>
    <row r="46" spans="1:21" ht="21" x14ac:dyDescent="0.55000000000000004">
      <c r="A46" s="29" t="s">
        <v>110</v>
      </c>
      <c r="C46" s="7">
        <f>IFERROR(VLOOKUP(A46,'درآمد سود سهام'!A:S,13,0),0)</f>
        <v>0</v>
      </c>
      <c r="D46" s="7"/>
      <c r="E46" s="7">
        <f>IFERROR(VLOOKUP(A46,'درآمد ناشی از تغییر قیمت اوراق'!A:Q,9,0),0)</f>
        <v>776802938</v>
      </c>
      <c r="F46" s="7"/>
      <c r="G46" s="7">
        <f>IFERROR(VLOOKUP(A46,'درآمد ناشی از فروش'!A:Q,9,0),0)</f>
        <v>0</v>
      </c>
      <c r="H46" s="7"/>
      <c r="I46" s="7">
        <f t="shared" si="5"/>
        <v>776802938</v>
      </c>
      <c r="J46" s="7"/>
      <c r="K46" s="1">
        <f t="shared" si="6"/>
        <v>6.4092464307627438E-4</v>
      </c>
      <c r="L46" s="7"/>
      <c r="M46" s="7">
        <f>IFERROR(VLOOKUP(A46,'درآمد سود سهام'!A:S,19,0),0)</f>
        <v>0</v>
      </c>
      <c r="N46" s="7"/>
      <c r="O46" s="7">
        <f>IFERROR(VLOOKUP(A46,'درآمد ناشی از تغییر قیمت اوراق'!A:Q,17,0),0)</f>
        <v>776802938</v>
      </c>
      <c r="P46" s="7"/>
      <c r="Q46" s="7">
        <f>IFERROR(VLOOKUP(A46,'درآمد ناشی از فروش'!A:Q,17,0),0)</f>
        <v>0</v>
      </c>
      <c r="R46" s="7"/>
      <c r="S46" s="7">
        <f t="shared" si="7"/>
        <v>776802938</v>
      </c>
      <c r="T46" s="7"/>
      <c r="U46" s="1">
        <f t="shared" si="8"/>
        <v>-1.7892481892146646E-2</v>
      </c>
    </row>
    <row r="47" spans="1:21" ht="21" x14ac:dyDescent="0.55000000000000004">
      <c r="A47" s="29" t="s">
        <v>112</v>
      </c>
      <c r="C47" s="7">
        <f>IFERROR(VLOOKUP(A47,'درآمد سود سهام'!A:S,13,0),0)</f>
        <v>494946180</v>
      </c>
      <c r="D47" s="7"/>
      <c r="E47" s="7">
        <f>IFERROR(VLOOKUP(A47,'درآمد ناشی از تغییر قیمت اوراق'!A:Q,9,0),0)</f>
        <v>-266888912</v>
      </c>
      <c r="F47" s="7"/>
      <c r="G47" s="7">
        <f>IFERROR(VLOOKUP(A47,'درآمد ناشی از فروش'!A:Q,9,0),0)</f>
        <v>0</v>
      </c>
      <c r="H47" s="7"/>
      <c r="I47" s="7">
        <f t="shared" si="5"/>
        <v>228057268</v>
      </c>
      <c r="J47" s="7"/>
      <c r="K47" s="1">
        <f t="shared" si="6"/>
        <v>1.8816551269770074E-4</v>
      </c>
      <c r="L47" s="7"/>
      <c r="M47" s="7">
        <f>IFERROR(VLOOKUP(A47,'درآمد سود سهام'!A:S,19,0),0)</f>
        <v>494946180</v>
      </c>
      <c r="N47" s="7"/>
      <c r="O47" s="7">
        <f>IFERROR(VLOOKUP(A47,'درآمد ناشی از تغییر قیمت اوراق'!A:Q,17,0),0)</f>
        <v>-266888912</v>
      </c>
      <c r="P47" s="7"/>
      <c r="Q47" s="7">
        <f>IFERROR(VLOOKUP(A47,'درآمد ناشی از فروش'!A:Q,17,0),0)</f>
        <v>0</v>
      </c>
      <c r="R47" s="7"/>
      <c r="S47" s="7">
        <f t="shared" si="7"/>
        <v>228057268</v>
      </c>
      <c r="T47" s="7"/>
      <c r="U47" s="1">
        <f t="shared" si="8"/>
        <v>-5.2529545634422345E-3</v>
      </c>
    </row>
    <row r="48" spans="1:21" ht="21" x14ac:dyDescent="0.55000000000000004">
      <c r="A48" s="29" t="s">
        <v>102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31452150077</v>
      </c>
      <c r="F48" s="7"/>
      <c r="G48" s="7">
        <f>IFERROR(VLOOKUP(A48,'درآمد ناشی از فروش'!A:Q,9,0),0)</f>
        <v>0</v>
      </c>
      <c r="H48" s="7"/>
      <c r="I48" s="7">
        <f t="shared" si="5"/>
        <v>31452150077</v>
      </c>
      <c r="J48" s="7"/>
      <c r="K48" s="1">
        <f t="shared" si="6"/>
        <v>2.5950543021868232E-2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31452150077</v>
      </c>
      <c r="P48" s="7"/>
      <c r="Q48" s="7">
        <f>IFERROR(VLOOKUP(A48,'درآمد ناشی از فروش'!A:Q,17,0),0)</f>
        <v>0</v>
      </c>
      <c r="R48" s="7"/>
      <c r="S48" s="7">
        <f t="shared" si="7"/>
        <v>31452150077</v>
      </c>
      <c r="T48" s="7"/>
      <c r="U48" s="1">
        <f t="shared" si="8"/>
        <v>-0.72445275138982712</v>
      </c>
    </row>
    <row r="49" spans="1:21" ht="21" x14ac:dyDescent="0.55000000000000004">
      <c r="A49" s="29" t="s">
        <v>107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-5918066792</v>
      </c>
      <c r="F49" s="7"/>
      <c r="G49" s="7">
        <f>IFERROR(VLOOKUP(A49,'درآمد ناشی از فروش'!A:Q,9,0),0)</f>
        <v>0</v>
      </c>
      <c r="H49" s="7"/>
      <c r="I49" s="7">
        <f t="shared" si="5"/>
        <v>-5918066792</v>
      </c>
      <c r="J49" s="7"/>
      <c r="K49" s="1">
        <f t="shared" si="6"/>
        <v>-4.8828791200634623E-3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-5918066792</v>
      </c>
      <c r="P49" s="7"/>
      <c r="Q49" s="7">
        <f>IFERROR(VLOOKUP(A49,'درآمد ناشی از فروش'!A:Q,17,0),0)</f>
        <v>0</v>
      </c>
      <c r="R49" s="7"/>
      <c r="S49" s="7">
        <f t="shared" si="7"/>
        <v>-5918066792</v>
      </c>
      <c r="T49" s="7"/>
      <c r="U49" s="1">
        <f t="shared" si="8"/>
        <v>0.13631372608476722</v>
      </c>
    </row>
    <row r="50" spans="1:21" ht="21" x14ac:dyDescent="0.55000000000000004">
      <c r="A50" s="29" t="s">
        <v>116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32343637</v>
      </c>
      <c r="F50" s="7"/>
      <c r="G50" s="7">
        <f>IFERROR(VLOOKUP(A50,'درآمد ناشی از فروش'!A:Q,9,0),0)</f>
        <v>0</v>
      </c>
      <c r="H50" s="7"/>
      <c r="I50" s="7">
        <f t="shared" si="5"/>
        <v>32343637</v>
      </c>
      <c r="J50" s="7"/>
      <c r="K50" s="1">
        <f t="shared" si="6"/>
        <v>2.6686091138359702E-5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32343637</v>
      </c>
      <c r="P50" s="7"/>
      <c r="Q50" s="7">
        <f>IFERROR(VLOOKUP(A50,'درآمد ناشی از فروش'!A:Q,17,0),0)</f>
        <v>0</v>
      </c>
      <c r="R50" s="7"/>
      <c r="S50" s="7">
        <f t="shared" si="7"/>
        <v>32343637</v>
      </c>
      <c r="T50" s="7"/>
      <c r="U50" s="1">
        <f t="shared" si="8"/>
        <v>-7.4498680558371464E-4</v>
      </c>
    </row>
    <row r="51" spans="1:21" ht="21" x14ac:dyDescent="0.55000000000000004">
      <c r="A51" s="29" t="s">
        <v>117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28058312</v>
      </c>
      <c r="F51" s="7"/>
      <c r="G51" s="7">
        <f>IFERROR(VLOOKUP(A51,'درآمد ناشی از فروش'!A:Q,9,0),0)</f>
        <v>0</v>
      </c>
      <c r="H51" s="7"/>
      <c r="I51" s="7">
        <f t="shared" si="5"/>
        <v>28058312</v>
      </c>
      <c r="J51" s="7"/>
      <c r="K51" s="1">
        <f t="shared" si="6"/>
        <v>2.3150354773661715E-5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28058312</v>
      </c>
      <c r="P51" s="7"/>
      <c r="Q51" s="7">
        <f>IFERROR(VLOOKUP(A51,'درآمد ناشی از فروش'!A:Q,17,0),0)</f>
        <v>0</v>
      </c>
      <c r="R51" s="7"/>
      <c r="S51" s="7">
        <f t="shared" si="7"/>
        <v>28058312</v>
      </c>
      <c r="T51" s="7"/>
      <c r="U51" s="1">
        <f t="shared" si="8"/>
        <v>-6.4628081953032083E-4</v>
      </c>
    </row>
    <row r="52" spans="1:21" ht="21" x14ac:dyDescent="0.55000000000000004">
      <c r="A52" s="29" t="s">
        <v>95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0</v>
      </c>
      <c r="F52" s="7"/>
      <c r="G52" s="7">
        <f>IFERROR(VLOOKUP(A52,'درآمد ناشی از فروش'!A:Q,9,0),0)</f>
        <v>0</v>
      </c>
      <c r="H52" s="7"/>
      <c r="I52" s="7">
        <f t="shared" si="0"/>
        <v>0</v>
      </c>
      <c r="J52" s="7"/>
      <c r="K52" s="1">
        <f>+I52/$I$57</f>
        <v>0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0</v>
      </c>
      <c r="P52" s="7"/>
      <c r="Q52" s="7">
        <f>IFERROR(VLOOKUP(A52,'درآمد ناشی از فروش'!A:Q,17,0),0)</f>
        <v>188132416</v>
      </c>
      <c r="R52" s="7"/>
      <c r="S52" s="7">
        <f t="shared" si="1"/>
        <v>188132416</v>
      </c>
      <c r="T52" s="7"/>
      <c r="U52" s="1">
        <f>+S52/$S$57</f>
        <v>-4.3333459258953011E-3</v>
      </c>
    </row>
    <row r="53" spans="1:21" ht="21" x14ac:dyDescent="0.55000000000000004">
      <c r="A53" s="29" t="s">
        <v>83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0</v>
      </c>
      <c r="F53" s="7"/>
      <c r="G53" s="7">
        <f>IFERROR(VLOOKUP(A53,'درآمد ناشی از فروش'!A:Q,9,0),0)</f>
        <v>0</v>
      </c>
      <c r="H53" s="7"/>
      <c r="I53" s="7">
        <f t="shared" si="0"/>
        <v>0</v>
      </c>
      <c r="J53" s="7"/>
      <c r="K53" s="1">
        <f t="shared" ref="K53:K54" si="9">+I53/$I$57</f>
        <v>0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0</v>
      </c>
      <c r="P53" s="7"/>
      <c r="Q53" s="7">
        <f>IFERROR(VLOOKUP(A53,'درآمد ناشی از فروش'!A:Q,17,0),0)</f>
        <v>933023260</v>
      </c>
      <c r="R53" s="7"/>
      <c r="S53" s="7">
        <f t="shared" si="1"/>
        <v>933023260</v>
      </c>
      <c r="T53" s="7"/>
      <c r="U53" s="1">
        <f t="shared" ref="U53:U54" si="10">+S53/$S$57</f>
        <v>-2.1490780953382072E-2</v>
      </c>
    </row>
    <row r="54" spans="1:21" ht="21" x14ac:dyDescent="0.55000000000000004">
      <c r="A54" s="29" t="s">
        <v>84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0</v>
      </c>
      <c r="H54" s="7"/>
      <c r="I54" s="7">
        <f t="shared" si="0"/>
        <v>0</v>
      </c>
      <c r="J54" s="7"/>
      <c r="K54" s="1">
        <f t="shared" si="9"/>
        <v>0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0</v>
      </c>
      <c r="P54" s="7"/>
      <c r="Q54" s="7">
        <f>IFERROR(VLOOKUP(A54,'درآمد ناشی از فروش'!A:Q,17,0),0)</f>
        <v>581515560</v>
      </c>
      <c r="R54" s="7"/>
      <c r="S54" s="7">
        <f t="shared" si="1"/>
        <v>581515560</v>
      </c>
      <c r="T54" s="7"/>
      <c r="U54" s="1">
        <f t="shared" si="10"/>
        <v>-1.3394332228055396E-2</v>
      </c>
    </row>
    <row r="55" spans="1:21" ht="21" x14ac:dyDescent="0.55000000000000004">
      <c r="A55" s="29" t="s">
        <v>90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0</v>
      </c>
      <c r="F55" s="7"/>
      <c r="G55" s="7">
        <f>IFERROR(VLOOKUP(A55,'درآمد ناشی از فروش'!A:Q,9,0),0)</f>
        <v>0</v>
      </c>
      <c r="H55" s="7"/>
      <c r="I55" s="7">
        <f t="shared" si="0"/>
        <v>0</v>
      </c>
      <c r="J55" s="7"/>
      <c r="K55" s="1">
        <f t="shared" ref="K55" si="11">+I55/$I$57</f>
        <v>0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0</v>
      </c>
      <c r="P55" s="7"/>
      <c r="Q55" s="7">
        <f>IFERROR(VLOOKUP(A55,'درآمد ناشی از فروش'!A:Q,17,0),0)</f>
        <v>-2994548953</v>
      </c>
      <c r="R55" s="7"/>
      <c r="S55" s="7">
        <f t="shared" si="1"/>
        <v>-2994548953</v>
      </c>
      <c r="T55" s="7"/>
      <c r="U55" s="1">
        <f t="shared" ref="U55" si="12">+S55/$S$57</f>
        <v>6.8974910232251468E-2</v>
      </c>
    </row>
    <row r="56" spans="1:21" ht="21.75" thickBot="1" x14ac:dyDescent="0.6">
      <c r="A56" s="29" t="s">
        <v>89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0</v>
      </c>
      <c r="F56" s="7"/>
      <c r="G56" s="7">
        <f>IFERROR(VLOOKUP(A56,'درآمد ناشی از فروش'!A:Q,9,0),0)</f>
        <v>0</v>
      </c>
      <c r="H56" s="7"/>
      <c r="I56" s="7">
        <f>+G56+E56+C56</f>
        <v>0</v>
      </c>
      <c r="J56" s="7"/>
      <c r="K56" s="1">
        <f>+I56/$I$57</f>
        <v>0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0</v>
      </c>
      <c r="P56" s="7"/>
      <c r="Q56" s="7">
        <f>IFERROR(VLOOKUP(A56,'درآمد ناشی از فروش'!A:Q,17,0),0)</f>
        <v>840882400</v>
      </c>
      <c r="R56" s="7"/>
      <c r="S56" s="7">
        <f t="shared" si="1"/>
        <v>840882400</v>
      </c>
      <c r="T56" s="7"/>
      <c r="U56" s="1">
        <f>+S56/$S$57</f>
        <v>-1.9368455472325744E-2</v>
      </c>
    </row>
    <row r="57" spans="1:21" ht="21.75" thickBot="1" x14ac:dyDescent="0.5">
      <c r="C57" s="16">
        <f>SUM(C8:C56)</f>
        <v>10935144462</v>
      </c>
      <c r="D57" s="5"/>
      <c r="E57" s="16">
        <f>SUM(E8:E56)</f>
        <v>1254728033427</v>
      </c>
      <c r="F57" s="5"/>
      <c r="G57" s="16">
        <f>SUM(G8:G56)</f>
        <v>-53659635208</v>
      </c>
      <c r="H57" s="5"/>
      <c r="I57" s="16">
        <f>SUM(I8:I56)</f>
        <v>1212003542681</v>
      </c>
      <c r="J57" s="5"/>
      <c r="K57" s="8">
        <f>SUM(K8:K56)</f>
        <v>0.99999999999999989</v>
      </c>
      <c r="L57" s="5"/>
      <c r="M57" s="16">
        <f>SUM(M8:M56)</f>
        <v>16333760582</v>
      </c>
      <c r="N57" s="5"/>
      <c r="O57" s="16">
        <f>SUM(O8:O56)</f>
        <v>156510531073</v>
      </c>
      <c r="P57" s="5"/>
      <c r="Q57" s="16">
        <f>SUM(Q8:Q56)</f>
        <v>-216259338415</v>
      </c>
      <c r="R57" s="5"/>
      <c r="S57" s="16">
        <f>SUM(S8:S56)</f>
        <v>-43415046760</v>
      </c>
      <c r="T57" s="5"/>
      <c r="U57" s="8">
        <f>SUM(U8:U56)</f>
        <v>0.99999999999999989</v>
      </c>
    </row>
    <row r="5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6"/>
  <sheetViews>
    <sheetView rightToLeft="1" zoomScaleNormal="100" workbookViewId="0">
      <selection activeCell="S44" sqref="S44"/>
    </sheetView>
  </sheetViews>
  <sheetFormatPr defaultRowHeight="18.75" x14ac:dyDescent="0.2"/>
  <cols>
    <col min="1" max="1" width="39.125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0.875" style="7" customWidth="1"/>
    <col min="17" max="17" width="17.5" style="7" customWidth="1"/>
    <col min="18" max="18" width="0.875" style="7" customWidth="1"/>
    <col min="19" max="19" width="21" style="7" customWidth="1"/>
    <col min="20" max="20" width="0.875" style="7" customWidth="1"/>
    <col min="21" max="21" width="9" style="7"/>
    <col min="22" max="22" width="13.75" style="7" bestFit="1" customWidth="1"/>
    <col min="23" max="16384" width="9" style="7"/>
  </cols>
  <sheetData>
    <row r="2" spans="1:19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</row>
    <row r="3" spans="1:19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  <c r="R3" s="62" t="s">
        <v>24</v>
      </c>
      <c r="S3" s="62" t="s">
        <v>24</v>
      </c>
    </row>
    <row r="4" spans="1:19" ht="26.25" x14ac:dyDescent="0.2">
      <c r="A4" s="62" t="str">
        <f>+سهام!A4</f>
        <v>برای ماه منتهی به 1405/03/31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</row>
    <row r="6" spans="1:19" ht="27" thickBot="1" x14ac:dyDescent="0.25">
      <c r="A6" s="65" t="s">
        <v>3</v>
      </c>
      <c r="C6" s="65" t="s">
        <v>32</v>
      </c>
      <c r="D6" s="65" t="s">
        <v>32</v>
      </c>
      <c r="E6" s="65" t="s">
        <v>32</v>
      </c>
      <c r="F6" s="65" t="s">
        <v>32</v>
      </c>
      <c r="G6" s="65" t="s">
        <v>32</v>
      </c>
      <c r="I6" s="65" t="s">
        <v>26</v>
      </c>
      <c r="J6" s="65" t="s">
        <v>26</v>
      </c>
      <c r="K6" s="65" t="s">
        <v>26</v>
      </c>
      <c r="L6" s="65" t="s">
        <v>26</v>
      </c>
      <c r="M6" s="65" t="s">
        <v>26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</row>
    <row r="7" spans="1:19" ht="27" thickBot="1" x14ac:dyDescent="0.25">
      <c r="A7" s="65" t="s">
        <v>3</v>
      </c>
      <c r="C7" s="28" t="s">
        <v>33</v>
      </c>
      <c r="E7" s="28" t="s">
        <v>34</v>
      </c>
      <c r="G7" s="28" t="s">
        <v>35</v>
      </c>
      <c r="I7" s="28" t="s">
        <v>36</v>
      </c>
      <c r="K7" s="28" t="s">
        <v>30</v>
      </c>
      <c r="M7" s="28" t="s">
        <v>37</v>
      </c>
      <c r="O7" s="28" t="s">
        <v>36</v>
      </c>
      <c r="Q7" s="28" t="s">
        <v>30</v>
      </c>
      <c r="S7" s="28" t="s">
        <v>37</v>
      </c>
    </row>
    <row r="8" spans="1:19" ht="21" x14ac:dyDescent="0.2">
      <c r="A8" s="5" t="s">
        <v>105</v>
      </c>
      <c r="C8" s="7" t="s">
        <v>113</v>
      </c>
      <c r="E8" s="7">
        <v>13404527</v>
      </c>
      <c r="G8" s="7">
        <v>91</v>
      </c>
      <c r="I8" s="7">
        <v>1219811957</v>
      </c>
      <c r="K8" s="7">
        <v>-172208747</v>
      </c>
      <c r="M8" s="7">
        <f t="shared" ref="M8:M13" si="0">+K8+I8</f>
        <v>1047603210</v>
      </c>
      <c r="O8" s="7">
        <v>1219811957</v>
      </c>
      <c r="Q8" s="7">
        <v>-172208747</v>
      </c>
      <c r="S8" s="7">
        <f>+Q8+O8</f>
        <v>1047603210</v>
      </c>
    </row>
    <row r="9" spans="1:19" ht="21" x14ac:dyDescent="0.2">
      <c r="A9" s="5" t="s">
        <v>112</v>
      </c>
      <c r="C9" s="7" t="s">
        <v>114</v>
      </c>
      <c r="E9" s="7">
        <v>5544675</v>
      </c>
      <c r="G9" s="7">
        <v>104</v>
      </c>
      <c r="I9" s="7">
        <v>576646200</v>
      </c>
      <c r="K9" s="7">
        <v>-81700020</v>
      </c>
      <c r="M9" s="7">
        <f t="shared" si="0"/>
        <v>494946180</v>
      </c>
      <c r="O9" s="7">
        <v>576646200</v>
      </c>
      <c r="Q9" s="7">
        <v>-81700020</v>
      </c>
      <c r="S9" s="7">
        <f t="shared" ref="S9:S13" si="1">+Q9+O9</f>
        <v>494946180</v>
      </c>
    </row>
    <row r="10" spans="1:19" ht="21" x14ac:dyDescent="0.2">
      <c r="A10" s="5" t="s">
        <v>65</v>
      </c>
      <c r="C10" s="7" t="s">
        <v>113</v>
      </c>
      <c r="E10" s="7">
        <v>17866472</v>
      </c>
      <c r="G10" s="7">
        <v>570</v>
      </c>
      <c r="I10" s="7">
        <v>10183889040</v>
      </c>
      <c r="K10" s="7">
        <v>-791293968</v>
      </c>
      <c r="M10" s="7">
        <f t="shared" si="0"/>
        <v>9392595072</v>
      </c>
      <c r="O10" s="7">
        <v>10183889040</v>
      </c>
      <c r="Q10" s="7">
        <v>-791293968</v>
      </c>
      <c r="S10" s="7">
        <f t="shared" si="1"/>
        <v>9392595072</v>
      </c>
    </row>
    <row r="11" spans="1:19" ht="21" x14ac:dyDescent="0.2">
      <c r="A11" s="5" t="s">
        <v>66</v>
      </c>
      <c r="C11" s="7" t="s">
        <v>96</v>
      </c>
      <c r="E11" s="7" t="s">
        <v>96</v>
      </c>
      <c r="G11" s="7" t="s">
        <v>96</v>
      </c>
      <c r="I11" s="7">
        <v>0</v>
      </c>
      <c r="K11" s="7">
        <v>0</v>
      </c>
      <c r="M11" s="7">
        <f>+K11+I11</f>
        <v>0</v>
      </c>
      <c r="O11" s="7">
        <v>607902080</v>
      </c>
      <c r="Q11" s="7">
        <v>0</v>
      </c>
      <c r="S11" s="7">
        <f t="shared" si="1"/>
        <v>607902080</v>
      </c>
    </row>
    <row r="12" spans="1:19" ht="21" x14ac:dyDescent="0.2">
      <c r="A12" s="5" t="s">
        <v>76</v>
      </c>
      <c r="C12" s="7" t="s">
        <v>96</v>
      </c>
      <c r="E12" s="7" t="s">
        <v>96</v>
      </c>
      <c r="G12" s="7" t="s">
        <v>96</v>
      </c>
      <c r="I12" s="7">
        <v>0</v>
      </c>
      <c r="K12" s="7">
        <v>0</v>
      </c>
      <c r="M12" s="7">
        <f t="shared" si="0"/>
        <v>0</v>
      </c>
      <c r="O12" s="7">
        <v>360000000</v>
      </c>
      <c r="Q12" s="7">
        <v>-13754941</v>
      </c>
      <c r="S12" s="7">
        <f t="shared" si="1"/>
        <v>346245059</v>
      </c>
    </row>
    <row r="13" spans="1:19" ht="21.75" thickBot="1" x14ac:dyDescent="0.25">
      <c r="A13" s="5" t="s">
        <v>78</v>
      </c>
      <c r="C13" s="7" t="s">
        <v>96</v>
      </c>
      <c r="E13" s="7" t="s">
        <v>96</v>
      </c>
      <c r="G13" s="7" t="s">
        <v>96</v>
      </c>
      <c r="I13" s="7">
        <v>0</v>
      </c>
      <c r="K13" s="7">
        <v>0</v>
      </c>
      <c r="M13" s="7">
        <f t="shared" si="0"/>
        <v>0</v>
      </c>
      <c r="O13" s="7">
        <v>4611897607</v>
      </c>
      <c r="Q13" s="7">
        <v>-167428626</v>
      </c>
      <c r="S13" s="7">
        <f t="shared" si="1"/>
        <v>4444468981</v>
      </c>
    </row>
    <row r="14" spans="1:19" ht="21.75" thickBot="1" x14ac:dyDescent="0.25">
      <c r="I14" s="16">
        <f>SUM(I8:I13)</f>
        <v>11980347197</v>
      </c>
      <c r="J14" s="5">
        <f>SUM(J8:J13)</f>
        <v>0</v>
      </c>
      <c r="K14" s="16">
        <f>SUM(K8:K13)</f>
        <v>-1045202735</v>
      </c>
      <c r="L14" s="5">
        <f>SUM(L8:L13)</f>
        <v>0</v>
      </c>
      <c r="M14" s="16">
        <f>SUM(M8:M13)</f>
        <v>10935144462</v>
      </c>
      <c r="N14" s="5">
        <f>SUM(N8:N13)</f>
        <v>0</v>
      </c>
      <c r="O14" s="16">
        <f>SUM(O8:O13)</f>
        <v>17560146884</v>
      </c>
      <c r="P14" s="5">
        <f>SUM(P8:P13)</f>
        <v>0</v>
      </c>
      <c r="Q14" s="16">
        <f>SUM(Q8:Q13)</f>
        <v>-1226386302</v>
      </c>
      <c r="R14" s="5">
        <f>SUM(R8:R13)</f>
        <v>0</v>
      </c>
      <c r="S14" s="16">
        <f>SUM(S8:S13)</f>
        <v>16333760582</v>
      </c>
    </row>
    <row r="15" spans="1:19" ht="19.5" thickTop="1" x14ac:dyDescent="0.2"/>
    <row r="16" spans="1:19" x14ac:dyDescent="0.2">
      <c r="R16" s="7">
        <f>+S15-S14</f>
        <v>-16333760582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S44" sqref="S44"/>
    </sheetView>
  </sheetViews>
  <sheetFormatPr defaultRowHeight="18.75" x14ac:dyDescent="0.45"/>
  <cols>
    <col min="1" max="1" width="17.125" style="20" bestFit="1" customWidth="1"/>
    <col min="2" max="2" width="0.875" style="20" customWidth="1"/>
    <col min="3" max="3" width="32.125" style="20" bestFit="1" customWidth="1"/>
    <col min="4" max="4" width="0.875" style="20" customWidth="1"/>
    <col min="5" max="5" width="27.875" style="20" bestFit="1" customWidth="1"/>
    <col min="6" max="6" width="0.875" style="20" customWidth="1"/>
    <col min="7" max="7" width="32.125" style="20" bestFit="1" customWidth="1"/>
    <col min="8" max="8" width="0.875" style="20" customWidth="1"/>
    <col min="9" max="9" width="27.875" style="20" bestFit="1" customWidth="1"/>
    <col min="10" max="10" width="0.875" style="20" customWidth="1"/>
    <col min="11" max="11" width="8" style="20" customWidth="1"/>
    <col min="12" max="16384" width="9" style="20"/>
  </cols>
  <sheetData>
    <row r="2" spans="1:9" ht="26.25" x14ac:dyDescent="0.45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</row>
    <row r="3" spans="1:9" ht="26.25" x14ac:dyDescent="0.45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</row>
    <row r="4" spans="1:9" ht="26.25" x14ac:dyDescent="0.45">
      <c r="A4" s="62" t="str">
        <f>+سهام!A4</f>
        <v>برای ماه منتهی به 1405/03/31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</row>
    <row r="6" spans="1:9" ht="27" thickBot="1" x14ac:dyDescent="0.5">
      <c r="A6" s="65" t="s">
        <v>46</v>
      </c>
      <c r="B6" s="65" t="s">
        <v>46</v>
      </c>
      <c r="C6" s="65" t="s">
        <v>26</v>
      </c>
      <c r="D6" s="65" t="s">
        <v>26</v>
      </c>
      <c r="E6" s="65" t="s">
        <v>26</v>
      </c>
      <c r="G6" s="65" t="s">
        <v>27</v>
      </c>
      <c r="H6" s="65" t="s">
        <v>27</v>
      </c>
      <c r="I6" s="65" t="s">
        <v>27</v>
      </c>
    </row>
    <row r="7" spans="1:9" ht="27" thickBot="1" x14ac:dyDescent="0.5">
      <c r="A7" s="28" t="s">
        <v>47</v>
      </c>
      <c r="C7" s="44" t="s">
        <v>48</v>
      </c>
      <c r="E7" s="44" t="s">
        <v>49</v>
      </c>
      <c r="G7" s="44" t="s">
        <v>48</v>
      </c>
      <c r="I7" s="44" t="s">
        <v>49</v>
      </c>
    </row>
    <row r="8" spans="1:9" ht="21" x14ac:dyDescent="0.55000000000000004">
      <c r="A8" s="29" t="s">
        <v>22</v>
      </c>
      <c r="C8" s="49">
        <f>+'سود سپرده بانکی'!G8</f>
        <v>2114294727</v>
      </c>
      <c r="D8" s="49"/>
      <c r="E8" s="48">
        <f>+C8/$C$10</f>
        <v>0.99999832994234061</v>
      </c>
      <c r="F8" s="49"/>
      <c r="G8" s="49">
        <f>+'سود سپرده بانکی'!M8</f>
        <v>8615826174</v>
      </c>
      <c r="H8" s="49"/>
      <c r="I8" s="48">
        <f>+G8/$G$10</f>
        <v>0.99999840816447649</v>
      </c>
    </row>
    <row r="9" spans="1:9" ht="21" x14ac:dyDescent="0.55000000000000004">
      <c r="A9" s="29" t="s">
        <v>94</v>
      </c>
      <c r="C9" s="49">
        <f>+'سود سپرده بانکی'!G9</f>
        <v>3531</v>
      </c>
      <c r="D9" s="49"/>
      <c r="E9" s="48">
        <f>+C9/$C$10</f>
        <v>1.6700576593862946E-6</v>
      </c>
      <c r="F9" s="49"/>
      <c r="G9" s="49">
        <f>+'سود سپرده بانکی'!M9</f>
        <v>13715</v>
      </c>
      <c r="H9" s="49"/>
      <c r="I9" s="48">
        <f>+G9/$G$10</f>
        <v>1.5918355234885679E-6</v>
      </c>
    </row>
    <row r="10" spans="1:9" ht="21.75" thickBot="1" x14ac:dyDescent="0.5">
      <c r="A10" s="20" t="s">
        <v>15</v>
      </c>
      <c r="C10" s="51">
        <f>SUM(C8:C9)</f>
        <v>2114298258</v>
      </c>
      <c r="D10" s="5"/>
      <c r="E10" s="50">
        <f>SUM(E8:E9)</f>
        <v>1</v>
      </c>
      <c r="F10" s="5"/>
      <c r="G10" s="51">
        <f>SUM(G8:G9)</f>
        <v>8615839889</v>
      </c>
      <c r="H10" s="5"/>
      <c r="I10" s="50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S44" sqref="S44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62" t="str">
        <f>+سهام!A2</f>
        <v>صندوق سرمایه‌گذاری بخشی صنایع مفید - خودران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</row>
    <row r="3" spans="1:13" ht="26.25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</row>
    <row r="4" spans="1:13" ht="26.25" x14ac:dyDescent="0.2">
      <c r="A4" s="62" t="str">
        <f>+سهام!A4</f>
        <v>برای ماه منتهی به 1405/03/31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</row>
    <row r="6" spans="1:13" ht="27" thickBot="1" x14ac:dyDescent="0.25">
      <c r="A6" s="65" t="s">
        <v>25</v>
      </c>
      <c r="B6" s="65" t="s">
        <v>25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I6" s="65" t="s">
        <v>27</v>
      </c>
      <c r="J6" s="65" t="s">
        <v>27</v>
      </c>
      <c r="K6" s="65" t="s">
        <v>27</v>
      </c>
      <c r="L6" s="65" t="s">
        <v>27</v>
      </c>
      <c r="M6" s="65" t="s">
        <v>27</v>
      </c>
    </row>
    <row r="7" spans="1:13" ht="27" thickBot="1" x14ac:dyDescent="0.25">
      <c r="A7" s="28" t="s">
        <v>28</v>
      </c>
      <c r="C7" s="28" t="s">
        <v>29</v>
      </c>
      <c r="E7" s="28" t="s">
        <v>30</v>
      </c>
      <c r="G7" s="28" t="s">
        <v>31</v>
      </c>
      <c r="I7" s="28" t="s">
        <v>29</v>
      </c>
      <c r="K7" s="28" t="s">
        <v>30</v>
      </c>
      <c r="M7" s="28" t="s">
        <v>31</v>
      </c>
    </row>
    <row r="8" spans="1:13" ht="19.5" customHeight="1" x14ac:dyDescent="0.2">
      <c r="A8" s="5" t="s">
        <v>22</v>
      </c>
      <c r="C8" s="7">
        <v>2114294727</v>
      </c>
      <c r="E8" s="7">
        <v>0</v>
      </c>
      <c r="G8" s="7">
        <f>+C8-E8</f>
        <v>2114294727</v>
      </c>
      <c r="I8" s="7">
        <v>8615826174</v>
      </c>
      <c r="K8" s="7">
        <v>0</v>
      </c>
      <c r="M8" s="7">
        <f>+I8-K8</f>
        <v>8615826174</v>
      </c>
    </row>
    <row r="9" spans="1:13" ht="19.5" customHeight="1" thickBot="1" x14ac:dyDescent="0.25">
      <c r="A9" s="5" t="s">
        <v>94</v>
      </c>
      <c r="C9" s="7">
        <v>3531</v>
      </c>
      <c r="E9" s="7">
        <v>0</v>
      </c>
      <c r="G9" s="7">
        <f>+C9-E9</f>
        <v>3531</v>
      </c>
      <c r="I9" s="7">
        <v>13715</v>
      </c>
      <c r="K9" s="7">
        <v>0</v>
      </c>
      <c r="M9" s="7">
        <f>+I9-K9</f>
        <v>13715</v>
      </c>
    </row>
    <row r="10" spans="1:13" ht="21.75" thickBot="1" x14ac:dyDescent="0.25">
      <c r="A10" s="7" t="s">
        <v>15</v>
      </c>
      <c r="C10" s="16">
        <f>SUM(C8:C9)</f>
        <v>2114298258</v>
      </c>
      <c r="D10" s="5"/>
      <c r="E10" s="16">
        <f t="shared" ref="E10:M10" si="0">SUM(E8:E9)</f>
        <v>0</v>
      </c>
      <c r="F10" s="5">
        <f t="shared" si="0"/>
        <v>0</v>
      </c>
      <c r="G10" s="16">
        <f t="shared" si="0"/>
        <v>2114298258</v>
      </c>
      <c r="H10" s="5">
        <f t="shared" si="0"/>
        <v>0</v>
      </c>
      <c r="I10" s="16">
        <f t="shared" si="0"/>
        <v>8615839889</v>
      </c>
      <c r="J10" s="5">
        <f t="shared" si="0"/>
        <v>0</v>
      </c>
      <c r="K10" s="16">
        <f t="shared" si="0"/>
        <v>0</v>
      </c>
      <c r="L10" s="5">
        <f t="shared" si="0"/>
        <v>0</v>
      </c>
      <c r="M10" s="16">
        <f t="shared" si="0"/>
        <v>8615839889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Q41"/>
  <sheetViews>
    <sheetView rightToLeft="1" topLeftCell="A19" zoomScale="85" zoomScaleNormal="85" workbookViewId="0">
      <selection activeCell="S44" sqref="S44"/>
    </sheetView>
  </sheetViews>
  <sheetFormatPr defaultRowHeight="22.5" x14ac:dyDescent="0.2"/>
  <cols>
    <col min="1" max="1" width="31" style="10" customWidth="1"/>
    <col min="2" max="2" width="0.875" style="10" customWidth="1"/>
    <col min="3" max="3" width="15.75" style="10" customWidth="1"/>
    <col min="4" max="4" width="0.875" style="10" customWidth="1"/>
    <col min="5" max="5" width="19.25" style="10" customWidth="1"/>
    <col min="6" max="6" width="0.875" style="10" customWidth="1"/>
    <col min="7" max="7" width="19.25" style="10" customWidth="1"/>
    <col min="8" max="8" width="0.875" style="10" customWidth="1"/>
    <col min="9" max="9" width="24.5" style="10" customWidth="1"/>
    <col min="10" max="10" width="0.875" style="10" customWidth="1"/>
    <col min="11" max="11" width="16.625" style="10" customWidth="1"/>
    <col min="12" max="12" width="0.875" style="10" customWidth="1"/>
    <col min="13" max="13" width="21.125" style="10" bestFit="1" customWidth="1"/>
    <col min="14" max="14" width="0.875" style="10" customWidth="1"/>
    <col min="15" max="15" width="21.25" style="10" bestFit="1" customWidth="1"/>
    <col min="16" max="16" width="0.875" style="10" customWidth="1"/>
    <col min="17" max="17" width="24.5" style="10" customWidth="1"/>
    <col min="18" max="18" width="0.875" style="10" customWidth="1"/>
    <col min="19" max="16384" width="9" style="10"/>
  </cols>
  <sheetData>
    <row r="2" spans="1:17" ht="24" x14ac:dyDescent="0.2">
      <c r="A2" s="66" t="str">
        <f>+سهام!A2</f>
        <v>صندوق سرمایه‌گذاری بخشی صنایع مفید - خودران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4" x14ac:dyDescent="0.2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  <c r="N3" s="66" t="s">
        <v>24</v>
      </c>
      <c r="O3" s="66" t="s">
        <v>24</v>
      </c>
      <c r="P3" s="66" t="s">
        <v>24</v>
      </c>
      <c r="Q3" s="66" t="s">
        <v>24</v>
      </c>
    </row>
    <row r="4" spans="1:17" ht="24" x14ac:dyDescent="0.2">
      <c r="A4" s="66" t="str">
        <f>+سهام!A4</f>
        <v>برای ماه منتهی به 1405/03/31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4.75" thickBot="1" x14ac:dyDescent="0.25">
      <c r="A6" s="67" t="s">
        <v>3</v>
      </c>
      <c r="C6" s="68" t="s">
        <v>26</v>
      </c>
      <c r="D6" s="68" t="s">
        <v>26</v>
      </c>
      <c r="E6" s="68" t="s">
        <v>26</v>
      </c>
      <c r="F6" s="68" t="s">
        <v>26</v>
      </c>
      <c r="G6" s="68" t="s">
        <v>26</v>
      </c>
      <c r="H6" s="68" t="s">
        <v>26</v>
      </c>
      <c r="I6" s="68" t="s">
        <v>26</v>
      </c>
      <c r="K6" s="68" t="s">
        <v>27</v>
      </c>
      <c r="L6" s="68" t="s">
        <v>27</v>
      </c>
      <c r="M6" s="68" t="s">
        <v>27</v>
      </c>
      <c r="N6" s="68" t="s">
        <v>27</v>
      </c>
      <c r="O6" s="68" t="s">
        <v>27</v>
      </c>
      <c r="P6" s="68" t="s">
        <v>27</v>
      </c>
      <c r="Q6" s="68" t="s">
        <v>27</v>
      </c>
    </row>
    <row r="7" spans="1:17" ht="24.75" thickBot="1" x14ac:dyDescent="0.25">
      <c r="A7" s="68" t="s">
        <v>3</v>
      </c>
      <c r="C7" s="24" t="s">
        <v>7</v>
      </c>
      <c r="E7" s="24" t="s">
        <v>38</v>
      </c>
      <c r="G7" s="24" t="s">
        <v>39</v>
      </c>
      <c r="I7" s="24" t="s">
        <v>41</v>
      </c>
      <c r="K7" s="24" t="s">
        <v>7</v>
      </c>
      <c r="M7" s="24" t="s">
        <v>38</v>
      </c>
      <c r="O7" s="24" t="s">
        <v>39</v>
      </c>
      <c r="Q7" s="24" t="s">
        <v>41</v>
      </c>
    </row>
    <row r="8" spans="1:17" ht="24" x14ac:dyDescent="0.2">
      <c r="A8" s="18" t="s">
        <v>57</v>
      </c>
      <c r="C8" s="10">
        <v>0</v>
      </c>
      <c r="E8" s="10">
        <v>0</v>
      </c>
      <c r="G8" s="10">
        <v>0</v>
      </c>
      <c r="I8" s="10">
        <f>+E8-G8</f>
        <v>0</v>
      </c>
      <c r="K8" s="10">
        <v>729807</v>
      </c>
      <c r="M8" s="10">
        <v>1877761498</v>
      </c>
      <c r="O8" s="10">
        <v>2195187213</v>
      </c>
      <c r="Q8" s="10">
        <f>+M8-O8</f>
        <v>-317425715</v>
      </c>
    </row>
    <row r="9" spans="1:17" ht="24" x14ac:dyDescent="0.2">
      <c r="A9" s="18" t="s">
        <v>55</v>
      </c>
      <c r="C9" s="10">
        <v>0</v>
      </c>
      <c r="E9" s="10">
        <v>0</v>
      </c>
      <c r="G9" s="10">
        <v>0</v>
      </c>
      <c r="I9" s="10">
        <f t="shared" ref="I9:I34" si="0">+E9-G9</f>
        <v>0</v>
      </c>
      <c r="K9" s="10">
        <v>1</v>
      </c>
      <c r="M9" s="10">
        <v>1</v>
      </c>
      <c r="O9" s="10">
        <v>1295</v>
      </c>
      <c r="Q9" s="10">
        <f t="shared" ref="Q9:Q34" si="1">+M9-O9</f>
        <v>-1294</v>
      </c>
    </row>
    <row r="10" spans="1:17" ht="24" x14ac:dyDescent="0.2">
      <c r="A10" s="18" t="s">
        <v>60</v>
      </c>
      <c r="C10" s="10">
        <v>22051981</v>
      </c>
      <c r="E10" s="10">
        <v>40043180408</v>
      </c>
      <c r="G10" s="10">
        <v>33961107392</v>
      </c>
      <c r="I10" s="10">
        <f t="shared" si="0"/>
        <v>6082073016</v>
      </c>
      <c r="K10" s="10">
        <v>31182835</v>
      </c>
      <c r="M10" s="10">
        <v>56431722869</v>
      </c>
      <c r="O10" s="10">
        <v>49702589668</v>
      </c>
      <c r="Q10" s="10">
        <f t="shared" si="1"/>
        <v>6729133201</v>
      </c>
    </row>
    <row r="11" spans="1:17" ht="24" x14ac:dyDescent="0.2">
      <c r="A11" s="18" t="s">
        <v>65</v>
      </c>
      <c r="C11" s="10">
        <v>0</v>
      </c>
      <c r="E11" s="10">
        <v>0</v>
      </c>
      <c r="G11" s="10">
        <v>0</v>
      </c>
      <c r="I11" s="10">
        <f t="shared" si="0"/>
        <v>0</v>
      </c>
      <c r="K11" s="10">
        <v>6315007</v>
      </c>
      <c r="M11" s="10">
        <v>17261889982</v>
      </c>
      <c r="O11" s="10">
        <v>23560881908</v>
      </c>
      <c r="Q11" s="10">
        <f t="shared" si="1"/>
        <v>-6298991926</v>
      </c>
    </row>
    <row r="12" spans="1:17" ht="24" x14ac:dyDescent="0.2">
      <c r="A12" s="18" t="s">
        <v>68</v>
      </c>
      <c r="C12" s="10">
        <v>0</v>
      </c>
      <c r="E12" s="10">
        <v>0</v>
      </c>
      <c r="G12" s="10">
        <v>0</v>
      </c>
      <c r="I12" s="10">
        <f t="shared" si="0"/>
        <v>0</v>
      </c>
      <c r="K12" s="10">
        <v>512362083</v>
      </c>
      <c r="M12" s="10">
        <v>280255363436</v>
      </c>
      <c r="O12" s="10">
        <v>316196171228</v>
      </c>
      <c r="Q12" s="10">
        <f t="shared" si="1"/>
        <v>-35940807792</v>
      </c>
    </row>
    <row r="13" spans="1:17" ht="24" x14ac:dyDescent="0.2">
      <c r="A13" s="18" t="s">
        <v>66</v>
      </c>
      <c r="C13" s="10">
        <v>0</v>
      </c>
      <c r="E13" s="10">
        <v>0</v>
      </c>
      <c r="G13" s="10">
        <v>0</v>
      </c>
      <c r="I13" s="10">
        <f t="shared" si="0"/>
        <v>0</v>
      </c>
      <c r="K13" s="10">
        <v>13026126</v>
      </c>
      <c r="M13" s="10">
        <v>93968383160</v>
      </c>
      <c r="O13" s="10">
        <v>84680312305</v>
      </c>
      <c r="Q13" s="10">
        <f t="shared" si="1"/>
        <v>9288070855</v>
      </c>
    </row>
    <row r="14" spans="1:17" ht="24" x14ac:dyDescent="0.2">
      <c r="A14" s="18" t="s">
        <v>74</v>
      </c>
      <c r="C14" s="10">
        <v>2604525</v>
      </c>
      <c r="E14" s="10">
        <v>39980544803</v>
      </c>
      <c r="G14" s="10">
        <v>64587194481</v>
      </c>
      <c r="I14" s="10">
        <f t="shared" si="0"/>
        <v>-24606649678</v>
      </c>
      <c r="K14" s="10">
        <v>5757555</v>
      </c>
      <c r="M14" s="10">
        <v>92477054298</v>
      </c>
      <c r="O14" s="10">
        <v>142776254607</v>
      </c>
      <c r="Q14" s="10">
        <f t="shared" si="1"/>
        <v>-50299200309</v>
      </c>
    </row>
    <row r="15" spans="1:17" ht="24" x14ac:dyDescent="0.2">
      <c r="A15" s="18" t="s">
        <v>80</v>
      </c>
      <c r="C15" s="10">
        <v>401250</v>
      </c>
      <c r="E15" s="10">
        <v>6251018271</v>
      </c>
      <c r="G15" s="10">
        <v>3941668544</v>
      </c>
      <c r="I15" s="10">
        <f t="shared" si="0"/>
        <v>2309349727</v>
      </c>
      <c r="K15" s="10">
        <v>535000</v>
      </c>
      <c r="M15" s="10">
        <v>11798761384</v>
      </c>
      <c r="O15" s="10">
        <v>7883337082</v>
      </c>
      <c r="Q15" s="10">
        <f t="shared" si="1"/>
        <v>3915424302</v>
      </c>
    </row>
    <row r="16" spans="1:17" ht="24" x14ac:dyDescent="0.2">
      <c r="A16" s="18" t="s">
        <v>88</v>
      </c>
      <c r="C16" s="10">
        <v>0</v>
      </c>
      <c r="E16" s="10">
        <v>0</v>
      </c>
      <c r="G16" s="10">
        <v>0</v>
      </c>
      <c r="I16" s="10">
        <f t="shared" si="0"/>
        <v>0</v>
      </c>
      <c r="K16" s="10">
        <v>2513000</v>
      </c>
      <c r="M16" s="10">
        <v>17178832375</v>
      </c>
      <c r="O16" s="10">
        <v>16254225830</v>
      </c>
      <c r="Q16" s="10">
        <f t="shared" si="1"/>
        <v>924606545</v>
      </c>
    </row>
    <row r="17" spans="1:17" ht="24" x14ac:dyDescent="0.2">
      <c r="A17" s="18" t="s">
        <v>91</v>
      </c>
      <c r="C17" s="10">
        <v>1245061</v>
      </c>
      <c r="E17" s="10">
        <v>1514645420</v>
      </c>
      <c r="G17" s="10">
        <v>2791426762</v>
      </c>
      <c r="I17" s="10">
        <f t="shared" si="0"/>
        <v>-1276781342</v>
      </c>
      <c r="K17" s="10">
        <v>1245061</v>
      </c>
      <c r="M17" s="10">
        <v>1514645420</v>
      </c>
      <c r="O17" s="10">
        <v>2791426762</v>
      </c>
      <c r="Q17" s="10">
        <f t="shared" si="1"/>
        <v>-1276781342</v>
      </c>
    </row>
    <row r="18" spans="1:17" ht="24" x14ac:dyDescent="0.2">
      <c r="A18" s="18" t="s">
        <v>85</v>
      </c>
      <c r="C18" s="10">
        <v>28146946</v>
      </c>
      <c r="E18" s="10">
        <v>78475172598</v>
      </c>
      <c r="G18" s="10">
        <v>95455540410</v>
      </c>
      <c r="I18" s="10">
        <f t="shared" si="0"/>
        <v>-16980367812</v>
      </c>
      <c r="K18" s="10">
        <v>30815474</v>
      </c>
      <c r="M18" s="10">
        <v>87037427600</v>
      </c>
      <c r="O18" s="10">
        <v>105836119487</v>
      </c>
      <c r="Q18" s="10">
        <f t="shared" si="1"/>
        <v>-18798691887</v>
      </c>
    </row>
    <row r="19" spans="1:17" ht="24" x14ac:dyDescent="0.2">
      <c r="A19" s="18" t="s">
        <v>59</v>
      </c>
      <c r="C19" s="10">
        <v>0</v>
      </c>
      <c r="E19" s="10">
        <v>0</v>
      </c>
      <c r="G19" s="10">
        <v>0</v>
      </c>
      <c r="I19" s="10">
        <f t="shared" si="0"/>
        <v>0</v>
      </c>
      <c r="K19" s="10">
        <v>89245129</v>
      </c>
      <c r="M19" s="10">
        <v>129754308800</v>
      </c>
      <c r="O19" s="10">
        <v>167524619795</v>
      </c>
      <c r="Q19" s="10">
        <f t="shared" si="1"/>
        <v>-37770310995</v>
      </c>
    </row>
    <row r="20" spans="1:17" ht="24" x14ac:dyDescent="0.2">
      <c r="A20" s="18" t="s">
        <v>56</v>
      </c>
      <c r="C20" s="10">
        <v>0</v>
      </c>
      <c r="E20" s="10">
        <v>0</v>
      </c>
      <c r="G20" s="10">
        <v>0</v>
      </c>
      <c r="I20" s="10">
        <f t="shared" si="0"/>
        <v>0</v>
      </c>
      <c r="K20" s="10">
        <v>8602573</v>
      </c>
      <c r="M20" s="10">
        <v>29281770869</v>
      </c>
      <c r="O20" s="10">
        <v>36192958464</v>
      </c>
      <c r="Q20" s="10">
        <f t="shared" si="1"/>
        <v>-6911187595</v>
      </c>
    </row>
    <row r="21" spans="1:17" ht="24" x14ac:dyDescent="0.2">
      <c r="A21" s="18" t="s">
        <v>92</v>
      </c>
      <c r="C21" s="10">
        <v>0</v>
      </c>
      <c r="E21" s="10">
        <v>0</v>
      </c>
      <c r="G21" s="10">
        <v>0</v>
      </c>
      <c r="I21" s="10">
        <f t="shared" si="0"/>
        <v>0</v>
      </c>
      <c r="K21" s="10">
        <v>400000</v>
      </c>
      <c r="M21" s="10">
        <v>2369540775</v>
      </c>
      <c r="O21" s="10">
        <v>2527779806</v>
      </c>
      <c r="Q21" s="10">
        <f t="shared" si="1"/>
        <v>-158239031</v>
      </c>
    </row>
    <row r="22" spans="1:17" ht="24" x14ac:dyDescent="0.2">
      <c r="A22" s="18" t="s">
        <v>86</v>
      </c>
      <c r="C22" s="10">
        <v>0</v>
      </c>
      <c r="E22" s="10">
        <v>0</v>
      </c>
      <c r="G22" s="10">
        <v>0</v>
      </c>
      <c r="I22" s="10">
        <f t="shared" si="0"/>
        <v>0</v>
      </c>
      <c r="K22" s="10">
        <v>90982</v>
      </c>
      <c r="M22" s="10">
        <v>4563514487</v>
      </c>
      <c r="O22" s="10">
        <v>5631569953</v>
      </c>
      <c r="Q22" s="10">
        <f t="shared" si="1"/>
        <v>-1068055466</v>
      </c>
    </row>
    <row r="23" spans="1:17" ht="24" x14ac:dyDescent="0.2">
      <c r="A23" s="18" t="s">
        <v>78</v>
      </c>
      <c r="C23" s="10">
        <v>98125481</v>
      </c>
      <c r="E23" s="10">
        <v>185229745550</v>
      </c>
      <c r="G23" s="10">
        <v>203656320906</v>
      </c>
      <c r="I23" s="10">
        <f t="shared" si="0"/>
        <v>-18426575356</v>
      </c>
      <c r="K23" s="10">
        <v>99063625</v>
      </c>
      <c r="M23" s="10">
        <v>186826225597</v>
      </c>
      <c r="O23" s="10">
        <v>205608728024</v>
      </c>
      <c r="Q23" s="10">
        <f t="shared" si="1"/>
        <v>-18782502427</v>
      </c>
    </row>
    <row r="24" spans="1:17" ht="24" x14ac:dyDescent="0.2">
      <c r="A24" s="18" t="s">
        <v>69</v>
      </c>
      <c r="C24" s="10">
        <v>9698926</v>
      </c>
      <c r="E24" s="10">
        <v>70005885147</v>
      </c>
      <c r="G24" s="10">
        <v>58849152919</v>
      </c>
      <c r="I24" s="10">
        <f t="shared" si="0"/>
        <v>11156732228</v>
      </c>
      <c r="K24" s="10">
        <v>9698926</v>
      </c>
      <c r="M24" s="10">
        <v>70005885147</v>
      </c>
      <c r="O24" s="10">
        <v>58849152919</v>
      </c>
      <c r="Q24" s="10">
        <f t="shared" si="1"/>
        <v>11156732228</v>
      </c>
    </row>
    <row r="25" spans="1:17" ht="24" x14ac:dyDescent="0.2">
      <c r="A25" s="18" t="s">
        <v>75</v>
      </c>
      <c r="C25" s="10">
        <v>0</v>
      </c>
      <c r="E25" s="10">
        <v>0</v>
      </c>
      <c r="G25" s="10">
        <v>0</v>
      </c>
      <c r="I25" s="10">
        <f t="shared" si="0"/>
        <v>0</v>
      </c>
      <c r="K25" s="10">
        <v>6600000</v>
      </c>
      <c r="M25" s="10">
        <v>96876169566</v>
      </c>
      <c r="O25" s="10">
        <v>97495036148</v>
      </c>
      <c r="Q25" s="10">
        <f t="shared" si="1"/>
        <v>-618866582</v>
      </c>
    </row>
    <row r="26" spans="1:17" ht="24" x14ac:dyDescent="0.2">
      <c r="A26" s="18" t="s">
        <v>62</v>
      </c>
      <c r="C26" s="10">
        <v>0</v>
      </c>
      <c r="E26" s="10">
        <v>0</v>
      </c>
      <c r="G26" s="10">
        <v>0</v>
      </c>
      <c r="I26" s="10">
        <f t="shared" si="0"/>
        <v>0</v>
      </c>
      <c r="K26" s="10">
        <v>159611</v>
      </c>
      <c r="M26" s="10">
        <v>263381360</v>
      </c>
      <c r="O26" s="10">
        <v>310102576</v>
      </c>
      <c r="Q26" s="10">
        <f t="shared" si="1"/>
        <v>-46721216</v>
      </c>
    </row>
    <row r="27" spans="1:17" ht="24" x14ac:dyDescent="0.2">
      <c r="A27" s="18" t="s">
        <v>79</v>
      </c>
      <c r="C27" s="10">
        <v>0</v>
      </c>
      <c r="E27" s="10">
        <v>0</v>
      </c>
      <c r="G27" s="10">
        <v>0</v>
      </c>
      <c r="I27" s="10">
        <f t="shared" si="0"/>
        <v>0</v>
      </c>
      <c r="K27" s="10">
        <v>515000</v>
      </c>
      <c r="M27" s="10">
        <v>7716139664</v>
      </c>
      <c r="O27" s="10">
        <v>10353245953</v>
      </c>
      <c r="Q27" s="10">
        <f t="shared" si="1"/>
        <v>-2637106289</v>
      </c>
    </row>
    <row r="28" spans="1:17" ht="24" x14ac:dyDescent="0.2">
      <c r="A28" s="18" t="s">
        <v>72</v>
      </c>
      <c r="C28" s="10">
        <v>0</v>
      </c>
      <c r="E28" s="10">
        <v>0</v>
      </c>
      <c r="G28" s="10">
        <v>0</v>
      </c>
      <c r="I28" s="10">
        <f t="shared" si="0"/>
        <v>0</v>
      </c>
      <c r="K28" s="10">
        <v>95876287</v>
      </c>
      <c r="M28" s="10">
        <v>405190191242</v>
      </c>
      <c r="O28" s="10">
        <v>430863287895</v>
      </c>
      <c r="Q28" s="10">
        <f t="shared" si="1"/>
        <v>-25673096653</v>
      </c>
    </row>
    <row r="29" spans="1:17" ht="24" x14ac:dyDescent="0.2">
      <c r="A29" s="18" t="s">
        <v>54</v>
      </c>
      <c r="C29" s="10">
        <v>173810518</v>
      </c>
      <c r="E29" s="10">
        <v>89890078889</v>
      </c>
      <c r="G29" s="10">
        <v>95575809494</v>
      </c>
      <c r="I29" s="10">
        <f t="shared" si="0"/>
        <v>-5685730605</v>
      </c>
      <c r="K29" s="10">
        <v>751828001</v>
      </c>
      <c r="M29" s="10">
        <v>381229855260</v>
      </c>
      <c r="O29" s="10">
        <v>413397951805</v>
      </c>
      <c r="Q29" s="10">
        <f t="shared" si="1"/>
        <v>-32168096545</v>
      </c>
    </row>
    <row r="30" spans="1:17" ht="24" x14ac:dyDescent="0.2">
      <c r="A30" s="18" t="s">
        <v>73</v>
      </c>
      <c r="C30" s="10">
        <v>0</v>
      </c>
      <c r="E30" s="10">
        <v>0</v>
      </c>
      <c r="G30" s="10">
        <v>0</v>
      </c>
      <c r="I30" s="10">
        <f t="shared" si="0"/>
        <v>0</v>
      </c>
      <c r="K30" s="10">
        <v>13459619</v>
      </c>
      <c r="M30" s="10">
        <v>55123518863</v>
      </c>
      <c r="O30" s="10">
        <v>54009949930</v>
      </c>
      <c r="Q30" s="10">
        <f t="shared" si="1"/>
        <v>1113568933</v>
      </c>
    </row>
    <row r="31" spans="1:17" ht="24" x14ac:dyDescent="0.2">
      <c r="A31" s="18" t="s">
        <v>67</v>
      </c>
      <c r="C31" s="10">
        <v>7760036</v>
      </c>
      <c r="E31" s="10">
        <v>32678834874</v>
      </c>
      <c r="G31" s="10">
        <v>29401908445</v>
      </c>
      <c r="I31" s="10">
        <f t="shared" si="0"/>
        <v>3276926429</v>
      </c>
      <c r="K31" s="10">
        <v>7760036</v>
      </c>
      <c r="M31" s="10">
        <v>32678834874</v>
      </c>
      <c r="O31" s="10">
        <v>29401908445</v>
      </c>
      <c r="Q31" s="10">
        <f t="shared" si="1"/>
        <v>3276926429</v>
      </c>
    </row>
    <row r="32" spans="1:17" ht="24" x14ac:dyDescent="0.2">
      <c r="A32" s="18" t="s">
        <v>53</v>
      </c>
      <c r="C32" s="10">
        <v>63098019</v>
      </c>
      <c r="E32" s="10">
        <v>34122598482</v>
      </c>
      <c r="G32" s="10">
        <v>43631210297</v>
      </c>
      <c r="I32" s="10">
        <f t="shared" si="0"/>
        <v>-9508611815</v>
      </c>
      <c r="K32" s="10">
        <v>120732924</v>
      </c>
      <c r="M32" s="10">
        <v>69984782908</v>
      </c>
      <c r="O32" s="10">
        <v>83484769847</v>
      </c>
      <c r="Q32" s="10">
        <f t="shared" si="1"/>
        <v>-13499986939</v>
      </c>
    </row>
    <row r="33" spans="1:17" ht="24" x14ac:dyDescent="0.2">
      <c r="A33" s="18" t="s">
        <v>70</v>
      </c>
      <c r="C33" s="10">
        <v>0</v>
      </c>
      <c r="E33" s="10">
        <v>0</v>
      </c>
      <c r="G33" s="10">
        <v>0</v>
      </c>
      <c r="I33" s="10">
        <f t="shared" si="0"/>
        <v>0</v>
      </c>
      <c r="K33" s="10">
        <v>750000</v>
      </c>
      <c r="M33" s="10">
        <v>3355066566</v>
      </c>
      <c r="O33" s="10">
        <v>3296817075</v>
      </c>
      <c r="Q33" s="10">
        <f t="shared" si="1"/>
        <v>58249491</v>
      </c>
    </row>
    <row r="34" spans="1:17" ht="24" x14ac:dyDescent="0.2">
      <c r="A34" s="18" t="s">
        <v>77</v>
      </c>
      <c r="C34" s="10">
        <v>0</v>
      </c>
      <c r="E34" s="10">
        <v>0</v>
      </c>
      <c r="G34" s="10">
        <v>0</v>
      </c>
      <c r="I34" s="10">
        <f t="shared" si="0"/>
        <v>0</v>
      </c>
      <c r="K34" s="10">
        <v>375000</v>
      </c>
      <c r="M34" s="10">
        <v>10078958796</v>
      </c>
      <c r="O34" s="10">
        <v>10083943875</v>
      </c>
      <c r="Q34" s="10">
        <f t="shared" si="1"/>
        <v>-4985079</v>
      </c>
    </row>
    <row r="35" spans="1:17" ht="24" x14ac:dyDescent="0.2">
      <c r="A35" s="18" t="s">
        <v>83</v>
      </c>
      <c r="C35" s="10" t="s">
        <v>96</v>
      </c>
      <c r="E35" s="10">
        <v>0</v>
      </c>
      <c r="G35" s="10">
        <v>0</v>
      </c>
      <c r="I35" s="10">
        <v>0</v>
      </c>
      <c r="K35" s="10" t="s">
        <v>96</v>
      </c>
      <c r="M35" s="10">
        <v>0</v>
      </c>
      <c r="O35" s="10">
        <v>0</v>
      </c>
      <c r="Q35" s="10">
        <v>933023260</v>
      </c>
    </row>
    <row r="36" spans="1:17" ht="24" x14ac:dyDescent="0.2">
      <c r="A36" s="18" t="s">
        <v>90</v>
      </c>
      <c r="C36" s="10" t="s">
        <v>96</v>
      </c>
      <c r="E36" s="10">
        <v>0</v>
      </c>
      <c r="G36" s="10">
        <v>0</v>
      </c>
      <c r="I36" s="10">
        <v>0</v>
      </c>
      <c r="K36" s="10" t="s">
        <v>96</v>
      </c>
      <c r="M36" s="10">
        <v>0</v>
      </c>
      <c r="O36" s="10">
        <v>0</v>
      </c>
      <c r="Q36" s="10">
        <v>-2994548953</v>
      </c>
    </row>
    <row r="37" spans="1:17" ht="24" x14ac:dyDescent="0.2">
      <c r="A37" s="18" t="s">
        <v>95</v>
      </c>
      <c r="C37" s="10" t="s">
        <v>96</v>
      </c>
      <c r="E37" s="10">
        <v>0</v>
      </c>
      <c r="G37" s="10">
        <v>0</v>
      </c>
      <c r="I37" s="10">
        <v>0</v>
      </c>
      <c r="K37" s="10" t="s">
        <v>96</v>
      </c>
      <c r="M37" s="10">
        <v>0</v>
      </c>
      <c r="O37" s="10">
        <v>0</v>
      </c>
      <c r="Q37" s="10">
        <v>188132416</v>
      </c>
    </row>
    <row r="38" spans="1:17" ht="24" x14ac:dyDescent="0.2">
      <c r="A38" s="18" t="s">
        <v>84</v>
      </c>
      <c r="C38" s="10" t="s">
        <v>96</v>
      </c>
      <c r="E38" s="10">
        <v>0</v>
      </c>
      <c r="G38" s="10">
        <v>0</v>
      </c>
      <c r="I38" s="10">
        <v>0</v>
      </c>
      <c r="K38" s="10" t="s">
        <v>96</v>
      </c>
      <c r="M38" s="10">
        <v>0</v>
      </c>
      <c r="O38" s="10">
        <v>0</v>
      </c>
      <c r="Q38" s="10">
        <v>581515560</v>
      </c>
    </row>
    <row r="39" spans="1:17" ht="24.75" thickBot="1" x14ac:dyDescent="0.25">
      <c r="A39" s="18" t="s">
        <v>89</v>
      </c>
      <c r="C39" s="10" t="s">
        <v>96</v>
      </c>
      <c r="E39" s="10">
        <v>0</v>
      </c>
      <c r="G39" s="10">
        <v>0</v>
      </c>
      <c r="I39" s="10">
        <v>0</v>
      </c>
      <c r="K39" s="10" t="s">
        <v>96</v>
      </c>
      <c r="M39" s="10">
        <v>0</v>
      </c>
      <c r="O39" s="10">
        <v>0</v>
      </c>
      <c r="Q39" s="10">
        <v>840882400</v>
      </c>
    </row>
    <row r="40" spans="1:17" s="11" customFormat="1" ht="24.75" thickBot="1" x14ac:dyDescent="0.25">
      <c r="A40" s="11" t="s">
        <v>15</v>
      </c>
      <c r="C40" s="11" t="s">
        <v>15</v>
      </c>
      <c r="E40" s="19">
        <f>SUM(E8:E39)</f>
        <v>578191704442</v>
      </c>
      <c r="G40" s="19">
        <f>SUM(G8:G39)</f>
        <v>631851339650</v>
      </c>
      <c r="I40" s="19">
        <f>SUM(I8:I39)</f>
        <v>-53659635208</v>
      </c>
      <c r="K40" s="11" t="s">
        <v>15</v>
      </c>
      <c r="M40" s="19">
        <f>SUM(M8:M39)</f>
        <v>2145099986797</v>
      </c>
      <c r="O40" s="19">
        <f>SUM(O8:O39)</f>
        <v>2360908329895</v>
      </c>
      <c r="Q40" s="19">
        <f>SUM(Q8:Q39)</f>
        <v>-216259338415</v>
      </c>
    </row>
    <row r="41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2026-06-27T12:21:52Z</dcterms:modified>
</cp:coreProperties>
</file>