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D363342F-36C5-4EDC-9A88-1AAEDFFBE1B9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state="hidden" r:id="rId4"/>
    <sheet name="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فروش'!$K$6:$Q$32</definedName>
    <definedName name="_xlnm._FilterDatabase" localSheetId="0" hidden="1">سهام!$A$6:$A$31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C40" i="7"/>
  <c r="E40" i="7"/>
  <c r="G40" i="7"/>
  <c r="M40" i="7"/>
  <c r="O40" i="7"/>
  <c r="Q40" i="7"/>
  <c r="C41" i="7"/>
  <c r="E41" i="7"/>
  <c r="G41" i="7"/>
  <c r="M41" i="7"/>
  <c r="O41" i="7"/>
  <c r="Q41" i="7"/>
  <c r="C42" i="7"/>
  <c r="E42" i="7"/>
  <c r="G42" i="7"/>
  <c r="M42" i="7"/>
  <c r="O42" i="7"/>
  <c r="Q42" i="7"/>
  <c r="C43" i="7"/>
  <c r="E43" i="7"/>
  <c r="G43" i="7"/>
  <c r="M43" i="7"/>
  <c r="O43" i="7"/>
  <c r="Q43" i="7"/>
  <c r="C44" i="7"/>
  <c r="E44" i="7"/>
  <c r="G44" i="7"/>
  <c r="M44" i="7"/>
  <c r="O44" i="7"/>
  <c r="Q44" i="7"/>
  <c r="C45" i="7"/>
  <c r="E45" i="7"/>
  <c r="G45" i="7"/>
  <c r="M45" i="7"/>
  <c r="O45" i="7"/>
  <c r="Q45" i="7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Q33" i="5"/>
  <c r="Q34" i="5"/>
  <c r="Q35" i="5"/>
  <c r="Q36" i="5"/>
  <c r="Q37" i="5"/>
  <c r="Q3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8" i="6"/>
  <c r="S13" i="4"/>
  <c r="S12" i="4"/>
  <c r="S11" i="4"/>
  <c r="S10" i="4"/>
  <c r="S9" i="4"/>
  <c r="S8" i="4"/>
  <c r="M9" i="4"/>
  <c r="M10" i="4"/>
  <c r="M11" i="4"/>
  <c r="M12" i="4"/>
  <c r="M13" i="4"/>
  <c r="M14" i="4"/>
  <c r="M15" i="4"/>
  <c r="M8" i="4"/>
  <c r="G49" i="1"/>
  <c r="E49" i="1"/>
  <c r="G9" i="10"/>
  <c r="F9" i="10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9" i="5"/>
  <c r="Q40" i="5"/>
  <c r="Q41" i="5"/>
  <c r="Q42" i="5"/>
  <c r="Q43" i="5"/>
  <c r="Q44" i="5"/>
  <c r="Q8" i="5"/>
  <c r="S15" i="4"/>
  <c r="S16" i="4"/>
  <c r="M16" i="4"/>
  <c r="I8" i="6" l="1"/>
  <c r="O49" i="1"/>
  <c r="K49" i="1"/>
  <c r="U49" i="1"/>
  <c r="W49" i="1"/>
  <c r="I45" i="5"/>
  <c r="M32" i="6"/>
  <c r="O32" i="6"/>
  <c r="M9" i="3"/>
  <c r="G9" i="8" s="1"/>
  <c r="G9" i="3"/>
  <c r="C9" i="8" s="1"/>
  <c r="Q17" i="4"/>
  <c r="P17" i="4"/>
  <c r="O17" i="4"/>
  <c r="N17" i="4"/>
  <c r="L17" i="4"/>
  <c r="K17" i="4"/>
  <c r="J17" i="4"/>
  <c r="I17" i="4"/>
  <c r="M17" i="4"/>
  <c r="S14" i="4"/>
  <c r="S17" i="4" s="1"/>
  <c r="Q32" i="6"/>
  <c r="C9" i="11"/>
  <c r="E9" i="11"/>
  <c r="C11" i="3"/>
  <c r="I9" i="2"/>
  <c r="M45" i="5"/>
  <c r="O45" i="5"/>
  <c r="C6" i="2"/>
  <c r="I6" i="2"/>
  <c r="I32" i="6" l="1"/>
  <c r="E32" i="6"/>
  <c r="G32" i="6"/>
  <c r="K11" i="2"/>
  <c r="M10" i="3"/>
  <c r="G10" i="8" s="1"/>
  <c r="G10" i="3"/>
  <c r="C10" i="8" s="1"/>
  <c r="G8" i="3"/>
  <c r="C8" i="8" s="1"/>
  <c r="C11" i="8" l="1"/>
  <c r="M8" i="3"/>
  <c r="G8" i="8" s="1"/>
  <c r="G11" i="8" s="1"/>
  <c r="I9" i="8" s="1"/>
  <c r="I10" i="2"/>
  <c r="I8" i="2"/>
  <c r="C8" i="10" l="1"/>
  <c r="E9" i="8"/>
  <c r="E11" i="3"/>
  <c r="I11" i="3"/>
  <c r="K11" i="3"/>
  <c r="I11" i="2"/>
  <c r="A4" i="11"/>
  <c r="A2" i="11"/>
  <c r="E10" i="8" l="1"/>
  <c r="E8" i="8"/>
  <c r="G45" i="5"/>
  <c r="E45" i="5"/>
  <c r="M11" i="3"/>
  <c r="G11" i="3"/>
  <c r="A4" i="5"/>
  <c r="A4" i="6"/>
  <c r="A4" i="3"/>
  <c r="A4" i="4"/>
  <c r="A4" i="8"/>
  <c r="A4" i="7"/>
  <c r="A4" i="10"/>
  <c r="A4" i="2"/>
  <c r="A2" i="2"/>
  <c r="A2" i="10" s="1"/>
  <c r="E11" i="8" l="1"/>
  <c r="I10" i="8"/>
  <c r="I8" i="8"/>
  <c r="A2" i="7"/>
  <c r="A2" i="5"/>
  <c r="A2" i="3"/>
  <c r="A2" i="8"/>
  <c r="A2" i="6"/>
  <c r="A2" i="4"/>
  <c r="G11" i="2"/>
  <c r="E11" i="2"/>
  <c r="C11" i="2"/>
  <c r="Q34" i="7" l="1"/>
  <c r="G35" i="7"/>
  <c r="G34" i="7"/>
  <c r="Q35" i="7"/>
  <c r="O34" i="7"/>
  <c r="E35" i="7"/>
  <c r="O35" i="7"/>
  <c r="E34" i="7"/>
  <c r="M34" i="7"/>
  <c r="C35" i="7"/>
  <c r="C34" i="7"/>
  <c r="M35" i="7"/>
  <c r="M8" i="7"/>
  <c r="C9" i="7"/>
  <c r="C32" i="7"/>
  <c r="C11" i="7"/>
  <c r="C16" i="7"/>
  <c r="C22" i="7"/>
  <c r="C27" i="7"/>
  <c r="C33" i="7"/>
  <c r="C36" i="7"/>
  <c r="C48" i="7"/>
  <c r="C21" i="7"/>
  <c r="C10" i="7"/>
  <c r="C12" i="7"/>
  <c r="C17" i="7"/>
  <c r="C23" i="7"/>
  <c r="C28" i="7"/>
  <c r="C49" i="7"/>
  <c r="C39" i="7"/>
  <c r="C46" i="7"/>
  <c r="C47" i="7"/>
  <c r="C13" i="7"/>
  <c r="C18" i="7"/>
  <c r="C24" i="7"/>
  <c r="C37" i="7"/>
  <c r="C8" i="7"/>
  <c r="C14" i="7"/>
  <c r="C19" i="7"/>
  <c r="C25" i="7"/>
  <c r="C26" i="7"/>
  <c r="C15" i="7"/>
  <c r="C29" i="7"/>
  <c r="C38" i="7"/>
  <c r="C20" i="7"/>
  <c r="C30" i="7"/>
  <c r="C31" i="7"/>
  <c r="Q38" i="7"/>
  <c r="Q11" i="7"/>
  <c r="Q16" i="7"/>
  <c r="Q22" i="7"/>
  <c r="Q27" i="7"/>
  <c r="Q33" i="7"/>
  <c r="Q36" i="7"/>
  <c r="G39" i="7"/>
  <c r="G12" i="7"/>
  <c r="G17" i="7"/>
  <c r="G23" i="7"/>
  <c r="G28" i="7"/>
  <c r="G22" i="7"/>
  <c r="Q39" i="7"/>
  <c r="Q12" i="7"/>
  <c r="Q17" i="7"/>
  <c r="Q23" i="7"/>
  <c r="Q28" i="7"/>
  <c r="G46" i="7"/>
  <c r="G13" i="7"/>
  <c r="G18" i="7"/>
  <c r="G24" i="7"/>
  <c r="G37" i="7"/>
  <c r="G16" i="7"/>
  <c r="Q46" i="7"/>
  <c r="Q13" i="7"/>
  <c r="Q18" i="7"/>
  <c r="Q24" i="7"/>
  <c r="Q37" i="7"/>
  <c r="G14" i="7"/>
  <c r="G19" i="7"/>
  <c r="Q32" i="7"/>
  <c r="G11" i="7"/>
  <c r="Q47" i="7"/>
  <c r="Q14" i="7"/>
  <c r="Q19" i="7"/>
  <c r="G15" i="7"/>
  <c r="G29" i="7"/>
  <c r="G47" i="7"/>
  <c r="G33" i="7"/>
  <c r="Q48" i="7"/>
  <c r="Q15" i="7"/>
  <c r="Q29" i="7"/>
  <c r="Q8" i="7"/>
  <c r="G20" i="7"/>
  <c r="G25" i="7"/>
  <c r="G30" i="7"/>
  <c r="G48" i="7"/>
  <c r="Q49" i="7"/>
  <c r="Q20" i="7"/>
  <c r="Q25" i="7"/>
  <c r="Q30" i="7"/>
  <c r="G9" i="7"/>
  <c r="G21" i="7"/>
  <c r="G26" i="7"/>
  <c r="G31" i="7"/>
  <c r="G49" i="7"/>
  <c r="Q10" i="7"/>
  <c r="G27" i="7"/>
  <c r="Q9" i="7"/>
  <c r="Q21" i="7"/>
  <c r="Q26" i="7"/>
  <c r="Q31" i="7"/>
  <c r="G10" i="7"/>
  <c r="G32" i="7"/>
  <c r="G8" i="7"/>
  <c r="G38" i="7"/>
  <c r="G36" i="7"/>
  <c r="O10" i="7"/>
  <c r="O32" i="7"/>
  <c r="O49" i="7"/>
  <c r="E15" i="7"/>
  <c r="E29" i="7"/>
  <c r="E47" i="7"/>
  <c r="O26" i="7"/>
  <c r="O11" i="7"/>
  <c r="O16" i="7"/>
  <c r="O22" i="7"/>
  <c r="O27" i="7"/>
  <c r="O33" i="7"/>
  <c r="O36" i="7"/>
  <c r="O8" i="7"/>
  <c r="E20" i="7"/>
  <c r="E25" i="7"/>
  <c r="E30" i="7"/>
  <c r="E48" i="7"/>
  <c r="O21" i="7"/>
  <c r="E38" i="7"/>
  <c r="O12" i="7"/>
  <c r="O17" i="7"/>
  <c r="O23" i="7"/>
  <c r="O28" i="7"/>
  <c r="E9" i="7"/>
  <c r="E21" i="7"/>
  <c r="E26" i="7"/>
  <c r="E31" i="7"/>
  <c r="E49" i="7"/>
  <c r="E19" i="7"/>
  <c r="E39" i="7"/>
  <c r="O13" i="7"/>
  <c r="O18" i="7"/>
  <c r="O24" i="7"/>
  <c r="O37" i="7"/>
  <c r="E10" i="7"/>
  <c r="E32" i="7"/>
  <c r="E8" i="7"/>
  <c r="E46" i="7"/>
  <c r="O14" i="7"/>
  <c r="O19" i="7"/>
  <c r="E11" i="7"/>
  <c r="E16" i="7"/>
  <c r="E22" i="7"/>
  <c r="E27" i="7"/>
  <c r="E33" i="7"/>
  <c r="E36" i="7"/>
  <c r="O9" i="7"/>
  <c r="E14" i="7"/>
  <c r="O38" i="7"/>
  <c r="O15" i="7"/>
  <c r="O29" i="7"/>
  <c r="O46" i="7"/>
  <c r="E12" i="7"/>
  <c r="E17" i="7"/>
  <c r="E23" i="7"/>
  <c r="E28" i="7"/>
  <c r="O31" i="7"/>
  <c r="O39" i="7"/>
  <c r="O20" i="7"/>
  <c r="O25" i="7"/>
  <c r="O30" i="7"/>
  <c r="O47" i="7"/>
  <c r="E13" i="7"/>
  <c r="E18" i="7"/>
  <c r="E24" i="7"/>
  <c r="E37" i="7"/>
  <c r="O48" i="7"/>
  <c r="M13" i="7"/>
  <c r="M18" i="7"/>
  <c r="M30" i="7"/>
  <c r="M48" i="7"/>
  <c r="M10" i="7"/>
  <c r="M14" i="7"/>
  <c r="M19" i="7"/>
  <c r="M25" i="7"/>
  <c r="M31" i="7"/>
  <c r="M49" i="7"/>
  <c r="M39" i="7"/>
  <c r="M15" i="7"/>
  <c r="M32" i="7"/>
  <c r="M36" i="7"/>
  <c r="M17" i="7"/>
  <c r="M27" i="7"/>
  <c r="M33" i="7"/>
  <c r="M22" i="7"/>
  <c r="M28" i="7"/>
  <c r="M37" i="7"/>
  <c r="M47" i="7"/>
  <c r="M38" i="7"/>
  <c r="M23" i="7"/>
  <c r="M29" i="7"/>
  <c r="M9" i="7"/>
  <c r="M16" i="7"/>
  <c r="M24" i="7"/>
  <c r="M46" i="7"/>
  <c r="M26" i="7"/>
  <c r="M12" i="7"/>
  <c r="M11" i="7"/>
  <c r="M20" i="7"/>
  <c r="M21" i="7"/>
  <c r="I11" i="8"/>
  <c r="Q45" i="5"/>
  <c r="I8" i="7" l="1"/>
  <c r="M50" i="7"/>
  <c r="S8" i="7"/>
  <c r="C50" i="7"/>
  <c r="G50" i="7"/>
  <c r="E50" i="7"/>
  <c r="O50" i="7"/>
  <c r="I50" i="7" l="1"/>
  <c r="S50" i="7"/>
  <c r="U8" i="7" l="1"/>
  <c r="U45" i="7"/>
  <c r="U40" i="7"/>
  <c r="U41" i="7"/>
  <c r="U42" i="7"/>
  <c r="U44" i="7"/>
  <c r="U43" i="7"/>
  <c r="K42" i="7"/>
  <c r="K41" i="7"/>
  <c r="K45" i="7"/>
  <c r="K43" i="7"/>
  <c r="K40" i="7"/>
  <c r="K44" i="7"/>
  <c r="U34" i="7"/>
  <c r="U35" i="7"/>
  <c r="K35" i="7"/>
  <c r="K34" i="7"/>
  <c r="K9" i="7"/>
  <c r="K11" i="7"/>
  <c r="K31" i="7"/>
  <c r="K20" i="7"/>
  <c r="K15" i="7"/>
  <c r="K30" i="7"/>
  <c r="K14" i="7"/>
  <c r="K8" i="7"/>
  <c r="K27" i="7"/>
  <c r="K10" i="7"/>
  <c r="K28" i="7"/>
  <c r="K36" i="7"/>
  <c r="K49" i="7"/>
  <c r="K39" i="7"/>
  <c r="K23" i="7"/>
  <c r="K47" i="7"/>
  <c r="K37" i="7"/>
  <c r="K38" i="7"/>
  <c r="K25" i="7"/>
  <c r="K21" i="7"/>
  <c r="K24" i="7"/>
  <c r="K19" i="7"/>
  <c r="K17" i="7"/>
  <c r="K13" i="7"/>
  <c r="K16" i="7"/>
  <c r="K12" i="7"/>
  <c r="K46" i="7"/>
  <c r="K26" i="7"/>
  <c r="K22" i="7"/>
  <c r="K48" i="7"/>
  <c r="K29" i="7"/>
  <c r="K32" i="7"/>
  <c r="K18" i="7"/>
  <c r="K33" i="7"/>
  <c r="C7" i="10"/>
  <c r="C9" i="10" s="1"/>
  <c r="U33" i="7"/>
  <c r="U9" i="7"/>
  <c r="U47" i="7"/>
  <c r="U13" i="7"/>
  <c r="U23" i="7"/>
  <c r="U15" i="7"/>
  <c r="U38" i="7"/>
  <c r="U30" i="7"/>
  <c r="U39" i="7"/>
  <c r="U14" i="7"/>
  <c r="U16" i="7"/>
  <c r="U10" i="7"/>
  <c r="U22" i="7"/>
  <c r="U29" i="7"/>
  <c r="U46" i="7"/>
  <c r="U17" i="7"/>
  <c r="U27" i="7"/>
  <c r="U12" i="7"/>
  <c r="U37" i="7"/>
  <c r="U36" i="7"/>
  <c r="U11" i="7"/>
  <c r="U31" i="7"/>
  <c r="U25" i="7"/>
  <c r="U48" i="7"/>
  <c r="U49" i="7"/>
  <c r="U32" i="7"/>
  <c r="U26" i="7"/>
  <c r="U20" i="7"/>
  <c r="U28" i="7"/>
  <c r="U21" i="7"/>
  <c r="U19" i="7"/>
  <c r="U24" i="7"/>
  <c r="U18" i="7"/>
  <c r="K50" i="7" l="1"/>
  <c r="U50" i="7"/>
  <c r="Q50" i="7"/>
  <c r="E8" i="10"/>
  <c r="E7" i="10" l="1"/>
  <c r="E9" i="10" s="1"/>
</calcChain>
</file>

<file path=xl/sharedStrings.xml><?xml version="1.0" encoding="utf-8"?>
<sst xmlns="http://schemas.openxmlformats.org/spreadsheetml/2006/main" count="812" uniqueCount="115">
  <si>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</si>
  <si>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</si>
  <si>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</si>
  <si>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</si>
  <si>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</si>
  <si>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</si>
  <si>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</si>
  <si>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</si>
  <si>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</si>
  <si>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</si>
  <si>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</si>
  <si>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</si>
  <si>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</si>
  <si>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</si>
  <si>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</si>
  <si>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</si>
  <si>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</si>
  <si>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</si>
  <si>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</si>
  <si>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</si>
  <si>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</si>
  <si>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</si>
  <si>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</si>
  <si>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</si>
  <si>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</si>
  <si>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</si>
  <si>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</si>
  <si>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</si>
  <si>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</si>
  <si>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</si>
  <si>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</si>
  <si>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</si>
  <si>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</si>
  <si>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</si>
  <si>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</si>
  <si>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</si>
  <si>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</si>
  <si>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</si>
  <si>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</si>
  <si>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</si>
  <si>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</si>
  <si>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</si>
  <si>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</si>
  <si>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</si>
  <si>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</si>
  <si>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</si>
  <si>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</si>
  <si>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</si>
  <si>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</si>
  <si>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</si>
  <si>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</si>
  <si>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</si>
  <si>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</si>
  <si>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</si>
  <si>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</si>
  <si>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</si>
  <si>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</si>
  <si>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</si>
  <si>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</si>
  <si>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</si>
  <si>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</si>
  <si>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</si>
  <si>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</si>
  <si>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</si>
  <si>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</si>
  <si>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</si>
  <si>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</si>
  <si>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</si>
  <si>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</si>
  <si>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نفت و گاز پارسیان</t>
  </si>
  <si>
    <t>مبین انرژی خلیج فارس</t>
  </si>
  <si>
    <t>نفت سپاهان</t>
  </si>
  <si>
    <t>نفت‌ بهران‌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</si>
  <si>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</si>
  <si>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</si>
  <si>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</si>
  <si>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</si>
  <si>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سرمایه گذاری سیمان تامین</t>
  </si>
  <si>
    <t>گروه صنعتی پاکشو</t>
  </si>
  <si>
    <t>کشت و دام قیام اصفهان</t>
  </si>
  <si>
    <t>سایر درآمدها</t>
  </si>
  <si>
    <t>پتروشیمی بوعلی سینا</t>
  </si>
  <si>
    <t>پتروشیمی فناوران</t>
  </si>
  <si>
    <t>بانک پاسارگاد هفت تیر</t>
  </si>
  <si>
    <t>پتروشیمی  خارک</t>
  </si>
  <si>
    <t>پتروشیمی شیراز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</si>
  <si>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</si>
  <si>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</si>
  <si>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</si>
  <si>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</si>
  <si>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</si>
  <si>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سیمان‌هگمتان‌</t>
  </si>
  <si>
    <t>نیان باتری خاوران</t>
  </si>
  <si>
    <t>کیمیا کالای رازی</t>
  </si>
  <si>
    <t>تا پایان ماه</t>
  </si>
  <si>
    <t xml:space="preserve">از ابتدای سال مالی </t>
  </si>
  <si>
    <t>پتروشیمی اروند</t>
  </si>
  <si>
    <t>گواهی صرفه جویی گازغیراوج0404</t>
  </si>
  <si>
    <t>مجتمع کاشی و سنگ پرسپولیس یزد</t>
  </si>
  <si>
    <t>بانک ملت مستقل مرکزی</t>
  </si>
  <si>
    <t>-</t>
  </si>
  <si>
    <t>1405/02/31</t>
  </si>
  <si>
    <t>برای ماه منتهی به 1405/03/31</t>
  </si>
  <si>
    <t>1405/03/31</t>
  </si>
  <si>
    <t>پتروشیمی ارغوان گسترایلام</t>
  </si>
  <si>
    <t>رهیاب پیام گستران</t>
  </si>
  <si>
    <t>سرمایه گذاری سبحان</t>
  </si>
  <si>
    <t>سیمان‌ صوفیان‌</t>
  </si>
  <si>
    <t>سیمان‌ارومیه‌</t>
  </si>
  <si>
    <t>گروه مالی نماد غدیر(سهامی عام)</t>
  </si>
  <si>
    <t>1405/03/27</t>
  </si>
  <si>
    <t>1405/03/20</t>
  </si>
  <si>
    <t>1405/03/24</t>
  </si>
  <si>
    <t>1405/03/19</t>
  </si>
  <si>
    <t>1405/03/16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</si>
</sst>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0"/>
  <sheetViews>
    <sheetView rightToLeft="1" tabSelected="1" zoomScale="70" zoomScaleNormal="70" workbookViewId="0">
      <selection activeCell="A2" sqref="A2:Y2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1.875" style="2" bestFit="1" customWidth="1"/>
    <col min="28" max="16384" width="9" style="2"/>
  </cols>
  <sheetData>
    <row r="2" spans="1:25" ht="26.25" x14ac:dyDescent="0.2">
      <c r="A2" s="55" t="s">
        <v>76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  <c r="V2" s="55" t="s">
        <v>0</v>
      </c>
      <c r="W2" s="55" t="s">
        <v>0</v>
      </c>
      <c r="X2" s="55" t="s">
        <v>0</v>
      </c>
      <c r="Y2" s="55" t="s">
        <v>0</v>
      </c>
    </row>
    <row r="3" spans="1:25" ht="26.25" x14ac:dyDescent="0.2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 t="s">
        <v>1</v>
      </c>
      <c r="H3" s="55" t="s">
        <v>1</v>
      </c>
      <c r="I3" s="55" t="s">
        <v>1</v>
      </c>
      <c r="J3" s="55" t="s">
        <v>1</v>
      </c>
      <c r="K3" s="55" t="s">
        <v>1</v>
      </c>
      <c r="L3" s="55" t="s">
        <v>1</v>
      </c>
      <c r="M3" s="55" t="s">
        <v>1</v>
      </c>
      <c r="N3" s="55" t="s">
        <v>1</v>
      </c>
      <c r="O3" s="55" t="s">
        <v>1</v>
      </c>
      <c r="P3" s="55" t="s">
        <v>1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1</v>
      </c>
      <c r="Y3" s="55" t="s">
        <v>1</v>
      </c>
    </row>
    <row r="4" spans="1:25" ht="26.25" x14ac:dyDescent="0.2">
      <c r="A4" s="55" t="s">
        <v>102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  <c r="T4" s="55" t="s">
        <v>2</v>
      </c>
      <c r="U4" s="55" t="s">
        <v>2</v>
      </c>
      <c r="V4" s="55" t="s">
        <v>2</v>
      </c>
      <c r="W4" s="55" t="s">
        <v>2</v>
      </c>
      <c r="X4" s="55" t="s">
        <v>2</v>
      </c>
      <c r="Y4" s="55" t="s">
        <v>2</v>
      </c>
    </row>
    <row r="6" spans="1:25" ht="27" thickBot="1" x14ac:dyDescent="0.25">
      <c r="A6" s="54" t="s">
        <v>3</v>
      </c>
      <c r="C6" s="54" t="s">
        <v>101</v>
      </c>
      <c r="D6" s="54" t="s">
        <v>4</v>
      </c>
      <c r="E6" s="54" t="s">
        <v>4</v>
      </c>
      <c r="F6" s="54" t="s">
        <v>4</v>
      </c>
      <c r="G6" s="54" t="s">
        <v>4</v>
      </c>
      <c r="I6" s="54" t="s">
        <v>5</v>
      </c>
      <c r="J6" s="54" t="s">
        <v>5</v>
      </c>
      <c r="K6" s="54" t="s">
        <v>5</v>
      </c>
      <c r="L6" s="54" t="s">
        <v>5</v>
      </c>
      <c r="M6" s="54" t="s">
        <v>5</v>
      </c>
      <c r="N6" s="54" t="s">
        <v>5</v>
      </c>
      <c r="O6" s="54" t="s">
        <v>5</v>
      </c>
      <c r="Q6" s="54" t="s">
        <v>103</v>
      </c>
      <c r="R6" s="54" t="s">
        <v>6</v>
      </c>
      <c r="S6" s="54" t="s">
        <v>6</v>
      </c>
      <c r="T6" s="54" t="s">
        <v>6</v>
      </c>
      <c r="U6" s="54" t="s">
        <v>6</v>
      </c>
      <c r="V6" s="54" t="s">
        <v>6</v>
      </c>
      <c r="W6" s="54" t="s">
        <v>6</v>
      </c>
      <c r="X6" s="54" t="s">
        <v>6</v>
      </c>
      <c r="Y6" s="54" t="s">
        <v>6</v>
      </c>
    </row>
    <row r="7" spans="1:25" ht="27" thickBot="1" x14ac:dyDescent="0.25">
      <c r="A7" s="54" t="s">
        <v>3</v>
      </c>
      <c r="C7" s="54" t="s">
        <v>7</v>
      </c>
      <c r="E7" s="54" t="s">
        <v>8</v>
      </c>
      <c r="G7" s="54" t="s">
        <v>9</v>
      </c>
      <c r="I7" s="54" t="s">
        <v>10</v>
      </c>
      <c r="J7" s="54" t="s">
        <v>10</v>
      </c>
      <c r="K7" s="54" t="s">
        <v>10</v>
      </c>
      <c r="M7" s="54" t="s">
        <v>11</v>
      </c>
      <c r="N7" s="54" t="s">
        <v>11</v>
      </c>
      <c r="O7" s="54" t="s">
        <v>11</v>
      </c>
      <c r="Q7" s="54" t="s">
        <v>7</v>
      </c>
      <c r="S7" s="54" t="s">
        <v>12</v>
      </c>
      <c r="U7" s="54" t="s">
        <v>8</v>
      </c>
      <c r="W7" s="54" t="s">
        <v>9</v>
      </c>
      <c r="Y7" s="54" t="s">
        <v>90</v>
      </c>
    </row>
    <row r="8" spans="1:25" ht="27" thickBot="1" x14ac:dyDescent="0.25">
      <c r="A8" s="54" t="s">
        <v>3</v>
      </c>
      <c r="C8" s="54" t="s">
        <v>7</v>
      </c>
      <c r="E8" s="54" t="s">
        <v>8</v>
      </c>
      <c r="G8" s="54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4" t="s">
        <v>7</v>
      </c>
      <c r="S8" s="54" t="s">
        <v>12</v>
      </c>
      <c r="U8" s="54" t="s">
        <v>8</v>
      </c>
      <c r="W8" s="54" t="s">
        <v>9</v>
      </c>
      <c r="Y8" s="54" t="s">
        <v>13</v>
      </c>
    </row>
    <row r="9" spans="1:25" ht="21" x14ac:dyDescent="0.2">
      <c r="A9" s="5" t="s">
        <v>51</v>
      </c>
      <c r="C9" s="2">
        <v>11041533</v>
      </c>
      <c r="E9" s="2">
        <v>66165429272</v>
      </c>
      <c r="G9" s="2">
        <v>82390488263.323196</v>
      </c>
      <c r="I9" s="2">
        <v>0</v>
      </c>
      <c r="K9" s="2">
        <v>0</v>
      </c>
      <c r="M9" s="2">
        <v>0</v>
      </c>
      <c r="O9" s="2">
        <v>0</v>
      </c>
      <c r="Q9" s="2">
        <v>11041533</v>
      </c>
      <c r="S9" s="2">
        <v>10820</v>
      </c>
      <c r="U9" s="2">
        <v>66165429272</v>
      </c>
      <c r="W9" s="2">
        <v>118545888698.026</v>
      </c>
      <c r="Y9" s="1">
        <v>9.0666821747047051E-3</v>
      </c>
    </row>
    <row r="10" spans="1:25" ht="21" x14ac:dyDescent="0.2">
      <c r="A10" s="5" t="s">
        <v>52</v>
      </c>
      <c r="C10" s="2">
        <v>189149903</v>
      </c>
      <c r="E10" s="2">
        <v>566714599972</v>
      </c>
      <c r="G10" s="2">
        <v>385698376083.35999</v>
      </c>
      <c r="I10" s="2">
        <v>27813295</v>
      </c>
      <c r="K10" s="2">
        <v>0</v>
      </c>
      <c r="M10" s="2">
        <v>0</v>
      </c>
      <c r="O10" s="2">
        <v>0</v>
      </c>
      <c r="Q10" s="2">
        <v>216963198</v>
      </c>
      <c r="S10" s="2">
        <v>2732</v>
      </c>
      <c r="U10" s="2">
        <v>566714599972</v>
      </c>
      <c r="W10" s="2">
        <v>588161550013.88501</v>
      </c>
      <c r="Y10" s="1">
        <v>4.4984047105518725E-2</v>
      </c>
    </row>
    <row r="11" spans="1:25" ht="21" x14ac:dyDescent="0.2">
      <c r="A11" s="5" t="s">
        <v>53</v>
      </c>
      <c r="C11" s="2">
        <v>153057940</v>
      </c>
      <c r="E11" s="2">
        <v>895842812371</v>
      </c>
      <c r="G11" s="2">
        <v>1484424315958.02</v>
      </c>
      <c r="I11" s="2">
        <v>0</v>
      </c>
      <c r="K11" s="2">
        <v>0</v>
      </c>
      <c r="M11" s="2">
        <v>-22193319</v>
      </c>
      <c r="O11" s="2">
        <v>283667188239</v>
      </c>
      <c r="Q11" s="2">
        <v>130864621</v>
      </c>
      <c r="S11" s="2">
        <v>12920</v>
      </c>
      <c r="U11" s="2">
        <v>765946086296</v>
      </c>
      <c r="W11" s="2">
        <v>1677701244237.3401</v>
      </c>
      <c r="Y11" s="1">
        <v>0.12831473223296938</v>
      </c>
    </row>
    <row r="12" spans="1:25" ht="21" x14ac:dyDescent="0.2">
      <c r="A12" s="5" t="s">
        <v>54</v>
      </c>
      <c r="C12" s="2">
        <v>29692670</v>
      </c>
      <c r="E12" s="2">
        <v>227194721583</v>
      </c>
      <c r="G12" s="2">
        <v>166614088712.38901</v>
      </c>
      <c r="I12" s="2">
        <v>15960554</v>
      </c>
      <c r="K12" s="2">
        <v>169832637076</v>
      </c>
      <c r="M12" s="2">
        <v>0</v>
      </c>
      <c r="O12" s="2">
        <v>0</v>
      </c>
      <c r="Q12" s="2">
        <v>45653224</v>
      </c>
      <c r="S12" s="2">
        <v>10340</v>
      </c>
      <c r="U12" s="2">
        <v>397027358659</v>
      </c>
      <c r="W12" s="2">
        <v>468405356141.48297</v>
      </c>
      <c r="Y12" s="1">
        <v>3.5824797803678796E-2</v>
      </c>
    </row>
    <row r="13" spans="1:25" ht="21" x14ac:dyDescent="0.2">
      <c r="A13" s="5" t="s">
        <v>55</v>
      </c>
      <c r="C13" s="2">
        <v>8087650</v>
      </c>
      <c r="E13" s="2">
        <v>435280536137</v>
      </c>
      <c r="G13" s="2">
        <v>246050561392.23001</v>
      </c>
      <c r="I13" s="2">
        <v>0</v>
      </c>
      <c r="K13" s="2">
        <v>0</v>
      </c>
      <c r="M13" s="2">
        <v>0</v>
      </c>
      <c r="O13" s="2">
        <v>0</v>
      </c>
      <c r="Q13" s="2">
        <v>8087650</v>
      </c>
      <c r="S13" s="2">
        <v>39250</v>
      </c>
      <c r="U13" s="2">
        <v>435280536137</v>
      </c>
      <c r="W13" s="2">
        <v>314986449270.875</v>
      </c>
      <c r="Y13" s="1">
        <v>2.4090941121987015E-2</v>
      </c>
    </row>
    <row r="14" spans="1:25" ht="21" x14ac:dyDescent="0.2">
      <c r="A14" s="5" t="s">
        <v>56</v>
      </c>
      <c r="C14" s="2">
        <v>337312</v>
      </c>
      <c r="E14" s="2">
        <v>20165381146</v>
      </c>
      <c r="G14" s="2">
        <v>6614766579.7571201</v>
      </c>
      <c r="I14" s="2">
        <v>0</v>
      </c>
      <c r="K14" s="2">
        <v>0</v>
      </c>
      <c r="M14" s="2">
        <v>0</v>
      </c>
      <c r="O14" s="2">
        <v>0</v>
      </c>
      <c r="Q14" s="2">
        <v>337312</v>
      </c>
      <c r="S14" s="2">
        <v>31950</v>
      </c>
      <c r="U14" s="2">
        <v>20165381146</v>
      </c>
      <c r="W14" s="2">
        <v>10693811274.768</v>
      </c>
      <c r="Y14" s="1">
        <v>8.178890818523151E-4</v>
      </c>
    </row>
    <row r="15" spans="1:25" ht="21" x14ac:dyDescent="0.2">
      <c r="A15" s="5" t="s">
        <v>57</v>
      </c>
      <c r="C15" s="2">
        <v>14962783</v>
      </c>
      <c r="E15" s="2">
        <v>608103873623</v>
      </c>
      <c r="G15" s="2">
        <v>473920092342.12701</v>
      </c>
      <c r="I15" s="2">
        <v>0</v>
      </c>
      <c r="K15" s="2">
        <v>0</v>
      </c>
      <c r="M15" s="2">
        <v>0</v>
      </c>
      <c r="O15" s="2">
        <v>0</v>
      </c>
      <c r="Q15" s="2">
        <v>14962783</v>
      </c>
      <c r="S15" s="2">
        <v>58650</v>
      </c>
      <c r="U15" s="2">
        <v>608103873623</v>
      </c>
      <c r="W15" s="2">
        <v>870783628316.59595</v>
      </c>
      <c r="Y15" s="1">
        <v>6.6599681250812004E-2</v>
      </c>
    </row>
    <row r="16" spans="1:25" ht="21" x14ac:dyDescent="0.2">
      <c r="A16" s="5" t="s">
        <v>84</v>
      </c>
      <c r="C16" s="2">
        <v>212450</v>
      </c>
      <c r="E16" s="2">
        <v>12107712470</v>
      </c>
      <c r="G16" s="2">
        <v>15812268574.591999</v>
      </c>
      <c r="I16" s="2">
        <v>0</v>
      </c>
      <c r="K16" s="2">
        <v>0</v>
      </c>
      <c r="M16" s="2">
        <v>0</v>
      </c>
      <c r="O16" s="2">
        <v>0</v>
      </c>
      <c r="Q16" s="2">
        <v>212450</v>
      </c>
      <c r="S16" s="2">
        <v>92510</v>
      </c>
      <c r="U16" s="2">
        <v>12107712470</v>
      </c>
      <c r="W16" s="2">
        <v>19501826016.365002</v>
      </c>
      <c r="Y16" s="1">
        <v>1.491547790131952E-3</v>
      </c>
    </row>
    <row r="17" spans="1:25" ht="21" x14ac:dyDescent="0.2">
      <c r="A17" s="5" t="s">
        <v>85</v>
      </c>
      <c r="C17" s="2">
        <v>16715782</v>
      </c>
      <c r="E17" s="2">
        <v>597906281392</v>
      </c>
      <c r="G17" s="2">
        <v>1007302335682.15</v>
      </c>
      <c r="I17" s="2">
        <v>0</v>
      </c>
      <c r="K17" s="2">
        <v>0</v>
      </c>
      <c r="M17" s="2">
        <v>-6000000</v>
      </c>
      <c r="O17" s="2">
        <v>511713639000</v>
      </c>
      <c r="Q17" s="2">
        <v>10715782</v>
      </c>
      <c r="S17" s="2">
        <v>68850</v>
      </c>
      <c r="U17" s="2">
        <v>383292469852</v>
      </c>
      <c r="W17" s="2">
        <v>732078539003.88904</v>
      </c>
      <c r="Y17" s="1">
        <v>5.5991173654096962E-2</v>
      </c>
    </row>
    <row r="18" spans="1:25" ht="21" x14ac:dyDescent="0.2">
      <c r="A18" s="5" t="s">
        <v>59</v>
      </c>
      <c r="C18" s="2">
        <v>5156690</v>
      </c>
      <c r="E18" s="2">
        <v>33868920895</v>
      </c>
      <c r="G18" s="2">
        <v>53675533968.287003</v>
      </c>
      <c r="I18" s="2">
        <v>0</v>
      </c>
      <c r="K18" s="2">
        <v>0</v>
      </c>
      <c r="M18" s="2">
        <v>0</v>
      </c>
      <c r="O18" s="2">
        <v>0</v>
      </c>
      <c r="Q18" s="2">
        <v>5156690</v>
      </c>
      <c r="S18" s="2">
        <v>16260</v>
      </c>
      <c r="U18" s="2">
        <v>33868920895</v>
      </c>
      <c r="W18" s="2">
        <v>83199636065.238007</v>
      </c>
      <c r="Y18" s="1">
        <v>6.3633135281154071E-3</v>
      </c>
    </row>
    <row r="19" spans="1:25" ht="21" x14ac:dyDescent="0.2">
      <c r="A19" s="5" t="s">
        <v>60</v>
      </c>
      <c r="C19" s="2">
        <v>10450412</v>
      </c>
      <c r="E19" s="2">
        <v>355363171563</v>
      </c>
      <c r="G19" s="2">
        <v>236043894865.80801</v>
      </c>
      <c r="I19" s="2">
        <v>0</v>
      </c>
      <c r="K19" s="2">
        <v>0</v>
      </c>
      <c r="M19" s="2">
        <v>-2225206</v>
      </c>
      <c r="O19" s="2">
        <v>81996429803</v>
      </c>
      <c r="Q19" s="2">
        <v>8225206</v>
      </c>
      <c r="S19" s="2">
        <v>35450</v>
      </c>
      <c r="U19" s="2">
        <v>279695699173</v>
      </c>
      <c r="W19" s="2">
        <v>289329611837.62903</v>
      </c>
      <c r="Y19" s="1">
        <v>2.2128642866263693E-2</v>
      </c>
    </row>
    <row r="20" spans="1:25" ht="21" x14ac:dyDescent="0.2">
      <c r="A20" s="5" t="s">
        <v>61</v>
      </c>
      <c r="C20" s="2">
        <v>33392896</v>
      </c>
      <c r="E20" s="2">
        <v>274965609929</v>
      </c>
      <c r="G20" s="2">
        <v>285025282197.53998</v>
      </c>
      <c r="I20" s="2">
        <v>0</v>
      </c>
      <c r="K20" s="2">
        <v>0</v>
      </c>
      <c r="M20" s="2">
        <v>-16054030</v>
      </c>
      <c r="O20" s="2">
        <v>170991860894</v>
      </c>
      <c r="Q20" s="2">
        <v>17338866</v>
      </c>
      <c r="S20" s="2">
        <v>11670</v>
      </c>
      <c r="U20" s="2">
        <v>142772638352</v>
      </c>
      <c r="W20" s="2">
        <v>200780442723.11899</v>
      </c>
      <c r="Y20" s="1">
        <v>1.5356183846275684E-2</v>
      </c>
    </row>
    <row r="21" spans="1:25" ht="21" x14ac:dyDescent="0.2">
      <c r="A21" s="5" t="s">
        <v>62</v>
      </c>
      <c r="C21" s="2">
        <v>10895898</v>
      </c>
      <c r="E21" s="2">
        <v>187931561106</v>
      </c>
      <c r="G21" s="2">
        <v>159980321067.08301</v>
      </c>
      <c r="I21" s="2">
        <v>0</v>
      </c>
      <c r="K21" s="2">
        <v>0</v>
      </c>
      <c r="M21" s="2">
        <v>0</v>
      </c>
      <c r="O21" s="2">
        <v>0</v>
      </c>
      <c r="Q21" s="2">
        <v>10895898</v>
      </c>
      <c r="S21" s="2">
        <v>25780</v>
      </c>
      <c r="U21" s="2">
        <v>187931561106</v>
      </c>
      <c r="W21" s="2">
        <v>278724922424.099</v>
      </c>
      <c r="Y21" s="1">
        <v>2.1317570044338544E-2</v>
      </c>
    </row>
    <row r="22" spans="1:25" ht="21" x14ac:dyDescent="0.2">
      <c r="A22" s="5" t="s">
        <v>63</v>
      </c>
      <c r="C22" s="2">
        <v>31426968</v>
      </c>
      <c r="E22" s="2">
        <v>615159738310</v>
      </c>
      <c r="G22" s="2">
        <v>497073558345.51801</v>
      </c>
      <c r="I22" s="2">
        <v>0</v>
      </c>
      <c r="K22" s="2">
        <v>0</v>
      </c>
      <c r="M22" s="2">
        <v>-13000000</v>
      </c>
      <c r="O22" s="2">
        <v>200057433615</v>
      </c>
      <c r="Q22" s="2">
        <v>18426968</v>
      </c>
      <c r="S22" s="2">
        <v>17000</v>
      </c>
      <c r="U22" s="2">
        <v>360694318747</v>
      </c>
      <c r="W22" s="2">
        <v>310836968135.12</v>
      </c>
      <c r="Y22" s="1">
        <v>2.3773578562550995E-2</v>
      </c>
    </row>
    <row r="23" spans="1:25" ht="21" x14ac:dyDescent="0.2">
      <c r="A23" s="5" t="s">
        <v>64</v>
      </c>
      <c r="C23" s="2">
        <v>12916976</v>
      </c>
      <c r="E23" s="2">
        <v>129711828250</v>
      </c>
      <c r="G23" s="2">
        <v>174056595191.56201</v>
      </c>
      <c r="I23" s="2">
        <v>0</v>
      </c>
      <c r="K23" s="2">
        <v>0</v>
      </c>
      <c r="M23" s="2">
        <v>0</v>
      </c>
      <c r="O23" s="2">
        <v>0</v>
      </c>
      <c r="Q23" s="2">
        <v>12916976</v>
      </c>
      <c r="S23" s="2">
        <v>15030</v>
      </c>
      <c r="U23" s="2">
        <v>129711828250</v>
      </c>
      <c r="W23" s="2">
        <v>192641430466.06601</v>
      </c>
      <c r="Y23" s="1">
        <v>1.4733692099314289E-2</v>
      </c>
    </row>
    <row r="24" spans="1:25" ht="21" x14ac:dyDescent="0.2">
      <c r="A24" s="5" t="s">
        <v>65</v>
      </c>
      <c r="C24" s="2">
        <v>17423</v>
      </c>
      <c r="E24" s="2">
        <v>105656191221</v>
      </c>
      <c r="G24" s="2">
        <v>443742517003.23999</v>
      </c>
      <c r="I24" s="2">
        <v>2100</v>
      </c>
      <c r="K24" s="2">
        <v>50124191996</v>
      </c>
      <c r="M24" s="2">
        <v>0</v>
      </c>
      <c r="O24" s="2">
        <v>0</v>
      </c>
      <c r="Q24" s="2">
        <v>19523</v>
      </c>
      <c r="S24" s="2">
        <v>20989980</v>
      </c>
      <c r="U24" s="2">
        <v>155780383217</v>
      </c>
      <c r="W24" s="2">
        <v>408803889829.104</v>
      </c>
      <c r="Y24" s="1">
        <v>3.1266330545676728E-2</v>
      </c>
    </row>
    <row r="25" spans="1:25" ht="21" x14ac:dyDescent="0.2">
      <c r="A25" s="5" t="s">
        <v>66</v>
      </c>
      <c r="C25" s="2">
        <v>157865792</v>
      </c>
      <c r="E25" s="2">
        <v>1127790257393</v>
      </c>
      <c r="G25" s="2">
        <v>1151344347294.6201</v>
      </c>
      <c r="I25" s="2">
        <v>0</v>
      </c>
      <c r="K25" s="2">
        <v>0</v>
      </c>
      <c r="M25" s="2">
        <v>-25477410</v>
      </c>
      <c r="O25" s="2">
        <v>302457611957</v>
      </c>
      <c r="Q25" s="2">
        <v>132388382</v>
      </c>
      <c r="S25" s="2">
        <v>12560</v>
      </c>
      <c r="U25" s="2">
        <v>945780118152</v>
      </c>
      <c r="W25" s="2">
        <v>1649944648777.6799</v>
      </c>
      <c r="Y25" s="1">
        <v>0.1261918393005485</v>
      </c>
    </row>
    <row r="26" spans="1:25" ht="21" x14ac:dyDescent="0.2">
      <c r="A26" s="5" t="s">
        <v>67</v>
      </c>
      <c r="C26" s="2">
        <v>5330529</v>
      </c>
      <c r="E26" s="2">
        <v>179023853814</v>
      </c>
      <c r="G26" s="2">
        <v>200624059730.78201</v>
      </c>
      <c r="I26" s="2">
        <v>5188343</v>
      </c>
      <c r="K26" s="2">
        <v>0</v>
      </c>
      <c r="M26" s="2">
        <v>0</v>
      </c>
      <c r="O26" s="2">
        <v>0</v>
      </c>
      <c r="Q26" s="2">
        <v>10518872</v>
      </c>
      <c r="S26" s="2">
        <v>27355</v>
      </c>
      <c r="U26" s="2">
        <v>179023853814</v>
      </c>
      <c r="W26" s="2">
        <v>285519484422.28101</v>
      </c>
      <c r="Y26" s="1">
        <v>2.1837234916991934E-2</v>
      </c>
    </row>
    <row r="27" spans="1:25" ht="21" x14ac:dyDescent="0.2">
      <c r="A27" s="5" t="s">
        <v>68</v>
      </c>
      <c r="C27" s="2">
        <v>8906245</v>
      </c>
      <c r="E27" s="2">
        <v>117210615895</v>
      </c>
      <c r="G27" s="2">
        <v>56470984250.098503</v>
      </c>
      <c r="I27" s="2">
        <v>0</v>
      </c>
      <c r="K27" s="2">
        <v>0</v>
      </c>
      <c r="M27" s="2">
        <v>0</v>
      </c>
      <c r="O27" s="2">
        <v>0</v>
      </c>
      <c r="Q27" s="2">
        <v>8906245</v>
      </c>
      <c r="S27" s="2">
        <v>10224</v>
      </c>
      <c r="U27" s="2">
        <v>117210615895</v>
      </c>
      <c r="W27" s="2">
        <v>90353574800.157593</v>
      </c>
      <c r="Y27" s="1">
        <v>6.9104644206448842E-3</v>
      </c>
    </row>
    <row r="28" spans="1:25" ht="21" x14ac:dyDescent="0.2">
      <c r="A28" s="5" t="s">
        <v>98</v>
      </c>
      <c r="C28" s="2">
        <v>1256500</v>
      </c>
      <c r="E28" s="2">
        <v>8127112921</v>
      </c>
      <c r="G28" s="2">
        <v>7667741618.25</v>
      </c>
      <c r="I28" s="2">
        <v>0</v>
      </c>
      <c r="K28" s="2">
        <v>0</v>
      </c>
      <c r="M28" s="2">
        <v>-1256500</v>
      </c>
      <c r="O28" s="2">
        <v>8202387766</v>
      </c>
      <c r="Q28" s="2">
        <v>0</v>
      </c>
      <c r="S28" s="2">
        <v>0</v>
      </c>
      <c r="U28" s="2">
        <v>0</v>
      </c>
      <c r="W28" s="2">
        <v>0</v>
      </c>
      <c r="Y28" s="1">
        <v>0</v>
      </c>
    </row>
    <row r="29" spans="1:25" ht="21" x14ac:dyDescent="0.2">
      <c r="A29" s="5" t="s">
        <v>69</v>
      </c>
      <c r="C29" s="2">
        <v>44256726</v>
      </c>
      <c r="E29" s="2">
        <v>759334027184</v>
      </c>
      <c r="G29" s="2">
        <v>1186133926931.6201</v>
      </c>
      <c r="I29" s="2">
        <v>7800000</v>
      </c>
      <c r="K29" s="2">
        <v>231607618601</v>
      </c>
      <c r="M29" s="2">
        <v>0</v>
      </c>
      <c r="O29" s="2">
        <v>0</v>
      </c>
      <c r="Q29" s="2">
        <v>52056726</v>
      </c>
      <c r="S29" s="2">
        <v>28950</v>
      </c>
      <c r="U29" s="2">
        <v>990941645785</v>
      </c>
      <c r="W29" s="2">
        <v>1495392781357.1799</v>
      </c>
      <c r="Y29" s="1">
        <v>0.11437133099951195</v>
      </c>
    </row>
    <row r="30" spans="1:25" ht="21" x14ac:dyDescent="0.2">
      <c r="A30" s="5" t="s">
        <v>70</v>
      </c>
      <c r="C30" s="2">
        <v>21407567</v>
      </c>
      <c r="E30" s="2">
        <v>227244670993</v>
      </c>
      <c r="G30" s="2">
        <v>157828702747.67899</v>
      </c>
      <c r="I30" s="2">
        <v>0</v>
      </c>
      <c r="K30" s="2">
        <v>0</v>
      </c>
      <c r="M30" s="2">
        <v>0</v>
      </c>
      <c r="O30" s="2">
        <v>0</v>
      </c>
      <c r="Q30" s="2">
        <v>21407567</v>
      </c>
      <c r="S30" s="2">
        <v>11888</v>
      </c>
      <c r="U30" s="2">
        <v>227244670993</v>
      </c>
      <c r="W30" s="2">
        <v>252525924396.28601</v>
      </c>
      <c r="Y30" s="1">
        <v>1.931380600812654E-2</v>
      </c>
    </row>
    <row r="31" spans="1:25" ht="21" x14ac:dyDescent="0.2">
      <c r="A31" s="5" t="s">
        <v>71</v>
      </c>
      <c r="C31" s="2">
        <v>26890980</v>
      </c>
      <c r="E31" s="2">
        <v>201577244912</v>
      </c>
      <c r="G31" s="2">
        <v>219868848850.70401</v>
      </c>
      <c r="I31" s="2">
        <v>0</v>
      </c>
      <c r="K31" s="2">
        <v>0</v>
      </c>
      <c r="M31" s="2">
        <v>-10819365</v>
      </c>
      <c r="O31" s="2">
        <v>140151140133</v>
      </c>
      <c r="Q31" s="2">
        <v>16071615</v>
      </c>
      <c r="S31" s="2">
        <v>14780</v>
      </c>
      <c r="U31" s="2">
        <v>120474295599</v>
      </c>
      <c r="W31" s="2">
        <v>235702297329.21899</v>
      </c>
      <c r="Y31" s="1">
        <v>1.8027093484241297E-2</v>
      </c>
    </row>
    <row r="32" spans="1:25" ht="21" x14ac:dyDescent="0.2">
      <c r="A32" s="5" t="s">
        <v>88</v>
      </c>
      <c r="C32" s="2">
        <v>31172426</v>
      </c>
      <c r="E32" s="2">
        <v>276376404155</v>
      </c>
      <c r="G32" s="2">
        <v>184660834987.70901</v>
      </c>
      <c r="I32" s="2">
        <v>0</v>
      </c>
      <c r="K32" s="2">
        <v>0</v>
      </c>
      <c r="M32" s="2">
        <v>-1400000</v>
      </c>
      <c r="O32" s="2">
        <v>8335068010</v>
      </c>
      <c r="Q32" s="2">
        <v>29772426</v>
      </c>
      <c r="S32" s="2">
        <v>7670</v>
      </c>
      <c r="U32" s="2">
        <v>263963928919</v>
      </c>
      <c r="W32" s="2">
        <v>226589327077.64301</v>
      </c>
      <c r="Y32" s="1">
        <v>1.7330111025836106E-2</v>
      </c>
    </row>
    <row r="33" spans="1:25" ht="21" x14ac:dyDescent="0.2">
      <c r="A33" s="5" t="s">
        <v>74</v>
      </c>
      <c r="C33" s="2">
        <v>6370817</v>
      </c>
      <c r="E33" s="2">
        <v>25844621581</v>
      </c>
      <c r="G33" s="2">
        <v>46084249561.661102</v>
      </c>
      <c r="I33" s="2">
        <v>0</v>
      </c>
      <c r="K33" s="2">
        <v>0</v>
      </c>
      <c r="M33" s="2">
        <v>0</v>
      </c>
      <c r="O33" s="2">
        <v>0</v>
      </c>
      <c r="Q33" s="2">
        <v>6370817</v>
      </c>
      <c r="S33" s="2">
        <v>11390</v>
      </c>
      <c r="U33" s="2">
        <v>25844621581</v>
      </c>
      <c r="W33" s="2">
        <v>72002688958.480103</v>
      </c>
      <c r="Y33" s="1">
        <v>5.506943375941215E-3</v>
      </c>
    </row>
    <row r="34" spans="1:25" ht="21" x14ac:dyDescent="0.2">
      <c r="A34" s="5" t="s">
        <v>97</v>
      </c>
      <c r="C34" s="2">
        <v>1151517</v>
      </c>
      <c r="E34" s="2">
        <v>100946112568</v>
      </c>
      <c r="G34" s="2">
        <v>195285773557.28201</v>
      </c>
      <c r="I34" s="2">
        <v>1000000</v>
      </c>
      <c r="K34" s="2">
        <v>155239500000</v>
      </c>
      <c r="M34" s="2">
        <v>0</v>
      </c>
      <c r="O34" s="2">
        <v>0</v>
      </c>
      <c r="Q34" s="2">
        <v>2151517</v>
      </c>
      <c r="S34" s="2">
        <v>140000</v>
      </c>
      <c r="U34" s="2">
        <v>256185612568</v>
      </c>
      <c r="W34" s="2">
        <v>300489470288</v>
      </c>
      <c r="Y34" s="1">
        <v>2.2982176386451399E-2</v>
      </c>
    </row>
    <row r="35" spans="1:25" ht="21" x14ac:dyDescent="0.2">
      <c r="A35" s="5" t="s">
        <v>82</v>
      </c>
      <c r="C35" s="2">
        <v>42795098</v>
      </c>
      <c r="E35" s="2">
        <v>262842054439</v>
      </c>
      <c r="G35" s="2">
        <v>122169767774.60699</v>
      </c>
      <c r="I35" s="2">
        <v>0</v>
      </c>
      <c r="K35" s="2">
        <v>0</v>
      </c>
      <c r="M35" s="2">
        <v>0</v>
      </c>
      <c r="O35" s="2">
        <v>0</v>
      </c>
      <c r="Q35" s="2">
        <v>42795098</v>
      </c>
      <c r="S35" s="2">
        <v>4623</v>
      </c>
      <c r="U35" s="2">
        <v>262842054439</v>
      </c>
      <c r="W35" s="2">
        <v>196312421418.84299</v>
      </c>
      <c r="Y35" s="1">
        <v>1.5014458548497773E-2</v>
      </c>
    </row>
    <row r="36" spans="1:25" ht="21" x14ac:dyDescent="0.2">
      <c r="A36" s="5" t="s">
        <v>96</v>
      </c>
      <c r="C36" s="2">
        <v>300000</v>
      </c>
      <c r="E36" s="2">
        <v>12691720912</v>
      </c>
      <c r="G36" s="2">
        <v>15687788700</v>
      </c>
      <c r="I36" s="2">
        <v>0</v>
      </c>
      <c r="K36" s="2">
        <v>0</v>
      </c>
      <c r="M36" s="2">
        <v>0</v>
      </c>
      <c r="O36" s="2">
        <v>0</v>
      </c>
      <c r="Q36" s="2">
        <v>300000</v>
      </c>
      <c r="S36" s="2">
        <v>66680</v>
      </c>
      <c r="U36" s="2">
        <v>12691720912</v>
      </c>
      <c r="W36" s="2">
        <v>19849369080</v>
      </c>
      <c r="Y36" s="1">
        <v>1.5181287414800706E-3</v>
      </c>
    </row>
    <row r="37" spans="1:25" ht="21" x14ac:dyDescent="0.2">
      <c r="A37" s="5" t="s">
        <v>78</v>
      </c>
      <c r="C37" s="2">
        <v>997956</v>
      </c>
      <c r="E37" s="2">
        <v>3432204653</v>
      </c>
      <c r="G37" s="2">
        <v>4682853472.7674799</v>
      </c>
      <c r="I37" s="2">
        <v>0</v>
      </c>
      <c r="K37" s="2">
        <v>0</v>
      </c>
      <c r="M37" s="2">
        <v>0</v>
      </c>
      <c r="O37" s="2">
        <v>0</v>
      </c>
      <c r="Q37" s="2">
        <v>997956</v>
      </c>
      <c r="S37" s="2">
        <v>7120</v>
      </c>
      <c r="U37" s="2">
        <v>3432204653</v>
      </c>
      <c r="W37" s="2">
        <v>7050521616.8543997</v>
      </c>
      <c r="Y37" s="1">
        <v>5.3924129607514973E-4</v>
      </c>
    </row>
    <row r="38" spans="1:25" ht="21" x14ac:dyDescent="0.2">
      <c r="A38" s="5" t="s">
        <v>77</v>
      </c>
      <c r="C38" s="2">
        <v>7036472</v>
      </c>
      <c r="E38" s="2">
        <v>130097846808</v>
      </c>
      <c r="G38" s="2">
        <v>121558014043.77</v>
      </c>
      <c r="I38" s="2">
        <v>400000</v>
      </c>
      <c r="K38" s="2">
        <v>8094506439</v>
      </c>
      <c r="M38" s="2">
        <v>0</v>
      </c>
      <c r="O38" s="2">
        <v>0</v>
      </c>
      <c r="Q38" s="2">
        <v>7436472</v>
      </c>
      <c r="S38" s="2">
        <v>29250</v>
      </c>
      <c r="U38" s="2">
        <v>138192353247</v>
      </c>
      <c r="W38" s="2">
        <v>215835401089.62</v>
      </c>
      <c r="Y38" s="1">
        <v>1.6507624222332769E-2</v>
      </c>
    </row>
    <row r="39" spans="1:25" ht="21" x14ac:dyDescent="0.2">
      <c r="A39" s="5" t="s">
        <v>92</v>
      </c>
      <c r="C39" s="2">
        <v>257500</v>
      </c>
      <c r="E39" s="2">
        <v>4234165603</v>
      </c>
      <c r="G39" s="2">
        <v>3996168971</v>
      </c>
      <c r="I39" s="2">
        <v>0</v>
      </c>
      <c r="K39" s="2">
        <v>0</v>
      </c>
      <c r="M39" s="2">
        <v>-257500</v>
      </c>
      <c r="O39" s="2">
        <v>4203737517</v>
      </c>
      <c r="Q39" s="2">
        <v>0</v>
      </c>
      <c r="S39" s="2">
        <v>0</v>
      </c>
      <c r="U39" s="2">
        <v>0</v>
      </c>
      <c r="W39" s="2">
        <v>0</v>
      </c>
      <c r="Y39" s="1">
        <v>0</v>
      </c>
    </row>
    <row r="40" spans="1:25" ht="21" x14ac:dyDescent="0.2">
      <c r="A40" s="5" t="s">
        <v>93</v>
      </c>
      <c r="C40" s="2">
        <v>401250</v>
      </c>
      <c r="E40" s="2">
        <v>3681278883</v>
      </c>
      <c r="G40" s="2">
        <v>5023437574.2375002</v>
      </c>
      <c r="I40" s="2">
        <v>0</v>
      </c>
      <c r="K40" s="2">
        <v>0</v>
      </c>
      <c r="M40" s="2">
        <v>-401250</v>
      </c>
      <c r="O40" s="2">
        <v>6126754896</v>
      </c>
      <c r="Q40" s="2">
        <v>0</v>
      </c>
      <c r="S40" s="2">
        <v>0</v>
      </c>
      <c r="U40" s="2">
        <v>0</v>
      </c>
      <c r="W40" s="2">
        <v>0</v>
      </c>
      <c r="Y40" s="1">
        <v>0</v>
      </c>
    </row>
    <row r="41" spans="1:25" ht="21" x14ac:dyDescent="0.2">
      <c r="A41" s="5" t="s">
        <v>79</v>
      </c>
      <c r="C41" s="2">
        <v>13382797</v>
      </c>
      <c r="E41" s="2">
        <v>67437431885</v>
      </c>
      <c r="G41" s="2">
        <v>75161109562.215393</v>
      </c>
      <c r="I41" s="2">
        <v>0</v>
      </c>
      <c r="K41" s="2">
        <v>0</v>
      </c>
      <c r="M41" s="2">
        <v>0</v>
      </c>
      <c r="O41" s="2">
        <v>0</v>
      </c>
      <c r="Q41" s="2">
        <v>13382797</v>
      </c>
      <c r="S41" s="2">
        <v>9500</v>
      </c>
      <c r="U41" s="2">
        <v>67437431885</v>
      </c>
      <c r="W41" s="2">
        <v>126153805802.30499</v>
      </c>
      <c r="Y41" s="1">
        <v>9.6485544534786038E-3</v>
      </c>
    </row>
    <row r="42" spans="1:25" ht="21" x14ac:dyDescent="0.2">
      <c r="A42" s="5" t="s">
        <v>104</v>
      </c>
      <c r="C42" s="2">
        <v>0</v>
      </c>
      <c r="E42" s="2">
        <v>0</v>
      </c>
      <c r="G42" s="2">
        <v>0</v>
      </c>
      <c r="I42" s="2">
        <v>1002000</v>
      </c>
      <c r="K42" s="2">
        <v>3105426855</v>
      </c>
      <c r="M42" s="2">
        <v>0</v>
      </c>
      <c r="O42" s="2">
        <v>0</v>
      </c>
      <c r="Q42" s="2">
        <v>1002000</v>
      </c>
      <c r="S42" s="2">
        <v>3162</v>
      </c>
      <c r="U42" s="2">
        <v>3105426855</v>
      </c>
      <c r="W42" s="2">
        <v>3143832855.48</v>
      </c>
      <c r="Y42" s="1">
        <v>2.4044809671671183E-4</v>
      </c>
    </row>
    <row r="43" spans="1:25" ht="21" x14ac:dyDescent="0.2">
      <c r="A43" s="5" t="s">
        <v>105</v>
      </c>
      <c r="C43" s="2">
        <v>0</v>
      </c>
      <c r="E43" s="2">
        <v>0</v>
      </c>
      <c r="G43" s="2">
        <v>0</v>
      </c>
      <c r="I43" s="2">
        <v>585000</v>
      </c>
      <c r="K43" s="2">
        <v>4399100550</v>
      </c>
      <c r="M43" s="2">
        <v>0</v>
      </c>
      <c r="O43" s="2">
        <v>0</v>
      </c>
      <c r="Q43" s="2">
        <v>585000</v>
      </c>
      <c r="S43" s="2">
        <v>6601</v>
      </c>
      <c r="U43" s="2">
        <v>4399100550</v>
      </c>
      <c r="W43" s="2">
        <v>3831734947.9499998</v>
      </c>
      <c r="Y43" s="1">
        <v>2.9306054669907608E-4</v>
      </c>
    </row>
    <row r="44" spans="1:25" ht="21" x14ac:dyDescent="0.2">
      <c r="A44" s="5" t="s">
        <v>106</v>
      </c>
      <c r="C44" s="2">
        <v>0</v>
      </c>
      <c r="E44" s="2">
        <v>0</v>
      </c>
      <c r="G44" s="2">
        <v>0</v>
      </c>
      <c r="I44" s="2">
        <v>108784296</v>
      </c>
      <c r="K44" s="2">
        <v>202070121627</v>
      </c>
      <c r="M44" s="2">
        <v>0</v>
      </c>
      <c r="O44" s="2">
        <v>0</v>
      </c>
      <c r="Q44" s="2">
        <v>108784296</v>
      </c>
      <c r="S44" s="2">
        <v>1905</v>
      </c>
      <c r="U44" s="2">
        <v>202070121627</v>
      </c>
      <c r="W44" s="2">
        <v>205632164411.608</v>
      </c>
      <c r="Y44" s="1">
        <v>1.5727255496526715E-2</v>
      </c>
    </row>
    <row r="45" spans="1:25" ht="21" x14ac:dyDescent="0.2">
      <c r="A45" s="5" t="s">
        <v>107</v>
      </c>
      <c r="C45" s="2">
        <v>0</v>
      </c>
      <c r="E45" s="2">
        <v>0</v>
      </c>
      <c r="G45" s="2">
        <v>0</v>
      </c>
      <c r="I45" s="2">
        <v>100000</v>
      </c>
      <c r="K45" s="2">
        <v>15813013931</v>
      </c>
      <c r="M45" s="2">
        <v>0</v>
      </c>
      <c r="O45" s="2">
        <v>0</v>
      </c>
      <c r="Q45" s="2">
        <v>100000</v>
      </c>
      <c r="S45" s="2">
        <v>179690</v>
      </c>
      <c r="U45" s="2">
        <v>15813013931</v>
      </c>
      <c r="W45" s="2">
        <v>17830099630</v>
      </c>
      <c r="Y45" s="1">
        <v>1.3636900297768141E-3</v>
      </c>
    </row>
    <row r="46" spans="1:25" ht="21" x14ac:dyDescent="0.2">
      <c r="A46" s="5" t="s">
        <v>108</v>
      </c>
      <c r="C46" s="2">
        <v>0</v>
      </c>
      <c r="E46" s="2">
        <v>0</v>
      </c>
      <c r="G46" s="2">
        <v>0</v>
      </c>
      <c r="I46" s="2">
        <v>50000</v>
      </c>
      <c r="K46" s="2">
        <v>7287863277</v>
      </c>
      <c r="M46" s="2">
        <v>0</v>
      </c>
      <c r="O46" s="2">
        <v>0</v>
      </c>
      <c r="Q46" s="2">
        <v>50000</v>
      </c>
      <c r="S46" s="2">
        <v>173740</v>
      </c>
      <c r="U46" s="2">
        <v>7287863277</v>
      </c>
      <c r="W46" s="2">
        <v>8619849490</v>
      </c>
      <c r="Y46" s="1">
        <v>6.5926736538879089E-4</v>
      </c>
    </row>
    <row r="47" spans="1:25" ht="21" x14ac:dyDescent="0.2">
      <c r="A47" s="5" t="s">
        <v>91</v>
      </c>
      <c r="C47" s="2">
        <v>0</v>
      </c>
      <c r="E47" s="2">
        <v>0</v>
      </c>
      <c r="G47" s="2">
        <v>0</v>
      </c>
      <c r="I47" s="2">
        <v>369999</v>
      </c>
      <c r="K47" s="2">
        <v>69926901766</v>
      </c>
      <c r="M47" s="2">
        <v>0</v>
      </c>
      <c r="O47" s="2">
        <v>0</v>
      </c>
      <c r="Q47" s="2">
        <v>369999</v>
      </c>
      <c r="S47" s="2">
        <v>165790</v>
      </c>
      <c r="U47" s="2">
        <v>69926901766</v>
      </c>
      <c r="W47" s="2">
        <v>60867959512.556702</v>
      </c>
      <c r="Y47" s="1">
        <v>4.6553317840396366E-3</v>
      </c>
    </row>
    <row r="48" spans="1:25" ht="21.75" thickBot="1" x14ac:dyDescent="0.25">
      <c r="A48" s="5" t="s">
        <v>109</v>
      </c>
      <c r="C48" s="2">
        <v>0</v>
      </c>
      <c r="E48" s="2">
        <v>0</v>
      </c>
      <c r="G48" s="2">
        <v>0</v>
      </c>
      <c r="I48" s="2">
        <v>57192388</v>
      </c>
      <c r="K48" s="2">
        <v>179403503149</v>
      </c>
      <c r="M48" s="2">
        <v>0</v>
      </c>
      <c r="O48" s="2">
        <v>0</v>
      </c>
      <c r="Q48" s="2">
        <v>57192388</v>
      </c>
      <c r="S48" s="2">
        <v>3072</v>
      </c>
      <c r="U48" s="2">
        <v>179403503149</v>
      </c>
      <c r="W48" s="2">
        <v>174336893462.815</v>
      </c>
      <c r="Y48" s="1">
        <v>1.3333715928176419E-2</v>
      </c>
    </row>
    <row r="49" spans="5:25" s="5" customFormat="1" ht="21.75" thickBot="1" x14ac:dyDescent="0.25">
      <c r="E49" s="19">
        <f>SUM(E9:E48)</f>
        <v>8640029993839</v>
      </c>
      <c r="G49" s="19">
        <f>SUM(G9:G48)</f>
        <v>9472673605855.9883</v>
      </c>
      <c r="I49" s="5" t="s">
        <v>15</v>
      </c>
      <c r="K49" s="19">
        <f>SUM(K9:K48)</f>
        <v>1096904385267</v>
      </c>
      <c r="M49" s="5" t="s">
        <v>15</v>
      </c>
      <c r="O49" s="19">
        <f>SUM(O9:O48)</f>
        <v>1717903251830</v>
      </c>
      <c r="S49" s="5" t="s">
        <v>15</v>
      </c>
      <c r="U49" s="19">
        <f>SUM(U9:U48)</f>
        <v>8638529856764</v>
      </c>
      <c r="W49" s="19">
        <f>SUM(W9:W48)</f>
        <v>12213159445178.557</v>
      </c>
      <c r="Y49" s="10">
        <f>SUM(Y9:Y48)</f>
        <v>0.93409258013576968</v>
      </c>
    </row>
    <row r="50" spans="5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opLeftCell="A5" zoomScale="85" zoomScaleNormal="85" workbookViewId="0">
      <selection activeCell="Q16" sqref="Q16"/>
    </sheetView>
  </sheetViews>
  <sheetFormatPr defaultRowHeight="18.75" x14ac:dyDescent="0.2"/>
  <cols>
    <col min="1" max="1" width="37.375" style="36" bestFit="1" customWidth="1"/>
    <col min="2" max="2" width="0.875" style="36" customWidth="1"/>
    <col min="3" max="3" width="16.625" style="36" customWidth="1"/>
    <col min="4" max="4" width="0.875" style="36" customWidth="1"/>
    <col min="5" max="5" width="20.125" style="36" customWidth="1"/>
    <col min="6" max="6" width="0.875" style="36" customWidth="1"/>
    <col min="7" max="7" width="20.125" style="36" customWidth="1"/>
    <col min="8" max="8" width="0.875" style="36" customWidth="1"/>
    <col min="9" max="9" width="30.25" style="36" bestFit="1" customWidth="1"/>
    <col min="10" max="10" width="0.875" style="36" customWidth="1"/>
    <col min="11" max="11" width="16.625" style="36" customWidth="1"/>
    <col min="12" max="12" width="0.875" style="36" customWidth="1"/>
    <col min="13" max="13" width="20.125" style="36" customWidth="1"/>
    <col min="14" max="14" width="0.875" style="36" customWidth="1"/>
    <col min="15" max="15" width="20.125" style="36" customWidth="1"/>
    <col min="16" max="16" width="0.875" style="36" customWidth="1"/>
    <col min="17" max="17" width="29.75" style="36" customWidth="1"/>
    <col min="18" max="18" width="0.875" style="36" customWidth="1"/>
    <col min="19" max="19" width="9" style="36"/>
    <col min="20" max="20" width="11.75" style="36" bestFit="1" customWidth="1"/>
    <col min="21" max="16384" width="9" style="36"/>
  </cols>
  <sheetData>
    <row r="1" spans="1:17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6.25" x14ac:dyDescent="0.2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ht="26.25" x14ac:dyDescent="0.2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  <c r="J3" s="65" t="s">
        <v>23</v>
      </c>
      <c r="K3" s="65" t="s">
        <v>23</v>
      </c>
      <c r="L3" s="65" t="s">
        <v>23</v>
      </c>
      <c r="M3" s="65" t="s">
        <v>23</v>
      </c>
      <c r="N3" s="65" t="s">
        <v>23</v>
      </c>
      <c r="O3" s="65" t="s">
        <v>23</v>
      </c>
      <c r="P3" s="65" t="s">
        <v>23</v>
      </c>
      <c r="Q3" s="65" t="s">
        <v>23</v>
      </c>
    </row>
    <row r="4" spans="1:17" ht="26.25" x14ac:dyDescent="0.2">
      <c r="A4" s="65" t="str">
        <f>+سهام!A4</f>
        <v>برای ماه منتهی به 1405/03/31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ht="27" thickBot="1" x14ac:dyDescent="0.25">
      <c r="A6" s="66" t="s">
        <v>3</v>
      </c>
      <c r="C6" s="66" t="s">
        <v>25</v>
      </c>
      <c r="D6" s="66" t="s">
        <v>25</v>
      </c>
      <c r="E6" s="66" t="s">
        <v>25</v>
      </c>
      <c r="F6" s="66" t="s">
        <v>25</v>
      </c>
      <c r="G6" s="66" t="s">
        <v>25</v>
      </c>
      <c r="H6" s="66" t="s">
        <v>25</v>
      </c>
      <c r="I6" s="66" t="s">
        <v>25</v>
      </c>
      <c r="K6" s="66" t="s">
        <v>26</v>
      </c>
      <c r="L6" s="66" t="s">
        <v>26</v>
      </c>
      <c r="M6" s="66" t="s">
        <v>26</v>
      </c>
      <c r="N6" s="66" t="s">
        <v>26</v>
      </c>
      <c r="O6" s="66" t="s">
        <v>26</v>
      </c>
      <c r="P6" s="66" t="s">
        <v>26</v>
      </c>
      <c r="Q6" s="66" t="s">
        <v>26</v>
      </c>
    </row>
    <row r="7" spans="1:17" ht="27" thickBot="1" x14ac:dyDescent="0.25">
      <c r="A7" s="66" t="s">
        <v>3</v>
      </c>
      <c r="C7" s="37" t="s">
        <v>7</v>
      </c>
      <c r="E7" s="37" t="s">
        <v>37</v>
      </c>
      <c r="G7" s="37" t="s">
        <v>38</v>
      </c>
      <c r="I7" s="37" t="s">
        <v>39</v>
      </c>
      <c r="K7" s="37" t="s">
        <v>7</v>
      </c>
      <c r="M7" s="37" t="s">
        <v>37</v>
      </c>
      <c r="O7" s="37" t="s">
        <v>38</v>
      </c>
      <c r="Q7" s="37" t="s">
        <v>39</v>
      </c>
    </row>
    <row r="8" spans="1:17" ht="21" x14ac:dyDescent="0.2">
      <c r="A8" s="5" t="s">
        <v>59</v>
      </c>
      <c r="C8" s="36">
        <v>5156690</v>
      </c>
      <c r="E8" s="36">
        <v>83199636065</v>
      </c>
      <c r="G8" s="36">
        <v>53675533968</v>
      </c>
      <c r="I8" s="53">
        <f t="shared" ref="I8:I44" si="0">+E8-G8</f>
        <v>29524102097</v>
      </c>
      <c r="K8" s="43">
        <v>5156690</v>
      </c>
      <c r="L8" s="43"/>
      <c r="M8" s="43">
        <v>83199636065</v>
      </c>
      <c r="N8" s="43"/>
      <c r="O8" s="43">
        <v>50487749585</v>
      </c>
      <c r="Q8" s="36">
        <f>+M8-O8</f>
        <v>32711886480</v>
      </c>
    </row>
    <row r="9" spans="1:17" s="42" customFormat="1" ht="21" x14ac:dyDescent="0.2">
      <c r="A9" s="5" t="s">
        <v>63</v>
      </c>
      <c r="C9" s="42">
        <v>18426968</v>
      </c>
      <c r="E9" s="42">
        <v>310836968135</v>
      </c>
      <c r="G9" s="42">
        <v>222037945719</v>
      </c>
      <c r="I9" s="53">
        <f t="shared" si="0"/>
        <v>88799022416</v>
      </c>
      <c r="K9" s="43">
        <v>18426968</v>
      </c>
      <c r="L9" s="43"/>
      <c r="M9" s="43">
        <v>310836968135</v>
      </c>
      <c r="N9" s="43"/>
      <c r="O9" s="43">
        <v>389851725690</v>
      </c>
      <c r="Q9" s="50">
        <f t="shared" ref="Q9:Q44" si="1">+M9-O9</f>
        <v>-79014757555</v>
      </c>
    </row>
    <row r="10" spans="1:17" s="42" customFormat="1" ht="21" x14ac:dyDescent="0.2">
      <c r="A10" s="5" t="s">
        <v>57</v>
      </c>
      <c r="C10" s="42">
        <v>14962783</v>
      </c>
      <c r="E10" s="42">
        <v>870783628316</v>
      </c>
      <c r="G10" s="42">
        <v>473920092342</v>
      </c>
      <c r="I10" s="53">
        <f t="shared" si="0"/>
        <v>396863535974</v>
      </c>
      <c r="K10" s="43">
        <v>14962783</v>
      </c>
      <c r="L10" s="43"/>
      <c r="M10" s="43">
        <v>870783628316</v>
      </c>
      <c r="N10" s="43"/>
      <c r="O10" s="43">
        <v>771767049620</v>
      </c>
      <c r="Q10" s="50">
        <f t="shared" si="1"/>
        <v>99016578696</v>
      </c>
    </row>
    <row r="11" spans="1:17" ht="21" x14ac:dyDescent="0.2">
      <c r="A11" s="5" t="s">
        <v>104</v>
      </c>
      <c r="C11" s="36">
        <v>1002000</v>
      </c>
      <c r="E11" s="36">
        <v>3143832855</v>
      </c>
      <c r="G11" s="36">
        <v>3105426855</v>
      </c>
      <c r="I11" s="53">
        <f t="shared" si="0"/>
        <v>38406000</v>
      </c>
      <c r="K11" s="43">
        <v>1002000</v>
      </c>
      <c r="L11" s="43"/>
      <c r="M11" s="43">
        <v>3143832855</v>
      </c>
      <c r="N11" s="43"/>
      <c r="O11" s="43">
        <v>3105426855</v>
      </c>
      <c r="Q11" s="50">
        <f t="shared" si="1"/>
        <v>38406000</v>
      </c>
    </row>
    <row r="12" spans="1:17" ht="21" x14ac:dyDescent="0.2">
      <c r="A12" s="5" t="s">
        <v>70</v>
      </c>
      <c r="C12" s="36">
        <v>21407567</v>
      </c>
      <c r="E12" s="36">
        <v>252525924397</v>
      </c>
      <c r="G12" s="36">
        <v>157828702747</v>
      </c>
      <c r="I12" s="53">
        <f t="shared" si="0"/>
        <v>94697221650</v>
      </c>
      <c r="K12" s="43">
        <v>21407567</v>
      </c>
      <c r="L12" s="43"/>
      <c r="M12" s="43">
        <v>252525924397</v>
      </c>
      <c r="N12" s="43"/>
      <c r="O12" s="43">
        <v>327288188513</v>
      </c>
      <c r="Q12" s="50">
        <f t="shared" si="1"/>
        <v>-74762264116</v>
      </c>
    </row>
    <row r="13" spans="1:17" ht="21" x14ac:dyDescent="0.2">
      <c r="A13" s="5" t="s">
        <v>68</v>
      </c>
      <c r="C13" s="36">
        <v>8906245</v>
      </c>
      <c r="E13" s="36">
        <v>90353574801</v>
      </c>
      <c r="G13" s="36">
        <v>56470984250</v>
      </c>
      <c r="I13" s="53">
        <f t="shared" si="0"/>
        <v>33882590551</v>
      </c>
      <c r="K13" s="43">
        <v>8906245</v>
      </c>
      <c r="L13" s="43"/>
      <c r="M13" s="43">
        <v>90353574801</v>
      </c>
      <c r="N13" s="43"/>
      <c r="O13" s="43">
        <v>131143089175</v>
      </c>
      <c r="Q13" s="50">
        <f t="shared" si="1"/>
        <v>-40789514374</v>
      </c>
    </row>
    <row r="14" spans="1:17" ht="21" x14ac:dyDescent="0.2">
      <c r="A14" s="5" t="s">
        <v>87</v>
      </c>
      <c r="C14" s="36">
        <v>212450</v>
      </c>
      <c r="E14" s="36">
        <v>19501826016</v>
      </c>
      <c r="G14" s="36">
        <v>15812268574</v>
      </c>
      <c r="I14" s="53">
        <f t="shared" si="0"/>
        <v>3689557442</v>
      </c>
      <c r="K14" s="43">
        <v>212450</v>
      </c>
      <c r="L14" s="43"/>
      <c r="M14" s="43">
        <v>19501826016</v>
      </c>
      <c r="N14" s="43"/>
      <c r="O14" s="43">
        <v>20867860326</v>
      </c>
      <c r="Q14" s="50">
        <f t="shared" si="1"/>
        <v>-1366034310</v>
      </c>
    </row>
    <row r="15" spans="1:17" ht="21" x14ac:dyDescent="0.2">
      <c r="A15" s="5" t="s">
        <v>60</v>
      </c>
      <c r="C15" s="36">
        <v>8225206</v>
      </c>
      <c r="E15" s="36">
        <v>289329611837</v>
      </c>
      <c r="G15" s="36">
        <v>147613288329</v>
      </c>
      <c r="I15" s="53">
        <f t="shared" si="0"/>
        <v>141716323508</v>
      </c>
      <c r="K15" s="43">
        <v>8225206</v>
      </c>
      <c r="L15" s="43"/>
      <c r="M15" s="43">
        <v>289329611837</v>
      </c>
      <c r="N15" s="43"/>
      <c r="O15" s="43">
        <v>326873087559</v>
      </c>
      <c r="Q15" s="50">
        <f t="shared" si="1"/>
        <v>-37543475722</v>
      </c>
    </row>
    <row r="16" spans="1:17" ht="21" x14ac:dyDescent="0.2">
      <c r="A16" s="5" t="s">
        <v>69</v>
      </c>
      <c r="C16" s="36">
        <v>52056726</v>
      </c>
      <c r="E16" s="36">
        <v>1495392781357</v>
      </c>
      <c r="G16" s="36">
        <v>1417741545532</v>
      </c>
      <c r="I16" s="53">
        <f t="shared" si="0"/>
        <v>77651235825</v>
      </c>
      <c r="K16" s="43">
        <v>52056726</v>
      </c>
      <c r="L16" s="43"/>
      <c r="M16" s="43">
        <v>1495392781357</v>
      </c>
      <c r="N16" s="43"/>
      <c r="O16" s="43">
        <v>1460777874610</v>
      </c>
      <c r="Q16" s="50">
        <f t="shared" si="1"/>
        <v>34614906747</v>
      </c>
    </row>
    <row r="17" spans="1:17" ht="21" x14ac:dyDescent="0.2">
      <c r="A17" s="5" t="s">
        <v>107</v>
      </c>
      <c r="C17" s="36">
        <v>100000</v>
      </c>
      <c r="E17" s="36">
        <v>17830099630</v>
      </c>
      <c r="G17" s="36">
        <v>15813013931</v>
      </c>
      <c r="I17" s="53">
        <f t="shared" si="0"/>
        <v>2017085699</v>
      </c>
      <c r="K17" s="43">
        <v>100000</v>
      </c>
      <c r="L17" s="43"/>
      <c r="M17" s="43">
        <v>17830099630</v>
      </c>
      <c r="N17" s="43"/>
      <c r="O17" s="43">
        <v>15813013931</v>
      </c>
      <c r="Q17" s="50">
        <f t="shared" si="1"/>
        <v>2017085699</v>
      </c>
    </row>
    <row r="18" spans="1:17" ht="21" x14ac:dyDescent="0.2">
      <c r="A18" s="5" t="s">
        <v>71</v>
      </c>
      <c r="C18" s="36">
        <v>16071615</v>
      </c>
      <c r="E18" s="36">
        <v>235702297329</v>
      </c>
      <c r="G18" s="36">
        <v>121359248967</v>
      </c>
      <c r="I18" s="53">
        <f t="shared" si="0"/>
        <v>114343048362</v>
      </c>
      <c r="K18" s="43">
        <v>16071615</v>
      </c>
      <c r="L18" s="43"/>
      <c r="M18" s="43">
        <v>235702297329</v>
      </c>
      <c r="N18" s="43"/>
      <c r="O18" s="43">
        <v>146330987417</v>
      </c>
      <c r="Q18" s="50">
        <f t="shared" si="1"/>
        <v>89371309912</v>
      </c>
    </row>
    <row r="19" spans="1:17" ht="21" x14ac:dyDescent="0.2">
      <c r="A19" s="5" t="s">
        <v>106</v>
      </c>
      <c r="C19" s="36">
        <v>108784296</v>
      </c>
      <c r="E19" s="36">
        <v>205632164412</v>
      </c>
      <c r="G19" s="36">
        <v>202070121627</v>
      </c>
      <c r="I19" s="53">
        <f t="shared" si="0"/>
        <v>3562042785</v>
      </c>
      <c r="K19" s="43">
        <v>108784296</v>
      </c>
      <c r="L19" s="43"/>
      <c r="M19" s="43">
        <v>205632164412</v>
      </c>
      <c r="N19" s="43"/>
      <c r="O19" s="43">
        <v>202070121627</v>
      </c>
      <c r="Q19" s="50">
        <f t="shared" si="1"/>
        <v>3562042785</v>
      </c>
    </row>
    <row r="20" spans="1:17" ht="21" x14ac:dyDescent="0.2">
      <c r="A20" s="5" t="s">
        <v>64</v>
      </c>
      <c r="C20" s="36">
        <v>12916976</v>
      </c>
      <c r="E20" s="36">
        <v>192641430466</v>
      </c>
      <c r="G20" s="36">
        <v>174056595191</v>
      </c>
      <c r="I20" s="53">
        <f t="shared" si="0"/>
        <v>18584835275</v>
      </c>
      <c r="K20" s="43">
        <v>12916976</v>
      </c>
      <c r="L20" s="43"/>
      <c r="M20" s="43">
        <v>192641430466</v>
      </c>
      <c r="N20" s="43"/>
      <c r="O20" s="43">
        <v>187008433724</v>
      </c>
      <c r="Q20" s="50">
        <f t="shared" si="1"/>
        <v>5632996742</v>
      </c>
    </row>
    <row r="21" spans="1:17" ht="21" x14ac:dyDescent="0.2">
      <c r="A21" s="5" t="s">
        <v>61</v>
      </c>
      <c r="C21" s="36">
        <v>17338866</v>
      </c>
      <c r="E21" s="36">
        <v>200780442723</v>
      </c>
      <c r="G21" s="36">
        <v>124695307550</v>
      </c>
      <c r="I21" s="53">
        <f t="shared" si="0"/>
        <v>76085135173</v>
      </c>
      <c r="K21" s="43">
        <v>17338866</v>
      </c>
      <c r="L21" s="43"/>
      <c r="M21" s="43">
        <v>200780442723</v>
      </c>
      <c r="N21" s="43"/>
      <c r="O21" s="43">
        <v>173161502352</v>
      </c>
      <c r="Q21" s="50">
        <f t="shared" si="1"/>
        <v>27618940371</v>
      </c>
    </row>
    <row r="22" spans="1:17" ht="21" x14ac:dyDescent="0.2">
      <c r="A22" s="5" t="s">
        <v>55</v>
      </c>
      <c r="C22" s="36">
        <v>8087650</v>
      </c>
      <c r="E22" s="36">
        <v>314986449270</v>
      </c>
      <c r="G22" s="36">
        <v>246050561392</v>
      </c>
      <c r="I22" s="53">
        <f t="shared" si="0"/>
        <v>68935887878</v>
      </c>
      <c r="K22" s="43">
        <v>8087650</v>
      </c>
      <c r="L22" s="43"/>
      <c r="M22" s="43">
        <v>314986449270</v>
      </c>
      <c r="N22" s="43"/>
      <c r="O22" s="43">
        <v>494120995366</v>
      </c>
      <c r="Q22" s="50">
        <f t="shared" si="1"/>
        <v>-179134546096</v>
      </c>
    </row>
    <row r="23" spans="1:17" ht="21" x14ac:dyDescent="0.2">
      <c r="A23" s="5" t="s">
        <v>108</v>
      </c>
      <c r="C23" s="36">
        <v>50000</v>
      </c>
      <c r="E23" s="36">
        <v>8619849490</v>
      </c>
      <c r="G23" s="36">
        <v>7287863277</v>
      </c>
      <c r="I23" s="53">
        <f t="shared" si="0"/>
        <v>1331986213</v>
      </c>
      <c r="K23" s="43">
        <v>50000</v>
      </c>
      <c r="L23" s="43"/>
      <c r="M23" s="43">
        <v>8619849490</v>
      </c>
      <c r="N23" s="43"/>
      <c r="O23" s="43">
        <v>7287863277</v>
      </c>
      <c r="Q23" s="50">
        <f t="shared" si="1"/>
        <v>1331986213</v>
      </c>
    </row>
    <row r="24" spans="1:17" ht="21" x14ac:dyDescent="0.2">
      <c r="A24" s="5" t="s">
        <v>96</v>
      </c>
      <c r="C24" s="36">
        <v>300000</v>
      </c>
      <c r="E24" s="36">
        <v>19849369080</v>
      </c>
      <c r="G24" s="36">
        <v>15687788700</v>
      </c>
      <c r="I24" s="53">
        <f t="shared" si="0"/>
        <v>4161580380</v>
      </c>
      <c r="K24" s="43">
        <v>300000</v>
      </c>
      <c r="L24" s="43"/>
      <c r="M24" s="43">
        <v>19849369080</v>
      </c>
      <c r="N24" s="43"/>
      <c r="O24" s="43">
        <v>12691720912</v>
      </c>
      <c r="Q24" s="50">
        <f t="shared" si="1"/>
        <v>7157648168</v>
      </c>
    </row>
    <row r="25" spans="1:17" ht="21" x14ac:dyDescent="0.2">
      <c r="A25" s="5" t="s">
        <v>54</v>
      </c>
      <c r="C25" s="36">
        <v>45653224</v>
      </c>
      <c r="E25" s="36">
        <v>468405356141</v>
      </c>
      <c r="G25" s="36">
        <v>336446725788</v>
      </c>
      <c r="I25" s="53">
        <f t="shared" si="0"/>
        <v>131958630353</v>
      </c>
      <c r="K25" s="43">
        <v>45653224</v>
      </c>
      <c r="L25" s="43"/>
      <c r="M25" s="43">
        <v>468405356141</v>
      </c>
      <c r="N25" s="43"/>
      <c r="O25" s="43">
        <v>428113054612</v>
      </c>
      <c r="Q25" s="50">
        <f t="shared" si="1"/>
        <v>40292301529</v>
      </c>
    </row>
    <row r="26" spans="1:17" ht="21" x14ac:dyDescent="0.2">
      <c r="A26" s="5" t="s">
        <v>66</v>
      </c>
      <c r="C26" s="36">
        <v>132388382</v>
      </c>
      <c r="E26" s="36">
        <v>1649944648777</v>
      </c>
      <c r="G26" s="36">
        <v>884025150219</v>
      </c>
      <c r="I26" s="53">
        <f t="shared" si="0"/>
        <v>765919498558</v>
      </c>
      <c r="K26" s="43">
        <v>132388382</v>
      </c>
      <c r="L26" s="43"/>
      <c r="M26" s="43">
        <v>1649944648777</v>
      </c>
      <c r="N26" s="43"/>
      <c r="O26" s="43">
        <v>1389071965234</v>
      </c>
      <c r="Q26" s="50">
        <f t="shared" si="1"/>
        <v>260872683543</v>
      </c>
    </row>
    <row r="27" spans="1:17" s="50" customFormat="1" ht="21" x14ac:dyDescent="0.2">
      <c r="A27" s="5" t="s">
        <v>62</v>
      </c>
      <c r="C27" s="50">
        <v>10895898</v>
      </c>
      <c r="E27" s="50">
        <v>278724922424</v>
      </c>
      <c r="G27" s="50">
        <v>159980321067</v>
      </c>
      <c r="I27" s="53">
        <f t="shared" si="0"/>
        <v>118744601357</v>
      </c>
      <c r="K27" s="50">
        <v>10895898</v>
      </c>
      <c r="M27" s="50">
        <v>278724922424</v>
      </c>
      <c r="O27" s="50">
        <v>248028964257</v>
      </c>
      <c r="Q27" s="50">
        <f t="shared" si="1"/>
        <v>30695958167</v>
      </c>
    </row>
    <row r="28" spans="1:17" ht="21" x14ac:dyDescent="0.2">
      <c r="A28" s="5" t="s">
        <v>74</v>
      </c>
      <c r="C28" s="36">
        <v>6370817</v>
      </c>
      <c r="E28" s="36">
        <v>72002688959</v>
      </c>
      <c r="G28" s="36">
        <v>46084249561</v>
      </c>
      <c r="I28" s="53">
        <f t="shared" si="0"/>
        <v>25918439398</v>
      </c>
      <c r="K28" s="43">
        <v>6370817</v>
      </c>
      <c r="L28" s="43"/>
      <c r="M28" s="43">
        <v>72002688959</v>
      </c>
      <c r="N28" s="43"/>
      <c r="O28" s="43">
        <v>46589975217</v>
      </c>
      <c r="Q28" s="50">
        <f t="shared" si="1"/>
        <v>25412713742</v>
      </c>
    </row>
    <row r="29" spans="1:17" ht="21" x14ac:dyDescent="0.2">
      <c r="A29" s="5" t="s">
        <v>65</v>
      </c>
      <c r="C29" s="36">
        <v>19523</v>
      </c>
      <c r="E29" s="36">
        <v>408803889829</v>
      </c>
      <c r="G29" s="36">
        <v>493866708999</v>
      </c>
      <c r="I29" s="53">
        <f t="shared" si="0"/>
        <v>-85062819170</v>
      </c>
      <c r="K29" s="43">
        <v>19523</v>
      </c>
      <c r="L29" s="43"/>
      <c r="M29" s="43">
        <v>408803889829</v>
      </c>
      <c r="N29" s="43"/>
      <c r="O29" s="43">
        <v>359856905132</v>
      </c>
      <c r="Q29" s="50">
        <f t="shared" si="1"/>
        <v>48946984697</v>
      </c>
    </row>
    <row r="30" spans="1:17" ht="21" x14ac:dyDescent="0.2">
      <c r="A30" s="5" t="s">
        <v>53</v>
      </c>
      <c r="C30" s="36">
        <v>130864621</v>
      </c>
      <c r="E30" s="36">
        <v>1677701244237</v>
      </c>
      <c r="G30" s="36">
        <v>1260557422231</v>
      </c>
      <c r="I30" s="53">
        <f t="shared" si="0"/>
        <v>417143822006</v>
      </c>
      <c r="K30" s="43">
        <v>130864621</v>
      </c>
      <c r="L30" s="43"/>
      <c r="M30" s="43">
        <v>1677701244237</v>
      </c>
      <c r="N30" s="43"/>
      <c r="O30" s="43">
        <v>1320048444182</v>
      </c>
      <c r="Q30" s="50">
        <f t="shared" si="1"/>
        <v>357652800055</v>
      </c>
    </row>
    <row r="31" spans="1:17" ht="21" x14ac:dyDescent="0.2">
      <c r="A31" s="5" t="s">
        <v>56</v>
      </c>
      <c r="C31" s="36">
        <v>337312</v>
      </c>
      <c r="E31" s="36">
        <v>10693811275</v>
      </c>
      <c r="G31" s="36">
        <v>6614766579</v>
      </c>
      <c r="I31" s="53">
        <f t="shared" si="0"/>
        <v>4079044696</v>
      </c>
      <c r="K31" s="43">
        <v>337312</v>
      </c>
      <c r="L31" s="43"/>
      <c r="M31" s="43">
        <v>10693811275</v>
      </c>
      <c r="N31" s="43"/>
      <c r="O31" s="43">
        <v>14586425530</v>
      </c>
      <c r="Q31" s="50">
        <f t="shared" si="1"/>
        <v>-3892614255</v>
      </c>
    </row>
    <row r="32" spans="1:17" ht="21" x14ac:dyDescent="0.2">
      <c r="A32" s="5" t="s">
        <v>77</v>
      </c>
      <c r="C32" s="36">
        <v>7436472</v>
      </c>
      <c r="E32" s="36">
        <v>215835401090</v>
      </c>
      <c r="G32" s="36">
        <v>129652520482</v>
      </c>
      <c r="I32" s="53">
        <f t="shared" si="0"/>
        <v>86182880608</v>
      </c>
      <c r="K32" s="43">
        <v>7436472</v>
      </c>
      <c r="L32" s="43"/>
      <c r="M32" s="43">
        <v>215835401090</v>
      </c>
      <c r="N32" s="43"/>
      <c r="O32" s="43">
        <v>141277075318</v>
      </c>
      <c r="Q32" s="50">
        <f t="shared" si="1"/>
        <v>74558325772</v>
      </c>
    </row>
    <row r="33" spans="1:17" ht="21" x14ac:dyDescent="0.2">
      <c r="A33" s="5" t="s">
        <v>109</v>
      </c>
      <c r="C33" s="36">
        <v>57192388</v>
      </c>
      <c r="E33" s="36">
        <v>174336893462</v>
      </c>
      <c r="G33" s="36">
        <v>179403503149</v>
      </c>
      <c r="I33" s="53">
        <f t="shared" si="0"/>
        <v>-5066609687</v>
      </c>
      <c r="K33" s="43">
        <v>57192388</v>
      </c>
      <c r="L33" s="43"/>
      <c r="M33" s="43">
        <v>174336893462</v>
      </c>
      <c r="N33" s="43"/>
      <c r="O33" s="43">
        <v>179403503149</v>
      </c>
      <c r="Q33" s="53">
        <f t="shared" si="1"/>
        <v>-5066609687</v>
      </c>
    </row>
    <row r="34" spans="1:17" s="53" customFormat="1" ht="21" x14ac:dyDescent="0.2">
      <c r="A34" s="5" t="s">
        <v>52</v>
      </c>
      <c r="C34" s="53">
        <v>216963198</v>
      </c>
      <c r="E34" s="53">
        <v>588161550014</v>
      </c>
      <c r="G34" s="53">
        <v>385698376083</v>
      </c>
      <c r="I34" s="53">
        <f t="shared" si="0"/>
        <v>202463173931</v>
      </c>
      <c r="K34" s="53">
        <v>216963198</v>
      </c>
      <c r="M34" s="53">
        <v>588161550014</v>
      </c>
      <c r="O34" s="53">
        <v>644593894675</v>
      </c>
      <c r="Q34" s="53">
        <f t="shared" si="1"/>
        <v>-56432344661</v>
      </c>
    </row>
    <row r="35" spans="1:17" s="53" customFormat="1" ht="21" x14ac:dyDescent="0.2">
      <c r="A35" s="5" t="s">
        <v>105</v>
      </c>
      <c r="C35" s="53">
        <v>585000</v>
      </c>
      <c r="E35" s="53">
        <v>3831734948</v>
      </c>
      <c r="G35" s="53">
        <v>4399100550</v>
      </c>
      <c r="I35" s="53">
        <f t="shared" si="0"/>
        <v>-567365602</v>
      </c>
      <c r="K35" s="53">
        <v>585000</v>
      </c>
      <c r="M35" s="53">
        <v>3831734948</v>
      </c>
      <c r="O35" s="53">
        <v>4399100550</v>
      </c>
      <c r="Q35" s="53">
        <f t="shared" si="1"/>
        <v>-567365602</v>
      </c>
    </row>
    <row r="36" spans="1:17" s="53" customFormat="1" ht="21" x14ac:dyDescent="0.2">
      <c r="A36" s="5" t="s">
        <v>97</v>
      </c>
      <c r="C36" s="53">
        <v>2151517</v>
      </c>
      <c r="E36" s="53">
        <v>300489470288</v>
      </c>
      <c r="G36" s="53">
        <v>350525273557</v>
      </c>
      <c r="I36" s="53">
        <f t="shared" si="0"/>
        <v>-50035803269</v>
      </c>
      <c r="K36" s="53">
        <v>2151517</v>
      </c>
      <c r="M36" s="53">
        <v>300489470288</v>
      </c>
      <c r="O36" s="53">
        <v>256185612568</v>
      </c>
      <c r="Q36" s="53">
        <f t="shared" si="1"/>
        <v>44303857720</v>
      </c>
    </row>
    <row r="37" spans="1:17" s="53" customFormat="1" ht="21" x14ac:dyDescent="0.2">
      <c r="A37" s="5" t="s">
        <v>51</v>
      </c>
      <c r="C37" s="53">
        <v>11041533</v>
      </c>
      <c r="E37" s="53">
        <v>118545888698</v>
      </c>
      <c r="G37" s="53">
        <v>82390488263</v>
      </c>
      <c r="I37" s="53">
        <f t="shared" si="0"/>
        <v>36155400435</v>
      </c>
      <c r="K37" s="53">
        <v>11041533</v>
      </c>
      <c r="M37" s="53">
        <v>118545888698</v>
      </c>
      <c r="O37" s="53">
        <v>79761004595</v>
      </c>
      <c r="Q37" s="53">
        <f t="shared" si="1"/>
        <v>38784884103</v>
      </c>
    </row>
    <row r="38" spans="1:17" ht="21" x14ac:dyDescent="0.2">
      <c r="A38" s="5" t="s">
        <v>78</v>
      </c>
      <c r="C38" s="36">
        <v>997956</v>
      </c>
      <c r="E38" s="36">
        <v>7050521616</v>
      </c>
      <c r="G38" s="36">
        <v>4682853472</v>
      </c>
      <c r="I38" s="53">
        <f t="shared" si="0"/>
        <v>2367668144</v>
      </c>
      <c r="K38" s="43">
        <v>997956</v>
      </c>
      <c r="L38" s="43"/>
      <c r="M38" s="43">
        <v>7050521616</v>
      </c>
      <c r="N38" s="43"/>
      <c r="O38" s="43">
        <v>5320074439</v>
      </c>
      <c r="Q38" s="53">
        <f t="shared" si="1"/>
        <v>1730447177</v>
      </c>
    </row>
    <row r="39" spans="1:17" s="43" customFormat="1" ht="21" x14ac:dyDescent="0.2">
      <c r="A39" s="5" t="s">
        <v>73</v>
      </c>
      <c r="C39" s="43">
        <v>29772426</v>
      </c>
      <c r="E39" s="43">
        <v>226589327078</v>
      </c>
      <c r="G39" s="43">
        <v>174258706933</v>
      </c>
      <c r="I39" s="53">
        <f t="shared" si="0"/>
        <v>52330620145</v>
      </c>
      <c r="K39" s="43">
        <v>29772426</v>
      </c>
      <c r="M39" s="43">
        <v>226589327078</v>
      </c>
      <c r="O39" s="43">
        <v>221211848543</v>
      </c>
      <c r="Q39" s="50">
        <f t="shared" si="1"/>
        <v>5377478535</v>
      </c>
    </row>
    <row r="40" spans="1:17" s="43" customFormat="1" ht="21" x14ac:dyDescent="0.2">
      <c r="A40" s="5" t="s">
        <v>85</v>
      </c>
      <c r="C40" s="43">
        <v>10715782</v>
      </c>
      <c r="E40" s="43">
        <v>732078539003</v>
      </c>
      <c r="G40" s="43">
        <v>730515221482</v>
      </c>
      <c r="I40" s="53">
        <f t="shared" si="0"/>
        <v>1563317521</v>
      </c>
      <c r="K40" s="43">
        <v>10715782</v>
      </c>
      <c r="M40" s="43">
        <v>732078539003</v>
      </c>
      <c r="O40" s="43">
        <v>494331729475</v>
      </c>
      <c r="Q40" s="50">
        <f t="shared" si="1"/>
        <v>237746809528</v>
      </c>
    </row>
    <row r="41" spans="1:17" s="43" customFormat="1" ht="21" x14ac:dyDescent="0.2">
      <c r="A41" s="5" t="s">
        <v>82</v>
      </c>
      <c r="C41" s="43">
        <v>42795098</v>
      </c>
      <c r="E41" s="43">
        <v>196312421419</v>
      </c>
      <c r="G41" s="43">
        <v>122169767774</v>
      </c>
      <c r="I41" s="53">
        <f t="shared" si="0"/>
        <v>74142653645</v>
      </c>
      <c r="K41" s="43">
        <v>42795098</v>
      </c>
      <c r="M41" s="43">
        <v>196312421419</v>
      </c>
      <c r="O41" s="43">
        <v>259642553466</v>
      </c>
      <c r="Q41" s="50">
        <f t="shared" si="1"/>
        <v>-63330132047</v>
      </c>
    </row>
    <row r="42" spans="1:17" ht="21" x14ac:dyDescent="0.2">
      <c r="A42" s="5" t="s">
        <v>91</v>
      </c>
      <c r="C42" s="36">
        <v>369999</v>
      </c>
      <c r="E42" s="36">
        <v>60867959513</v>
      </c>
      <c r="G42" s="36">
        <v>69926901766</v>
      </c>
      <c r="I42" s="53">
        <f t="shared" si="0"/>
        <v>-9058942253</v>
      </c>
      <c r="K42" s="43">
        <v>369999</v>
      </c>
      <c r="L42" s="43"/>
      <c r="M42" s="43">
        <v>60867959513</v>
      </c>
      <c r="N42" s="43"/>
      <c r="O42" s="43">
        <v>69926901766</v>
      </c>
      <c r="Q42" s="50">
        <f t="shared" si="1"/>
        <v>-9058942253</v>
      </c>
    </row>
    <row r="43" spans="1:17" ht="21" x14ac:dyDescent="0.2">
      <c r="A43" s="5" t="s">
        <v>67</v>
      </c>
      <c r="C43" s="36">
        <v>10518872</v>
      </c>
      <c r="E43" s="36">
        <v>285519484422</v>
      </c>
      <c r="G43" s="36">
        <v>200624059730</v>
      </c>
      <c r="I43" s="53">
        <f t="shared" si="0"/>
        <v>84895424692</v>
      </c>
      <c r="K43" s="43">
        <v>10518872</v>
      </c>
      <c r="L43" s="43"/>
      <c r="M43" s="43">
        <v>285519484422</v>
      </c>
      <c r="N43" s="43"/>
      <c r="O43" s="43">
        <v>184300172992</v>
      </c>
      <c r="Q43" s="50">
        <f t="shared" si="1"/>
        <v>101219311430</v>
      </c>
    </row>
    <row r="44" spans="1:17" ht="21.75" thickBot="1" x14ac:dyDescent="0.25">
      <c r="A44" s="5" t="s">
        <v>79</v>
      </c>
      <c r="C44" s="36">
        <v>13382797</v>
      </c>
      <c r="E44" s="36">
        <v>126153805802</v>
      </c>
      <c r="G44" s="36">
        <v>75161109562</v>
      </c>
      <c r="I44" s="53">
        <f t="shared" si="0"/>
        <v>50992696240</v>
      </c>
      <c r="K44" s="43">
        <v>13382797</v>
      </c>
      <c r="L44" s="43"/>
      <c r="M44" s="43">
        <v>126153805802</v>
      </c>
      <c r="N44" s="43"/>
      <c r="O44" s="43">
        <v>67343237191</v>
      </c>
      <c r="Q44" s="50">
        <f t="shared" si="1"/>
        <v>58810568611</v>
      </c>
    </row>
    <row r="45" spans="1:17" ht="21.75" thickBot="1" x14ac:dyDescent="0.25">
      <c r="E45" s="6">
        <f>SUM(E8:E44)</f>
        <v>12213159445174</v>
      </c>
      <c r="F45" s="12"/>
      <c r="G45" s="6">
        <f>SUM(G8:G44)</f>
        <v>9152209516198</v>
      </c>
      <c r="H45" s="12"/>
      <c r="I45" s="6">
        <f>SUM(I8:I44)</f>
        <v>3060949928976</v>
      </c>
      <c r="J45" s="12"/>
      <c r="K45" s="12" t="s">
        <v>15</v>
      </c>
      <c r="L45" s="12"/>
      <c r="M45" s="6">
        <f>SUM(M8:M44)</f>
        <v>12213159445174</v>
      </c>
      <c r="N45" s="12"/>
      <c r="O45" s="6">
        <f>SUM(O8:O44)</f>
        <v>11134639133430</v>
      </c>
      <c r="P45" s="12"/>
      <c r="Q45" s="6">
        <f>SUM(Q8:Q44)</f>
        <v>1078520311744</v>
      </c>
    </row>
    <row r="46" spans="1:17" ht="19.5" thickTop="1" x14ac:dyDescent="0.2">
      <c r="I46" s="47"/>
    </row>
    <row r="47" spans="1:17" x14ac:dyDescent="0.2">
      <c r="I47" s="53"/>
    </row>
    <row r="51" spans="15:15" x14ac:dyDescent="0.45">
      <c r="O51" s="20"/>
    </row>
    <row r="53" spans="15:15" x14ac:dyDescent="0.45">
      <c r="O53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Q16" sqref="Q16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.75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6" t="str">
        <f>+سهام!A2</f>
        <v>صندوق سرمایه‌گذاری بخشی صنایع مفید - اکتان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</row>
    <row r="3" spans="1:20" ht="24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</row>
    <row r="4" spans="1:20" ht="24" x14ac:dyDescent="0.2">
      <c r="A4" s="56" t="str">
        <f>+سهام!A4</f>
        <v>برای ماه منتهی به 1405/03/31</v>
      </c>
      <c r="B4" s="56" t="s">
        <v>16</v>
      </c>
      <c r="C4" s="56" t="s">
        <v>16</v>
      </c>
      <c r="D4" s="56" t="s">
        <v>16</v>
      </c>
      <c r="E4" s="56" t="s">
        <v>16</v>
      </c>
      <c r="F4" s="56" t="s">
        <v>16</v>
      </c>
      <c r="G4" s="56" t="s">
        <v>16</v>
      </c>
      <c r="H4" s="56" t="s">
        <v>16</v>
      </c>
      <c r="I4" s="56" t="s">
        <v>16</v>
      </c>
      <c r="J4" s="56" t="s">
        <v>16</v>
      </c>
      <c r="K4" s="56" t="s">
        <v>16</v>
      </c>
    </row>
    <row r="5" spans="1:20" ht="25.5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4.75" thickBot="1" x14ac:dyDescent="0.25">
      <c r="A6" s="58" t="s">
        <v>17</v>
      </c>
      <c r="C6" s="32" t="str">
        <f>+سهام!C6</f>
        <v>1405/02/31</v>
      </c>
      <c r="E6" s="58" t="s">
        <v>5</v>
      </c>
      <c r="F6" s="58" t="s">
        <v>5</v>
      </c>
      <c r="G6" s="58" t="s">
        <v>5</v>
      </c>
      <c r="I6" s="58" t="str">
        <f>+سهام!Q6</f>
        <v>1405/03/31</v>
      </c>
      <c r="J6" s="58" t="s">
        <v>4</v>
      </c>
      <c r="K6" s="58" t="s">
        <v>4</v>
      </c>
    </row>
    <row r="7" spans="1:20" ht="24.75" thickBot="1" x14ac:dyDescent="0.25">
      <c r="A7" s="58" t="s">
        <v>17</v>
      </c>
      <c r="C7" s="32" t="s">
        <v>18</v>
      </c>
      <c r="E7" s="32" t="s">
        <v>19</v>
      </c>
      <c r="G7" s="32" t="s">
        <v>20</v>
      </c>
      <c r="I7" s="32" t="s">
        <v>18</v>
      </c>
      <c r="K7" s="32" t="s">
        <v>21</v>
      </c>
    </row>
    <row r="8" spans="1:20" ht="24" x14ac:dyDescent="0.2">
      <c r="A8" s="29" t="s">
        <v>22</v>
      </c>
      <c r="C8" s="14">
        <v>77639416587</v>
      </c>
      <c r="E8" s="14">
        <v>734491636605</v>
      </c>
      <c r="G8" s="14">
        <v>209000000000</v>
      </c>
      <c r="I8" s="14">
        <f>+C8+E8-G8</f>
        <v>603131053192</v>
      </c>
      <c r="K8" s="11">
        <v>4.6128951657838813E-2</v>
      </c>
    </row>
    <row r="9" spans="1:20" ht="24" x14ac:dyDescent="0.2">
      <c r="A9" s="29" t="s">
        <v>99</v>
      </c>
      <c r="C9" s="14">
        <v>835184</v>
      </c>
      <c r="E9" s="14">
        <v>3531</v>
      </c>
      <c r="G9" s="14">
        <v>0</v>
      </c>
      <c r="I9" s="14">
        <f>+C9+E9-G9</f>
        <v>838715</v>
      </c>
      <c r="K9" s="11">
        <v>6.4146993402092429E-8</v>
      </c>
    </row>
    <row r="10" spans="1:20" ht="24.75" thickBot="1" x14ac:dyDescent="0.25">
      <c r="A10" s="18" t="s">
        <v>75</v>
      </c>
      <c r="C10" s="14">
        <v>23801779</v>
      </c>
      <c r="E10" s="14">
        <v>100650</v>
      </c>
      <c r="G10" s="14">
        <v>0</v>
      </c>
      <c r="I10" s="14">
        <f>+C10+E10-G10</f>
        <v>23902429</v>
      </c>
      <c r="K10" s="11">
        <v>1.8281167683384496E-6</v>
      </c>
    </row>
    <row r="11" spans="1:20" ht="24.75" thickBot="1" x14ac:dyDescent="0.25">
      <c r="A11" s="14" t="s">
        <v>15</v>
      </c>
      <c r="C11" s="17">
        <f>SUM(C8:C10)</f>
        <v>77664053550</v>
      </c>
      <c r="D11" s="18"/>
      <c r="E11" s="17">
        <f>SUM(E8:E10)</f>
        <v>734491740786</v>
      </c>
      <c r="F11" s="18"/>
      <c r="G11" s="17">
        <f>SUM(G8:G10)</f>
        <v>209000000000</v>
      </c>
      <c r="H11" s="18"/>
      <c r="I11" s="17">
        <f>SUM(I8:I10)</f>
        <v>603155794336</v>
      </c>
      <c r="J11" s="18"/>
      <c r="K11" s="30">
        <f>SUM(K8:K10)</f>
        <v>4.6130843921600558E-2</v>
      </c>
    </row>
    <row r="12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zoomScaleNormal="100" workbookViewId="0">
      <selection activeCell="Q16" sqref="Q16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9" t="str">
        <f>+سپرده!A2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</row>
    <row r="3" spans="1:7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</row>
    <row r="4" spans="1:7" ht="26.25" x14ac:dyDescent="0.45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</row>
    <row r="6" spans="1:7" ht="27" thickBot="1" x14ac:dyDescent="0.5">
      <c r="A6" s="33" t="s">
        <v>27</v>
      </c>
      <c r="C6" s="33" t="s">
        <v>18</v>
      </c>
      <c r="E6" s="33" t="s">
        <v>44</v>
      </c>
      <c r="G6" s="33" t="s">
        <v>13</v>
      </c>
    </row>
    <row r="7" spans="1:7" ht="21" x14ac:dyDescent="0.55000000000000004">
      <c r="A7" s="27" t="s">
        <v>49</v>
      </c>
      <c r="C7" s="9">
        <f>+'سرمایه‌گذاری در سهام'!I50</f>
        <v>3446808908307</v>
      </c>
      <c r="D7" s="9"/>
      <c r="E7" s="1">
        <f>+C7/$C$9</f>
        <v>0.99840115430857079</v>
      </c>
      <c r="F7" s="1"/>
      <c r="G7" s="1">
        <v>0.26362045307338311</v>
      </c>
    </row>
    <row r="8" spans="1:7" ht="21.75" thickBot="1" x14ac:dyDescent="0.6">
      <c r="A8" s="27" t="s">
        <v>50</v>
      </c>
      <c r="C8" s="9">
        <f>+'درآمد سپرده بانکی'!C11</f>
        <v>5519740786</v>
      </c>
      <c r="D8" s="9"/>
      <c r="E8" s="1">
        <f>+C8/$C$9</f>
        <v>1.5988456914292192E-3</v>
      </c>
      <c r="F8" s="1"/>
      <c r="G8" s="1">
        <v>4.2216339970168947E-4</v>
      </c>
    </row>
    <row r="9" spans="1:7" s="27" customFormat="1" ht="21.75" thickBot="1" x14ac:dyDescent="0.6">
      <c r="A9" s="27" t="s">
        <v>15</v>
      </c>
      <c r="C9" s="4">
        <f>SUM(C7:C8)</f>
        <v>3452328649093</v>
      </c>
      <c r="D9" s="3"/>
      <c r="E9" s="8">
        <f>SUM(E7:E8)</f>
        <v>1</v>
      </c>
      <c r="F9" s="39">
        <f>SUM(F7:F8)</f>
        <v>0</v>
      </c>
      <c r="G9" s="10">
        <f>SUM(G7:G8)</f>
        <v>0.2640426164730848</v>
      </c>
    </row>
    <row r="10" spans="1:7" ht="19.5" thickTop="1" x14ac:dyDescent="0.45"/>
    <row r="11" spans="1:7" x14ac:dyDescent="0.45">
      <c r="C11" s="40"/>
      <c r="G11" s="40"/>
    </row>
    <row r="12" spans="1:7" x14ac:dyDescent="0.45">
      <c r="C12" s="45"/>
      <c r="G12" s="40"/>
    </row>
    <row r="13" spans="1:7" x14ac:dyDescent="0.45">
      <c r="C13" s="45"/>
      <c r="G13" s="40"/>
    </row>
    <row r="14" spans="1:7" x14ac:dyDescent="0.45">
      <c r="C14" s="45"/>
      <c r="G14" s="40"/>
    </row>
    <row r="15" spans="1:7" x14ac:dyDescent="0.45">
      <c r="C15" s="45"/>
    </row>
    <row r="16" spans="1:7" x14ac:dyDescent="0.45">
      <c r="G16" s="40"/>
    </row>
    <row r="17" spans="7:7" x14ac:dyDescent="0.45">
      <c r="G17" s="28"/>
    </row>
    <row r="18" spans="7:7" x14ac:dyDescent="0.45">
      <c r="G18" s="2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C9" sqref="C9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9" t="str">
        <f>+سهام!A2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</row>
    <row r="3" spans="1:5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</row>
    <row r="4" spans="1:5" ht="26.25" x14ac:dyDescent="0.2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</row>
    <row r="5" spans="1:5" ht="26.25" x14ac:dyDescent="0.2">
      <c r="E5" s="44" t="s">
        <v>95</v>
      </c>
    </row>
    <row r="6" spans="1:5" ht="27" thickBot="1" x14ac:dyDescent="0.25">
      <c r="A6" s="60" t="s">
        <v>80</v>
      </c>
      <c r="C6" s="16" t="s">
        <v>25</v>
      </c>
      <c r="E6" s="16" t="s">
        <v>94</v>
      </c>
    </row>
    <row r="7" spans="1:5" ht="27" thickBot="1" x14ac:dyDescent="0.25">
      <c r="A7" s="60" t="s">
        <v>80</v>
      </c>
      <c r="C7" s="16" t="s">
        <v>18</v>
      </c>
      <c r="E7" s="16" t="s">
        <v>18</v>
      </c>
    </row>
    <row r="8" spans="1:5" ht="24.75" thickBot="1" x14ac:dyDescent="0.25">
      <c r="A8" s="18" t="s">
        <v>80</v>
      </c>
      <c r="B8" s="14"/>
      <c r="C8" s="14">
        <v>0</v>
      </c>
      <c r="D8" s="14"/>
      <c r="E8" s="14">
        <v>2217930254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2217930254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1"/>
  <sheetViews>
    <sheetView rightToLeft="1" topLeftCell="A28" zoomScale="85" zoomScaleNormal="85" workbookViewId="0">
      <selection activeCell="Q16" sqref="Q16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</row>
    <row r="3" spans="1:21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  <c r="R3" s="59" t="s">
        <v>23</v>
      </c>
      <c r="S3" s="59" t="s">
        <v>23</v>
      </c>
      <c r="T3" s="59" t="s">
        <v>23</v>
      </c>
      <c r="U3" s="59" t="s">
        <v>23</v>
      </c>
    </row>
    <row r="4" spans="1:21" ht="26.25" x14ac:dyDescent="0.45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</row>
    <row r="6" spans="1:21" ht="27" thickBot="1" x14ac:dyDescent="0.5">
      <c r="A6" s="60" t="s">
        <v>3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H6" s="60" t="s">
        <v>25</v>
      </c>
      <c r="I6" s="60" t="s">
        <v>25</v>
      </c>
      <c r="J6" s="60" t="s">
        <v>25</v>
      </c>
      <c r="K6" s="60" t="s">
        <v>25</v>
      </c>
      <c r="M6" s="60" t="s">
        <v>26</v>
      </c>
      <c r="N6" s="60" t="s">
        <v>26</v>
      </c>
      <c r="O6" s="60" t="s">
        <v>26</v>
      </c>
      <c r="P6" s="60" t="s">
        <v>26</v>
      </c>
      <c r="Q6" s="60" t="s">
        <v>26</v>
      </c>
      <c r="R6" s="60" t="s">
        <v>26</v>
      </c>
      <c r="S6" s="60" t="s">
        <v>26</v>
      </c>
      <c r="T6" s="60" t="s">
        <v>26</v>
      </c>
      <c r="U6" s="60" t="s">
        <v>26</v>
      </c>
    </row>
    <row r="7" spans="1:21" ht="27" thickBot="1" x14ac:dyDescent="0.5">
      <c r="A7" s="60" t="s">
        <v>3</v>
      </c>
      <c r="C7" s="33" t="s">
        <v>41</v>
      </c>
      <c r="E7" s="33" t="s">
        <v>42</v>
      </c>
      <c r="G7" s="33" t="s">
        <v>43</v>
      </c>
      <c r="I7" s="33" t="s">
        <v>18</v>
      </c>
      <c r="K7" s="33" t="s">
        <v>44</v>
      </c>
      <c r="M7" s="33" t="s">
        <v>41</v>
      </c>
      <c r="O7" s="33" t="s">
        <v>42</v>
      </c>
      <c r="Q7" s="33" t="s">
        <v>43</v>
      </c>
      <c r="S7" s="33" t="s">
        <v>18</v>
      </c>
      <c r="U7" s="33" t="s">
        <v>44</v>
      </c>
    </row>
    <row r="8" spans="1:21" ht="21" x14ac:dyDescent="0.55000000000000004">
      <c r="A8" s="25" t="s">
        <v>69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77651235825</v>
      </c>
      <c r="F8" s="9"/>
      <c r="G8" s="9">
        <f>IFERROR(VLOOKUP(A8,'درآمد ناشی از فروش'!A:Q,9,0),0)</f>
        <v>0</v>
      </c>
      <c r="H8" s="9"/>
      <c r="I8" s="9">
        <f>+G8+E8+C8</f>
        <v>77651235825</v>
      </c>
      <c r="J8" s="9"/>
      <c r="K8" s="1">
        <f>+I8/$I$50</f>
        <v>2.2528442362399675E-2</v>
      </c>
      <c r="L8" s="9"/>
      <c r="M8" s="9">
        <f>IFERROR(VLOOKUP(A8,'درآمد سود سهام'!A:S,19,0),0)</f>
        <v>128344505400</v>
      </c>
      <c r="N8" s="9"/>
      <c r="O8" s="9">
        <f>IFERROR(VLOOKUP(A8,'درآمد ناشی از تغییر قیمت اوراق'!A:Q,17,0),0)</f>
        <v>34614906747</v>
      </c>
      <c r="P8" s="9"/>
      <c r="Q8" s="9">
        <f>IFERROR(VLOOKUP(A8,'درآمد ناشی از فروش'!A:Q,17,0),0)</f>
        <v>0</v>
      </c>
      <c r="R8" s="9"/>
      <c r="S8" s="9">
        <f>+Q8+O8+M8</f>
        <v>162959412147</v>
      </c>
      <c r="T8" s="9"/>
      <c r="U8" s="1">
        <f>+S8/$S$50</f>
        <v>9.4677598524317258E-2</v>
      </c>
    </row>
    <row r="9" spans="1:21" ht="21" x14ac:dyDescent="0.55000000000000004">
      <c r="A9" s="25" t="s">
        <v>67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84895424692</v>
      </c>
      <c r="F9" s="9"/>
      <c r="G9" s="9">
        <f>IFERROR(VLOOKUP(A9,'درآمد ناشی از فروش'!A:Q,9,0),0)</f>
        <v>0</v>
      </c>
      <c r="H9" s="9"/>
      <c r="I9" s="9">
        <f t="shared" ref="I9:I49" si="0">+G9+E9+C9</f>
        <v>84895424692</v>
      </c>
      <c r="J9" s="9"/>
      <c r="K9" s="1">
        <f>+I9/$I$50</f>
        <v>2.4630151235653746E-2</v>
      </c>
      <c r="L9" s="9"/>
      <c r="M9" s="9">
        <f>IFERROR(VLOOKUP(A9,'درآمد سود سهام'!A:S,19,0),0)</f>
        <v>0</v>
      </c>
      <c r="N9" s="9"/>
      <c r="O9" s="9">
        <f>IFERROR(VLOOKUP(A9,'درآمد ناشی از تغییر قیمت اوراق'!A:Q,17,0),0)</f>
        <v>101219311430</v>
      </c>
      <c r="P9" s="9"/>
      <c r="Q9" s="9">
        <f>IFERROR(VLOOKUP(A9,'درآمد ناشی از فروش'!A:Q,17,0),0)</f>
        <v>0</v>
      </c>
      <c r="R9" s="9"/>
      <c r="S9" s="9">
        <f t="shared" ref="S9:S49" si="1">+Q9+O9+M9</f>
        <v>101219311430</v>
      </c>
      <c r="T9" s="9"/>
      <c r="U9" s="1">
        <f>+S9/$S$50</f>
        <v>5.8807289522084832E-2</v>
      </c>
    </row>
    <row r="10" spans="1:21" s="3" customFormat="1" ht="21" x14ac:dyDescent="0.55000000000000004">
      <c r="A10" s="25" t="s">
        <v>71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114343048362</v>
      </c>
      <c r="G10" s="9">
        <f>IFERROR(VLOOKUP(A10,'درآمد ناشی از فروش'!A:Q,9,0),0)</f>
        <v>41641540250</v>
      </c>
      <c r="I10" s="9">
        <f t="shared" si="0"/>
        <v>155984588612</v>
      </c>
      <c r="K10" s="1">
        <f>+I10/$I$50</f>
        <v>4.5254782832917867E-2</v>
      </c>
      <c r="M10" s="9">
        <f>IFERROR(VLOOKUP(A10,'درآمد سود سهام'!A:S,19,0),0)</f>
        <v>0</v>
      </c>
      <c r="O10" s="9">
        <f>IFERROR(VLOOKUP(A10,'درآمد ناشی از تغییر قیمت اوراق'!A:Q,17,0),0)</f>
        <v>89371309912</v>
      </c>
      <c r="Q10" s="9">
        <f>IFERROR(VLOOKUP(A10,'درآمد ناشی از فروش'!A:Q,17,0),0)</f>
        <v>41641540250</v>
      </c>
      <c r="S10" s="9">
        <f t="shared" si="1"/>
        <v>131012850162</v>
      </c>
      <c r="U10" s="1">
        <f>+S10/$S$50</f>
        <v>7.6117002790702076E-2</v>
      </c>
    </row>
    <row r="11" spans="1:21" ht="21" x14ac:dyDescent="0.55000000000000004">
      <c r="A11" s="25" t="s">
        <v>61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76085135173</v>
      </c>
      <c r="F11" s="9"/>
      <c r="G11" s="9">
        <f>IFERROR(VLOOKUP(A11,'درآمد ناشی از فروش'!A:Q,9,0),0)</f>
        <v>10661886247</v>
      </c>
      <c r="H11" s="9"/>
      <c r="I11" s="9">
        <f t="shared" si="0"/>
        <v>86747021420</v>
      </c>
      <c r="J11" s="9"/>
      <c r="K11" s="1">
        <f>+I11/$I$50</f>
        <v>2.5167342816984975E-2</v>
      </c>
      <c r="L11" s="9"/>
      <c r="M11" s="9">
        <f>IFERROR(VLOOKUP(A11,'درآمد سود سهام'!A:S,19,0),0)</f>
        <v>0</v>
      </c>
      <c r="N11" s="9"/>
      <c r="O11" s="9">
        <f>IFERROR(VLOOKUP(A11,'درآمد ناشی از تغییر قیمت اوراق'!A:Q,17,0),0)</f>
        <v>27618940371</v>
      </c>
      <c r="P11" s="9"/>
      <c r="Q11" s="9">
        <f>IFERROR(VLOOKUP(A11,'درآمد ناشی از فروش'!A:Q,17,0),0)</f>
        <v>10661876261</v>
      </c>
      <c r="R11" s="9"/>
      <c r="S11" s="9">
        <f t="shared" si="1"/>
        <v>38280816632</v>
      </c>
      <c r="T11" s="9"/>
      <c r="U11" s="1">
        <f>+S11/$S$50</f>
        <v>2.2240726942473969E-2</v>
      </c>
    </row>
    <row r="12" spans="1:21" ht="21" x14ac:dyDescent="0.55000000000000004">
      <c r="A12" s="25" t="s">
        <v>74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25918439398</v>
      </c>
      <c r="F12" s="9"/>
      <c r="G12" s="9">
        <f>IFERROR(VLOOKUP(A12,'درآمد ناشی از فروش'!A:Q,9,0),0)</f>
        <v>0</v>
      </c>
      <c r="H12" s="9"/>
      <c r="I12" s="9">
        <f t="shared" si="0"/>
        <v>25918439398</v>
      </c>
      <c r="J12" s="9"/>
      <c r="K12" s="1">
        <f>+I12/$I$50</f>
        <v>7.5195463652003242E-3</v>
      </c>
      <c r="L12" s="9"/>
      <c r="M12" s="9">
        <f>IFERROR(VLOOKUP(A12,'درآمد سود سهام'!A:S,19,0),0)</f>
        <v>0</v>
      </c>
      <c r="N12" s="9"/>
      <c r="O12" s="9">
        <f>IFERROR(VLOOKUP(A12,'درآمد ناشی از تغییر قیمت اوراق'!A:Q,17,0),0)</f>
        <v>25412713742</v>
      </c>
      <c r="P12" s="9"/>
      <c r="Q12" s="9">
        <f>IFERROR(VLOOKUP(A12,'درآمد ناشی از فروش'!A:Q,17,0),0)</f>
        <v>-202423039</v>
      </c>
      <c r="R12" s="9"/>
      <c r="S12" s="9">
        <f t="shared" si="1"/>
        <v>25210290703</v>
      </c>
      <c r="T12" s="9"/>
      <c r="U12" s="1">
        <f>+S12/$S$50</f>
        <v>1.4646897349549028E-2</v>
      </c>
    </row>
    <row r="13" spans="1:21" ht="21" x14ac:dyDescent="0.55000000000000004">
      <c r="A13" s="25" t="s">
        <v>59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29524102097</v>
      </c>
      <c r="F13" s="9"/>
      <c r="G13" s="9">
        <f>IFERROR(VLOOKUP(A13,'درآمد ناشی از فروش'!A:Q,9,0),0)</f>
        <v>0</v>
      </c>
      <c r="H13" s="9"/>
      <c r="I13" s="9">
        <f t="shared" si="0"/>
        <v>29524102097</v>
      </c>
      <c r="J13" s="9"/>
      <c r="K13" s="1">
        <f>+I13/$I$50</f>
        <v>8.5656335707631724E-3</v>
      </c>
      <c r="L13" s="9"/>
      <c r="M13" s="9">
        <f>IFERROR(VLOOKUP(A13,'درآمد سود سهام'!A:S,19,0),0)</f>
        <v>0</v>
      </c>
      <c r="N13" s="9"/>
      <c r="O13" s="9">
        <f>IFERROR(VLOOKUP(A13,'درآمد ناشی از تغییر قیمت اوراق'!A:Q,17,0),0)</f>
        <v>32711886480</v>
      </c>
      <c r="P13" s="9"/>
      <c r="Q13" s="9">
        <f>IFERROR(VLOOKUP(A13,'درآمد ناشی از فروش'!A:Q,17,0),0)</f>
        <v>668349048</v>
      </c>
      <c r="R13" s="9"/>
      <c r="S13" s="9">
        <f t="shared" si="1"/>
        <v>33380235528</v>
      </c>
      <c r="T13" s="9"/>
      <c r="U13" s="1">
        <f>+S13/$S$50</f>
        <v>1.939354405081116E-2</v>
      </c>
    </row>
    <row r="14" spans="1:21" ht="21" x14ac:dyDescent="0.55000000000000004">
      <c r="A14" s="25" t="s">
        <v>51</v>
      </c>
      <c r="C14" s="9">
        <f>IFERROR(VLOOKUP(A14,'درآمد سود سهام'!A:S,13,0),0)</f>
        <v>9544486785</v>
      </c>
      <c r="D14" s="9"/>
      <c r="E14" s="9">
        <f>IFERROR(VLOOKUP(A14,'درآمد ناشی از تغییر قیمت اوراق'!A:Q,9,0),0)</f>
        <v>36155400435</v>
      </c>
      <c r="F14" s="9"/>
      <c r="G14" s="9">
        <f>IFERROR(VLOOKUP(A14,'درآمد ناشی از فروش'!A:Q,9,0),0)</f>
        <v>0</v>
      </c>
      <c r="H14" s="9"/>
      <c r="I14" s="9">
        <f t="shared" si="0"/>
        <v>45699887220</v>
      </c>
      <c r="J14" s="9"/>
      <c r="K14" s="1">
        <f>+I14/$I$50</f>
        <v>1.3258607725499591E-2</v>
      </c>
      <c r="L14" s="9"/>
      <c r="M14" s="9">
        <f>IFERROR(VLOOKUP(A14,'درآمد سود سهام'!A:S,19,0),0)</f>
        <v>9544486785</v>
      </c>
      <c r="N14" s="9"/>
      <c r="O14" s="9">
        <f>IFERROR(VLOOKUP(A14,'درآمد ناشی از تغییر قیمت اوراق'!A:Q,17,0),0)</f>
        <v>38784884103</v>
      </c>
      <c r="P14" s="9"/>
      <c r="Q14" s="9">
        <f>IFERROR(VLOOKUP(A14,'درآمد ناشی از فروش'!A:Q,17,0),0)</f>
        <v>0</v>
      </c>
      <c r="R14" s="9"/>
      <c r="S14" s="9">
        <f t="shared" si="1"/>
        <v>48329370888</v>
      </c>
      <c r="T14" s="9"/>
      <c r="U14" s="1">
        <f>+S14/$S$50</f>
        <v>2.8078824742809597E-2</v>
      </c>
    </row>
    <row r="15" spans="1:21" ht="21" x14ac:dyDescent="0.55000000000000004">
      <c r="A15" s="25" t="s">
        <v>65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-85062819170</v>
      </c>
      <c r="F15" s="9"/>
      <c r="G15" s="9">
        <f>IFERROR(VLOOKUP(A15,'درآمد ناشی از فروش'!A:Q,9,0),0)</f>
        <v>0</v>
      </c>
      <c r="H15" s="9"/>
      <c r="I15" s="9">
        <f t="shared" si="0"/>
        <v>-85062819170</v>
      </c>
      <c r="J15" s="9"/>
      <c r="K15" s="1">
        <f>+I15/$I$50</f>
        <v>-2.4678716294655588E-2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48946984697</v>
      </c>
      <c r="P15" s="9"/>
      <c r="Q15" s="9">
        <f>IFERROR(VLOOKUP(A15,'درآمد ناشی از فروش'!A:Q,17,0),0)</f>
        <v>0</v>
      </c>
      <c r="R15" s="9"/>
      <c r="S15" s="9">
        <f t="shared" si="1"/>
        <v>48946984697</v>
      </c>
      <c r="T15" s="9"/>
      <c r="U15" s="1">
        <f>+S15/$S$50</f>
        <v>2.8437651468318576E-2</v>
      </c>
    </row>
    <row r="16" spans="1:21" ht="21" x14ac:dyDescent="0.55000000000000004">
      <c r="A16" s="25" t="s">
        <v>72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0</v>
      </c>
      <c r="H16" s="9"/>
      <c r="I16" s="9">
        <f t="shared" si="0"/>
        <v>0</v>
      </c>
      <c r="J16" s="9"/>
      <c r="K16" s="1">
        <f>+I16/$I$50</f>
        <v>0</v>
      </c>
      <c r="L16" s="9"/>
      <c r="M16" s="9">
        <f>IFERROR(VLOOKUP(A16,'درآمد سود سهام'!A:S,19,0),0)</f>
        <v>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9312537704</v>
      </c>
      <c r="R16" s="9"/>
      <c r="S16" s="9">
        <f t="shared" si="1"/>
        <v>9312537704</v>
      </c>
      <c r="T16" s="9"/>
      <c r="U16" s="1">
        <f>+S16/$S$50</f>
        <v>5.4104804034672063E-3</v>
      </c>
    </row>
    <row r="17" spans="1:21" ht="21" x14ac:dyDescent="0.55000000000000004">
      <c r="A17" s="25" t="s">
        <v>63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88799022416</v>
      </c>
      <c r="F17" s="9"/>
      <c r="G17" s="9">
        <f>IFERROR(VLOOKUP(A17,'درآمد ناشی از فروش'!A:Q,9,0),0)</f>
        <v>-74978179011</v>
      </c>
      <c r="H17" s="9"/>
      <c r="I17" s="9">
        <f t="shared" si="0"/>
        <v>13820843405</v>
      </c>
      <c r="J17" s="9"/>
      <c r="K17" s="1">
        <f>+I17/$I$50</f>
        <v>4.0097504017965729E-3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-79014757555</v>
      </c>
      <c r="P17" s="9"/>
      <c r="Q17" s="9">
        <f>IFERROR(VLOOKUP(A17,'درآمد ناشی از فروش'!A:Q,17,0),0)</f>
        <v>-93177011876</v>
      </c>
      <c r="R17" s="9"/>
      <c r="S17" s="9">
        <f t="shared" si="1"/>
        <v>-172191769431</v>
      </c>
      <c r="T17" s="9"/>
      <c r="U17" s="1">
        <f>+S17/$S$50</f>
        <v>-0.10004149499922056</v>
      </c>
    </row>
    <row r="18" spans="1:21" ht="21" x14ac:dyDescent="0.55000000000000004">
      <c r="A18" s="25" t="s">
        <v>64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18584835275</v>
      </c>
      <c r="F18" s="9"/>
      <c r="G18" s="9">
        <f>IFERROR(VLOOKUP(A18,'درآمد ناشی از فروش'!A:Q,9,0),0)</f>
        <v>0</v>
      </c>
      <c r="H18" s="9"/>
      <c r="I18" s="9">
        <f t="shared" si="0"/>
        <v>18584835275</v>
      </c>
      <c r="J18" s="9"/>
      <c r="K18" s="1">
        <f>+I18/$I$50</f>
        <v>5.391896031778704E-3</v>
      </c>
      <c r="L18" s="9"/>
      <c r="M18" s="9">
        <f>IFERROR(VLOOKUP(A18,'درآمد سود سهام'!A:S,19,0),0)</f>
        <v>19375464000</v>
      </c>
      <c r="N18" s="9"/>
      <c r="O18" s="9">
        <f>IFERROR(VLOOKUP(A18,'درآمد ناشی از تغییر قیمت اوراق'!A:Q,17,0),0)</f>
        <v>5632996742</v>
      </c>
      <c r="P18" s="9"/>
      <c r="Q18" s="9">
        <f>IFERROR(VLOOKUP(A18,'درآمد ناشی از فروش'!A:Q,17,0),0)</f>
        <v>949059436</v>
      </c>
      <c r="R18" s="9"/>
      <c r="S18" s="9">
        <f t="shared" si="1"/>
        <v>25957520178</v>
      </c>
      <c r="T18" s="9"/>
      <c r="U18" s="1">
        <f>+S18/$S$50</f>
        <v>1.5081029329454361E-2</v>
      </c>
    </row>
    <row r="19" spans="1:21" ht="21" x14ac:dyDescent="0.55000000000000004">
      <c r="A19" s="25" t="s">
        <v>89</v>
      </c>
      <c r="C19" s="9">
        <f>IFERROR(VLOOKUP(A19,'درآمد سود سهام'!A:S,13,0),0)</f>
        <v>63758146492</v>
      </c>
      <c r="D19" s="9"/>
      <c r="E19" s="9">
        <f>IFERROR(VLOOKUP(A19,'درآمد ناشی از تغییر قیمت اوراق'!A:Q,9,0),0)</f>
        <v>1563317521</v>
      </c>
      <c r="F19" s="9"/>
      <c r="G19" s="9">
        <f>IFERROR(VLOOKUP(A19,'درآمد ناشی از فروش'!A:Q,9,0),0)</f>
        <v>234926524800</v>
      </c>
      <c r="H19" s="9"/>
      <c r="I19" s="9">
        <f t="shared" si="0"/>
        <v>300247988813</v>
      </c>
      <c r="J19" s="9"/>
      <c r="K19" s="1">
        <f>+I19/$I$50</f>
        <v>8.710897435868456E-2</v>
      </c>
      <c r="L19" s="9"/>
      <c r="M19" s="9">
        <f>IFERROR(VLOOKUP(A19,'درآمد سود سهام'!A:S,19,0),0)</f>
        <v>63758146492</v>
      </c>
      <c r="N19" s="9"/>
      <c r="O19" s="9">
        <f>IFERROR(VLOOKUP(A19,'درآمد ناشی از تغییر قیمت اوراق'!A:Q,17,0),0)</f>
        <v>237746809528</v>
      </c>
      <c r="P19" s="9"/>
      <c r="Q19" s="9">
        <f>IFERROR(VLOOKUP(A19,'درآمد ناشی از فروش'!A:Q,17,0),0)</f>
        <v>251006591501</v>
      </c>
      <c r="R19" s="9"/>
      <c r="S19" s="9">
        <f t="shared" si="1"/>
        <v>552511547521</v>
      </c>
      <c r="T19" s="9"/>
      <c r="U19" s="1">
        <f>+S19/$S$50</f>
        <v>0.32100303865268631</v>
      </c>
    </row>
    <row r="20" spans="1:21" ht="21" x14ac:dyDescent="0.55000000000000004">
      <c r="A20" s="25" t="s">
        <v>91</v>
      </c>
      <c r="C20" s="9">
        <f>IFERROR(VLOOKUP(A20,'درآمد سود سهام'!A:S,13,0),0)</f>
        <v>7200532506</v>
      </c>
      <c r="D20" s="9"/>
      <c r="E20" s="9">
        <f>IFERROR(VLOOKUP(A20,'درآمد ناشی از تغییر قیمت اوراق'!A:Q,9,0),0)</f>
        <v>-9058942253</v>
      </c>
      <c r="F20" s="9"/>
      <c r="G20" s="9">
        <f>IFERROR(VLOOKUP(A20,'درآمد ناشی از فروش'!A:Q,9,0),0)</f>
        <v>0</v>
      </c>
      <c r="H20" s="9"/>
      <c r="I20" s="9">
        <f t="shared" si="0"/>
        <v>-1858409747</v>
      </c>
      <c r="J20" s="9"/>
      <c r="K20" s="1">
        <f>+I20/$I$50</f>
        <v>-5.3916819772663631E-4</v>
      </c>
      <c r="L20" s="9"/>
      <c r="M20" s="9">
        <f>IFERROR(VLOOKUP(A20,'درآمد سود سهام'!A:S,19,0),0)</f>
        <v>7200532506</v>
      </c>
      <c r="N20" s="9"/>
      <c r="O20" s="9">
        <f>IFERROR(VLOOKUP(A20,'درآمد ناشی از تغییر قیمت اوراق'!A:Q,17,0),0)</f>
        <v>-9058942253</v>
      </c>
      <c r="P20" s="9"/>
      <c r="Q20" s="9">
        <f>IFERROR(VLOOKUP(A20,'درآمد ناشی از فروش'!A:Q,17,0),0)</f>
        <v>-14442933188</v>
      </c>
      <c r="R20" s="9"/>
      <c r="S20" s="9">
        <f t="shared" si="1"/>
        <v>-16301342935</v>
      </c>
      <c r="T20" s="9"/>
      <c r="U20" s="1">
        <f>+S20/$S$50</f>
        <v>-9.470898191599535E-3</v>
      </c>
    </row>
    <row r="21" spans="1:21" ht="21" x14ac:dyDescent="0.55000000000000004">
      <c r="A21" s="25" t="s">
        <v>58</v>
      </c>
      <c r="C21" s="9">
        <f>IFERROR(VLOOKUP(A21,'درآمد سود سهام'!A:S,13,0),0)</f>
        <v>1585771984</v>
      </c>
      <c r="D21" s="9"/>
      <c r="E21" s="9">
        <f>IFERROR(VLOOKUP(A21,'درآمد ناشی از تغییر قیمت اوراق'!A:Q,9,0),0)</f>
        <v>3689557442</v>
      </c>
      <c r="F21" s="9"/>
      <c r="G21" s="9">
        <f>IFERROR(VLOOKUP(A21,'درآمد ناشی از فروش'!A:Q,9,0),0)</f>
        <v>0</v>
      </c>
      <c r="H21" s="9"/>
      <c r="I21" s="9">
        <f t="shared" si="0"/>
        <v>5275329426</v>
      </c>
      <c r="J21" s="9"/>
      <c r="K21" s="1">
        <f>+I21/$I$50</f>
        <v>1.5304966321997614E-3</v>
      </c>
      <c r="L21" s="9"/>
      <c r="M21" s="9">
        <f>IFERROR(VLOOKUP(A21,'درآمد سود سهام'!A:S,19,0),0)</f>
        <v>1585771984</v>
      </c>
      <c r="N21" s="9"/>
      <c r="O21" s="9">
        <f>IFERROR(VLOOKUP(A21,'درآمد ناشی از تغییر قیمت اوراق'!A:Q,17,0),0)</f>
        <v>-1366034310</v>
      </c>
      <c r="P21" s="9"/>
      <c r="Q21" s="9">
        <f>IFERROR(VLOOKUP(A21,'درآمد ناشی از فروش'!A:Q,17,0),0)</f>
        <v>26479621509</v>
      </c>
      <c r="R21" s="9"/>
      <c r="S21" s="9">
        <f t="shared" si="1"/>
        <v>26699359183</v>
      </c>
      <c r="T21" s="9"/>
      <c r="U21" s="1">
        <f>+S21/$S$50</f>
        <v>1.5512029506490542E-2</v>
      </c>
    </row>
    <row r="22" spans="1:21" ht="21" x14ac:dyDescent="0.55000000000000004">
      <c r="A22" s="25" t="s">
        <v>73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52330620145</v>
      </c>
      <c r="F22" s="9"/>
      <c r="G22" s="9">
        <f>IFERROR(VLOOKUP(A22,'درآمد ناشی از فروش'!A:Q,9,0),0)</f>
        <v>-2067060044</v>
      </c>
      <c r="H22" s="9"/>
      <c r="I22" s="9">
        <f t="shared" si="0"/>
        <v>50263560101</v>
      </c>
      <c r="J22" s="9"/>
      <c r="K22" s="1">
        <f>+I22/$I$50</f>
        <v>1.4582636124637499E-2</v>
      </c>
      <c r="L22" s="9"/>
      <c r="M22" s="9">
        <f>IFERROR(VLOOKUP(A22,'درآمد سود سهام'!A:S,19,0),0)</f>
        <v>0</v>
      </c>
      <c r="N22" s="9"/>
      <c r="O22" s="9">
        <f>IFERROR(VLOOKUP(A22,'درآمد ناشی از تغییر قیمت اوراق'!A:Q,17,0),0)</f>
        <v>5377478535</v>
      </c>
      <c r="P22" s="9"/>
      <c r="Q22" s="9">
        <f>IFERROR(VLOOKUP(A22,'درآمد ناشی از فروش'!A:Q,17,0),0)</f>
        <v>-5911839357</v>
      </c>
      <c r="R22" s="9"/>
      <c r="S22" s="9">
        <f t="shared" si="1"/>
        <v>-534360822</v>
      </c>
      <c r="T22" s="9"/>
      <c r="U22" s="1">
        <f>+S22/$S$50</f>
        <v>-3.1045766983255242E-4</v>
      </c>
    </row>
    <row r="23" spans="1:21" ht="21" x14ac:dyDescent="0.55000000000000004">
      <c r="A23" s="25" t="s">
        <v>66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765919498558</v>
      </c>
      <c r="F23" s="9"/>
      <c r="G23" s="9">
        <f>IFERROR(VLOOKUP(A23,'درآمد ناشی از فروش'!A:Q,9,0),0)</f>
        <v>35138414882</v>
      </c>
      <c r="H23" s="9"/>
      <c r="I23" s="9">
        <f t="shared" si="0"/>
        <v>801057913440</v>
      </c>
      <c r="J23" s="9"/>
      <c r="K23" s="1">
        <f>+I23/$I$50</f>
        <v>0.2324056641229533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260872683543</v>
      </c>
      <c r="P23" s="9"/>
      <c r="Q23" s="9">
        <f>IFERROR(VLOOKUP(A23,'درآمد ناشی از فروش'!A:Q,17,0),0)</f>
        <v>39479567092</v>
      </c>
      <c r="R23" s="9"/>
      <c r="S23" s="9">
        <f t="shared" si="1"/>
        <v>300352250635</v>
      </c>
      <c r="T23" s="9"/>
      <c r="U23" s="1">
        <f>+S23/$S$50</f>
        <v>0.17450130328062274</v>
      </c>
    </row>
    <row r="24" spans="1:21" ht="21" x14ac:dyDescent="0.55000000000000004">
      <c r="A24" s="25" t="s">
        <v>62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118744601357</v>
      </c>
      <c r="F24" s="9"/>
      <c r="G24" s="9">
        <f>IFERROR(VLOOKUP(A24,'درآمد ناشی از فروش'!A:Q,9,0),0)</f>
        <v>0</v>
      </c>
      <c r="H24" s="9"/>
      <c r="I24" s="9">
        <f t="shared" si="0"/>
        <v>118744601357</v>
      </c>
      <c r="J24" s="9"/>
      <c r="K24" s="1">
        <f>+I24/$I$50</f>
        <v>3.445059024618944E-2</v>
      </c>
      <c r="L24" s="9"/>
      <c r="M24" s="9">
        <f>IFERROR(VLOOKUP(A24,'درآمد سود سهام'!A:S,19,0),0)</f>
        <v>0</v>
      </c>
      <c r="N24" s="9"/>
      <c r="O24" s="9">
        <f>IFERROR(VLOOKUP(A24,'درآمد ناشی از تغییر قیمت اوراق'!A:Q,17,0),0)</f>
        <v>30695958167</v>
      </c>
      <c r="P24" s="9"/>
      <c r="Q24" s="9">
        <f>IFERROR(VLOOKUP(A24,'درآمد ناشی از فروش'!A:Q,17,0),0)</f>
        <v>-24489314</v>
      </c>
      <c r="R24" s="9"/>
      <c r="S24" s="9">
        <f t="shared" si="1"/>
        <v>30671468853</v>
      </c>
      <c r="T24" s="9"/>
      <c r="U24" s="1">
        <f>+S24/$S$50</f>
        <v>1.7819780864181862E-2</v>
      </c>
    </row>
    <row r="25" spans="1:21" ht="21" x14ac:dyDescent="0.45">
      <c r="A25" s="5" t="s">
        <v>57</v>
      </c>
      <c r="C25" s="9">
        <f>IFERROR(VLOOKUP(A25,'درآمد سود سهام'!A:S,13,0),0)</f>
        <v>0</v>
      </c>
      <c r="E25" s="9">
        <f>IFERROR(VLOOKUP(A25,'درآمد ناشی از تغییر قیمت اوراق'!A:Q,9,0),0)</f>
        <v>396863535974</v>
      </c>
      <c r="G25" s="9">
        <f>IFERROR(VLOOKUP(A25,'درآمد ناشی از فروش'!A:Q,9,0),0)</f>
        <v>0</v>
      </c>
      <c r="I25" s="9">
        <f t="shared" si="0"/>
        <v>396863535974</v>
      </c>
      <c r="K25" s="1">
        <f>+I25/$I$50</f>
        <v>0.11513940764674739</v>
      </c>
      <c r="M25" s="9">
        <f>IFERROR(VLOOKUP(A25,'درآمد سود سهام'!A:S,19,0),0)</f>
        <v>0</v>
      </c>
      <c r="O25" s="9">
        <f>IFERROR(VLOOKUP(A25,'درآمد ناشی از تغییر قیمت اوراق'!A:Q,17,0),0)</f>
        <v>99016578696</v>
      </c>
      <c r="Q25" s="9">
        <f>IFERROR(VLOOKUP(A25,'درآمد ناشی از فروش'!A:Q,17,0),0)</f>
        <v>0</v>
      </c>
      <c r="S25" s="9">
        <f t="shared" si="1"/>
        <v>99016578696</v>
      </c>
      <c r="U25" s="1">
        <f>+S25/$S$50</f>
        <v>5.7527526403782107E-2</v>
      </c>
    </row>
    <row r="26" spans="1:21" ht="21" x14ac:dyDescent="0.45">
      <c r="A26" s="5" t="s">
        <v>60</v>
      </c>
      <c r="C26" s="9">
        <f>IFERROR(VLOOKUP(A26,'درآمد سود سهام'!A:S,13,0),0)</f>
        <v>0</v>
      </c>
      <c r="E26" s="9">
        <f>IFERROR(VLOOKUP(A26,'درآمد ناشی از تغییر قیمت اوراق'!A:Q,9,0),0)</f>
        <v>141716323508</v>
      </c>
      <c r="G26" s="9">
        <f>IFERROR(VLOOKUP(A26,'درآمد ناشی از فروش'!A:Q,9,0),0)</f>
        <v>-6434176733</v>
      </c>
      <c r="I26" s="9">
        <f t="shared" si="0"/>
        <v>135282146775</v>
      </c>
      <c r="K26" s="1">
        <f>+I26/$I$50</f>
        <v>3.9248519536131683E-2</v>
      </c>
      <c r="M26" s="9">
        <f>IFERROR(VLOOKUP(A26,'درآمد سود سهام'!A:S,19,0),0)</f>
        <v>52252060000</v>
      </c>
      <c r="O26" s="9">
        <f>IFERROR(VLOOKUP(A26,'درآمد ناشی از تغییر قیمت اوراق'!A:Q,17,0),0)</f>
        <v>-37543475722</v>
      </c>
      <c r="Q26" s="9">
        <f>IFERROR(VLOOKUP(A26,'درآمد ناشی از فروش'!A:Q,17,0),0)</f>
        <v>16202244265</v>
      </c>
      <c r="S26" s="9">
        <f t="shared" si="1"/>
        <v>30910828543</v>
      </c>
      <c r="U26" s="1">
        <f>+S26/$S$50</f>
        <v>1.7958846170899354E-2</v>
      </c>
    </row>
    <row r="27" spans="1:21" ht="21" x14ac:dyDescent="0.45">
      <c r="A27" s="5" t="s">
        <v>81</v>
      </c>
      <c r="C27" s="9">
        <f>IFERROR(VLOOKUP(A27,'درآمد سود سهام'!A:S,13,0),0)</f>
        <v>0</v>
      </c>
      <c r="E27" s="9">
        <f>IFERROR(VLOOKUP(A27,'درآمد ناشی از تغییر قیمت اوراق'!A:Q,9,0),0)</f>
        <v>0</v>
      </c>
      <c r="G27" s="9">
        <f>IFERROR(VLOOKUP(A27,'درآمد ناشی از فروش'!A:Q,9,0),0)</f>
        <v>0</v>
      </c>
      <c r="I27" s="9">
        <f t="shared" si="0"/>
        <v>0</v>
      </c>
      <c r="K27" s="1">
        <f>+I27/$I$50</f>
        <v>0</v>
      </c>
      <c r="M27" s="9">
        <f>IFERROR(VLOOKUP(A27,'درآمد سود سهام'!A:S,19,0),0)</f>
        <v>0</v>
      </c>
      <c r="O27" s="9">
        <f>IFERROR(VLOOKUP(A27,'درآمد ناشی از تغییر قیمت اوراق'!A:Q,17,0),0)</f>
        <v>0</v>
      </c>
      <c r="Q27" s="9">
        <f>IFERROR(VLOOKUP(A27,'درآمد ناشی از فروش'!A:Q,17,0),0)</f>
        <v>-26298978908</v>
      </c>
      <c r="S27" s="9">
        <f t="shared" si="1"/>
        <v>-26298978908</v>
      </c>
      <c r="U27" s="1">
        <f>+S27/$S$50</f>
        <v>-1.5279413038168288E-2</v>
      </c>
    </row>
    <row r="28" spans="1:21" ht="21" x14ac:dyDescent="0.45">
      <c r="A28" s="5" t="s">
        <v>55</v>
      </c>
      <c r="C28" s="9">
        <f>IFERROR(VLOOKUP(A28,'درآمد سود سهام'!A:S,13,0),0)</f>
        <v>0</v>
      </c>
      <c r="E28" s="9">
        <f>IFERROR(VLOOKUP(A28,'درآمد ناشی از تغییر قیمت اوراق'!A:Q,9,0),0)</f>
        <v>68935887878</v>
      </c>
      <c r="G28" s="9">
        <f>IFERROR(VLOOKUP(A28,'درآمد ناشی از فروش'!A:Q,9,0),0)</f>
        <v>0</v>
      </c>
      <c r="I28" s="9">
        <f t="shared" si="0"/>
        <v>68935887878</v>
      </c>
      <c r="K28" s="1">
        <f>+I28/$I$50</f>
        <v>1.9999915780611076E-2</v>
      </c>
      <c r="M28" s="9">
        <f>IFERROR(VLOOKUP(A28,'درآمد سود سهام'!A:S,19,0),0)</f>
        <v>0</v>
      </c>
      <c r="O28" s="9">
        <f>IFERROR(VLOOKUP(A28,'درآمد ناشی از تغییر قیمت اوراق'!A:Q,17,0),0)</f>
        <v>-179134546096</v>
      </c>
      <c r="Q28" s="9">
        <f>IFERROR(VLOOKUP(A28,'درآمد ناشی از فروش'!A:Q,17,0),0)</f>
        <v>0</v>
      </c>
      <c r="S28" s="9">
        <f t="shared" si="1"/>
        <v>-179134546096</v>
      </c>
      <c r="U28" s="1">
        <f>+S28/$S$50</f>
        <v>-0.10407517070455459</v>
      </c>
    </row>
    <row r="29" spans="1:21" ht="21" x14ac:dyDescent="0.45">
      <c r="A29" s="5" t="s">
        <v>54</v>
      </c>
      <c r="C29" s="9">
        <f>IFERROR(VLOOKUP(A29,'درآمد سود سهام'!A:S,13,0),0)</f>
        <v>0</v>
      </c>
      <c r="E29" s="9">
        <f>IFERROR(VLOOKUP(A29,'درآمد ناشی از تغییر قیمت اوراق'!A:Q,9,0),0)</f>
        <v>131958630353</v>
      </c>
      <c r="G29" s="9">
        <f>IFERROR(VLOOKUP(A29,'درآمد ناشی از فروش'!A:Q,9,0),0)</f>
        <v>0</v>
      </c>
      <c r="I29" s="9">
        <f t="shared" si="0"/>
        <v>131958630353</v>
      </c>
      <c r="K29" s="1">
        <f>+I29/$I$50</f>
        <v>3.8284289574328417E-2</v>
      </c>
      <c r="M29" s="9">
        <f>IFERROR(VLOOKUP(A29,'درآمد سود سهام'!A:S,19,0),0)</f>
        <v>0</v>
      </c>
      <c r="O29" s="9">
        <f>IFERROR(VLOOKUP(A29,'درآمد ناشی از تغییر قیمت اوراق'!A:Q,17,0),0)</f>
        <v>40292301529</v>
      </c>
      <c r="Q29" s="9">
        <f>IFERROR(VLOOKUP(A29,'درآمد ناشی از فروش'!A:Q,17,0),0)</f>
        <v>-1149246947</v>
      </c>
      <c r="S29" s="9">
        <f t="shared" si="1"/>
        <v>39143054582</v>
      </c>
      <c r="U29" s="1">
        <f>+S29/$S$50</f>
        <v>2.2741677561937981E-2</v>
      </c>
    </row>
    <row r="30" spans="1:21" ht="21" x14ac:dyDescent="0.45">
      <c r="A30" s="5" t="s">
        <v>53</v>
      </c>
      <c r="C30" s="9">
        <f>IFERROR(VLOOKUP(A30,'درآمد سود سهام'!A:S,13,0),0)</f>
        <v>0</v>
      </c>
      <c r="E30" s="9">
        <f>IFERROR(VLOOKUP(A30,'درآمد ناشی از تغییر قیمت اوراق'!A:Q,9,0),0)</f>
        <v>417143822006</v>
      </c>
      <c r="G30" s="9">
        <f>IFERROR(VLOOKUP(A30,'درآمد ناشی از فروش'!A:Q,9,0),0)</f>
        <v>59800294512</v>
      </c>
      <c r="I30" s="9">
        <f t="shared" si="0"/>
        <v>476944116518</v>
      </c>
      <c r="K30" s="1">
        <f>+I30/$I$50</f>
        <v>0.13837265981544214</v>
      </c>
      <c r="M30" s="9">
        <f>IFERROR(VLOOKUP(A30,'درآمد سود سهام'!A:S,19,0),0)</f>
        <v>0</v>
      </c>
      <c r="O30" s="9">
        <f>IFERROR(VLOOKUP(A30,'درآمد ناشی از تغییر قیمت اوراق'!A:Q,17,0),0)</f>
        <v>357652800055</v>
      </c>
      <c r="Q30" s="9">
        <f>IFERROR(VLOOKUP(A30,'درآمد ناشی از فروش'!A:Q,17,0),0)</f>
        <v>106344185383</v>
      </c>
      <c r="S30" s="9">
        <f t="shared" si="1"/>
        <v>463996985438</v>
      </c>
      <c r="U30" s="1">
        <f>+S30/$S$50</f>
        <v>0.26957706661438258</v>
      </c>
    </row>
    <row r="31" spans="1:21" ht="21" x14ac:dyDescent="0.45">
      <c r="A31" s="5" t="s">
        <v>56</v>
      </c>
      <c r="C31" s="9">
        <f>IFERROR(VLOOKUP(A31,'درآمد سود سهام'!A:S,13,0),0)</f>
        <v>0</v>
      </c>
      <c r="E31" s="9">
        <f>IFERROR(VLOOKUP(A31,'درآمد ناشی از تغییر قیمت اوراق'!A:Q,9,0),0)</f>
        <v>4079044696</v>
      </c>
      <c r="G31" s="9">
        <f>IFERROR(VLOOKUP(A31,'درآمد ناشی از فروش'!A:Q,9,0),0)</f>
        <v>0</v>
      </c>
      <c r="I31" s="9">
        <f t="shared" si="0"/>
        <v>4079044696</v>
      </c>
      <c r="K31" s="1">
        <f>+I31/$I$50</f>
        <v>1.183426411069461E-3</v>
      </c>
      <c r="M31" s="9">
        <f>IFERROR(VLOOKUP(A31,'درآمد سود سهام'!A:S,19,0),0)</f>
        <v>0</v>
      </c>
      <c r="O31" s="9">
        <f>IFERROR(VLOOKUP(A31,'درآمد ناشی از تغییر قیمت اوراق'!A:Q,17,0),0)</f>
        <v>-3892614255</v>
      </c>
      <c r="Q31" s="9">
        <f>IFERROR(VLOOKUP(A31,'درآمد ناشی از فروش'!A:Q,17,0),0)</f>
        <v>-8738630026</v>
      </c>
      <c r="S31" s="9">
        <f t="shared" si="1"/>
        <v>-12631244281</v>
      </c>
      <c r="U31" s="1">
        <f>+S31/$S$50</f>
        <v>-7.3386118613407887E-3</v>
      </c>
    </row>
    <row r="32" spans="1:21" ht="21" x14ac:dyDescent="0.45">
      <c r="A32" s="5" t="s">
        <v>52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202463173931</v>
      </c>
      <c r="G32" s="9">
        <f>IFERROR(VLOOKUP(A32,'درآمد ناشی از فروش'!A:Q,9,0),0)</f>
        <v>0</v>
      </c>
      <c r="I32" s="9">
        <f t="shared" si="0"/>
        <v>202463173931</v>
      </c>
      <c r="K32" s="1">
        <f>+I32/$I$50</f>
        <v>5.8739309116630327E-2</v>
      </c>
      <c r="M32" s="9">
        <f>IFERROR(VLOOKUP(A32,'درآمد سود سهام'!A:S,19,0),0)</f>
        <v>0</v>
      </c>
      <c r="O32" s="9">
        <f>IFERROR(VLOOKUP(A32,'درآمد ناشی از تغییر قیمت اوراق'!A:Q,17,0),0)</f>
        <v>-56432344661</v>
      </c>
      <c r="Q32" s="9">
        <f>IFERROR(VLOOKUP(A32,'درآمد ناشی از فروش'!A:Q,17,0),0)</f>
        <v>0</v>
      </c>
      <c r="S32" s="9">
        <f t="shared" si="1"/>
        <v>-56432344661</v>
      </c>
      <c r="U32" s="1">
        <f>+S32/$S$50</f>
        <v>-3.2786562010793413E-2</v>
      </c>
    </row>
    <row r="33" spans="1:21" ht="21" x14ac:dyDescent="0.45">
      <c r="A33" s="5" t="s">
        <v>82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74142653645</v>
      </c>
      <c r="G33" s="9">
        <f>IFERROR(VLOOKUP(A33,'درآمد ناشی از فروش'!A:Q,9,0),0)</f>
        <v>0</v>
      </c>
      <c r="I33" s="9">
        <f t="shared" si="0"/>
        <v>74142653645</v>
      </c>
      <c r="K33" s="1">
        <f>+I33/$I$50</f>
        <v>2.1510520489346568E-2</v>
      </c>
      <c r="M33" s="9">
        <f>IFERROR(VLOOKUP(A33,'درآمد سود سهام'!A:S,19,0),0)</f>
        <v>0</v>
      </c>
      <c r="O33" s="9">
        <f>IFERROR(VLOOKUP(A33,'درآمد ناشی از تغییر قیمت اوراق'!A:Q,17,0),0)</f>
        <v>-63330132047</v>
      </c>
      <c r="Q33" s="9">
        <f>IFERROR(VLOOKUP(A33,'درآمد ناشی از فروش'!A:Q,17,0),0)</f>
        <v>0</v>
      </c>
      <c r="S33" s="9">
        <f t="shared" si="1"/>
        <v>-63330132047</v>
      </c>
      <c r="U33" s="1">
        <f>+S33/$S$50</f>
        <v>-3.6794099447469364E-2</v>
      </c>
    </row>
    <row r="34" spans="1:21" ht="21" x14ac:dyDescent="0.55000000000000004">
      <c r="A34" s="25" t="s">
        <v>93</v>
      </c>
      <c r="C34" s="9">
        <f>IFERROR(VLOOKUP(A34,'درآمد سود سهام'!A:S,13,0),0)</f>
        <v>0</v>
      </c>
      <c r="D34" s="9"/>
      <c r="E34" s="9">
        <f>IFERROR(VLOOKUP(A34,'درآمد ناشی از تغییر قیمت اوراق'!A:Q,9,0),0)</f>
        <v>0</v>
      </c>
      <c r="F34" s="9"/>
      <c r="G34" s="9">
        <f>IFERROR(VLOOKUP(A34,'درآمد ناشی از فروش'!A:Q,9,0),0)</f>
        <v>2185086355</v>
      </c>
      <c r="H34" s="9"/>
      <c r="I34" s="9">
        <f t="shared" si="0"/>
        <v>2185086355</v>
      </c>
      <c r="J34" s="9"/>
      <c r="K34" s="1">
        <f>+I34/$I$50</f>
        <v>6.3394473355741338E-4</v>
      </c>
      <c r="L34" s="9"/>
      <c r="M34" s="9">
        <f>IFERROR(VLOOKUP(A34,'درآمد سود سهام'!A:S,19,0),0)</f>
        <v>0</v>
      </c>
      <c r="N34" s="9"/>
      <c r="O34" s="9">
        <f>IFERROR(VLOOKUP(A34,'درآمد ناشی از تغییر قیمت اوراق'!A:Q,17,0),0)</f>
        <v>0</v>
      </c>
      <c r="P34" s="9"/>
      <c r="Q34" s="9">
        <f>IFERROR(VLOOKUP(A34,'درآمد ناشی از فروش'!A:Q,17,0),0)</f>
        <v>3505611700</v>
      </c>
      <c r="R34" s="9"/>
      <c r="S34" s="9">
        <f t="shared" si="1"/>
        <v>3505611700</v>
      </c>
      <c r="T34" s="9"/>
      <c r="U34" s="1">
        <f>+S34/$S$50</f>
        <v>2.0367212469774455E-3</v>
      </c>
    </row>
    <row r="35" spans="1:21" ht="21" x14ac:dyDescent="0.55000000000000004">
      <c r="A35" s="25" t="s">
        <v>92</v>
      </c>
      <c r="C35" s="9">
        <f>IFERROR(VLOOKUP(A35,'درآمد سود سهام'!A:S,13,0),0)</f>
        <v>0</v>
      </c>
      <c r="D35" s="9"/>
      <c r="E35" s="9">
        <f>IFERROR(VLOOKUP(A35,'درآمد ناشی از تغییر قیمت اوراق'!A:Q,9,0),0)</f>
        <v>0</v>
      </c>
      <c r="F35" s="9"/>
      <c r="G35" s="9">
        <f>IFERROR(VLOOKUP(A35,'درآمد ناشی از فروش'!A:Q,9,0),0)</f>
        <v>-972885444</v>
      </c>
      <c r="H35" s="9"/>
      <c r="I35" s="9">
        <f t="shared" si="0"/>
        <v>-972885444</v>
      </c>
      <c r="J35" s="9"/>
      <c r="K35" s="1">
        <f>+I35/$I$50</f>
        <v>-2.8225685550924866E-4</v>
      </c>
      <c r="L35" s="9"/>
      <c r="M35" s="9">
        <f>IFERROR(VLOOKUP(A35,'درآمد سود سهام'!A:S,19,0),0)</f>
        <v>0</v>
      </c>
      <c r="N35" s="9"/>
      <c r="O35" s="9">
        <f>IFERROR(VLOOKUP(A35,'درآمد ناشی از تغییر قیمت اوراق'!A:Q,17,0),0)</f>
        <v>0</v>
      </c>
      <c r="P35" s="9"/>
      <c r="Q35" s="9">
        <f>IFERROR(VLOOKUP(A35,'درآمد ناشی از فروش'!A:Q,17,0),0)</f>
        <v>-586875348</v>
      </c>
      <c r="R35" s="9"/>
      <c r="S35" s="9">
        <f t="shared" si="1"/>
        <v>-586875348</v>
      </c>
      <c r="T35" s="9"/>
      <c r="U35" s="1">
        <f>+S35/$S$50</f>
        <v>-3.4096802295556072E-4</v>
      </c>
    </row>
    <row r="36" spans="1:21" ht="21" x14ac:dyDescent="0.55000000000000004">
      <c r="A36" s="25" t="s">
        <v>77</v>
      </c>
      <c r="C36" s="9">
        <f>IFERROR(VLOOKUP(A36,'درآمد سود سهام'!A:S,13,0),0)</f>
        <v>0</v>
      </c>
      <c r="D36" s="9"/>
      <c r="E36" s="9">
        <f>IFERROR(VLOOKUP(A36,'درآمد ناشی از تغییر قیمت اوراق'!A:Q,9,0),0)</f>
        <v>86182880608</v>
      </c>
      <c r="F36" s="9"/>
      <c r="G36" s="9">
        <f>IFERROR(VLOOKUP(A36,'درآمد ناشی از فروش'!A:Q,9,0),0)</f>
        <v>0</v>
      </c>
      <c r="H36" s="9"/>
      <c r="I36" s="9">
        <f t="shared" si="0"/>
        <v>86182880608</v>
      </c>
      <c r="J36" s="9"/>
      <c r="K36" s="1">
        <f>+I36/$I$50</f>
        <v>2.5003672353374303E-2</v>
      </c>
      <c r="L36" s="9"/>
      <c r="M36" s="9">
        <f>IFERROR(VLOOKUP(A36,'درآمد سود سهام'!A:S,19,0),0)</f>
        <v>0</v>
      </c>
      <c r="N36" s="9"/>
      <c r="O36" s="9">
        <f>IFERROR(VLOOKUP(A36,'درآمد ناشی از تغییر قیمت اوراق'!A:Q,17,0),0)</f>
        <v>74558325772</v>
      </c>
      <c r="P36" s="9"/>
      <c r="Q36" s="9">
        <f>IFERROR(VLOOKUP(A36,'درآمد ناشی از فروش'!A:Q,17,0),0)</f>
        <v>0</v>
      </c>
      <c r="R36" s="9"/>
      <c r="S36" s="9">
        <f t="shared" si="1"/>
        <v>74558325772</v>
      </c>
      <c r="T36" s="9"/>
      <c r="U36" s="1">
        <f>+S36/$S$50</f>
        <v>4.3317554605063209E-2</v>
      </c>
    </row>
    <row r="37" spans="1:21" ht="21" x14ac:dyDescent="0.55000000000000004">
      <c r="A37" s="25" t="s">
        <v>78</v>
      </c>
      <c r="C37" s="9">
        <f>IFERROR(VLOOKUP(A37,'درآمد سود سهام'!A:S,13,0),0)</f>
        <v>0</v>
      </c>
      <c r="D37" s="9"/>
      <c r="E37" s="9">
        <f>IFERROR(VLOOKUP(A37,'درآمد ناشی از تغییر قیمت اوراق'!A:Q,9,0),0)</f>
        <v>2367668144</v>
      </c>
      <c r="F37" s="9"/>
      <c r="G37" s="9">
        <f>IFERROR(VLOOKUP(A37,'درآمد ناشی از فروش'!A:Q,9,0),0)</f>
        <v>0</v>
      </c>
      <c r="H37" s="9"/>
      <c r="I37" s="9">
        <f t="shared" si="0"/>
        <v>2367668144</v>
      </c>
      <c r="J37" s="9"/>
      <c r="K37" s="1">
        <f>+I37/$I$50</f>
        <v>6.8691598721756493E-4</v>
      </c>
      <c r="L37" s="9"/>
      <c r="M37" s="9">
        <f>IFERROR(VLOOKUP(A37,'درآمد سود سهام'!A:S,19,0),0)</f>
        <v>0</v>
      </c>
      <c r="N37" s="9"/>
      <c r="O37" s="9">
        <f>IFERROR(VLOOKUP(A37,'درآمد ناشی از تغییر قیمت اوراق'!A:Q,17,0),0)</f>
        <v>1730447177</v>
      </c>
      <c r="P37" s="9"/>
      <c r="Q37" s="9">
        <f>IFERROR(VLOOKUP(A37,'درآمد ناشی از فروش'!A:Q,17,0),0)</f>
        <v>-2477550123</v>
      </c>
      <c r="R37" s="9"/>
      <c r="S37" s="9">
        <f t="shared" si="1"/>
        <v>-747102946</v>
      </c>
      <c r="T37" s="9"/>
      <c r="U37" s="1">
        <f>+S37/$S$50</f>
        <v>-4.3405846796941118E-4</v>
      </c>
    </row>
    <row r="38" spans="1:21" ht="21" x14ac:dyDescent="0.55000000000000004">
      <c r="A38" s="25" t="s">
        <v>97</v>
      </c>
      <c r="C38" s="9">
        <f>IFERROR(VLOOKUP(A38,'درآمد سود سهام'!A:S,13,0),0)</f>
        <v>0</v>
      </c>
      <c r="D38" s="9"/>
      <c r="E38" s="9">
        <f>IFERROR(VLOOKUP(A38,'درآمد ناشی از تغییر قیمت اوراق'!A:Q,9,0),0)</f>
        <v>-50035803269</v>
      </c>
      <c r="F38" s="9"/>
      <c r="G38" s="9">
        <f>IFERROR(VLOOKUP(A38,'درآمد ناشی از فروش'!A:Q,9,0),0)</f>
        <v>0</v>
      </c>
      <c r="H38" s="9"/>
      <c r="I38" s="9">
        <f t="shared" si="0"/>
        <v>-50035803269</v>
      </c>
      <c r="J38" s="9"/>
      <c r="K38" s="1">
        <f>+I38/$I$50</f>
        <v>-1.4516558532853663E-2</v>
      </c>
      <c r="L38" s="9"/>
      <c r="M38" s="9">
        <f>IFERROR(VLOOKUP(A38,'درآمد سود سهام'!A:S,19,0),0)</f>
        <v>0</v>
      </c>
      <c r="N38" s="9"/>
      <c r="O38" s="9">
        <f>IFERROR(VLOOKUP(A38,'درآمد ناشی از تغییر قیمت اوراق'!A:Q,17,0),0)</f>
        <v>44303857720</v>
      </c>
      <c r="P38" s="9"/>
      <c r="Q38" s="9">
        <f>IFERROR(VLOOKUP(A38,'درآمد ناشی از فروش'!A:Q,17,0),0)</f>
        <v>0</v>
      </c>
      <c r="R38" s="9"/>
      <c r="S38" s="9">
        <f t="shared" si="1"/>
        <v>44303857720</v>
      </c>
      <c r="T38" s="9"/>
      <c r="U38" s="1">
        <f>+S38/$S$50</f>
        <v>2.5740046549191323E-2</v>
      </c>
    </row>
    <row r="39" spans="1:21" ht="21" x14ac:dyDescent="0.55000000000000004">
      <c r="A39" s="25" t="s">
        <v>96</v>
      </c>
      <c r="C39" s="9">
        <f>IFERROR(VLOOKUP(A39,'درآمد سود سهام'!A:S,13,0),0)</f>
        <v>0</v>
      </c>
      <c r="D39" s="9"/>
      <c r="E39" s="9">
        <f>IFERROR(VLOOKUP(A39,'درآمد ناشی از تغییر قیمت اوراق'!A:Q,9,0),0)</f>
        <v>4161580380</v>
      </c>
      <c r="F39" s="9"/>
      <c r="G39" s="9">
        <f>IFERROR(VLOOKUP(A39,'درآمد ناشی از فروش'!A:Q,9,0),0)</f>
        <v>0</v>
      </c>
      <c r="H39" s="9"/>
      <c r="I39" s="9">
        <f t="shared" si="0"/>
        <v>4161580380</v>
      </c>
      <c r="J39" s="9"/>
      <c r="K39" s="1">
        <f>+I39/$I$50</f>
        <v>1.2073719462574097E-3</v>
      </c>
      <c r="L39" s="9"/>
      <c r="M39" s="9">
        <f>IFERROR(VLOOKUP(A39,'درآمد سود سهام'!A:S,19,0),0)</f>
        <v>0</v>
      </c>
      <c r="N39" s="9"/>
      <c r="O39" s="9">
        <f>IFERROR(VLOOKUP(A39,'درآمد ناشی از تغییر قیمت اوراق'!A:Q,17,0),0)</f>
        <v>7157648168</v>
      </c>
      <c r="P39" s="9"/>
      <c r="Q39" s="9">
        <f>IFERROR(VLOOKUP(A39,'درآمد ناشی از فروش'!A:Q,17,0),0)</f>
        <v>0</v>
      </c>
      <c r="R39" s="9"/>
      <c r="S39" s="9">
        <f t="shared" si="1"/>
        <v>7157648168</v>
      </c>
      <c r="T39" s="9"/>
      <c r="U39" s="1">
        <f>+S39/$S$50</f>
        <v>4.1585136488889477E-3</v>
      </c>
    </row>
    <row r="40" spans="1:21" ht="21" x14ac:dyDescent="0.55000000000000004">
      <c r="A40" s="25" t="s">
        <v>104</v>
      </c>
      <c r="C40" s="9">
        <f>IFERROR(VLOOKUP(A40,'درآمد سود سهام'!A:S,13,0),0)</f>
        <v>0</v>
      </c>
      <c r="D40" s="9"/>
      <c r="E40" s="9">
        <f>IFERROR(VLOOKUP(A40,'درآمد ناشی از تغییر قیمت اوراق'!A:Q,9,0),0)</f>
        <v>38406000</v>
      </c>
      <c r="F40" s="9"/>
      <c r="G40" s="9">
        <f>IFERROR(VLOOKUP(A40,'درآمد ناشی از فروش'!A:Q,9,0),0)</f>
        <v>0</v>
      </c>
      <c r="H40" s="9"/>
      <c r="I40" s="9">
        <f t="shared" si="0"/>
        <v>38406000</v>
      </c>
      <c r="J40" s="9"/>
      <c r="K40" s="1">
        <f t="shared" ref="K40:K45" si="2">+I40/$I$50</f>
        <v>1.1142480195939907E-5</v>
      </c>
      <c r="L40" s="9"/>
      <c r="M40" s="9">
        <f>IFERROR(VLOOKUP(A40,'درآمد سود سهام'!A:S,19,0),0)</f>
        <v>0</v>
      </c>
      <c r="N40" s="9"/>
      <c r="O40" s="9">
        <f>IFERROR(VLOOKUP(A40,'درآمد ناشی از تغییر قیمت اوراق'!A:Q,17,0),0)</f>
        <v>38406000</v>
      </c>
      <c r="P40" s="9"/>
      <c r="Q40" s="9">
        <f>IFERROR(VLOOKUP(A40,'درآمد ناشی از فروش'!A:Q,17,0),0)</f>
        <v>0</v>
      </c>
      <c r="R40" s="9"/>
      <c r="S40" s="9">
        <f t="shared" si="1"/>
        <v>38406000</v>
      </c>
      <c r="T40" s="9"/>
      <c r="U40" s="1">
        <f t="shared" ref="U40:U45" si="3">+S40/$S$50</f>
        <v>2.2313457081232291E-5</v>
      </c>
    </row>
    <row r="41" spans="1:21" ht="21" x14ac:dyDescent="0.55000000000000004">
      <c r="A41" s="25" t="s">
        <v>107</v>
      </c>
      <c r="C41" s="9">
        <f>IFERROR(VLOOKUP(A41,'درآمد سود سهام'!A:S,13,0),0)</f>
        <v>2364302600</v>
      </c>
      <c r="D41" s="9"/>
      <c r="E41" s="9">
        <f>IFERROR(VLOOKUP(A41,'درآمد ناشی از تغییر قیمت اوراق'!A:Q,9,0),0)</f>
        <v>2017085699</v>
      </c>
      <c r="F41" s="9"/>
      <c r="G41" s="9">
        <f>IFERROR(VLOOKUP(A41,'درآمد ناشی از فروش'!A:Q,9,0),0)</f>
        <v>0</v>
      </c>
      <c r="H41" s="9"/>
      <c r="I41" s="9">
        <f t="shared" si="0"/>
        <v>4381388299</v>
      </c>
      <c r="J41" s="9"/>
      <c r="K41" s="1">
        <f t="shared" si="2"/>
        <v>1.2711433721900312E-3</v>
      </c>
      <c r="L41" s="9"/>
      <c r="M41" s="9">
        <f>IFERROR(VLOOKUP(A41,'درآمد سود سهام'!A:S,19,0),0)</f>
        <v>2364302600</v>
      </c>
      <c r="N41" s="9"/>
      <c r="O41" s="9">
        <f>IFERROR(VLOOKUP(A41,'درآمد ناشی از تغییر قیمت اوراق'!A:Q,17,0),0)</f>
        <v>2017085699</v>
      </c>
      <c r="P41" s="9"/>
      <c r="Q41" s="9">
        <f>IFERROR(VLOOKUP(A41,'درآمد ناشی از فروش'!A:Q,17,0),0)</f>
        <v>0</v>
      </c>
      <c r="R41" s="9"/>
      <c r="S41" s="9">
        <f t="shared" si="1"/>
        <v>4381388299</v>
      </c>
      <c r="T41" s="9"/>
      <c r="U41" s="1">
        <f t="shared" si="3"/>
        <v>2.5455376703106248E-3</v>
      </c>
    </row>
    <row r="42" spans="1:21" ht="21" x14ac:dyDescent="0.55000000000000004">
      <c r="A42" s="25" t="s">
        <v>106</v>
      </c>
      <c r="C42" s="9">
        <f>IFERROR(VLOOKUP(A42,'درآمد سود سهام'!A:S,13,0),0)</f>
        <v>0</v>
      </c>
      <c r="D42" s="9"/>
      <c r="E42" s="9">
        <f>IFERROR(VLOOKUP(A42,'درآمد ناشی از تغییر قیمت اوراق'!A:Q,9,0),0)</f>
        <v>3562042785</v>
      </c>
      <c r="F42" s="9"/>
      <c r="G42" s="9">
        <f>IFERROR(VLOOKUP(A42,'درآمد ناشی از فروش'!A:Q,9,0),0)</f>
        <v>0</v>
      </c>
      <c r="H42" s="9"/>
      <c r="I42" s="9">
        <f t="shared" si="0"/>
        <v>3562042785</v>
      </c>
      <c r="J42" s="9"/>
      <c r="K42" s="1">
        <f t="shared" si="2"/>
        <v>1.0334320467883437E-3</v>
      </c>
      <c r="L42" s="9"/>
      <c r="M42" s="9">
        <f>IFERROR(VLOOKUP(A42,'درآمد سود سهام'!A:S,19,0),0)</f>
        <v>0</v>
      </c>
      <c r="N42" s="9"/>
      <c r="O42" s="9">
        <f>IFERROR(VLOOKUP(A42,'درآمد ناشی از تغییر قیمت اوراق'!A:Q,17,0),0)</f>
        <v>3562042785</v>
      </c>
      <c r="P42" s="9"/>
      <c r="Q42" s="9">
        <f>IFERROR(VLOOKUP(A42,'درآمد ناشی از فروش'!A:Q,17,0),0)</f>
        <v>0</v>
      </c>
      <c r="R42" s="9"/>
      <c r="S42" s="9">
        <f t="shared" si="1"/>
        <v>3562042785</v>
      </c>
      <c r="T42" s="9"/>
      <c r="U42" s="1">
        <f t="shared" si="3"/>
        <v>2.0695070771392658E-3</v>
      </c>
    </row>
    <row r="43" spans="1:21" ht="21" x14ac:dyDescent="0.55000000000000004">
      <c r="A43" s="25" t="s">
        <v>108</v>
      </c>
      <c r="C43" s="9">
        <f>IFERROR(VLOOKUP(A43,'درآمد سود سهام'!A:S,13,0),0)</f>
        <v>1429018305</v>
      </c>
      <c r="D43" s="9"/>
      <c r="E43" s="9">
        <f>IFERROR(VLOOKUP(A43,'درآمد ناشی از تغییر قیمت اوراق'!A:Q,9,0),0)</f>
        <v>1331986213</v>
      </c>
      <c r="F43" s="9"/>
      <c r="G43" s="9">
        <f>IFERROR(VLOOKUP(A43,'درآمد ناشی از فروش'!A:Q,9,0),0)</f>
        <v>0</v>
      </c>
      <c r="H43" s="9"/>
      <c r="I43" s="9">
        <f t="shared" si="0"/>
        <v>2761004518</v>
      </c>
      <c r="J43" s="9"/>
      <c r="K43" s="1">
        <f t="shared" si="2"/>
        <v>8.0103208255781933E-4</v>
      </c>
      <c r="L43" s="9"/>
      <c r="M43" s="9">
        <f>IFERROR(VLOOKUP(A43,'درآمد سود سهام'!A:S,19,0),0)</f>
        <v>1429018305</v>
      </c>
      <c r="N43" s="9"/>
      <c r="O43" s="9">
        <f>IFERROR(VLOOKUP(A43,'درآمد ناشی از تغییر قیمت اوراق'!A:Q,17,0),0)</f>
        <v>1331986213</v>
      </c>
      <c r="P43" s="9"/>
      <c r="Q43" s="9">
        <f>IFERROR(VLOOKUP(A43,'درآمد ناشی از فروش'!A:Q,17,0),0)</f>
        <v>0</v>
      </c>
      <c r="R43" s="9"/>
      <c r="S43" s="9">
        <f t="shared" si="1"/>
        <v>2761004518</v>
      </c>
      <c r="T43" s="9"/>
      <c r="U43" s="1">
        <f t="shared" si="3"/>
        <v>1.6041127900193056E-3</v>
      </c>
    </row>
    <row r="44" spans="1:21" ht="21" x14ac:dyDescent="0.55000000000000004">
      <c r="A44" s="25" t="s">
        <v>109</v>
      </c>
      <c r="C44" s="9">
        <f>IFERROR(VLOOKUP(A44,'درآمد سود سهام'!A:S,13,0),0)</f>
        <v>0</v>
      </c>
      <c r="D44" s="9"/>
      <c r="E44" s="9">
        <f>IFERROR(VLOOKUP(A44,'درآمد ناشی از تغییر قیمت اوراق'!A:Q,9,0),0)</f>
        <v>-5066609687</v>
      </c>
      <c r="F44" s="9"/>
      <c r="G44" s="9">
        <f>IFERROR(VLOOKUP(A44,'درآمد ناشی از فروش'!A:Q,9,0),0)</f>
        <v>0</v>
      </c>
      <c r="H44" s="9"/>
      <c r="I44" s="9">
        <f t="shared" si="0"/>
        <v>-5066609687</v>
      </c>
      <c r="J44" s="9"/>
      <c r="K44" s="1">
        <f t="shared" si="2"/>
        <v>-1.4699421470071028E-3</v>
      </c>
      <c r="L44" s="9"/>
      <c r="M44" s="9">
        <f>IFERROR(VLOOKUP(A44,'درآمد سود سهام'!A:S,19,0),0)</f>
        <v>0</v>
      </c>
      <c r="N44" s="9"/>
      <c r="O44" s="9">
        <f>IFERROR(VLOOKUP(A44,'درآمد ناشی از تغییر قیمت اوراق'!A:Q,17,0),0)</f>
        <v>-5066609687</v>
      </c>
      <c r="P44" s="9"/>
      <c r="Q44" s="9">
        <f>IFERROR(VLOOKUP(A44,'درآمد ناشی از فروش'!A:Q,17,0),0)</f>
        <v>0</v>
      </c>
      <c r="R44" s="9"/>
      <c r="S44" s="9">
        <f t="shared" si="1"/>
        <v>-5066609687</v>
      </c>
      <c r="T44" s="9"/>
      <c r="U44" s="1">
        <f t="shared" si="3"/>
        <v>-2.9436436441761778E-3</v>
      </c>
    </row>
    <row r="45" spans="1:21" ht="21" x14ac:dyDescent="0.55000000000000004">
      <c r="A45" s="25" t="s">
        <v>105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-567365602</v>
      </c>
      <c r="F45" s="9"/>
      <c r="G45" s="9">
        <f>IFERROR(VLOOKUP(A45,'درآمد ناشی از فروش'!A:Q,9,0),0)</f>
        <v>0</v>
      </c>
      <c r="H45" s="9"/>
      <c r="I45" s="9">
        <f t="shared" si="0"/>
        <v>-567365602</v>
      </c>
      <c r="J45" s="9"/>
      <c r="K45" s="1">
        <f t="shared" si="2"/>
        <v>-1.6460605072495245E-4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-567365602</v>
      </c>
      <c r="P45" s="9"/>
      <c r="Q45" s="9">
        <f>IFERROR(VLOOKUP(A45,'درآمد ناشی از فروش'!A:Q,17,0),0)</f>
        <v>0</v>
      </c>
      <c r="R45" s="9"/>
      <c r="S45" s="9">
        <f t="shared" si="1"/>
        <v>-567365602</v>
      </c>
      <c r="T45" s="9"/>
      <c r="U45" s="1">
        <f t="shared" si="3"/>
        <v>-3.2963307841468839E-4</v>
      </c>
    </row>
    <row r="46" spans="1:21" ht="21" x14ac:dyDescent="0.55000000000000004">
      <c r="A46" s="25" t="s">
        <v>98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75274845</v>
      </c>
      <c r="H46" s="9"/>
      <c r="I46" s="9">
        <f t="shared" si="0"/>
        <v>75274845</v>
      </c>
      <c r="J46" s="9"/>
      <c r="K46" s="1">
        <f>+I46/$I$50</f>
        <v>2.1838995721109884E-5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1522598549</v>
      </c>
      <c r="R46" s="9"/>
      <c r="S46" s="9">
        <f t="shared" si="1"/>
        <v>1522598549</v>
      </c>
      <c r="T46" s="9"/>
      <c r="U46" s="1">
        <f>+S46/$S$50</f>
        <v>8.846127525662153E-4</v>
      </c>
    </row>
    <row r="47" spans="1:21" ht="21" x14ac:dyDescent="0.55000000000000004">
      <c r="A47" s="25" t="s">
        <v>70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94697221650</v>
      </c>
      <c r="F47" s="9"/>
      <c r="G47" s="9">
        <f>IFERROR(VLOOKUP(A47,'درآمد ناشی از فروش'!A:Q,9,0),0)</f>
        <v>0</v>
      </c>
      <c r="H47" s="9"/>
      <c r="I47" s="9">
        <f t="shared" si="0"/>
        <v>94697221650</v>
      </c>
      <c r="J47" s="9"/>
      <c r="K47" s="1">
        <f>+I47/$I$50</f>
        <v>2.7473882123773809E-2</v>
      </c>
      <c r="L47" s="9"/>
      <c r="M47" s="9">
        <f>IFERROR(VLOOKUP(A47,'درآمد سود سهام'!A:S,19,0),0)</f>
        <v>0</v>
      </c>
      <c r="N47" s="9"/>
      <c r="O47" s="9">
        <f>IFERROR(VLOOKUP(A47,'درآمد ناشی از تغییر قیمت اوراق'!A:Q,17,0),0)</f>
        <v>-74762264116</v>
      </c>
      <c r="P47" s="9"/>
      <c r="Q47" s="9">
        <f>IFERROR(VLOOKUP(A47,'درآمد ناشی از فروش'!A:Q,17,0),0)</f>
        <v>1605548953</v>
      </c>
      <c r="R47" s="9"/>
      <c r="S47" s="9">
        <f t="shared" si="1"/>
        <v>-73156715163</v>
      </c>
      <c r="T47" s="9"/>
      <c r="U47" s="1">
        <f>+S47/$S$50</f>
        <v>-4.2503234494441912E-2</v>
      </c>
    </row>
    <row r="48" spans="1:21" ht="21" x14ac:dyDescent="0.55000000000000004">
      <c r="A48" s="25" t="s">
        <v>68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33882590551</v>
      </c>
      <c r="F48" s="9"/>
      <c r="G48" s="9">
        <f>IFERROR(VLOOKUP(A48,'درآمد ناشی از فروش'!A:Q,9,0),0)</f>
        <v>0</v>
      </c>
      <c r="H48" s="9"/>
      <c r="I48" s="9">
        <f t="shared" si="0"/>
        <v>33882590551</v>
      </c>
      <c r="J48" s="9"/>
      <c r="K48" s="1">
        <f>+I48/$I$50</f>
        <v>9.830133161528358E-3</v>
      </c>
      <c r="L48" s="9"/>
      <c r="M48" s="9">
        <f>IFERROR(VLOOKUP(A48,'درآمد سود سهام'!A:S,19,0),0)</f>
        <v>0</v>
      </c>
      <c r="N48" s="9"/>
      <c r="O48" s="9">
        <f>IFERROR(VLOOKUP(A48,'درآمد ناشی از تغییر قیمت اوراق'!A:Q,17,0),0)</f>
        <v>-40789514374</v>
      </c>
      <c r="P48" s="9"/>
      <c r="Q48" s="9">
        <f>IFERROR(VLOOKUP(A48,'درآمد ناشی از فروش'!A:Q,17,0),0)</f>
        <v>0</v>
      </c>
      <c r="R48" s="9"/>
      <c r="S48" s="9">
        <f t="shared" si="1"/>
        <v>-40789514374</v>
      </c>
      <c r="T48" s="9"/>
      <c r="U48" s="1">
        <f>+S48/$S$50</f>
        <v>-2.3698252313403029E-2</v>
      </c>
    </row>
    <row r="49" spans="1:21" ht="21.75" thickBot="1" x14ac:dyDescent="0.6">
      <c r="A49" s="25" t="s">
        <v>79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50992696240</v>
      </c>
      <c r="F49" s="9"/>
      <c r="G49" s="9">
        <f>IFERROR(VLOOKUP(A49,'درآمد ناشی از فروش'!A:Q,9,0),0)</f>
        <v>0</v>
      </c>
      <c r="H49" s="9"/>
      <c r="I49" s="9">
        <f t="shared" si="0"/>
        <v>50992696240</v>
      </c>
      <c r="J49" s="9"/>
      <c r="K49" s="1">
        <f>+I49/$I$50</f>
        <v>1.4794175597348835E-2</v>
      </c>
      <c r="L49" s="9"/>
      <c r="M49" s="9">
        <f>IFERROR(VLOOKUP(A49,'درآمد سود سهام'!A:S,19,0),0)</f>
        <v>0</v>
      </c>
      <c r="N49" s="9"/>
      <c r="O49" s="9">
        <f>IFERROR(VLOOKUP(A49,'درآمد ناشی از تغییر قیمت اوراق'!A:Q,17,0),0)</f>
        <v>58810568611</v>
      </c>
      <c r="P49" s="9"/>
      <c r="Q49" s="9">
        <f>IFERROR(VLOOKUP(A49,'درآمد ناشی از فروش'!A:Q,17,0),0)</f>
        <v>459527598</v>
      </c>
      <c r="R49" s="9"/>
      <c r="S49" s="9">
        <f t="shared" si="1"/>
        <v>59270096209</v>
      </c>
      <c r="T49" s="9"/>
      <c r="U49" s="1">
        <f>+S49/$S$50</f>
        <v>3.4435263968130771E-2</v>
      </c>
    </row>
    <row r="50" spans="1:21" s="25" customFormat="1" ht="21.75" thickBot="1" x14ac:dyDescent="0.6">
      <c r="A50" s="25" t="s">
        <v>15</v>
      </c>
      <c r="C50" s="4">
        <f>SUM(C8:C49)</f>
        <v>85882258672</v>
      </c>
      <c r="D50" s="3"/>
      <c r="E50" s="4">
        <f>SUM(E8:E49)</f>
        <v>3060949928976</v>
      </c>
      <c r="F50" s="3"/>
      <c r="G50" s="4">
        <f>SUM(G8:G49)</f>
        <v>299976720659</v>
      </c>
      <c r="H50" s="3"/>
      <c r="I50" s="4">
        <f>SUM(I8:I49)</f>
        <v>3446808908307</v>
      </c>
      <c r="J50" s="3"/>
      <c r="K50" s="8">
        <f>SUM(K8:K49)</f>
        <v>0.99999999999999978</v>
      </c>
      <c r="L50" s="3"/>
      <c r="M50" s="4">
        <f>SUM(M8:M49)</f>
        <v>285854288072</v>
      </c>
      <c r="N50" s="3"/>
      <c r="O50" s="4">
        <f>SUM(O8:O49)</f>
        <v>1078520311744</v>
      </c>
      <c r="P50" s="3"/>
      <c r="Q50" s="4">
        <f>SUM(Q8:Q49)</f>
        <v>356828881123</v>
      </c>
      <c r="R50" s="3"/>
      <c r="S50" s="4">
        <f>SUM(S8:S49)</f>
        <v>1721203480939</v>
      </c>
      <c r="T50" s="3"/>
      <c r="U50" s="8">
        <f>SUM(U8:U49)</f>
        <v>0.99999999999999978</v>
      </c>
    </row>
    <row r="51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8"/>
  <sheetViews>
    <sheetView rightToLeft="1" zoomScale="85" zoomScaleNormal="85" workbookViewId="0">
      <selection activeCell="Q16" sqref="Q16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</row>
    <row r="3" spans="1:19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  <c r="R3" s="59" t="s">
        <v>23</v>
      </c>
      <c r="S3" s="59" t="s">
        <v>23</v>
      </c>
    </row>
    <row r="4" spans="1:19" ht="26.25" x14ac:dyDescent="0.2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</row>
    <row r="6" spans="1:19" ht="27" thickBot="1" x14ac:dyDescent="0.25">
      <c r="A6" s="60" t="s">
        <v>3</v>
      </c>
      <c r="C6" s="60" t="s">
        <v>31</v>
      </c>
      <c r="D6" s="60" t="s">
        <v>31</v>
      </c>
      <c r="E6" s="60" t="s">
        <v>31</v>
      </c>
      <c r="F6" s="60" t="s">
        <v>31</v>
      </c>
      <c r="G6" s="60" t="s">
        <v>31</v>
      </c>
      <c r="I6" s="60" t="s">
        <v>25</v>
      </c>
      <c r="J6" s="60" t="s">
        <v>25</v>
      </c>
      <c r="K6" s="60" t="s">
        <v>25</v>
      </c>
      <c r="L6" s="60" t="s">
        <v>25</v>
      </c>
      <c r="M6" s="60" t="s">
        <v>25</v>
      </c>
      <c r="O6" s="60" t="s">
        <v>26</v>
      </c>
      <c r="P6" s="60" t="s">
        <v>26</v>
      </c>
      <c r="Q6" s="60" t="s">
        <v>26</v>
      </c>
      <c r="R6" s="60" t="s">
        <v>26</v>
      </c>
      <c r="S6" s="60" t="s">
        <v>26</v>
      </c>
    </row>
    <row r="7" spans="1:19" ht="27" thickBot="1" x14ac:dyDescent="0.25">
      <c r="A7" s="60" t="s">
        <v>3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29</v>
      </c>
      <c r="M7" s="33" t="s">
        <v>36</v>
      </c>
      <c r="O7" s="33" t="s">
        <v>35</v>
      </c>
      <c r="Q7" s="33" t="s">
        <v>29</v>
      </c>
      <c r="S7" s="33" t="s">
        <v>36</v>
      </c>
    </row>
    <row r="8" spans="1:19" ht="21" x14ac:dyDescent="0.2">
      <c r="A8" s="3" t="s">
        <v>85</v>
      </c>
      <c r="C8" s="9" t="s">
        <v>110</v>
      </c>
      <c r="E8" s="9">
        <v>10715782</v>
      </c>
      <c r="G8" s="9">
        <v>6928</v>
      </c>
      <c r="I8" s="9">
        <v>74238937696</v>
      </c>
      <c r="K8" s="9">
        <v>-10480791204</v>
      </c>
      <c r="M8" s="9">
        <f>+I8+K8</f>
        <v>63758146492</v>
      </c>
      <c r="O8" s="9">
        <v>74238937696</v>
      </c>
      <c r="Q8" s="9">
        <v>-10480791204</v>
      </c>
      <c r="S8" s="9">
        <f>+O8+Q8</f>
        <v>63758146492</v>
      </c>
    </row>
    <row r="9" spans="1:19" ht="21" x14ac:dyDescent="0.2">
      <c r="A9" s="3" t="s">
        <v>91</v>
      </c>
      <c r="C9" s="9" t="s">
        <v>103</v>
      </c>
      <c r="E9" s="9">
        <v>369999</v>
      </c>
      <c r="G9" s="9">
        <v>22700</v>
      </c>
      <c r="I9" s="9">
        <v>8398977300</v>
      </c>
      <c r="K9" s="9">
        <v>-1198444794</v>
      </c>
      <c r="M9" s="9">
        <f t="shared" ref="M9:M15" si="0">+I9+K9</f>
        <v>7200532506</v>
      </c>
      <c r="O9" s="9">
        <v>8398977300</v>
      </c>
      <c r="Q9" s="9">
        <v>-1198444794</v>
      </c>
      <c r="S9" s="9">
        <f t="shared" ref="S9:S13" si="1">+O9+Q9</f>
        <v>7200532506</v>
      </c>
    </row>
    <row r="10" spans="1:19" ht="21" x14ac:dyDescent="0.2">
      <c r="A10" s="3" t="s">
        <v>108</v>
      </c>
      <c r="C10" s="9" t="s">
        <v>111</v>
      </c>
      <c r="E10" s="9">
        <v>50000</v>
      </c>
      <c r="G10" s="9">
        <v>28874</v>
      </c>
      <c r="I10" s="9">
        <v>1443700000</v>
      </c>
      <c r="K10" s="9">
        <v>-14681695</v>
      </c>
      <c r="M10" s="9">
        <f t="shared" si="0"/>
        <v>1429018305</v>
      </c>
      <c r="O10" s="9">
        <v>1443700000</v>
      </c>
      <c r="Q10" s="9">
        <v>-14681695</v>
      </c>
      <c r="S10" s="9">
        <f t="shared" si="1"/>
        <v>1429018305</v>
      </c>
    </row>
    <row r="11" spans="1:19" ht="21" x14ac:dyDescent="0.2">
      <c r="A11" s="3" t="s">
        <v>87</v>
      </c>
      <c r="C11" s="9" t="s">
        <v>112</v>
      </c>
      <c r="E11" s="9">
        <v>212450</v>
      </c>
      <c r="G11" s="9">
        <v>7500</v>
      </c>
      <c r="I11" s="9">
        <v>1593375000</v>
      </c>
      <c r="K11" s="9">
        <v>-7603016</v>
      </c>
      <c r="M11" s="9">
        <f t="shared" si="0"/>
        <v>1585771984</v>
      </c>
      <c r="O11" s="9">
        <v>1593375000</v>
      </c>
      <c r="Q11" s="9">
        <v>-7603016</v>
      </c>
      <c r="S11" s="9">
        <f t="shared" si="1"/>
        <v>1585771984</v>
      </c>
    </row>
    <row r="12" spans="1:19" ht="21" x14ac:dyDescent="0.2">
      <c r="A12" s="3" t="s">
        <v>107</v>
      </c>
      <c r="C12" s="9" t="s">
        <v>113</v>
      </c>
      <c r="E12" s="9">
        <v>100000</v>
      </c>
      <c r="G12" s="9">
        <v>27400</v>
      </c>
      <c r="I12" s="9">
        <v>2740000000</v>
      </c>
      <c r="K12" s="9">
        <v>-375697400</v>
      </c>
      <c r="M12" s="9">
        <f t="shared" si="0"/>
        <v>2364302600</v>
      </c>
      <c r="O12" s="9">
        <v>2740000000</v>
      </c>
      <c r="Q12" s="9">
        <v>-375697400</v>
      </c>
      <c r="S12" s="9">
        <f t="shared" si="1"/>
        <v>2364302600</v>
      </c>
    </row>
    <row r="13" spans="1:19" ht="21" x14ac:dyDescent="0.2">
      <c r="A13" s="3" t="s">
        <v>51</v>
      </c>
      <c r="C13" s="9" t="s">
        <v>114</v>
      </c>
      <c r="E13" s="9">
        <v>11041533</v>
      </c>
      <c r="G13" s="9">
        <v>1000</v>
      </c>
      <c r="I13" s="9">
        <v>11041533000</v>
      </c>
      <c r="K13" s="9">
        <v>-1497046215</v>
      </c>
      <c r="M13" s="9">
        <f t="shared" si="0"/>
        <v>9544486785</v>
      </c>
      <c r="O13" s="9">
        <v>11041533000</v>
      </c>
      <c r="Q13" s="9">
        <v>-1497046215</v>
      </c>
      <c r="S13" s="9">
        <f t="shared" si="1"/>
        <v>9544486785</v>
      </c>
    </row>
    <row r="14" spans="1:19" ht="21" x14ac:dyDescent="0.2">
      <c r="A14" s="3" t="s">
        <v>64</v>
      </c>
      <c r="C14" s="9" t="s">
        <v>100</v>
      </c>
      <c r="E14" s="9" t="s">
        <v>100</v>
      </c>
      <c r="G14" s="9" t="s">
        <v>100</v>
      </c>
      <c r="I14" s="9">
        <v>0</v>
      </c>
      <c r="K14" s="9">
        <v>0</v>
      </c>
      <c r="M14" s="9">
        <f t="shared" si="0"/>
        <v>0</v>
      </c>
      <c r="O14" s="9">
        <v>19375464000</v>
      </c>
      <c r="Q14" s="9">
        <v>0</v>
      </c>
      <c r="S14" s="9">
        <f>+Q14+O14</f>
        <v>19375464000</v>
      </c>
    </row>
    <row r="15" spans="1:19" ht="21" x14ac:dyDescent="0.2">
      <c r="A15" s="3" t="s">
        <v>60</v>
      </c>
      <c r="C15" s="9" t="s">
        <v>100</v>
      </c>
      <c r="E15" s="9" t="s">
        <v>100</v>
      </c>
      <c r="G15" s="9" t="s">
        <v>100</v>
      </c>
      <c r="I15" s="9">
        <v>0</v>
      </c>
      <c r="K15" s="9">
        <v>0</v>
      </c>
      <c r="M15" s="9">
        <f t="shared" si="0"/>
        <v>0</v>
      </c>
      <c r="O15" s="9">
        <v>52252060000</v>
      </c>
      <c r="Q15" s="9">
        <v>0</v>
      </c>
      <c r="S15" s="9">
        <f t="shared" ref="S15:S16" si="2">+Q15+O15</f>
        <v>52252060000</v>
      </c>
    </row>
    <row r="16" spans="1:19" ht="21.75" thickBot="1" x14ac:dyDescent="0.25">
      <c r="A16" s="3" t="s">
        <v>69</v>
      </c>
      <c r="C16" s="9" t="s">
        <v>100</v>
      </c>
      <c r="E16" s="9" t="s">
        <v>100</v>
      </c>
      <c r="G16" s="9" t="s">
        <v>100</v>
      </c>
      <c r="I16" s="9">
        <v>0</v>
      </c>
      <c r="K16" s="9">
        <v>0</v>
      </c>
      <c r="M16" s="9">
        <f t="shared" ref="M15:M16" si="3">+K16+I16</f>
        <v>0</v>
      </c>
      <c r="O16" s="9">
        <v>128344505400</v>
      </c>
      <c r="Q16" s="9">
        <v>0</v>
      </c>
      <c r="S16" s="9">
        <f t="shared" si="2"/>
        <v>128344505400</v>
      </c>
    </row>
    <row r="17" spans="9:19" ht="24.75" thickBot="1" x14ac:dyDescent="0.25">
      <c r="I17" s="17">
        <f>SUM(I8:I16)</f>
        <v>99456522996</v>
      </c>
      <c r="J17" s="18">
        <f>SUM(J8:J16)</f>
        <v>0</v>
      </c>
      <c r="K17" s="17">
        <f>SUM(K8:K16)</f>
        <v>-13574264324</v>
      </c>
      <c r="L17" s="18">
        <f>SUM(L8:L16)</f>
        <v>0</v>
      </c>
      <c r="M17" s="17">
        <f>SUM(M8:M16)</f>
        <v>85882258672</v>
      </c>
      <c r="N17" s="18">
        <f>SUM(N8:N16)</f>
        <v>0</v>
      </c>
      <c r="O17" s="17">
        <f>SUM(O8:O16)</f>
        <v>299428552396</v>
      </c>
      <c r="P17" s="18">
        <f>SUM(P8:P16)</f>
        <v>0</v>
      </c>
      <c r="Q17" s="17">
        <f>SUM(Q8:Q16)</f>
        <v>-13574264324</v>
      </c>
      <c r="R17" s="18"/>
      <c r="S17" s="17">
        <f>SUM(S8:S16)</f>
        <v>285854288072</v>
      </c>
    </row>
    <row r="18" spans="9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Q16" sqref="Q16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</row>
    <row r="3" spans="1:9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</row>
    <row r="4" spans="1:9" ht="26.25" x14ac:dyDescent="0.45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</row>
    <row r="6" spans="1:9" ht="27" thickBot="1" x14ac:dyDescent="0.5">
      <c r="A6" s="33" t="s">
        <v>45</v>
      </c>
      <c r="C6" s="60" t="s">
        <v>25</v>
      </c>
      <c r="D6" s="60" t="s">
        <v>25</v>
      </c>
      <c r="E6" s="60" t="s">
        <v>25</v>
      </c>
      <c r="G6" s="60" t="s">
        <v>26</v>
      </c>
      <c r="H6" s="60" t="s">
        <v>26</v>
      </c>
      <c r="I6" s="60" t="s">
        <v>26</v>
      </c>
    </row>
    <row r="7" spans="1:9" ht="27" thickBot="1" x14ac:dyDescent="0.5">
      <c r="A7" s="33" t="s">
        <v>46</v>
      </c>
      <c r="C7" s="33" t="s">
        <v>47</v>
      </c>
      <c r="E7" s="33" t="s">
        <v>48</v>
      </c>
      <c r="G7" s="33" t="s">
        <v>47</v>
      </c>
      <c r="I7" s="33" t="s">
        <v>48</v>
      </c>
    </row>
    <row r="8" spans="1:9" ht="22.5" x14ac:dyDescent="0.55000000000000004">
      <c r="A8" s="23" t="s">
        <v>22</v>
      </c>
      <c r="B8" s="24"/>
      <c r="C8" s="23">
        <f>+'سود سپرده بانکی'!G8</f>
        <v>5519636605</v>
      </c>
      <c r="D8" s="24"/>
      <c r="E8" s="41">
        <f>+C8/$C$11</f>
        <v>0.99998112574411746</v>
      </c>
      <c r="F8" s="24"/>
      <c r="G8" s="23">
        <f>+'سود سپرده بانکی'!M8</f>
        <v>14963151951</v>
      </c>
      <c r="H8" s="24"/>
      <c r="I8" s="41">
        <f>+G8/$G$11</f>
        <v>0.99996017388130154</v>
      </c>
    </row>
    <row r="9" spans="1:9" ht="22.5" x14ac:dyDescent="0.55000000000000004">
      <c r="A9" s="23" t="s">
        <v>99</v>
      </c>
      <c r="B9" s="24"/>
      <c r="C9" s="23">
        <f>+'سود سپرده بانکی'!G9</f>
        <v>3531</v>
      </c>
      <c r="D9" s="24"/>
      <c r="E9" s="41">
        <f>+C9/$C$11</f>
        <v>6.3970395293848861E-7</v>
      </c>
      <c r="F9" s="24"/>
      <c r="G9" s="23">
        <f>+'سود سپرده بانکی'!M9</f>
        <v>13715</v>
      </c>
      <c r="H9" s="24"/>
      <c r="I9" s="41">
        <f>+G9/$G$11</f>
        <v>9.1654845380792262E-7</v>
      </c>
    </row>
    <row r="10" spans="1:9" ht="23.25" thickBot="1" x14ac:dyDescent="0.6">
      <c r="A10" s="23" t="s">
        <v>83</v>
      </c>
      <c r="B10" s="24"/>
      <c r="C10" s="23">
        <f>+'سود سپرده بانکی'!G10</f>
        <v>100650</v>
      </c>
      <c r="D10" s="24"/>
      <c r="E10" s="41">
        <f>+C10/$C$11</f>
        <v>1.823455192955505E-5</v>
      </c>
      <c r="F10" s="24"/>
      <c r="G10" s="23">
        <f>+'سود سپرده بانکی'!M10</f>
        <v>582233</v>
      </c>
      <c r="H10" s="24"/>
      <c r="I10" s="41">
        <f>+G10/$G$11</f>
        <v>3.8909570244691808E-5</v>
      </c>
    </row>
    <row r="11" spans="1:9" ht="21.75" thickBot="1" x14ac:dyDescent="0.6">
      <c r="A11" s="15" t="s">
        <v>15</v>
      </c>
      <c r="B11" s="25"/>
      <c r="C11" s="4">
        <f>SUM(C8:C10)</f>
        <v>5519740786</v>
      </c>
      <c r="D11" s="3"/>
      <c r="E11" s="8">
        <f>SUM(E8:E10)</f>
        <v>0.99999999999999989</v>
      </c>
      <c r="F11" s="3"/>
      <c r="G11" s="4">
        <f>SUM(G8:G10)</f>
        <v>14963747899</v>
      </c>
      <c r="H11" s="3"/>
      <c r="I11" s="8">
        <f>SUM(I8:I10)</f>
        <v>1</v>
      </c>
    </row>
    <row r="12" spans="1:9" ht="19.5" thickTop="1" x14ac:dyDescent="0.45">
      <c r="E12" s="2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Q16" sqref="Q16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</row>
    <row r="3" spans="1:13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</row>
    <row r="4" spans="1:13" ht="26.25" x14ac:dyDescent="0.2">
      <c r="A4" s="59" t="str">
        <f>+سهام!A4</f>
        <v>برای ماه منتهی به 1405/03/31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</row>
    <row r="6" spans="1:13" ht="27" thickBot="1" x14ac:dyDescent="0.25">
      <c r="A6" s="60" t="s">
        <v>24</v>
      </c>
      <c r="B6" s="60" t="s">
        <v>24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I6" s="60" t="s">
        <v>26</v>
      </c>
      <c r="J6" s="60" t="s">
        <v>26</v>
      </c>
      <c r="K6" s="60" t="s">
        <v>26</v>
      </c>
      <c r="L6" s="60" t="s">
        <v>26</v>
      </c>
      <c r="M6" s="60" t="s">
        <v>26</v>
      </c>
    </row>
    <row r="7" spans="1:13" ht="27" thickBot="1" x14ac:dyDescent="0.25">
      <c r="A7" s="33" t="s">
        <v>27</v>
      </c>
      <c r="C7" s="33" t="s">
        <v>28</v>
      </c>
      <c r="E7" s="33" t="s">
        <v>29</v>
      </c>
      <c r="G7" s="33" t="s">
        <v>30</v>
      </c>
      <c r="I7" s="33" t="s">
        <v>28</v>
      </c>
      <c r="K7" s="33" t="s">
        <v>29</v>
      </c>
      <c r="M7" s="33" t="s">
        <v>30</v>
      </c>
    </row>
    <row r="8" spans="1:13" ht="19.5" customHeight="1" x14ac:dyDescent="0.2">
      <c r="A8" s="3" t="s">
        <v>22</v>
      </c>
      <c r="C8" s="9">
        <v>5519636605</v>
      </c>
      <c r="E8" s="9">
        <v>0</v>
      </c>
      <c r="G8" s="9">
        <f>+C8-E8</f>
        <v>5519636605</v>
      </c>
      <c r="I8" s="9">
        <v>14963151951</v>
      </c>
      <c r="K8" s="9">
        <v>0</v>
      </c>
      <c r="M8" s="9">
        <f>+I8-K8</f>
        <v>14963151951</v>
      </c>
    </row>
    <row r="9" spans="1:13" ht="19.5" customHeight="1" x14ac:dyDescent="0.2">
      <c r="A9" s="3" t="s">
        <v>99</v>
      </c>
      <c r="C9" s="9">
        <v>3531</v>
      </c>
      <c r="E9" s="9">
        <v>0</v>
      </c>
      <c r="G9" s="9">
        <f>+C9-E9</f>
        <v>3531</v>
      </c>
      <c r="I9" s="9">
        <v>13715</v>
      </c>
      <c r="K9" s="9">
        <v>0</v>
      </c>
      <c r="M9" s="9">
        <f>+I9-K9</f>
        <v>13715</v>
      </c>
    </row>
    <row r="10" spans="1:13" ht="19.5" customHeight="1" thickBot="1" x14ac:dyDescent="0.25">
      <c r="A10" s="3" t="s">
        <v>83</v>
      </c>
      <c r="C10" s="9">
        <v>100650</v>
      </c>
      <c r="E10" s="9">
        <v>0</v>
      </c>
      <c r="G10" s="9">
        <f>+C10-E10</f>
        <v>100650</v>
      </c>
      <c r="I10" s="9">
        <v>582233</v>
      </c>
      <c r="K10" s="9">
        <v>0</v>
      </c>
      <c r="M10" s="9">
        <f>+I10-K10</f>
        <v>582233</v>
      </c>
    </row>
    <row r="11" spans="1:13" ht="21.75" thickBot="1" x14ac:dyDescent="0.25">
      <c r="A11" s="9" t="s">
        <v>15</v>
      </c>
      <c r="C11" s="4">
        <f>SUM(C8:C10)</f>
        <v>5519740786</v>
      </c>
      <c r="D11" s="3"/>
      <c r="E11" s="4">
        <f>SUM(E8:E10)</f>
        <v>0</v>
      </c>
      <c r="F11" s="3"/>
      <c r="G11" s="4">
        <f>SUM(G8:G10)</f>
        <v>5519740786</v>
      </c>
      <c r="H11" s="3"/>
      <c r="I11" s="4">
        <f>SUM(I8:I10)</f>
        <v>14963747899</v>
      </c>
      <c r="J11" s="3"/>
      <c r="K11" s="4">
        <f>SUM(K8:K10)</f>
        <v>0</v>
      </c>
      <c r="L11" s="3"/>
      <c r="M11" s="4">
        <f>SUM(M8:M10)</f>
        <v>14963747899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42"/>
  <sheetViews>
    <sheetView rightToLeft="1" zoomScale="70" zoomScaleNormal="70" workbookViewId="0">
      <selection activeCell="Q16" sqref="Q16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61" t="str">
        <f>+درآمدها!A2</f>
        <v>صندوق سرمایه‌گذاری بخشی صنایع مفید - اکتان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4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  <c r="N3" s="61" t="s">
        <v>23</v>
      </c>
      <c r="O3" s="61" t="s">
        <v>23</v>
      </c>
      <c r="P3" s="61" t="s">
        <v>23</v>
      </c>
      <c r="Q3" s="61" t="s">
        <v>23</v>
      </c>
    </row>
    <row r="4" spans="1:17" ht="24" x14ac:dyDescent="0.2">
      <c r="A4" s="61" t="str">
        <f>+سهام!A4</f>
        <v>برای ماه منتهی به 1405/03/31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4.75" thickBot="1" x14ac:dyDescent="0.25">
      <c r="A6" s="62" t="s">
        <v>3</v>
      </c>
      <c r="C6" s="63" t="s">
        <v>25</v>
      </c>
      <c r="D6" s="63" t="s">
        <v>25</v>
      </c>
      <c r="E6" s="63" t="s">
        <v>25</v>
      </c>
      <c r="F6" s="63" t="s">
        <v>25</v>
      </c>
      <c r="G6" s="63" t="s">
        <v>25</v>
      </c>
      <c r="H6" s="63" t="s">
        <v>25</v>
      </c>
      <c r="I6" s="63" t="s">
        <v>25</v>
      </c>
      <c r="K6" s="63" t="s">
        <v>26</v>
      </c>
      <c r="L6" s="63" t="s">
        <v>26</v>
      </c>
      <c r="M6" s="63" t="s">
        <v>26</v>
      </c>
      <c r="N6" s="63" t="s">
        <v>26</v>
      </c>
      <c r="O6" s="63" t="s">
        <v>26</v>
      </c>
      <c r="P6" s="63" t="s">
        <v>26</v>
      </c>
      <c r="Q6" s="63" t="s">
        <v>26</v>
      </c>
    </row>
    <row r="7" spans="1:17" ht="24.75" thickBot="1" x14ac:dyDescent="0.25">
      <c r="A7" s="63" t="s">
        <v>3</v>
      </c>
      <c r="C7" s="35" t="s">
        <v>7</v>
      </c>
      <c r="E7" s="35" t="s">
        <v>37</v>
      </c>
      <c r="G7" s="35" t="s">
        <v>38</v>
      </c>
      <c r="I7" s="35" t="s">
        <v>40</v>
      </c>
      <c r="K7" s="35" t="s">
        <v>7</v>
      </c>
      <c r="M7" s="35" t="s">
        <v>37</v>
      </c>
      <c r="O7" s="35" t="s">
        <v>38</v>
      </c>
      <c r="Q7" s="35" t="s">
        <v>40</v>
      </c>
    </row>
    <row r="8" spans="1:17" ht="24" x14ac:dyDescent="0.2">
      <c r="A8" s="46" t="s">
        <v>93</v>
      </c>
      <c r="C8" s="49">
        <v>401250</v>
      </c>
      <c r="E8" s="49">
        <v>6126754896</v>
      </c>
      <c r="G8" s="49">
        <v>3941668541</v>
      </c>
      <c r="I8" s="49">
        <f>+E8-G8</f>
        <v>2185086355</v>
      </c>
      <c r="K8" s="49">
        <v>535000</v>
      </c>
      <c r="M8" s="49">
        <v>11388948782</v>
      </c>
      <c r="O8" s="49">
        <v>7883337082</v>
      </c>
      <c r="Q8" s="49">
        <f>+M8-O8</f>
        <v>3505611700</v>
      </c>
    </row>
    <row r="9" spans="1:17" ht="24" x14ac:dyDescent="0.2">
      <c r="A9" s="46" t="s">
        <v>98</v>
      </c>
      <c r="C9" s="49">
        <v>1256500</v>
      </c>
      <c r="E9" s="49">
        <v>8202387766</v>
      </c>
      <c r="G9" s="49">
        <v>8127112921</v>
      </c>
      <c r="I9" s="49">
        <f t="shared" ref="I9:I31" si="0">+E9-G9</f>
        <v>75274845</v>
      </c>
      <c r="K9" s="49">
        <v>2513000</v>
      </c>
      <c r="M9" s="49">
        <v>17776824387</v>
      </c>
      <c r="O9" s="49">
        <v>16254225838</v>
      </c>
      <c r="Q9" s="49">
        <f t="shared" ref="Q9:Q31" si="1">+M9-O9</f>
        <v>1522598549</v>
      </c>
    </row>
    <row r="10" spans="1:17" ht="24" x14ac:dyDescent="0.2">
      <c r="A10" s="46" t="s">
        <v>79</v>
      </c>
      <c r="C10" s="49">
        <v>0</v>
      </c>
      <c r="E10" s="49">
        <v>0</v>
      </c>
      <c r="G10" s="49">
        <v>0</v>
      </c>
      <c r="I10" s="49">
        <f t="shared" si="0"/>
        <v>0</v>
      </c>
      <c r="K10" s="49">
        <v>705537</v>
      </c>
      <c r="M10" s="49">
        <v>4009842638</v>
      </c>
      <c r="O10" s="49">
        <v>3550315040</v>
      </c>
      <c r="Q10" s="49">
        <f t="shared" si="1"/>
        <v>459527598</v>
      </c>
    </row>
    <row r="11" spans="1:17" ht="24" x14ac:dyDescent="0.2">
      <c r="A11" s="46" t="s">
        <v>59</v>
      </c>
      <c r="C11" s="49">
        <v>0</v>
      </c>
      <c r="E11" s="49">
        <v>0</v>
      </c>
      <c r="G11" s="49">
        <v>0</v>
      </c>
      <c r="I11" s="49">
        <f t="shared" si="0"/>
        <v>0</v>
      </c>
      <c r="K11" s="49">
        <v>4433489</v>
      </c>
      <c r="M11" s="49">
        <v>44075434329</v>
      </c>
      <c r="O11" s="49">
        <v>43407085281</v>
      </c>
      <c r="Q11" s="49">
        <f t="shared" si="1"/>
        <v>668349048</v>
      </c>
    </row>
    <row r="12" spans="1:17" ht="24" x14ac:dyDescent="0.2">
      <c r="A12" s="46" t="s">
        <v>63</v>
      </c>
      <c r="C12" s="49">
        <v>13000000</v>
      </c>
      <c r="E12" s="49">
        <v>200057433615</v>
      </c>
      <c r="G12" s="49">
        <v>275035612626</v>
      </c>
      <c r="I12" s="49">
        <f t="shared" si="0"/>
        <v>-74978179011</v>
      </c>
      <c r="K12" s="49">
        <v>17998768</v>
      </c>
      <c r="M12" s="49">
        <v>287615463715</v>
      </c>
      <c r="O12" s="49">
        <v>380792475591</v>
      </c>
      <c r="Q12" s="49">
        <f t="shared" si="1"/>
        <v>-93177011876</v>
      </c>
    </row>
    <row r="13" spans="1:17" ht="24" x14ac:dyDescent="0.2">
      <c r="A13" s="46" t="s">
        <v>60</v>
      </c>
      <c r="C13" s="49">
        <v>2225206</v>
      </c>
      <c r="E13" s="49">
        <v>81996429803</v>
      </c>
      <c r="G13" s="49">
        <v>88430606536</v>
      </c>
      <c r="I13" s="49">
        <f t="shared" si="0"/>
        <v>-6434176733</v>
      </c>
      <c r="K13" s="49">
        <v>7343286</v>
      </c>
      <c r="M13" s="49">
        <v>308027466357</v>
      </c>
      <c r="O13" s="49">
        <v>291825222092</v>
      </c>
      <c r="Q13" s="49">
        <f t="shared" si="1"/>
        <v>16202244265</v>
      </c>
    </row>
    <row r="14" spans="1:17" ht="24" x14ac:dyDescent="0.2">
      <c r="A14" s="48" t="s">
        <v>91</v>
      </c>
      <c r="C14" s="49">
        <v>0</v>
      </c>
      <c r="E14" s="49">
        <v>0</v>
      </c>
      <c r="G14" s="49">
        <v>0</v>
      </c>
      <c r="I14" s="49">
        <f t="shared" si="0"/>
        <v>0</v>
      </c>
      <c r="K14" s="49">
        <v>680518</v>
      </c>
      <c r="M14" s="49">
        <v>73752461407</v>
      </c>
      <c r="O14" s="49">
        <v>88195394595</v>
      </c>
      <c r="Q14" s="49">
        <f t="shared" si="1"/>
        <v>-14442933188</v>
      </c>
    </row>
    <row r="15" spans="1:17" ht="24" x14ac:dyDescent="0.2">
      <c r="A15" s="51" t="s">
        <v>71</v>
      </c>
      <c r="C15" s="49">
        <v>10819365</v>
      </c>
      <c r="E15" s="49">
        <v>140151140133</v>
      </c>
      <c r="G15" s="49">
        <v>98509599883</v>
      </c>
      <c r="I15" s="49">
        <f t="shared" si="0"/>
        <v>41641540250</v>
      </c>
      <c r="K15" s="49">
        <v>10819365</v>
      </c>
      <c r="M15" s="49">
        <v>140151140133</v>
      </c>
      <c r="O15" s="49">
        <v>98509599883</v>
      </c>
      <c r="Q15" s="49">
        <f t="shared" si="1"/>
        <v>41641540250</v>
      </c>
    </row>
    <row r="16" spans="1:17" ht="24" x14ac:dyDescent="0.2">
      <c r="A16" s="51" t="s">
        <v>81</v>
      </c>
      <c r="C16" s="49">
        <v>0</v>
      </c>
      <c r="E16" s="49">
        <v>0</v>
      </c>
      <c r="G16" s="49">
        <v>0</v>
      </c>
      <c r="I16" s="49">
        <f t="shared" si="0"/>
        <v>0</v>
      </c>
      <c r="K16" s="49">
        <v>1074117</v>
      </c>
      <c r="M16" s="49">
        <v>38846277986</v>
      </c>
      <c r="O16" s="49">
        <v>65145256894</v>
      </c>
      <c r="Q16" s="49">
        <f t="shared" si="1"/>
        <v>-26298978908</v>
      </c>
    </row>
    <row r="17" spans="1:17" ht="24" x14ac:dyDescent="0.2">
      <c r="A17" s="51" t="s">
        <v>64</v>
      </c>
      <c r="C17" s="49">
        <v>0</v>
      </c>
      <c r="E17" s="49">
        <v>0</v>
      </c>
      <c r="G17" s="49">
        <v>0</v>
      </c>
      <c r="I17" s="49">
        <f t="shared" si="0"/>
        <v>0</v>
      </c>
      <c r="K17" s="49">
        <v>8743725</v>
      </c>
      <c r="M17" s="49">
        <v>127538310498</v>
      </c>
      <c r="O17" s="49">
        <v>126589251062</v>
      </c>
      <c r="Q17" s="49">
        <f t="shared" si="1"/>
        <v>949059436</v>
      </c>
    </row>
    <row r="18" spans="1:17" ht="24" x14ac:dyDescent="0.2">
      <c r="A18" s="52" t="s">
        <v>70</v>
      </c>
      <c r="C18" s="49">
        <v>0</v>
      </c>
      <c r="E18" s="49">
        <v>0</v>
      </c>
      <c r="G18" s="49">
        <v>0</v>
      </c>
      <c r="I18" s="49">
        <f t="shared" si="0"/>
        <v>0</v>
      </c>
      <c r="K18" s="49">
        <v>1976674</v>
      </c>
      <c r="M18" s="49">
        <v>31825800181</v>
      </c>
      <c r="O18" s="49">
        <v>30220251228</v>
      </c>
      <c r="Q18" s="49">
        <f t="shared" si="1"/>
        <v>1605548953</v>
      </c>
    </row>
    <row r="19" spans="1:17" ht="24" x14ac:dyDescent="0.2">
      <c r="A19" s="46" t="s">
        <v>87</v>
      </c>
      <c r="C19" s="49">
        <v>0</v>
      </c>
      <c r="E19" s="49">
        <v>0</v>
      </c>
      <c r="G19" s="49">
        <v>0</v>
      </c>
      <c r="I19" s="49">
        <f t="shared" si="0"/>
        <v>0</v>
      </c>
      <c r="K19" s="49">
        <v>1266576</v>
      </c>
      <c r="M19" s="49">
        <v>150888805024</v>
      </c>
      <c r="O19" s="49">
        <v>124409183515</v>
      </c>
      <c r="Q19" s="49">
        <f t="shared" si="1"/>
        <v>26479621509</v>
      </c>
    </row>
    <row r="20" spans="1:17" ht="24" x14ac:dyDescent="0.2">
      <c r="A20" s="46" t="s">
        <v>54</v>
      </c>
      <c r="C20" s="49">
        <v>0</v>
      </c>
      <c r="E20" s="49">
        <v>0</v>
      </c>
      <c r="G20" s="49">
        <v>0</v>
      </c>
      <c r="I20" s="49">
        <f t="shared" si="0"/>
        <v>0</v>
      </c>
      <c r="K20" s="49">
        <v>600824</v>
      </c>
      <c r="M20" s="49">
        <v>6267678424</v>
      </c>
      <c r="O20" s="49">
        <v>7416925371</v>
      </c>
      <c r="Q20" s="49">
        <f t="shared" si="1"/>
        <v>-1149246947</v>
      </c>
    </row>
    <row r="21" spans="1:17" ht="24" x14ac:dyDescent="0.2">
      <c r="A21" s="46" t="s">
        <v>74</v>
      </c>
      <c r="C21" s="49">
        <v>0</v>
      </c>
      <c r="E21" s="49">
        <v>0</v>
      </c>
      <c r="G21" s="49">
        <v>0</v>
      </c>
      <c r="I21" s="49">
        <f t="shared" si="0"/>
        <v>0</v>
      </c>
      <c r="K21" s="49">
        <v>600000</v>
      </c>
      <c r="M21" s="49">
        <v>4185394892</v>
      </c>
      <c r="O21" s="49">
        <v>4387817931</v>
      </c>
      <c r="Q21" s="49">
        <f t="shared" si="1"/>
        <v>-202423039</v>
      </c>
    </row>
    <row r="22" spans="1:17" ht="24" x14ac:dyDescent="0.2">
      <c r="A22" s="46" t="s">
        <v>53</v>
      </c>
      <c r="C22" s="49">
        <v>22193319</v>
      </c>
      <c r="E22" s="49">
        <v>283667188239</v>
      </c>
      <c r="G22" s="49">
        <v>223866893727</v>
      </c>
      <c r="I22" s="49">
        <f t="shared" si="0"/>
        <v>59800294512</v>
      </c>
      <c r="K22" s="49">
        <v>22470022</v>
      </c>
      <c r="M22" s="49">
        <v>438866380738</v>
      </c>
      <c r="O22" s="49">
        <v>332522195355</v>
      </c>
      <c r="Q22" s="49">
        <f t="shared" si="1"/>
        <v>106344185383</v>
      </c>
    </row>
    <row r="23" spans="1:17" ht="24" x14ac:dyDescent="0.2">
      <c r="A23" s="46" t="s">
        <v>56</v>
      </c>
      <c r="C23" s="49">
        <v>0</v>
      </c>
      <c r="E23" s="49">
        <v>0</v>
      </c>
      <c r="G23" s="49">
        <v>0</v>
      </c>
      <c r="I23" s="49">
        <f t="shared" si="0"/>
        <v>0</v>
      </c>
      <c r="K23" s="49">
        <v>566495</v>
      </c>
      <c r="M23" s="49">
        <v>15758384966</v>
      </c>
      <c r="O23" s="49">
        <v>24497014992</v>
      </c>
      <c r="Q23" s="49">
        <f t="shared" si="1"/>
        <v>-8738630026</v>
      </c>
    </row>
    <row r="24" spans="1:17" ht="24" x14ac:dyDescent="0.2">
      <c r="A24" s="46" t="s">
        <v>61</v>
      </c>
      <c r="C24" s="49">
        <v>16054030</v>
      </c>
      <c r="E24" s="49">
        <v>170991860894</v>
      </c>
      <c r="G24" s="49">
        <v>160329974647</v>
      </c>
      <c r="I24" s="49">
        <f t="shared" si="0"/>
        <v>10661886247</v>
      </c>
      <c r="K24" s="49">
        <v>16054031</v>
      </c>
      <c r="M24" s="49">
        <v>170991860895</v>
      </c>
      <c r="O24" s="49">
        <v>160329984634</v>
      </c>
      <c r="Q24" s="49">
        <f t="shared" si="1"/>
        <v>10661876261</v>
      </c>
    </row>
    <row r="25" spans="1:17" ht="24" x14ac:dyDescent="0.2">
      <c r="A25" s="46" t="s">
        <v>86</v>
      </c>
      <c r="C25" s="49">
        <v>0</v>
      </c>
      <c r="E25" s="49">
        <v>0</v>
      </c>
      <c r="G25" s="49">
        <v>0</v>
      </c>
      <c r="I25" s="49">
        <f t="shared" si="0"/>
        <v>0</v>
      </c>
      <c r="K25" s="49">
        <v>4483502</v>
      </c>
      <c r="M25" s="49">
        <v>104236427775</v>
      </c>
      <c r="O25" s="49">
        <v>94923890071</v>
      </c>
      <c r="Q25" s="49">
        <f t="shared" si="1"/>
        <v>9312537704</v>
      </c>
    </row>
    <row r="26" spans="1:17" ht="24" x14ac:dyDescent="0.2">
      <c r="A26" s="46" t="s">
        <v>78</v>
      </c>
      <c r="C26" s="49">
        <v>0</v>
      </c>
      <c r="E26" s="49">
        <v>0</v>
      </c>
      <c r="G26" s="49">
        <v>0</v>
      </c>
      <c r="I26" s="49">
        <f t="shared" si="0"/>
        <v>0</v>
      </c>
      <c r="K26" s="49">
        <v>4082374</v>
      </c>
      <c r="M26" s="49">
        <v>19285466702</v>
      </c>
      <c r="O26" s="49">
        <v>21763016825</v>
      </c>
      <c r="Q26" s="49">
        <f t="shared" si="1"/>
        <v>-2477550123</v>
      </c>
    </row>
    <row r="27" spans="1:17" ht="24" x14ac:dyDescent="0.2">
      <c r="A27" s="34" t="s">
        <v>73</v>
      </c>
      <c r="C27" s="49">
        <v>1400000</v>
      </c>
      <c r="E27" s="49">
        <v>8335068010</v>
      </c>
      <c r="G27" s="49">
        <v>10402128054</v>
      </c>
      <c r="I27" s="49">
        <f t="shared" si="0"/>
        <v>-2067060044</v>
      </c>
      <c r="J27" s="14"/>
      <c r="K27" s="14">
        <v>4000000</v>
      </c>
      <c r="L27" s="14"/>
      <c r="M27" s="14">
        <v>23808526525</v>
      </c>
      <c r="N27" s="14"/>
      <c r="O27" s="14">
        <v>29720365882</v>
      </c>
      <c r="P27" s="14"/>
      <c r="Q27" s="49">
        <f t="shared" si="1"/>
        <v>-5911839357</v>
      </c>
    </row>
    <row r="28" spans="1:17" ht="24" x14ac:dyDescent="0.2">
      <c r="A28" s="34" t="s">
        <v>85</v>
      </c>
      <c r="C28" s="49">
        <v>6000000</v>
      </c>
      <c r="E28" s="49">
        <v>511713639000</v>
      </c>
      <c r="G28" s="49">
        <v>276787114200</v>
      </c>
      <c r="I28" s="49">
        <f t="shared" si="0"/>
        <v>234926524800</v>
      </c>
      <c r="J28" s="14"/>
      <c r="K28" s="14">
        <v>6959618</v>
      </c>
      <c r="L28" s="14"/>
      <c r="M28" s="14">
        <v>571778424719</v>
      </c>
      <c r="N28" s="14"/>
      <c r="O28" s="14">
        <v>320771833218</v>
      </c>
      <c r="P28" s="14"/>
      <c r="Q28" s="49">
        <f t="shared" si="1"/>
        <v>251006591501</v>
      </c>
    </row>
    <row r="29" spans="1:17" ht="24" x14ac:dyDescent="0.2">
      <c r="A29" s="34" t="s">
        <v>66</v>
      </c>
      <c r="C29" s="49">
        <v>25477410</v>
      </c>
      <c r="E29" s="49">
        <v>302457611957</v>
      </c>
      <c r="G29" s="49">
        <v>267319197075</v>
      </c>
      <c r="I29" s="49">
        <f t="shared" si="0"/>
        <v>35138414882</v>
      </c>
      <c r="J29" s="14"/>
      <c r="K29" s="14">
        <v>33650565</v>
      </c>
      <c r="L29" s="14"/>
      <c r="M29" s="14">
        <v>392554782240</v>
      </c>
      <c r="N29" s="14"/>
      <c r="O29" s="14">
        <v>353075215148</v>
      </c>
      <c r="P29" s="14"/>
      <c r="Q29" s="49">
        <f t="shared" si="1"/>
        <v>39479567092</v>
      </c>
    </row>
    <row r="30" spans="1:17" ht="24" x14ac:dyDescent="0.2">
      <c r="A30" s="38" t="s">
        <v>92</v>
      </c>
      <c r="C30" s="49">
        <v>257500</v>
      </c>
      <c r="E30" s="49">
        <v>4203737517</v>
      </c>
      <c r="G30" s="49">
        <v>5176622961</v>
      </c>
      <c r="I30" s="49">
        <f t="shared" si="0"/>
        <v>-972885444</v>
      </c>
      <c r="J30" s="14"/>
      <c r="K30" s="14">
        <v>515000</v>
      </c>
      <c r="L30" s="14"/>
      <c r="M30" s="14">
        <v>9766370605</v>
      </c>
      <c r="N30" s="14"/>
      <c r="O30" s="14">
        <v>10353245953</v>
      </c>
      <c r="P30" s="14"/>
      <c r="Q30" s="49">
        <f t="shared" si="1"/>
        <v>-586875348</v>
      </c>
    </row>
    <row r="31" spans="1:17" ht="24.75" thickBot="1" x14ac:dyDescent="0.25">
      <c r="A31" s="38" t="s">
        <v>62</v>
      </c>
      <c r="C31" s="49">
        <v>0</v>
      </c>
      <c r="E31" s="49">
        <v>0</v>
      </c>
      <c r="G31" s="49">
        <v>0</v>
      </c>
      <c r="I31" s="49">
        <f t="shared" si="0"/>
        <v>0</v>
      </c>
      <c r="J31" s="14"/>
      <c r="K31" s="14">
        <v>800000</v>
      </c>
      <c r="L31" s="14"/>
      <c r="M31" s="14">
        <v>18186324643</v>
      </c>
      <c r="N31" s="14"/>
      <c r="O31" s="14">
        <v>18210813957</v>
      </c>
      <c r="P31" s="14"/>
      <c r="Q31" s="49">
        <f t="shared" si="1"/>
        <v>-24489314</v>
      </c>
    </row>
    <row r="32" spans="1:17" ht="24.75" thickBot="1" x14ac:dyDescent="0.25">
      <c r="E32" s="22">
        <f>SUM(E8:E31)</f>
        <v>1717903251830</v>
      </c>
      <c r="F32" s="21"/>
      <c r="G32" s="22">
        <f>SUM(G8:G31)</f>
        <v>1417926531171</v>
      </c>
      <c r="H32" s="21"/>
      <c r="I32" s="22">
        <f>SUM(I8:I31)</f>
        <v>299976720659</v>
      </c>
      <c r="K32" s="7" t="s">
        <v>15</v>
      </c>
      <c r="M32" s="22">
        <f>SUM(M8:M31)</f>
        <v>3011582798561</v>
      </c>
      <c r="N32" s="21"/>
      <c r="O32" s="22">
        <f>SUM(O8:O31)</f>
        <v>2654753917438</v>
      </c>
      <c r="P32" s="21"/>
      <c r="Q32" s="22">
        <f>SUM(Q8:Q31)</f>
        <v>356828881123</v>
      </c>
    </row>
    <row r="33" spans="8:8" ht="23.25" thickTop="1" x14ac:dyDescent="0.2">
      <c r="H33" s="14"/>
    </row>
    <row r="34" spans="8:8" x14ac:dyDescent="0.2">
      <c r="H34" s="14"/>
    </row>
    <row r="35" spans="8:8" x14ac:dyDescent="0.2">
      <c r="H35" s="14"/>
    </row>
    <row r="36" spans="8:8" x14ac:dyDescent="0.2">
      <c r="H36" s="14"/>
    </row>
    <row r="37" spans="8:8" x14ac:dyDescent="0.2">
      <c r="H37" s="14"/>
    </row>
    <row r="38" spans="8:8" x14ac:dyDescent="0.2">
      <c r="H38" s="14"/>
    </row>
    <row r="39" spans="8:8" x14ac:dyDescent="0.2">
      <c r="H39" s="14"/>
    </row>
    <row r="40" spans="8:8" x14ac:dyDescent="0.2">
      <c r="H40" s="14"/>
    </row>
    <row r="41" spans="8:8" x14ac:dyDescent="0.2">
      <c r="H41" s="14"/>
    </row>
    <row r="42" spans="8:8" x14ac:dyDescent="0.2">
      <c r="H42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2026-06-27T13:48:59Z</dcterms:modified>
</cp:coreProperties>
</file>