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2EDB56E5-5354-4C87-9A59-69C4BB76F9BE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state="hidden" r:id="rId4"/>
    <sheet name="درآمد سرمایه‌گذاری در سهام" sheetId="7" r:id="rId5"/>
    <sheet name="درآمد سود سهام" sheetId="13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فروش'!$K$6:$Q$54</definedName>
    <definedName name="_xlnm._FilterDatabase" localSheetId="0" hidden="1">سهام!$A$6:$A$51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C48" i="7"/>
  <c r="E48" i="7"/>
  <c r="G48" i="7"/>
  <c r="M48" i="7"/>
  <c r="O48" i="7"/>
  <c r="Q48" i="7"/>
  <c r="S48" i="7" s="1"/>
  <c r="C55" i="7"/>
  <c r="E55" i="7"/>
  <c r="G55" i="7"/>
  <c r="M55" i="7"/>
  <c r="O55" i="7"/>
  <c r="Q55" i="7"/>
  <c r="C56" i="7"/>
  <c r="E56" i="7"/>
  <c r="G56" i="7"/>
  <c r="M56" i="7"/>
  <c r="O56" i="7"/>
  <c r="Q56" i="7"/>
  <c r="I49" i="12"/>
  <c r="I50" i="12"/>
  <c r="I51" i="12"/>
  <c r="I54" i="12"/>
  <c r="Q44" i="12"/>
  <c r="Q45" i="12"/>
  <c r="S12" i="13"/>
  <c r="S11" i="13"/>
  <c r="S10" i="13"/>
  <c r="S9" i="13"/>
  <c r="S8" i="13"/>
  <c r="M8" i="13"/>
  <c r="M9" i="13"/>
  <c r="M10" i="13"/>
  <c r="M11" i="13"/>
  <c r="M12" i="13"/>
  <c r="M14" i="13"/>
  <c r="M15" i="13"/>
  <c r="M16" i="13"/>
  <c r="M17" i="13"/>
  <c r="M18" i="13"/>
  <c r="M19" i="13"/>
  <c r="M20" i="13"/>
  <c r="C12" i="2"/>
  <c r="E12" i="2"/>
  <c r="G12" i="2"/>
  <c r="I11" i="2"/>
  <c r="I53" i="12"/>
  <c r="I52" i="12"/>
  <c r="I48" i="12"/>
  <c r="I47" i="12"/>
  <c r="I46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Q10" i="12"/>
  <c r="C9" i="8"/>
  <c r="C8" i="8"/>
  <c r="G10" i="3"/>
  <c r="G9" i="3"/>
  <c r="G8" i="3"/>
  <c r="M9" i="3"/>
  <c r="G9" i="8" s="1"/>
  <c r="M10" i="3"/>
  <c r="G10" i="8" s="1"/>
  <c r="M8" i="3"/>
  <c r="G8" i="8" s="1"/>
  <c r="K11" i="3"/>
  <c r="I11" i="3"/>
  <c r="E11" i="3"/>
  <c r="C11" i="3"/>
  <c r="S14" i="13"/>
  <c r="S15" i="13"/>
  <c r="S16" i="13"/>
  <c r="S17" i="13"/>
  <c r="S18" i="13"/>
  <c r="S19" i="13"/>
  <c r="S20" i="13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8" i="5"/>
  <c r="Q9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6" i="12"/>
  <c r="Q47" i="12"/>
  <c r="Q48" i="12"/>
  <c r="Q49" i="12"/>
  <c r="Q50" i="12"/>
  <c r="Q51" i="12"/>
  <c r="Q52" i="12"/>
  <c r="Q53" i="12"/>
  <c r="Q54" i="12"/>
  <c r="Q8" i="12"/>
  <c r="K21" i="13"/>
  <c r="I21" i="13"/>
  <c r="O21" i="13"/>
  <c r="Q21" i="13"/>
  <c r="I10" i="2"/>
  <c r="S13" i="13"/>
  <c r="M13" i="13"/>
  <c r="I9" i="2"/>
  <c r="I8" i="2"/>
  <c r="A4" i="14"/>
  <c r="A2" i="14"/>
  <c r="E9" i="14"/>
  <c r="C9" i="14"/>
  <c r="I48" i="7" l="1"/>
  <c r="S56" i="7"/>
  <c r="I56" i="7"/>
  <c r="S55" i="7"/>
  <c r="I55" i="7"/>
  <c r="I48" i="5"/>
  <c r="I8" i="12"/>
  <c r="I55" i="12" s="1"/>
  <c r="G11" i="3"/>
  <c r="C10" i="8"/>
  <c r="C11" i="8" s="1"/>
  <c r="I12" i="2"/>
  <c r="M11" i="3"/>
  <c r="M21" i="13"/>
  <c r="S21" i="13"/>
  <c r="I6" i="2"/>
  <c r="C6" i="2"/>
  <c r="O55" i="12"/>
  <c r="M55" i="12"/>
  <c r="G52" i="1"/>
  <c r="E10" i="8" l="1"/>
  <c r="C8" i="10"/>
  <c r="Y52" i="1"/>
  <c r="G55" i="12"/>
  <c r="E55" i="12"/>
  <c r="Q55" i="12"/>
  <c r="K52" i="1"/>
  <c r="O52" i="1"/>
  <c r="U52" i="1"/>
  <c r="W52" i="1"/>
  <c r="A4" i="13"/>
  <c r="C51" i="7" l="1"/>
  <c r="C50" i="7"/>
  <c r="M51" i="7"/>
  <c r="M50" i="7"/>
  <c r="C43" i="7"/>
  <c r="M44" i="7"/>
  <c r="C44" i="7"/>
  <c r="M43" i="7"/>
  <c r="C45" i="7"/>
  <c r="M45" i="7"/>
  <c r="C41" i="7"/>
  <c r="M41" i="7"/>
  <c r="C49" i="7"/>
  <c r="M49" i="7"/>
  <c r="M9" i="7"/>
  <c r="M16" i="7"/>
  <c r="M24" i="7"/>
  <c r="M32" i="7"/>
  <c r="M38" i="7"/>
  <c r="M57" i="7"/>
  <c r="C14" i="7"/>
  <c r="C21" i="7"/>
  <c r="C29" i="7"/>
  <c r="C36" i="7"/>
  <c r="C52" i="7"/>
  <c r="C40" i="7"/>
  <c r="M10" i="7"/>
  <c r="M17" i="7"/>
  <c r="M25" i="7"/>
  <c r="M33" i="7"/>
  <c r="M8" i="7"/>
  <c r="C22" i="7"/>
  <c r="C30" i="7"/>
  <c r="C42" i="7"/>
  <c r="C53" i="7"/>
  <c r="M31" i="7"/>
  <c r="C47" i="7"/>
  <c r="M11" i="7"/>
  <c r="M18" i="7"/>
  <c r="M26" i="7"/>
  <c r="M34" i="7"/>
  <c r="M39" i="7"/>
  <c r="M46" i="7"/>
  <c r="C15" i="7"/>
  <c r="C23" i="7"/>
  <c r="C31" i="7"/>
  <c r="C37" i="7"/>
  <c r="C54" i="7"/>
  <c r="M37" i="7"/>
  <c r="C13" i="7"/>
  <c r="M12" i="7"/>
  <c r="M19" i="7"/>
  <c r="M27" i="7"/>
  <c r="M35" i="7"/>
  <c r="C9" i="7"/>
  <c r="C16" i="7"/>
  <c r="C24" i="7"/>
  <c r="C32" i="7"/>
  <c r="C38" i="7"/>
  <c r="C57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52" i="7"/>
  <c r="C11" i="7"/>
  <c r="C18" i="7"/>
  <c r="C26" i="7"/>
  <c r="C34" i="7"/>
  <c r="C39" i="7"/>
  <c r="C46" i="7"/>
  <c r="M15" i="7"/>
  <c r="C20" i="7"/>
  <c r="M22" i="7"/>
  <c r="M30" i="7"/>
  <c r="M42" i="7"/>
  <c r="M53" i="7"/>
  <c r="C12" i="7"/>
  <c r="C19" i="7"/>
  <c r="C27" i="7"/>
  <c r="C35" i="7"/>
  <c r="M54" i="7"/>
  <c r="A4" i="12"/>
  <c r="A2" i="12"/>
  <c r="Q50" i="7" l="1"/>
  <c r="G50" i="7"/>
  <c r="G51" i="7"/>
  <c r="Q51" i="7"/>
  <c r="G44" i="7"/>
  <c r="Q45" i="7"/>
  <c r="G43" i="7"/>
  <c r="Q44" i="7"/>
  <c r="Q43" i="7"/>
  <c r="G45" i="7"/>
  <c r="Q41" i="7"/>
  <c r="G41" i="7"/>
  <c r="G49" i="7"/>
  <c r="Q49" i="7"/>
  <c r="C58" i="7"/>
  <c r="Q35" i="7"/>
  <c r="G35" i="7"/>
  <c r="Q22" i="7"/>
  <c r="Q30" i="7"/>
  <c r="Q38" i="7"/>
  <c r="Q57" i="7"/>
  <c r="G14" i="7"/>
  <c r="G21" i="7"/>
  <c r="G29" i="7"/>
  <c r="G37" i="7"/>
  <c r="G54" i="7"/>
  <c r="Q36" i="7"/>
  <c r="G40" i="7"/>
  <c r="Q15" i="7"/>
  <c r="Q23" i="7"/>
  <c r="Q31" i="7"/>
  <c r="Q8" i="7"/>
  <c r="G22" i="7"/>
  <c r="G30" i="7"/>
  <c r="G38" i="7"/>
  <c r="G57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3" i="7"/>
  <c r="G12" i="7"/>
  <c r="G19" i="7"/>
  <c r="G27" i="7"/>
  <c r="G36" i="7"/>
  <c r="G52" i="7"/>
  <c r="Q52" i="7"/>
  <c r="Q14" i="7"/>
  <c r="Q21" i="7"/>
  <c r="Q29" i="7"/>
  <c r="Q37" i="7"/>
  <c r="Q54" i="7"/>
  <c r="G13" i="7"/>
  <c r="G20" i="7"/>
  <c r="G28" i="7"/>
  <c r="G42" i="7"/>
  <c r="G53" i="7"/>
  <c r="G11" i="7"/>
  <c r="A4" i="5"/>
  <c r="A4" i="3"/>
  <c r="A4" i="8"/>
  <c r="A4" i="7"/>
  <c r="A4" i="10"/>
  <c r="A4" i="2"/>
  <c r="A2" i="5"/>
  <c r="A2" i="3"/>
  <c r="A2" i="8"/>
  <c r="A2" i="7"/>
  <c r="A2" i="10"/>
  <c r="A2" i="2"/>
  <c r="O50" i="7" l="1"/>
  <c r="S50" i="7" s="1"/>
  <c r="E51" i="7"/>
  <c r="I51" i="7" s="1"/>
  <c r="E50" i="7"/>
  <c r="I50" i="7" s="1"/>
  <c r="O51" i="7"/>
  <c r="S51" i="7" s="1"/>
  <c r="O45" i="7"/>
  <c r="S45" i="7" s="1"/>
  <c r="E43" i="7"/>
  <c r="I43" i="7" s="1"/>
  <c r="O44" i="7"/>
  <c r="S44" i="7" s="1"/>
  <c r="E45" i="7"/>
  <c r="I45" i="7" s="1"/>
  <c r="O43" i="7"/>
  <c r="S43" i="7" s="1"/>
  <c r="E44" i="7"/>
  <c r="I44" i="7" s="1"/>
  <c r="O41" i="7"/>
  <c r="S41" i="7" s="1"/>
  <c r="E41" i="7"/>
  <c r="I41" i="7" s="1"/>
  <c r="O49" i="7"/>
  <c r="S49" i="7" s="1"/>
  <c r="E49" i="7"/>
  <c r="I49" i="7" s="1"/>
  <c r="O35" i="7"/>
  <c r="S35" i="7" s="1"/>
  <c r="E35" i="7"/>
  <c r="I35" i="7" s="1"/>
  <c r="E52" i="7"/>
  <c r="I52" i="7" s="1"/>
  <c r="O22" i="7"/>
  <c r="S22" i="7" s="1"/>
  <c r="O30" i="7"/>
  <c r="S30" i="7" s="1"/>
  <c r="O38" i="7"/>
  <c r="S38" i="7" s="1"/>
  <c r="O57" i="7"/>
  <c r="S57" i="7" s="1"/>
  <c r="O36" i="7"/>
  <c r="S36" i="7" s="1"/>
  <c r="O15" i="7"/>
  <c r="S15" i="7" s="1"/>
  <c r="O23" i="7"/>
  <c r="S23" i="7" s="1"/>
  <c r="O31" i="7"/>
  <c r="S31" i="7" s="1"/>
  <c r="O8" i="7"/>
  <c r="S8" i="7" s="1"/>
  <c r="O9" i="7"/>
  <c r="S9" i="7" s="1"/>
  <c r="O16" i="7"/>
  <c r="S16" i="7" s="1"/>
  <c r="O24" i="7"/>
  <c r="S24" i="7" s="1"/>
  <c r="O32" i="7"/>
  <c r="S32" i="7" s="1"/>
  <c r="O39" i="7"/>
  <c r="S39" i="7" s="1"/>
  <c r="O46" i="7"/>
  <c r="S46" i="7" s="1"/>
  <c r="O27" i="7"/>
  <c r="S27" i="7" s="1"/>
  <c r="O10" i="7"/>
  <c r="S10" i="7" s="1"/>
  <c r="O17" i="7"/>
  <c r="S17" i="7" s="1"/>
  <c r="O25" i="7"/>
  <c r="S25" i="7" s="1"/>
  <c r="O33" i="7"/>
  <c r="S33" i="7" s="1"/>
  <c r="O11" i="7"/>
  <c r="S11" i="7" s="1"/>
  <c r="O18" i="7"/>
  <c r="S18" i="7" s="1"/>
  <c r="O26" i="7"/>
  <c r="S26" i="7" s="1"/>
  <c r="O34" i="7"/>
  <c r="S34" i="7" s="1"/>
  <c r="O40" i="7"/>
  <c r="S40" i="7" s="1"/>
  <c r="O47" i="7"/>
  <c r="S47" i="7" s="1"/>
  <c r="O19" i="7"/>
  <c r="S19" i="7" s="1"/>
  <c r="O13" i="7"/>
  <c r="S13" i="7" s="1"/>
  <c r="O20" i="7"/>
  <c r="S20" i="7" s="1"/>
  <c r="O28" i="7"/>
  <c r="S28" i="7" s="1"/>
  <c r="O42" i="7"/>
  <c r="S42" i="7" s="1"/>
  <c r="O53" i="7"/>
  <c r="S53" i="7" s="1"/>
  <c r="O12" i="7"/>
  <c r="S12" i="7" s="1"/>
  <c r="O52" i="7"/>
  <c r="S52" i="7" s="1"/>
  <c r="O14" i="7"/>
  <c r="S14" i="7" s="1"/>
  <c r="O21" i="7"/>
  <c r="S21" i="7" s="1"/>
  <c r="O29" i="7"/>
  <c r="S29" i="7" s="1"/>
  <c r="O37" i="7"/>
  <c r="S37" i="7" s="1"/>
  <c r="O54" i="7"/>
  <c r="S54" i="7" s="1"/>
  <c r="E32" i="7"/>
  <c r="I32" i="7" s="1"/>
  <c r="E13" i="7"/>
  <c r="I13" i="7" s="1"/>
  <c r="E57" i="7"/>
  <c r="I57" i="7" s="1"/>
  <c r="E38" i="7"/>
  <c r="I38" i="7" s="1"/>
  <c r="E8" i="7"/>
  <c r="I8" i="7" s="1"/>
  <c r="E23" i="7"/>
  <c r="I23" i="7" s="1"/>
  <c r="E46" i="7"/>
  <c r="I46" i="7" s="1"/>
  <c r="E22" i="7"/>
  <c r="I22" i="7" s="1"/>
  <c r="E42" i="7"/>
  <c r="I42" i="7" s="1"/>
  <c r="E28" i="7"/>
  <c r="I28" i="7" s="1"/>
  <c r="E37" i="7"/>
  <c r="I37" i="7" s="1"/>
  <c r="E17" i="7"/>
  <c r="I17" i="7" s="1"/>
  <c r="E11" i="7"/>
  <c r="I11" i="7" s="1"/>
  <c r="E15" i="7"/>
  <c r="I15" i="7" s="1"/>
  <c r="E24" i="7"/>
  <c r="I24" i="7" s="1"/>
  <c r="E54" i="7"/>
  <c r="I54" i="7" s="1"/>
  <c r="E53" i="7"/>
  <c r="I53" i="7" s="1"/>
  <c r="E12" i="7"/>
  <c r="I12" i="7" s="1"/>
  <c r="E18" i="7"/>
  <c r="I18" i="7" s="1"/>
  <c r="E9" i="7"/>
  <c r="I9" i="7" s="1"/>
  <c r="E29" i="7"/>
  <c r="I29" i="7" s="1"/>
  <c r="E34" i="7"/>
  <c r="I34" i="7" s="1"/>
  <c r="E33" i="7"/>
  <c r="I33" i="7" s="1"/>
  <c r="E26" i="7"/>
  <c r="I26" i="7" s="1"/>
  <c r="E25" i="7"/>
  <c r="I25" i="7" s="1"/>
  <c r="E47" i="7"/>
  <c r="I47" i="7" s="1"/>
  <c r="E16" i="7"/>
  <c r="I16" i="7" s="1"/>
  <c r="E20" i="7"/>
  <c r="I20" i="7" s="1"/>
  <c r="E19" i="7"/>
  <c r="I19" i="7" s="1"/>
  <c r="E39" i="7"/>
  <c r="I39" i="7" s="1"/>
  <c r="E10" i="7"/>
  <c r="I10" i="7" s="1"/>
  <c r="E36" i="7"/>
  <c r="I36" i="7" s="1"/>
  <c r="E31" i="7"/>
  <c r="I31" i="7" s="1"/>
  <c r="E14" i="7"/>
  <c r="I14" i="7" s="1"/>
  <c r="E30" i="7"/>
  <c r="I30" i="7" s="1"/>
  <c r="E40" i="7"/>
  <c r="I40" i="7" s="1"/>
  <c r="E27" i="7"/>
  <c r="I27" i="7" s="1"/>
  <c r="E21" i="7"/>
  <c r="I21" i="7" s="1"/>
  <c r="I58" i="7" l="1"/>
  <c r="K48" i="7" s="1"/>
  <c r="K55" i="7" l="1"/>
  <c r="K56" i="7"/>
  <c r="K51" i="7"/>
  <c r="K50" i="7"/>
  <c r="E9" i="8"/>
  <c r="G9" i="10"/>
  <c r="K43" i="7"/>
  <c r="K44" i="7"/>
  <c r="K45" i="7"/>
  <c r="K49" i="7"/>
  <c r="K41" i="7"/>
  <c r="K8" i="7"/>
  <c r="K35" i="7"/>
  <c r="K26" i="7"/>
  <c r="K32" i="7"/>
  <c r="K10" i="7"/>
  <c r="K15" i="7"/>
  <c r="K14" i="7"/>
  <c r="K24" i="7"/>
  <c r="K12" i="7"/>
  <c r="K53" i="7"/>
  <c r="K38" i="7"/>
  <c r="K46" i="7"/>
  <c r="K33" i="7"/>
  <c r="K16" i="7"/>
  <c r="K21" i="7"/>
  <c r="K30" i="7"/>
  <c r="K39" i="7"/>
  <c r="C7" i="10"/>
  <c r="K20" i="7"/>
  <c r="K9" i="7"/>
  <c r="K37" i="7"/>
  <c r="K13" i="7"/>
  <c r="K28" i="7"/>
  <c r="K42" i="7"/>
  <c r="K29" i="7"/>
  <c r="K11" i="7"/>
  <c r="K25" i="7"/>
  <c r="K17" i="7"/>
  <c r="K27" i="7"/>
  <c r="K52" i="7"/>
  <c r="K47" i="7"/>
  <c r="K22" i="7"/>
  <c r="K31" i="7"/>
  <c r="K19" i="7"/>
  <c r="K40" i="7"/>
  <c r="K57" i="7"/>
  <c r="K54" i="7"/>
  <c r="K18" i="7"/>
  <c r="K23" i="7"/>
  <c r="K34" i="7"/>
  <c r="K36" i="7"/>
  <c r="E8" i="8"/>
  <c r="E11" i="8" s="1"/>
  <c r="E52" i="1"/>
  <c r="G48" i="5"/>
  <c r="M48" i="5"/>
  <c r="O48" i="5"/>
  <c r="Q48" i="5"/>
  <c r="G58" i="7"/>
  <c r="G11" i="8" l="1"/>
  <c r="C9" i="10"/>
  <c r="M58" i="7"/>
  <c r="E58" i="7"/>
  <c r="Q58" i="7"/>
  <c r="O58" i="7"/>
  <c r="I8" i="8" l="1"/>
  <c r="I10" i="8"/>
  <c r="I9" i="8"/>
  <c r="I11" i="8" s="1"/>
  <c r="S58" i="7"/>
  <c r="U48" i="7" s="1"/>
  <c r="E48" i="5"/>
  <c r="U56" i="7" l="1"/>
  <c r="U55" i="7"/>
  <c r="U50" i="7"/>
  <c r="U51" i="7"/>
  <c r="U43" i="7"/>
  <c r="U44" i="7"/>
  <c r="U45" i="7"/>
  <c r="U49" i="7"/>
  <c r="U41" i="7"/>
  <c r="U35" i="7"/>
  <c r="U46" i="7"/>
  <c r="U13" i="7"/>
  <c r="U20" i="7"/>
  <c r="U28" i="7"/>
  <c r="U42" i="7"/>
  <c r="U53" i="7"/>
  <c r="U14" i="7"/>
  <c r="U21" i="7"/>
  <c r="U29" i="7"/>
  <c r="U37" i="7"/>
  <c r="U54" i="7"/>
  <c r="U22" i="7"/>
  <c r="U30" i="7"/>
  <c r="U38" i="7"/>
  <c r="U57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52" i="7"/>
  <c r="K58" i="7"/>
  <c r="U58" i="7" l="1"/>
  <c r="E8" i="10" l="1"/>
  <c r="E7" i="10"/>
  <c r="E9" i="10" l="1"/>
</calcChain>
</file>

<file path=xl/sharedStrings.xml><?xml version="1.0" encoding="utf-8"?>
<sst xmlns="http://schemas.openxmlformats.org/spreadsheetml/2006/main" count="853" uniqueCount="125">
  <si>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</si>
  <si>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</si>
  <si>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</si>
  <si>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</si>
  <si>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</si>
  <si>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</si>
  <si>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</si>
  <si>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</si>
  <si>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</si>
  <si>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</si>
  <si>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</si>
  <si>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</si>
  <si>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</si>
  <si>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</si>
  <si>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</si>
  <si>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</si>
  <si>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</si>
  <si>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</si>
  <si>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</si>
  <si>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</si>
  <si>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</si>
  <si>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</si>
  <si>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</si>
  <si>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</si>
  <si>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</si>
  <si>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</si>
  <si>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</si>
  <si>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</si>
  <si>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</si>
  <si>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</si>
  <si>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</si>
  <si>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</si>
  <si>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</si>
  <si>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</si>
  <si>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</si>
  <si>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</si>
  <si>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</si>
  <si>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</si>
  <si>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</si>
  <si>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</si>
  <si>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</si>
  <si>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</si>
  <si>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</si>
  <si>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</si>
  <si>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</si>
  <si>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</si>
  <si>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</si>
  <si>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</si>
  <si>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</si>
  <si>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</si>
  <si>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</si>
  <si>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</si>
  <si>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</si>
  <si>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</si>
  <si>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</si>
  <si>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</si>
  <si>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</si>
  <si>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</si>
  <si>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</si>
  <si>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</si>
  <si>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</si>
  <si>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</si>
  <si>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</si>
  <si>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</si>
  <si>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</si>
  <si>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</si>
  <si>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</si>
  <si>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</si>
  <si>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</si>
  <si>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</si>
  <si>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</si>
  <si>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</si>
  <si>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</si>
  <si>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</si>
  <si>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</si>
  <si>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</si>
  <si>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</si>
  <si>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</si>
  <si>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</si>
  <si>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</si>
  <si>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</si>
  <si>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</si>
  <si>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</si>
  <si>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</si>
  <si>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</si>
  <si>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</si>
  <si>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</si>
  <si>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</si>
  <si>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</si>
  <si>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</si>
  <si>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</si>
  <si>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</si>
  <si>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</si>
  <si>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</si>
  <si>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</si>
  <si>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</si>
  <si>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</si>
  <si>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</si>
  <si>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</si>
  <si>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</si>
  <si>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</si>
  <si>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</si>
  <si>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</si>
  <si>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</si>
  <si>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</si>
  <si>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</si>
  <si>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</si>
  <si>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</si>
  <si>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</si>
  <si>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</si>
  <si>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مجتمع کاشی و سنگ پرسپولیس یزد</t>
  </si>
  <si>
    <t>سایر درآمدها برای تنزیل سود سهام</t>
  </si>
  <si>
    <t>الحاوی</t>
  </si>
  <si>
    <t>کیمیا کالای رازی</t>
  </si>
  <si>
    <t>بانک ملت مستقل مرکزی</t>
  </si>
  <si>
    <t>ح .آنتی بیوتیک سازی ایران</t>
  </si>
  <si>
    <t>-</t>
  </si>
  <si>
    <t>1405/02/31</t>
  </si>
  <si>
    <t>برای ماه منتهی به 1405/03/31</t>
  </si>
  <si>
    <t>1405/03/31</t>
  </si>
  <si>
    <t>گروه دارویی سبحان</t>
  </si>
  <si>
    <t>1405/03/30</t>
  </si>
  <si>
    <t>1405/03/27</t>
  </si>
  <si>
    <t>1405/03/03</t>
  </si>
  <si>
    <t>صندوق س.پشتوانه طلای لوتوس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</si>
</sst>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6"/>
      <name val="B Nazanin"/>
      <charset val="178"/>
    </font>
    <font>
      <sz val="8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3" fillId="0" borderId="0" xfId="0" applyNumberFormat="1" applyFont="1"/>
    <xf numFmtId="0" fontId="2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3"/>
  <sheetViews>
    <sheetView rightToLeft="1" tabSelected="1" zoomScale="70" zoomScaleNormal="70" workbookViewId="0">
      <selection activeCell="E55" sqref="E55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2" style="4" bestFit="1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2" style="4" bestFit="1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87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7" t="s">
        <v>72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25" ht="24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25" ht="24" x14ac:dyDescent="0.2">
      <c r="A4" s="57" t="s">
        <v>118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6" spans="1:25" ht="24.75" thickBot="1" x14ac:dyDescent="0.25">
      <c r="A6" s="56" t="s">
        <v>3</v>
      </c>
      <c r="C6" s="56" t="s">
        <v>117</v>
      </c>
      <c r="D6" s="56" t="s">
        <v>4</v>
      </c>
      <c r="E6" s="56" t="s">
        <v>4</v>
      </c>
      <c r="F6" s="56" t="s">
        <v>4</v>
      </c>
      <c r="G6" s="56" t="s">
        <v>4</v>
      </c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Q6" s="56" t="s">
        <v>119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25" ht="24.75" thickBot="1" x14ac:dyDescent="0.25">
      <c r="A7" s="56" t="s">
        <v>3</v>
      </c>
      <c r="C7" s="56" t="s">
        <v>7</v>
      </c>
      <c r="E7" s="56" t="s">
        <v>8</v>
      </c>
      <c r="G7" s="56" t="s">
        <v>9</v>
      </c>
      <c r="I7" s="56" t="s">
        <v>10</v>
      </c>
      <c r="J7" s="56" t="s">
        <v>10</v>
      </c>
      <c r="K7" s="56" t="s">
        <v>10</v>
      </c>
      <c r="M7" s="56" t="s">
        <v>11</v>
      </c>
      <c r="N7" s="56" t="s">
        <v>11</v>
      </c>
      <c r="O7" s="56" t="s">
        <v>11</v>
      </c>
      <c r="Q7" s="56" t="s">
        <v>7</v>
      </c>
      <c r="S7" s="56" t="s">
        <v>12</v>
      </c>
      <c r="U7" s="56" t="s">
        <v>8</v>
      </c>
      <c r="W7" s="56" t="s">
        <v>9</v>
      </c>
      <c r="Y7" s="56" t="s">
        <v>13</v>
      </c>
    </row>
    <row r="8" spans="1:25" ht="24.75" thickBot="1" x14ac:dyDescent="0.25">
      <c r="A8" s="56" t="s">
        <v>3</v>
      </c>
      <c r="C8" s="56" t="s">
        <v>7</v>
      </c>
      <c r="E8" s="56" t="s">
        <v>8</v>
      </c>
      <c r="G8" s="5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56" t="s">
        <v>7</v>
      </c>
      <c r="S8" s="56" t="s">
        <v>12</v>
      </c>
      <c r="U8" s="56" t="s">
        <v>8</v>
      </c>
      <c r="W8" s="56" t="s">
        <v>9</v>
      </c>
      <c r="Y8" s="56" t="s">
        <v>13</v>
      </c>
    </row>
    <row r="9" spans="1:25" ht="24" x14ac:dyDescent="0.2">
      <c r="A9" s="13" t="s">
        <v>46</v>
      </c>
      <c r="C9" s="4">
        <v>121327752</v>
      </c>
      <c r="E9" s="4">
        <v>381548502008</v>
      </c>
      <c r="G9" s="4">
        <v>392350646546.67297</v>
      </c>
      <c r="I9" s="4">
        <v>640457</v>
      </c>
      <c r="K9" s="4">
        <v>4387532065</v>
      </c>
      <c r="M9" s="4">
        <v>-9924043</v>
      </c>
      <c r="O9" s="4">
        <v>50053979554</v>
      </c>
      <c r="Q9" s="4">
        <v>112044166</v>
      </c>
      <c r="S9" s="4">
        <v>6740</v>
      </c>
      <c r="U9" s="4">
        <v>354727150049</v>
      </c>
      <c r="W9" s="4">
        <v>749340155382.56702</v>
      </c>
      <c r="Y9" s="5">
        <v>2.5737923031771644E-2</v>
      </c>
    </row>
    <row r="10" spans="1:25" ht="24" x14ac:dyDescent="0.2">
      <c r="A10" s="13" t="s">
        <v>47</v>
      </c>
      <c r="C10" s="4">
        <v>21753877</v>
      </c>
      <c r="E10" s="4">
        <v>536820344601</v>
      </c>
      <c r="G10" s="4">
        <v>527554985332.508</v>
      </c>
      <c r="I10" s="4">
        <v>187917</v>
      </c>
      <c r="K10" s="4">
        <v>8620382807</v>
      </c>
      <c r="M10" s="4">
        <v>-101058</v>
      </c>
      <c r="O10" s="4">
        <v>3820647968</v>
      </c>
      <c r="Q10" s="4">
        <v>21840736</v>
      </c>
      <c r="S10" s="4">
        <v>43550</v>
      </c>
      <c r="U10" s="4">
        <v>542946919508</v>
      </c>
      <c r="W10" s="4">
        <v>943811554671.85596</v>
      </c>
      <c r="Y10" s="5">
        <v>3.2417519568585101E-2</v>
      </c>
    </row>
    <row r="11" spans="1:25" ht="24" x14ac:dyDescent="0.2">
      <c r="A11" s="13" t="s">
        <v>48</v>
      </c>
      <c r="C11" s="4">
        <v>85520244</v>
      </c>
      <c r="E11" s="4">
        <v>382278864639</v>
      </c>
      <c r="G11" s="4">
        <v>525278277860.91699</v>
      </c>
      <c r="I11" s="4">
        <v>0</v>
      </c>
      <c r="K11" s="4">
        <v>0</v>
      </c>
      <c r="M11" s="4">
        <v>0</v>
      </c>
      <c r="O11" s="4">
        <v>0</v>
      </c>
      <c r="Q11" s="4">
        <v>85520244</v>
      </c>
      <c r="S11" s="4">
        <v>10130</v>
      </c>
      <c r="U11" s="4">
        <v>382278864639</v>
      </c>
      <c r="W11" s="4">
        <v>859623417565.604</v>
      </c>
      <c r="Y11" s="5">
        <v>2.9525871793586705E-2</v>
      </c>
    </row>
    <row r="12" spans="1:25" ht="24" x14ac:dyDescent="0.2">
      <c r="A12" s="13" t="s">
        <v>49</v>
      </c>
      <c r="C12" s="4">
        <v>197372477</v>
      </c>
      <c r="E12" s="4">
        <v>480984333898</v>
      </c>
      <c r="G12" s="4">
        <v>561492740487.24902</v>
      </c>
      <c r="I12" s="4">
        <v>0</v>
      </c>
      <c r="K12" s="4">
        <v>0</v>
      </c>
      <c r="M12" s="4">
        <v>0</v>
      </c>
      <c r="O12" s="4">
        <v>0</v>
      </c>
      <c r="Q12" s="4">
        <v>197372477</v>
      </c>
      <c r="S12" s="4">
        <v>4868</v>
      </c>
      <c r="U12" s="4">
        <v>480984333898</v>
      </c>
      <c r="W12" s="4">
        <v>953382162780.58203</v>
      </c>
      <c r="Y12" s="5">
        <v>3.2746245545833552E-2</v>
      </c>
    </row>
    <row r="13" spans="1:25" ht="24" x14ac:dyDescent="0.2">
      <c r="A13" s="13" t="s">
        <v>50</v>
      </c>
      <c r="C13" s="4">
        <v>247734840</v>
      </c>
      <c r="E13" s="4">
        <v>458762098909</v>
      </c>
      <c r="G13" s="4">
        <v>555798680141.85498</v>
      </c>
      <c r="I13" s="4">
        <v>1200000</v>
      </c>
      <c r="K13" s="4">
        <v>3373295451</v>
      </c>
      <c r="M13" s="4">
        <v>0</v>
      </c>
      <c r="O13" s="4">
        <v>0</v>
      </c>
      <c r="Q13" s="4">
        <v>248934840</v>
      </c>
      <c r="S13" s="4">
        <v>3836</v>
      </c>
      <c r="U13" s="4">
        <v>462135394360</v>
      </c>
      <c r="W13" s="4">
        <v>947532560662.56494</v>
      </c>
      <c r="Y13" s="5">
        <v>3.2545326633376302E-2</v>
      </c>
    </row>
    <row r="14" spans="1:25" ht="24" x14ac:dyDescent="0.2">
      <c r="A14" s="13" t="s">
        <v>51</v>
      </c>
      <c r="C14" s="4">
        <v>2140451</v>
      </c>
      <c r="E14" s="4">
        <v>246387041764</v>
      </c>
      <c r="G14" s="4">
        <v>275789104993.034</v>
      </c>
      <c r="I14" s="4">
        <v>0</v>
      </c>
      <c r="K14" s="4">
        <v>0</v>
      </c>
      <c r="M14" s="4">
        <v>-110260</v>
      </c>
      <c r="O14" s="4">
        <v>20020027741</v>
      </c>
      <c r="Q14" s="4">
        <v>2030191</v>
      </c>
      <c r="S14" s="4">
        <v>180800</v>
      </c>
      <c r="U14" s="4">
        <v>233695027219</v>
      </c>
      <c r="W14" s="4">
        <v>364221170341.45599</v>
      </c>
      <c r="Y14" s="5">
        <v>1.2510068199940846E-2</v>
      </c>
    </row>
    <row r="15" spans="1:25" ht="24" x14ac:dyDescent="0.2">
      <c r="A15" s="13" t="s">
        <v>52</v>
      </c>
      <c r="C15" s="4">
        <v>26491521</v>
      </c>
      <c r="E15" s="4">
        <v>475068789209</v>
      </c>
      <c r="G15" s="4">
        <v>527574902761.38702</v>
      </c>
      <c r="I15" s="4">
        <v>0</v>
      </c>
      <c r="K15" s="4">
        <v>0</v>
      </c>
      <c r="M15" s="4">
        <v>0</v>
      </c>
      <c r="O15" s="4">
        <v>0</v>
      </c>
      <c r="Q15" s="4">
        <v>26491521</v>
      </c>
      <c r="S15" s="4">
        <v>35070</v>
      </c>
      <c r="U15" s="4">
        <v>475068789209</v>
      </c>
      <c r="W15" s="4">
        <v>921876025901.43701</v>
      </c>
      <c r="Y15" s="5">
        <v>3.1664090105211394E-2</v>
      </c>
    </row>
    <row r="16" spans="1:25" ht="24" x14ac:dyDescent="0.2">
      <c r="A16" s="13" t="s">
        <v>53</v>
      </c>
      <c r="C16" s="4">
        <v>32740992</v>
      </c>
      <c r="E16" s="4">
        <v>648907185509</v>
      </c>
      <c r="G16" s="4">
        <v>728378810635.85303</v>
      </c>
      <c r="I16" s="4">
        <v>168481</v>
      </c>
      <c r="K16" s="4">
        <v>4090198216</v>
      </c>
      <c r="M16" s="4">
        <v>0</v>
      </c>
      <c r="O16" s="4">
        <v>0</v>
      </c>
      <c r="Q16" s="4">
        <v>32909473</v>
      </c>
      <c r="S16" s="4">
        <v>39190</v>
      </c>
      <c r="U16" s="4">
        <v>652997383725</v>
      </c>
      <c r="W16" s="4">
        <v>1279752693901.6899</v>
      </c>
      <c r="Y16" s="5">
        <v>4.3956240832346567E-2</v>
      </c>
    </row>
    <row r="17" spans="1:25" ht="24" x14ac:dyDescent="0.2">
      <c r="A17" s="13" t="s">
        <v>54</v>
      </c>
      <c r="C17" s="4">
        <v>59368693</v>
      </c>
      <c r="E17" s="4">
        <v>123211326459</v>
      </c>
      <c r="G17" s="4">
        <v>83062779934.385101</v>
      </c>
      <c r="I17" s="4">
        <v>0</v>
      </c>
      <c r="K17" s="4">
        <v>0</v>
      </c>
      <c r="M17" s="4">
        <v>0</v>
      </c>
      <c r="O17" s="4">
        <v>0</v>
      </c>
      <c r="Q17" s="4">
        <v>59368693</v>
      </c>
      <c r="S17" s="4">
        <v>2103</v>
      </c>
      <c r="U17" s="4">
        <v>123211326459</v>
      </c>
      <c r="W17" s="4">
        <v>123887252625.53999</v>
      </c>
      <c r="Y17" s="5">
        <v>4.2552111344758975E-3</v>
      </c>
    </row>
    <row r="18" spans="1:25" ht="24" x14ac:dyDescent="0.2">
      <c r="A18" s="13" t="s">
        <v>55</v>
      </c>
      <c r="C18" s="4">
        <v>81165264</v>
      </c>
      <c r="E18" s="4">
        <v>468147967166</v>
      </c>
      <c r="G18" s="4">
        <v>652356637725.16797</v>
      </c>
      <c r="I18" s="4">
        <v>0</v>
      </c>
      <c r="K18" s="4">
        <v>0</v>
      </c>
      <c r="M18" s="4">
        <v>0</v>
      </c>
      <c r="O18" s="4">
        <v>0</v>
      </c>
      <c r="Q18" s="4">
        <v>81165264</v>
      </c>
      <c r="S18" s="4">
        <v>14080</v>
      </c>
      <c r="U18" s="4">
        <v>468147967166</v>
      </c>
      <c r="W18" s="4">
        <v>1133973019650.6599</v>
      </c>
      <c r="Y18" s="5">
        <v>3.8949080854973971E-2</v>
      </c>
    </row>
    <row r="19" spans="1:25" ht="24" x14ac:dyDescent="0.2">
      <c r="A19" s="13" t="s">
        <v>56</v>
      </c>
      <c r="C19" s="4">
        <v>48732167</v>
      </c>
      <c r="E19" s="4">
        <v>263832093089</v>
      </c>
      <c r="G19" s="4">
        <v>715660916766.53198</v>
      </c>
      <c r="I19" s="4">
        <v>0</v>
      </c>
      <c r="K19" s="4">
        <v>0</v>
      </c>
      <c r="M19" s="4">
        <v>0</v>
      </c>
      <c r="O19" s="4">
        <v>0</v>
      </c>
      <c r="Q19" s="4">
        <v>48732167</v>
      </c>
      <c r="S19" s="4">
        <v>23500</v>
      </c>
      <c r="U19" s="4">
        <v>263832093089</v>
      </c>
      <c r="W19" s="4">
        <v>1136353482703.6101</v>
      </c>
      <c r="Y19" s="5">
        <v>3.9030843689111062E-2</v>
      </c>
    </row>
    <row r="20" spans="1:25" ht="24" x14ac:dyDescent="0.2">
      <c r="A20" s="13" t="s">
        <v>90</v>
      </c>
      <c r="C20" s="4">
        <v>22204715</v>
      </c>
      <c r="E20" s="4">
        <v>387814215654</v>
      </c>
      <c r="G20" s="4">
        <v>594672628206.81897</v>
      </c>
      <c r="I20" s="4">
        <v>600000</v>
      </c>
      <c r="K20" s="4">
        <v>23817280538</v>
      </c>
      <c r="M20" s="4">
        <v>0</v>
      </c>
      <c r="O20" s="4">
        <v>0</v>
      </c>
      <c r="Q20" s="4">
        <v>22804715</v>
      </c>
      <c r="S20" s="4">
        <v>39010</v>
      </c>
      <c r="U20" s="4">
        <v>411631496192</v>
      </c>
      <c r="W20" s="4">
        <v>882735231914.47998</v>
      </c>
      <c r="Y20" s="5">
        <v>3.0319703666285787E-2</v>
      </c>
    </row>
    <row r="21" spans="1:25" ht="24" x14ac:dyDescent="0.2">
      <c r="A21" s="13" t="s">
        <v>89</v>
      </c>
      <c r="C21" s="4">
        <v>2416013</v>
      </c>
      <c r="E21" s="4">
        <v>90888711889</v>
      </c>
      <c r="G21" s="4">
        <v>55426436515.071198</v>
      </c>
      <c r="I21" s="4">
        <v>0</v>
      </c>
      <c r="K21" s="4">
        <v>0</v>
      </c>
      <c r="M21" s="4">
        <v>0</v>
      </c>
      <c r="O21" s="4">
        <v>0</v>
      </c>
      <c r="Q21" s="4">
        <v>2416013</v>
      </c>
      <c r="S21" s="4">
        <v>38200</v>
      </c>
      <c r="U21" s="4">
        <v>90888711889</v>
      </c>
      <c r="W21" s="4">
        <v>91578281785.281998</v>
      </c>
      <c r="Y21" s="5">
        <v>3.145480395039188E-3</v>
      </c>
    </row>
    <row r="22" spans="1:25" ht="24" x14ac:dyDescent="0.2">
      <c r="A22" s="13" t="s">
        <v>59</v>
      </c>
      <c r="C22" s="4">
        <v>66306221</v>
      </c>
      <c r="E22" s="4">
        <v>516425737231</v>
      </c>
      <c r="G22" s="4">
        <v>557930354770.96204</v>
      </c>
      <c r="I22" s="4">
        <v>2500000</v>
      </c>
      <c r="K22" s="4">
        <v>30144090301</v>
      </c>
      <c r="M22" s="4">
        <v>0</v>
      </c>
      <c r="O22" s="4">
        <v>0</v>
      </c>
      <c r="Q22" s="4">
        <v>68806221</v>
      </c>
      <c r="S22" s="4">
        <v>14780</v>
      </c>
      <c r="U22" s="4">
        <v>546569827532</v>
      </c>
      <c r="W22" s="4">
        <v>1009094876914.48</v>
      </c>
      <c r="Y22" s="5">
        <v>3.4659835172612972E-2</v>
      </c>
    </row>
    <row r="23" spans="1:25" ht="24" x14ac:dyDescent="0.2">
      <c r="A23" s="13" t="s">
        <v>60</v>
      </c>
      <c r="C23" s="4">
        <v>13833640</v>
      </c>
      <c r="E23" s="4">
        <v>339189437855</v>
      </c>
      <c r="G23" s="4">
        <v>591346492877.42395</v>
      </c>
      <c r="I23" s="4">
        <v>100000</v>
      </c>
      <c r="K23" s="4">
        <v>4860915062</v>
      </c>
      <c r="M23" s="4">
        <v>0</v>
      </c>
      <c r="O23" s="4">
        <v>0</v>
      </c>
      <c r="Q23" s="4">
        <v>13933640</v>
      </c>
      <c r="S23" s="4">
        <v>67550</v>
      </c>
      <c r="U23" s="4">
        <v>344050352917</v>
      </c>
      <c r="W23" s="4">
        <v>933941771637.14001</v>
      </c>
      <c r="Y23" s="5">
        <v>3.2078517695719878E-2</v>
      </c>
    </row>
    <row r="24" spans="1:25" ht="24" x14ac:dyDescent="0.2">
      <c r="A24" s="13" t="s">
        <v>95</v>
      </c>
      <c r="C24" s="4">
        <v>99423251</v>
      </c>
      <c r="E24" s="4">
        <v>518309114924</v>
      </c>
      <c r="G24" s="4">
        <v>647174892809.69104</v>
      </c>
      <c r="I24" s="4">
        <v>0</v>
      </c>
      <c r="K24" s="4">
        <v>0</v>
      </c>
      <c r="M24" s="4">
        <v>0</v>
      </c>
      <c r="O24" s="4">
        <v>0</v>
      </c>
      <c r="Q24" s="4">
        <v>99423251</v>
      </c>
      <c r="S24" s="4">
        <v>11190</v>
      </c>
      <c r="U24" s="4">
        <v>518309114924</v>
      </c>
      <c r="W24" s="4">
        <v>1103946196728.73</v>
      </c>
      <c r="Y24" s="5">
        <v>3.7917736075567733E-2</v>
      </c>
    </row>
    <row r="25" spans="1:25" ht="24" x14ac:dyDescent="0.2">
      <c r="A25" s="13" t="s">
        <v>62</v>
      </c>
      <c r="C25" s="4">
        <v>83879074</v>
      </c>
      <c r="E25" s="4">
        <v>155136159440</v>
      </c>
      <c r="G25" s="4">
        <v>123181419361.81</v>
      </c>
      <c r="I25" s="4">
        <v>400000</v>
      </c>
      <c r="K25" s="4">
        <v>667373088</v>
      </c>
      <c r="M25" s="4">
        <v>0</v>
      </c>
      <c r="O25" s="4">
        <v>0</v>
      </c>
      <c r="Q25" s="4">
        <v>84279074</v>
      </c>
      <c r="S25" s="4">
        <v>2369</v>
      </c>
      <c r="U25" s="4">
        <v>155803532528</v>
      </c>
      <c r="W25" s="4">
        <v>198113776719.655</v>
      </c>
      <c r="Y25" s="5">
        <v>6.8047029111109342E-3</v>
      </c>
    </row>
    <row r="26" spans="1:25" ht="24" x14ac:dyDescent="0.2">
      <c r="A26" s="13" t="s">
        <v>88</v>
      </c>
      <c r="C26" s="4">
        <v>105722619</v>
      </c>
      <c r="E26" s="4">
        <v>144160757342</v>
      </c>
      <c r="G26" s="4">
        <v>152637332490.71399</v>
      </c>
      <c r="I26" s="4">
        <v>0</v>
      </c>
      <c r="K26" s="4">
        <v>0</v>
      </c>
      <c r="M26" s="4">
        <v>0</v>
      </c>
      <c r="O26" s="4">
        <v>0</v>
      </c>
      <c r="Q26" s="4">
        <v>105722619</v>
      </c>
      <c r="S26" s="4">
        <v>1689</v>
      </c>
      <c r="U26" s="4">
        <v>144160757342</v>
      </c>
      <c r="W26" s="4">
        <v>177185192149.01501</v>
      </c>
      <c r="Y26" s="5">
        <v>6.0858594126358663E-3</v>
      </c>
    </row>
    <row r="27" spans="1:25" ht="24" x14ac:dyDescent="0.2">
      <c r="A27" s="13" t="s">
        <v>64</v>
      </c>
      <c r="C27" s="4">
        <v>152634372</v>
      </c>
      <c r="E27" s="4">
        <v>477807464639</v>
      </c>
      <c r="G27" s="4">
        <v>425890077352.08502</v>
      </c>
      <c r="I27" s="4">
        <v>10564269</v>
      </c>
      <c r="K27" s="4">
        <v>51328658413</v>
      </c>
      <c r="M27" s="4">
        <v>0</v>
      </c>
      <c r="O27" s="4">
        <v>0</v>
      </c>
      <c r="Q27" s="4">
        <v>163198641</v>
      </c>
      <c r="S27" s="4">
        <v>4814</v>
      </c>
      <c r="U27" s="4">
        <v>529136123052</v>
      </c>
      <c r="W27" s="4">
        <v>779565274041.40698</v>
      </c>
      <c r="Y27" s="5">
        <v>2.6776078763957416E-2</v>
      </c>
    </row>
    <row r="28" spans="1:25" ht="24" x14ac:dyDescent="0.2">
      <c r="A28" s="13" t="s">
        <v>65</v>
      </c>
      <c r="C28" s="4">
        <v>23946571</v>
      </c>
      <c r="E28" s="4">
        <v>644052922380</v>
      </c>
      <c r="G28" s="4">
        <v>842581513658.78796</v>
      </c>
      <c r="I28" s="4">
        <v>200000</v>
      </c>
      <c r="K28" s="4">
        <v>8867560388</v>
      </c>
      <c r="M28" s="4">
        <v>0</v>
      </c>
      <c r="O28" s="4">
        <v>0</v>
      </c>
      <c r="Q28" s="4">
        <v>24146571</v>
      </c>
      <c r="S28" s="4">
        <v>62040</v>
      </c>
      <c r="U28" s="4">
        <v>652920482768</v>
      </c>
      <c r="W28" s="4">
        <v>1486473313102.79</v>
      </c>
      <c r="Y28" s="5">
        <v>5.1056566829639133E-2</v>
      </c>
    </row>
    <row r="29" spans="1:25" ht="24" x14ac:dyDescent="0.2">
      <c r="A29" s="13" t="s">
        <v>67</v>
      </c>
      <c r="C29" s="4">
        <v>88451851</v>
      </c>
      <c r="E29" s="4">
        <v>217969518850</v>
      </c>
      <c r="G29" s="4">
        <v>180012410411.32001</v>
      </c>
      <c r="I29" s="4">
        <v>0</v>
      </c>
      <c r="K29" s="4">
        <v>0</v>
      </c>
      <c r="M29" s="4">
        <v>0</v>
      </c>
      <c r="O29" s="4">
        <v>0</v>
      </c>
      <c r="Q29" s="4">
        <v>88451851</v>
      </c>
      <c r="S29" s="4">
        <v>3221</v>
      </c>
      <c r="U29" s="4">
        <v>217969518850</v>
      </c>
      <c r="W29" s="4">
        <v>282701108695.69098</v>
      </c>
      <c r="Y29" s="5">
        <v>9.7100620116794024E-3</v>
      </c>
    </row>
    <row r="30" spans="1:25" ht="24" x14ac:dyDescent="0.2">
      <c r="A30" s="13" t="s">
        <v>45</v>
      </c>
      <c r="C30" s="4">
        <v>23310</v>
      </c>
      <c r="E30" s="4">
        <v>328275547452</v>
      </c>
      <c r="G30" s="4">
        <v>593677212382.80005</v>
      </c>
      <c r="I30" s="4">
        <v>2043</v>
      </c>
      <c r="K30" s="4">
        <v>49985312522</v>
      </c>
      <c r="M30" s="4">
        <v>0</v>
      </c>
      <c r="O30" s="4">
        <v>0</v>
      </c>
      <c r="Q30" s="4">
        <v>25353</v>
      </c>
      <c r="S30" s="4">
        <v>20989980</v>
      </c>
      <c r="U30" s="4">
        <v>378260859974</v>
      </c>
      <c r="W30" s="4">
        <v>530881781428.94397</v>
      </c>
      <c r="Y30" s="5">
        <v>1.8234435097652126E-2</v>
      </c>
    </row>
    <row r="31" spans="1:25" ht="24" x14ac:dyDescent="0.2">
      <c r="A31" s="13" t="s">
        <v>112</v>
      </c>
      <c r="C31" s="4">
        <v>22081582</v>
      </c>
      <c r="E31" s="4">
        <v>50266096594</v>
      </c>
      <c r="G31" s="4">
        <v>42748149065.094101</v>
      </c>
      <c r="I31" s="4">
        <v>0</v>
      </c>
      <c r="K31" s="4">
        <v>0</v>
      </c>
      <c r="M31" s="4">
        <v>0</v>
      </c>
      <c r="O31" s="4">
        <v>0</v>
      </c>
      <c r="Q31" s="4">
        <v>22081582</v>
      </c>
      <c r="S31" s="4">
        <v>2641</v>
      </c>
      <c r="U31" s="4">
        <v>50266096594</v>
      </c>
      <c r="W31" s="4">
        <v>57866664111.180702</v>
      </c>
      <c r="Y31" s="5">
        <v>1.9875723145232646E-3</v>
      </c>
    </row>
    <row r="32" spans="1:25" ht="24" x14ac:dyDescent="0.2">
      <c r="A32" s="13" t="s">
        <v>113</v>
      </c>
      <c r="C32" s="4">
        <v>301710</v>
      </c>
      <c r="E32" s="4">
        <v>3982418134</v>
      </c>
      <c r="G32" s="4">
        <v>3777249471.7089</v>
      </c>
      <c r="I32" s="4">
        <v>249969</v>
      </c>
      <c r="K32" s="4">
        <v>4346944579</v>
      </c>
      <c r="M32" s="4">
        <v>0</v>
      </c>
      <c r="O32" s="4">
        <v>0</v>
      </c>
      <c r="Q32" s="4">
        <v>551679</v>
      </c>
      <c r="S32" s="4">
        <v>15990</v>
      </c>
      <c r="U32" s="4">
        <v>8329362713</v>
      </c>
      <c r="W32" s="4">
        <v>8753158196.0667</v>
      </c>
      <c r="Y32" s="5">
        <v>3.0064865777847924E-4</v>
      </c>
    </row>
    <row r="33" spans="1:25" ht="24" x14ac:dyDescent="0.2">
      <c r="A33" s="13" t="s">
        <v>99</v>
      </c>
      <c r="C33" s="4">
        <v>8496730</v>
      </c>
      <c r="E33" s="4">
        <v>180167751512</v>
      </c>
      <c r="G33" s="4">
        <v>122924713040.118</v>
      </c>
      <c r="I33" s="4">
        <v>0</v>
      </c>
      <c r="K33" s="4">
        <v>0</v>
      </c>
      <c r="M33" s="4">
        <v>-580483</v>
      </c>
      <c r="O33" s="4">
        <v>10010808244</v>
      </c>
      <c r="Q33" s="4">
        <v>7916247</v>
      </c>
      <c r="S33" s="4">
        <v>22120</v>
      </c>
      <c r="U33" s="4">
        <v>167858978971</v>
      </c>
      <c r="W33" s="4">
        <v>173753803564.46301</v>
      </c>
      <c r="Y33" s="5">
        <v>5.9679999670330742E-3</v>
      </c>
    </row>
    <row r="34" spans="1:25" ht="24" x14ac:dyDescent="0.2">
      <c r="A34" s="13" t="s">
        <v>68</v>
      </c>
      <c r="C34" s="4">
        <v>17062650</v>
      </c>
      <c r="E34" s="4">
        <v>214350877140</v>
      </c>
      <c r="G34" s="4">
        <v>353243287248.19202</v>
      </c>
      <c r="I34" s="4">
        <v>345818</v>
      </c>
      <c r="K34" s="4">
        <v>9965543894</v>
      </c>
      <c r="M34" s="4">
        <v>0</v>
      </c>
      <c r="O34" s="4">
        <v>0</v>
      </c>
      <c r="Q34" s="4">
        <v>17408468</v>
      </c>
      <c r="S34" s="4">
        <v>35380</v>
      </c>
      <c r="U34" s="4">
        <v>224316421034</v>
      </c>
      <c r="W34" s="4">
        <v>611150601188.69702</v>
      </c>
      <c r="Y34" s="5">
        <v>2.0991464318611101E-2</v>
      </c>
    </row>
    <row r="35" spans="1:25" ht="24" x14ac:dyDescent="0.2">
      <c r="A35" s="13" t="s">
        <v>69</v>
      </c>
      <c r="C35" s="4">
        <v>110722309</v>
      </c>
      <c r="E35" s="4">
        <v>856283553671</v>
      </c>
      <c r="G35" s="4">
        <v>921779310376.49805</v>
      </c>
      <c r="I35" s="4">
        <v>208395512</v>
      </c>
      <c r="K35" s="4">
        <v>1994946460815</v>
      </c>
      <c r="M35" s="4">
        <v>0</v>
      </c>
      <c r="O35" s="4">
        <v>0</v>
      </c>
      <c r="Q35" s="4">
        <v>319117821</v>
      </c>
      <c r="S35" s="4">
        <v>14820</v>
      </c>
      <c r="U35" s="4">
        <v>2851230014486</v>
      </c>
      <c r="W35" s="4">
        <v>4692768416411.1904</v>
      </c>
      <c r="Y35" s="5">
        <v>0.16118462548674733</v>
      </c>
    </row>
    <row r="36" spans="1:25" ht="24" x14ac:dyDescent="0.2">
      <c r="A36" s="13" t="s">
        <v>70</v>
      </c>
      <c r="C36" s="4">
        <v>245978350</v>
      </c>
      <c r="E36" s="4">
        <v>241956267593</v>
      </c>
      <c r="G36" s="4">
        <v>623128421066.03796</v>
      </c>
      <c r="I36" s="4">
        <v>2400000</v>
      </c>
      <c r="K36" s="4">
        <v>7539231093</v>
      </c>
      <c r="M36" s="4">
        <v>0</v>
      </c>
      <c r="O36" s="4">
        <v>0</v>
      </c>
      <c r="Q36" s="4">
        <v>248378350</v>
      </c>
      <c r="S36" s="4">
        <v>3940</v>
      </c>
      <c r="U36" s="4">
        <v>249495498686</v>
      </c>
      <c r="W36" s="4">
        <v>971046038296.72998</v>
      </c>
      <c r="Y36" s="5">
        <v>3.3352954615421988E-2</v>
      </c>
    </row>
    <row r="37" spans="1:25" ht="24" x14ac:dyDescent="0.2">
      <c r="A37" s="13" t="s">
        <v>73</v>
      </c>
      <c r="C37" s="4">
        <v>20792193</v>
      </c>
      <c r="E37" s="4">
        <v>279063708800</v>
      </c>
      <c r="G37" s="4">
        <v>273573283555.939</v>
      </c>
      <c r="I37" s="4">
        <v>0</v>
      </c>
      <c r="K37" s="4">
        <v>0</v>
      </c>
      <c r="M37" s="4">
        <v>-2109441</v>
      </c>
      <c r="O37" s="4">
        <v>30032400254</v>
      </c>
      <c r="Q37" s="4">
        <v>18682752</v>
      </c>
      <c r="S37" s="4">
        <v>14950</v>
      </c>
      <c r="U37" s="4">
        <v>250751715495</v>
      </c>
      <c r="W37" s="4">
        <v>277148098189.24799</v>
      </c>
      <c r="Y37" s="5">
        <v>9.5193302645778712E-3</v>
      </c>
    </row>
    <row r="38" spans="1:25" ht="24" x14ac:dyDescent="0.2">
      <c r="A38" s="13" t="s">
        <v>100</v>
      </c>
      <c r="C38" s="4">
        <v>19335304</v>
      </c>
      <c r="E38" s="4">
        <v>96983815411</v>
      </c>
      <c r="G38" s="4">
        <v>70143438717.892502</v>
      </c>
      <c r="I38" s="4">
        <v>0</v>
      </c>
      <c r="K38" s="4">
        <v>0</v>
      </c>
      <c r="M38" s="4">
        <v>0</v>
      </c>
      <c r="O38" s="4">
        <v>0</v>
      </c>
      <c r="Q38" s="4">
        <v>19335304</v>
      </c>
      <c r="S38" s="4">
        <v>5620</v>
      </c>
      <c r="U38" s="4">
        <v>96983815411</v>
      </c>
      <c r="W38" s="4">
        <v>107824432602.45</v>
      </c>
      <c r="Y38" s="5">
        <v>3.7034942373393464E-3</v>
      </c>
    </row>
    <row r="39" spans="1:25" ht="24" x14ac:dyDescent="0.2">
      <c r="A39" s="13" t="s">
        <v>74</v>
      </c>
      <c r="C39" s="4">
        <v>43991472</v>
      </c>
      <c r="E39" s="4">
        <v>201630214653</v>
      </c>
      <c r="G39" s="4">
        <v>156228424740.83401</v>
      </c>
      <c r="I39" s="4">
        <v>49386</v>
      </c>
      <c r="K39" s="4">
        <v>267290477</v>
      </c>
      <c r="M39" s="4">
        <v>0</v>
      </c>
      <c r="O39" s="4">
        <v>0</v>
      </c>
      <c r="Q39" s="4">
        <v>44040858</v>
      </c>
      <c r="S39" s="4">
        <v>5150</v>
      </c>
      <c r="U39" s="4">
        <v>201897505130</v>
      </c>
      <c r="W39" s="4">
        <v>225057174163.44901</v>
      </c>
      <c r="Y39" s="5">
        <v>7.730139890087139E-3</v>
      </c>
    </row>
    <row r="40" spans="1:25" ht="24" x14ac:dyDescent="0.2">
      <c r="A40" s="13" t="s">
        <v>75</v>
      </c>
      <c r="C40" s="4">
        <v>83275210</v>
      </c>
      <c r="E40" s="4">
        <v>529066550355</v>
      </c>
      <c r="G40" s="4">
        <v>425304292549.625</v>
      </c>
      <c r="I40" s="4">
        <v>300000</v>
      </c>
      <c r="K40" s="4">
        <v>2056422831</v>
      </c>
      <c r="M40" s="4">
        <v>0</v>
      </c>
      <c r="O40" s="4">
        <v>0</v>
      </c>
      <c r="Q40" s="4">
        <v>83575210</v>
      </c>
      <c r="S40" s="4">
        <v>8170</v>
      </c>
      <c r="U40" s="4">
        <v>531122973186</v>
      </c>
      <c r="W40" s="4">
        <v>677531348530.13904</v>
      </c>
      <c r="Y40" s="5">
        <v>2.3271473675634358E-2</v>
      </c>
    </row>
    <row r="41" spans="1:25" ht="24" x14ac:dyDescent="0.2">
      <c r="A41" s="13" t="s">
        <v>98</v>
      </c>
      <c r="C41" s="4">
        <v>7508458</v>
      </c>
      <c r="E41" s="4">
        <v>84270529394</v>
      </c>
      <c r="G41" s="4">
        <v>61316937009.801804</v>
      </c>
      <c r="I41" s="4">
        <v>400000</v>
      </c>
      <c r="K41" s="4">
        <v>5647003618</v>
      </c>
      <c r="M41" s="4">
        <v>0</v>
      </c>
      <c r="O41" s="4">
        <v>0</v>
      </c>
      <c r="Q41" s="4">
        <v>7908458</v>
      </c>
      <c r="S41" s="4">
        <v>14080</v>
      </c>
      <c r="U41" s="4">
        <v>89917533012</v>
      </c>
      <c r="W41" s="4">
        <v>110490344724.813</v>
      </c>
      <c r="Y41" s="5">
        <v>3.7950615189296616E-3</v>
      </c>
    </row>
    <row r="42" spans="1:25" ht="24" x14ac:dyDescent="0.2">
      <c r="A42" s="13" t="s">
        <v>103</v>
      </c>
      <c r="C42" s="4">
        <v>195212842</v>
      </c>
      <c r="E42" s="4">
        <v>411455970523</v>
      </c>
      <c r="G42" s="4">
        <v>410264747376.97803</v>
      </c>
      <c r="I42" s="4">
        <v>15063536</v>
      </c>
      <c r="K42" s="4">
        <v>53746282575</v>
      </c>
      <c r="M42" s="4">
        <v>0</v>
      </c>
      <c r="O42" s="4">
        <v>0</v>
      </c>
      <c r="Q42" s="4">
        <v>210276378</v>
      </c>
      <c r="S42" s="4">
        <v>3700</v>
      </c>
      <c r="U42" s="4">
        <v>465202253098</v>
      </c>
      <c r="W42" s="4">
        <v>772008483912.82202</v>
      </c>
      <c r="Y42" s="5">
        <v>2.6516522297778882E-2</v>
      </c>
    </row>
    <row r="43" spans="1:25" ht="24" x14ac:dyDescent="0.2">
      <c r="A43" s="13" t="s">
        <v>97</v>
      </c>
      <c r="C43" s="4">
        <v>7138256</v>
      </c>
      <c r="E43" s="4">
        <v>47755702213</v>
      </c>
      <c r="G43" s="4">
        <v>60347818435.142403</v>
      </c>
      <c r="I43" s="4">
        <v>4828525</v>
      </c>
      <c r="K43" s="4">
        <v>57413351832</v>
      </c>
      <c r="M43" s="4">
        <v>0</v>
      </c>
      <c r="O43" s="4">
        <v>0</v>
      </c>
      <c r="Q43" s="4">
        <v>11966781</v>
      </c>
      <c r="S43" s="4">
        <v>12050</v>
      </c>
      <c r="U43" s="4">
        <v>105169054045</v>
      </c>
      <c r="W43" s="4">
        <v>143085047283.58301</v>
      </c>
      <c r="Y43" s="5">
        <v>4.9146064140952114E-3</v>
      </c>
    </row>
    <row r="44" spans="1:25" ht="24" x14ac:dyDescent="0.2">
      <c r="A44" s="13" t="s">
        <v>87</v>
      </c>
      <c r="C44" s="4">
        <v>7725173</v>
      </c>
      <c r="E44" s="4">
        <v>59959002617</v>
      </c>
      <c r="G44" s="4">
        <v>60319484380.614998</v>
      </c>
      <c r="I44" s="4">
        <v>0</v>
      </c>
      <c r="K44" s="4">
        <v>0</v>
      </c>
      <c r="M44" s="4">
        <v>0</v>
      </c>
      <c r="O44" s="4">
        <v>0</v>
      </c>
      <c r="Q44" s="4">
        <v>7725173</v>
      </c>
      <c r="S44" s="4">
        <v>9350</v>
      </c>
      <c r="U44" s="4">
        <v>59959002617</v>
      </c>
      <c r="W44" s="4">
        <v>71672026808.838501</v>
      </c>
      <c r="Y44" s="5">
        <v>2.4617513105182178E-3</v>
      </c>
    </row>
    <row r="45" spans="1:25" ht="24" x14ac:dyDescent="0.2">
      <c r="A45" s="13" t="s">
        <v>104</v>
      </c>
      <c r="C45" s="4">
        <v>44749247</v>
      </c>
      <c r="E45" s="4">
        <v>182480251111</v>
      </c>
      <c r="G45" s="4">
        <v>185206311622.59799</v>
      </c>
      <c r="I45" s="4">
        <v>32632355</v>
      </c>
      <c r="K45" s="4">
        <v>159059028157</v>
      </c>
      <c r="M45" s="4">
        <v>0</v>
      </c>
      <c r="O45" s="4">
        <v>0</v>
      </c>
      <c r="Q45" s="4">
        <v>77381602</v>
      </c>
      <c r="S45" s="4">
        <v>4711</v>
      </c>
      <c r="U45" s="4">
        <v>341539279268</v>
      </c>
      <c r="W45" s="4">
        <v>361726796282.12</v>
      </c>
      <c r="Y45" s="5">
        <v>1.2424392813281684E-2</v>
      </c>
    </row>
    <row r="46" spans="1:25" ht="24" x14ac:dyDescent="0.2">
      <c r="A46" s="13" t="s">
        <v>106</v>
      </c>
      <c r="C46" s="4">
        <v>257500</v>
      </c>
      <c r="E46" s="4">
        <v>4208347529</v>
      </c>
      <c r="G46" s="4">
        <v>3996168971</v>
      </c>
      <c r="I46" s="4">
        <v>0</v>
      </c>
      <c r="K46" s="4">
        <v>0</v>
      </c>
      <c r="M46" s="4">
        <v>-257500</v>
      </c>
      <c r="O46" s="4">
        <v>4262311554</v>
      </c>
      <c r="Q46" s="4">
        <v>0</v>
      </c>
      <c r="S46" s="4">
        <v>0</v>
      </c>
      <c r="U46" s="4">
        <v>0</v>
      </c>
      <c r="W46" s="4">
        <v>0</v>
      </c>
      <c r="Y46" s="5">
        <v>0</v>
      </c>
    </row>
    <row r="47" spans="1:25" ht="24" x14ac:dyDescent="0.2">
      <c r="A47" s="13" t="s">
        <v>77</v>
      </c>
      <c r="C47" s="4">
        <v>54119489</v>
      </c>
      <c r="E47" s="4">
        <v>564954380182</v>
      </c>
      <c r="G47" s="4">
        <v>515530995360.28802</v>
      </c>
      <c r="I47" s="4">
        <v>7089930</v>
      </c>
      <c r="K47" s="4">
        <v>74375547961</v>
      </c>
      <c r="M47" s="4">
        <v>0</v>
      </c>
      <c r="O47" s="4">
        <v>0</v>
      </c>
      <c r="Q47" s="4">
        <v>61209419</v>
      </c>
      <c r="S47" s="4">
        <v>11820</v>
      </c>
      <c r="U47" s="4">
        <v>639329928143</v>
      </c>
      <c r="W47" s="4">
        <v>717902713659.15698</v>
      </c>
      <c r="Y47" s="5">
        <v>2.4658127094531582E-2</v>
      </c>
    </row>
    <row r="48" spans="1:25" ht="24" x14ac:dyDescent="0.2">
      <c r="A48" s="13" t="s">
        <v>115</v>
      </c>
      <c r="C48" s="4">
        <v>5545461</v>
      </c>
      <c r="E48" s="4">
        <v>68880171081</v>
      </c>
      <c r="G48" s="4">
        <v>56324558187.106903</v>
      </c>
      <c r="I48" s="4">
        <v>0</v>
      </c>
      <c r="K48" s="4">
        <v>0</v>
      </c>
      <c r="M48" s="4">
        <v>-5545461</v>
      </c>
      <c r="O48" s="4">
        <v>62358647953</v>
      </c>
      <c r="Q48" s="4">
        <v>0</v>
      </c>
      <c r="S48" s="4">
        <v>0</v>
      </c>
      <c r="U48" s="4">
        <v>0</v>
      </c>
      <c r="W48" s="4">
        <v>0</v>
      </c>
      <c r="Y48" s="5">
        <v>0</v>
      </c>
    </row>
    <row r="49" spans="1:25" ht="24" x14ac:dyDescent="0.2">
      <c r="A49" s="13" t="s">
        <v>120</v>
      </c>
      <c r="C49" s="4">
        <v>0</v>
      </c>
      <c r="E49" s="4">
        <v>0</v>
      </c>
      <c r="G49" s="4">
        <v>0</v>
      </c>
      <c r="I49" s="4">
        <v>56532729</v>
      </c>
      <c r="K49" s="4">
        <v>222964538700</v>
      </c>
      <c r="M49" s="4">
        <v>0</v>
      </c>
      <c r="O49" s="4">
        <v>0</v>
      </c>
      <c r="Q49" s="4">
        <v>56532729</v>
      </c>
      <c r="S49" s="4">
        <v>3837</v>
      </c>
      <c r="U49" s="4">
        <v>222964538700</v>
      </c>
      <c r="W49" s="4">
        <v>215239319865.53299</v>
      </c>
      <c r="Y49" s="5">
        <v>7.3929216368788858E-3</v>
      </c>
    </row>
    <row r="50" spans="1:25" ht="24" x14ac:dyDescent="0.2">
      <c r="A50" s="13" t="s">
        <v>78</v>
      </c>
      <c r="C50" s="4">
        <v>58131940</v>
      </c>
      <c r="E50" s="4">
        <v>412637661636</v>
      </c>
      <c r="G50" s="4">
        <v>505876227510.32599</v>
      </c>
      <c r="I50" s="4">
        <v>400000</v>
      </c>
      <c r="K50" s="4">
        <v>5750163311</v>
      </c>
      <c r="M50" s="4">
        <v>-8249976</v>
      </c>
      <c r="O50" s="4">
        <v>149740701332</v>
      </c>
      <c r="Q50" s="4">
        <v>50281964</v>
      </c>
      <c r="S50" s="4">
        <v>16510</v>
      </c>
      <c r="U50" s="4">
        <v>359727359927</v>
      </c>
      <c r="W50" s="4">
        <v>823738125745.80298</v>
      </c>
      <c r="Y50" s="5">
        <v>2.8293303550451298E-2</v>
      </c>
    </row>
    <row r="51" spans="1:25" ht="24.75" thickBot="1" x14ac:dyDescent="0.25">
      <c r="A51" s="13" t="s">
        <v>91</v>
      </c>
      <c r="C51" s="4">
        <v>3514218</v>
      </c>
      <c r="E51" s="4">
        <v>10631548654</v>
      </c>
      <c r="G51" s="4">
        <v>10879605655.9632</v>
      </c>
      <c r="I51" s="4">
        <v>0</v>
      </c>
      <c r="K51" s="4">
        <v>0</v>
      </c>
      <c r="M51" s="4">
        <v>-3514218</v>
      </c>
      <c r="O51" s="4">
        <v>11861716952</v>
      </c>
      <c r="Q51" s="4">
        <v>0</v>
      </c>
      <c r="S51" s="4">
        <v>0</v>
      </c>
      <c r="U51" s="4">
        <v>0</v>
      </c>
      <c r="W51" s="4">
        <v>0</v>
      </c>
      <c r="Y51" s="5">
        <v>0</v>
      </c>
    </row>
    <row r="52" spans="1:25" s="13" customFormat="1" ht="24.75" thickBot="1" x14ac:dyDescent="0.25">
      <c r="E52" s="17">
        <f>SUM(E9:E51)</f>
        <v>12786962953710</v>
      </c>
      <c r="G52" s="17">
        <f>SUM(G9:G51)</f>
        <v>15172742678364.805</v>
      </c>
      <c r="I52" s="13" t="s">
        <v>15</v>
      </c>
      <c r="K52" s="17">
        <f>SUM(K9:K51)</f>
        <v>2788220408694</v>
      </c>
      <c r="M52" s="13" t="s">
        <v>15</v>
      </c>
      <c r="O52" s="17">
        <f>SUM(O9:O51)</f>
        <v>342161241552</v>
      </c>
      <c r="S52" s="13" t="s">
        <v>15</v>
      </c>
      <c r="U52" s="17">
        <f>SUM(U9:U51)</f>
        <v>15345787357805</v>
      </c>
      <c r="W52" s="17">
        <f>SUM(W9:W51)</f>
        <v>27908732894841.465</v>
      </c>
      <c r="Y52" s="38">
        <f>SUM(Y9:Y51)</f>
        <v>0.95859378948533291</v>
      </c>
    </row>
    <row r="53" spans="1:25" ht="23.2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1"/>
  <sheetViews>
    <sheetView rightToLeft="1" topLeftCell="A7" zoomScale="85" zoomScaleNormal="85" workbookViewId="0">
      <selection activeCell="Y52" sqref="Y52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2" style="2" bestFit="1" customWidth="1"/>
    <col min="6" max="6" width="0.875" style="2" customWidth="1"/>
    <col min="7" max="7" width="21.625" style="2" bestFit="1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30.25" style="2" customWidth="1"/>
    <col min="14" max="14" width="0.875" style="2" customWidth="1"/>
    <col min="15" max="15" width="30.25" style="2" customWidth="1"/>
    <col min="16" max="16" width="0.875" style="2" customWidth="1"/>
    <col min="17" max="17" width="30.25" style="2" customWidth="1"/>
    <col min="18" max="18" width="0.875" style="2" customWidth="1"/>
    <col min="19" max="16384" width="9" style="2"/>
  </cols>
  <sheetData>
    <row r="1" spans="1:17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6.25" x14ac:dyDescent="0.2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</row>
    <row r="4" spans="1:17" ht="26.25" x14ac:dyDescent="0.2">
      <c r="A4" s="68" t="str">
        <f>+سهام!A4</f>
        <v>برای ماه منتهی به 1405/03/31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7" thickBot="1" x14ac:dyDescent="0.25">
      <c r="A6" s="69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7" thickBot="1" x14ac:dyDescent="0.25">
      <c r="A7" s="69" t="s">
        <v>3</v>
      </c>
      <c r="C7" s="19" t="s">
        <v>7</v>
      </c>
      <c r="E7" s="19" t="s">
        <v>32</v>
      </c>
      <c r="G7" s="19" t="s">
        <v>33</v>
      </c>
      <c r="I7" s="48" t="s">
        <v>34</v>
      </c>
      <c r="K7" s="19" t="s">
        <v>7</v>
      </c>
      <c r="M7" s="19" t="s">
        <v>32</v>
      </c>
      <c r="O7" s="19" t="s">
        <v>33</v>
      </c>
      <c r="Q7" s="19" t="s">
        <v>34</v>
      </c>
    </row>
    <row r="8" spans="1:17" s="6" customFormat="1" ht="22.5" x14ac:dyDescent="0.55000000000000004">
      <c r="A8" s="21" t="s">
        <v>53</v>
      </c>
      <c r="C8" s="6">
        <v>32909473</v>
      </c>
      <c r="E8" s="6">
        <v>1279752693902</v>
      </c>
      <c r="G8" s="6">
        <v>732469008851</v>
      </c>
      <c r="I8" s="6">
        <f>+E8-G8</f>
        <v>547283685051</v>
      </c>
      <c r="K8" s="6">
        <v>32909473</v>
      </c>
      <c r="M8" s="6">
        <v>1279752693902</v>
      </c>
      <c r="O8" s="6">
        <v>860216184100</v>
      </c>
      <c r="Q8" s="6">
        <f>+M8-O8</f>
        <v>419536509802</v>
      </c>
    </row>
    <row r="9" spans="1:17" s="6" customFormat="1" ht="22.5" x14ac:dyDescent="0.55000000000000004">
      <c r="A9" s="21" t="s">
        <v>98</v>
      </c>
      <c r="C9" s="6">
        <v>7908458</v>
      </c>
      <c r="E9" s="6">
        <v>110490344725</v>
      </c>
      <c r="G9" s="6">
        <v>66963940627</v>
      </c>
      <c r="I9" s="6">
        <f t="shared" ref="I9:I47" si="0">+E9-G9</f>
        <v>43526404098</v>
      </c>
      <c r="K9" s="6">
        <v>7908458</v>
      </c>
      <c r="M9" s="6">
        <v>110490344725</v>
      </c>
      <c r="O9" s="6">
        <v>117030747036</v>
      </c>
      <c r="Q9" s="6">
        <f t="shared" ref="Q9:Q47" si="1">+M9-O9</f>
        <v>-6540402311</v>
      </c>
    </row>
    <row r="10" spans="1:17" s="6" customFormat="1" ht="22.5" x14ac:dyDescent="0.55000000000000004">
      <c r="A10" s="21" t="s">
        <v>54</v>
      </c>
      <c r="C10" s="6">
        <v>59368693</v>
      </c>
      <c r="E10" s="6">
        <v>123887252625</v>
      </c>
      <c r="G10" s="6">
        <v>83062779934</v>
      </c>
      <c r="I10" s="6">
        <f t="shared" si="0"/>
        <v>40824472691</v>
      </c>
      <c r="K10" s="6">
        <v>59368693</v>
      </c>
      <c r="M10" s="6">
        <v>123887252625</v>
      </c>
      <c r="O10" s="6">
        <v>116067000760</v>
      </c>
      <c r="Q10" s="6">
        <f t="shared" si="1"/>
        <v>7820251865</v>
      </c>
    </row>
    <row r="11" spans="1:17" s="6" customFormat="1" ht="22.5" x14ac:dyDescent="0.55000000000000004">
      <c r="A11" s="21" t="s">
        <v>99</v>
      </c>
      <c r="C11" s="6">
        <v>7916247</v>
      </c>
      <c r="E11" s="6">
        <v>173753803565</v>
      </c>
      <c r="G11" s="6">
        <v>110296414644</v>
      </c>
      <c r="I11" s="6">
        <f t="shared" si="0"/>
        <v>63457388921</v>
      </c>
      <c r="K11" s="6">
        <v>7916247</v>
      </c>
      <c r="M11" s="6">
        <v>173753803565</v>
      </c>
      <c r="O11" s="6">
        <v>172216463320</v>
      </c>
      <c r="Q11" s="6">
        <f t="shared" si="1"/>
        <v>1537340245</v>
      </c>
    </row>
    <row r="12" spans="1:17" s="6" customFormat="1" ht="22.5" x14ac:dyDescent="0.55000000000000004">
      <c r="A12" s="21" t="s">
        <v>64</v>
      </c>
      <c r="C12" s="6">
        <v>163198641</v>
      </c>
      <c r="E12" s="6">
        <v>779565274041</v>
      </c>
      <c r="G12" s="6">
        <v>477218735765</v>
      </c>
      <c r="I12" s="6">
        <f t="shared" si="0"/>
        <v>302346538276</v>
      </c>
      <c r="K12" s="6">
        <v>163198641</v>
      </c>
      <c r="M12" s="6">
        <v>779565274041</v>
      </c>
      <c r="O12" s="6">
        <v>619103530986</v>
      </c>
      <c r="Q12" s="6">
        <f t="shared" si="1"/>
        <v>160461743055</v>
      </c>
    </row>
    <row r="13" spans="1:17" s="6" customFormat="1" ht="22.5" x14ac:dyDescent="0.55000000000000004">
      <c r="A13" s="21" t="s">
        <v>92</v>
      </c>
      <c r="C13" s="6">
        <v>105722619</v>
      </c>
      <c r="E13" s="6">
        <v>177185192149</v>
      </c>
      <c r="G13" s="6">
        <v>152637332490</v>
      </c>
      <c r="I13" s="6">
        <f t="shared" si="0"/>
        <v>24547859659</v>
      </c>
      <c r="K13" s="6">
        <v>105722619</v>
      </c>
      <c r="M13" s="6">
        <v>177185192149</v>
      </c>
      <c r="O13" s="6">
        <v>193415589659</v>
      </c>
      <c r="Q13" s="6">
        <f t="shared" si="1"/>
        <v>-16230397510</v>
      </c>
    </row>
    <row r="14" spans="1:17" s="6" customFormat="1" ht="22.5" x14ac:dyDescent="0.55000000000000004">
      <c r="A14" s="21" t="s">
        <v>120</v>
      </c>
      <c r="C14" s="6">
        <v>56532729</v>
      </c>
      <c r="E14" s="6">
        <v>215239319865</v>
      </c>
      <c r="G14" s="6">
        <v>222964538700</v>
      </c>
      <c r="I14" s="6">
        <f t="shared" si="0"/>
        <v>-7725218835</v>
      </c>
      <c r="K14" s="6">
        <v>56532729</v>
      </c>
      <c r="M14" s="6">
        <v>215239319865</v>
      </c>
      <c r="O14" s="6">
        <v>222964538700</v>
      </c>
      <c r="Q14" s="6">
        <f t="shared" si="1"/>
        <v>-7725218835</v>
      </c>
    </row>
    <row r="15" spans="1:17" s="6" customFormat="1" ht="22.5" x14ac:dyDescent="0.55000000000000004">
      <c r="A15" s="21" t="s">
        <v>67</v>
      </c>
      <c r="C15" s="6">
        <v>88451851</v>
      </c>
      <c r="E15" s="6">
        <v>282701108696</v>
      </c>
      <c r="G15" s="6">
        <v>180012410411</v>
      </c>
      <c r="I15" s="6">
        <f t="shared" si="0"/>
        <v>102688698285</v>
      </c>
      <c r="K15" s="6">
        <v>88451851</v>
      </c>
      <c r="M15" s="6">
        <v>282701108696</v>
      </c>
      <c r="O15" s="6">
        <v>210906788049</v>
      </c>
      <c r="Q15" s="6">
        <f t="shared" si="1"/>
        <v>71794320647</v>
      </c>
    </row>
    <row r="16" spans="1:17" s="6" customFormat="1" ht="22.5" x14ac:dyDescent="0.55000000000000004">
      <c r="A16" s="21" t="s">
        <v>93</v>
      </c>
      <c r="C16" s="6">
        <v>2416013</v>
      </c>
      <c r="E16" s="6">
        <v>91578281785</v>
      </c>
      <c r="G16" s="6">
        <v>55426436515</v>
      </c>
      <c r="I16" s="6">
        <f t="shared" si="0"/>
        <v>36151845270</v>
      </c>
      <c r="K16" s="6">
        <v>2416013</v>
      </c>
      <c r="M16" s="6">
        <v>91578281785</v>
      </c>
      <c r="O16" s="6">
        <v>81414021580</v>
      </c>
      <c r="Q16" s="6">
        <f t="shared" si="1"/>
        <v>10164260205</v>
      </c>
    </row>
    <row r="17" spans="1:17" s="6" customFormat="1" ht="22.5" x14ac:dyDescent="0.55000000000000004">
      <c r="A17" s="21" t="s">
        <v>97</v>
      </c>
      <c r="C17" s="6">
        <v>11966781</v>
      </c>
      <c r="E17" s="6">
        <v>143085047284</v>
      </c>
      <c r="G17" s="6">
        <v>117761170267</v>
      </c>
      <c r="I17" s="6">
        <f t="shared" si="0"/>
        <v>25323877017</v>
      </c>
      <c r="K17" s="6">
        <v>11966781</v>
      </c>
      <c r="M17" s="6">
        <v>143085047284</v>
      </c>
      <c r="O17" s="6">
        <v>123127176773</v>
      </c>
      <c r="Q17" s="6">
        <f t="shared" si="1"/>
        <v>19957870511</v>
      </c>
    </row>
    <row r="18" spans="1:17" s="6" customFormat="1" ht="22.5" x14ac:dyDescent="0.55000000000000004">
      <c r="A18" s="21" t="s">
        <v>73</v>
      </c>
      <c r="C18" s="6">
        <v>18682752</v>
      </c>
      <c r="E18" s="6">
        <v>277148098189</v>
      </c>
      <c r="G18" s="6">
        <v>242563724105</v>
      </c>
      <c r="I18" s="6">
        <f t="shared" si="0"/>
        <v>34584374084</v>
      </c>
      <c r="K18" s="6">
        <v>18682752</v>
      </c>
      <c r="M18" s="6">
        <v>277148098189</v>
      </c>
      <c r="O18" s="6">
        <v>274643333425</v>
      </c>
      <c r="Q18" s="6">
        <f t="shared" si="1"/>
        <v>2504764764</v>
      </c>
    </row>
    <row r="19" spans="1:17" s="6" customFormat="1" ht="22.5" x14ac:dyDescent="0.55000000000000004">
      <c r="A19" s="21" t="s">
        <v>50</v>
      </c>
      <c r="C19" s="6">
        <v>248934840</v>
      </c>
      <c r="E19" s="6">
        <v>947532560663</v>
      </c>
      <c r="G19" s="6">
        <v>559171975592</v>
      </c>
      <c r="I19" s="6">
        <f t="shared" si="0"/>
        <v>388360585071</v>
      </c>
      <c r="K19" s="6">
        <v>248934840</v>
      </c>
      <c r="M19" s="6">
        <v>947532560663</v>
      </c>
      <c r="O19" s="6">
        <v>620593715735</v>
      </c>
      <c r="Q19" s="6">
        <f t="shared" si="1"/>
        <v>326938844928</v>
      </c>
    </row>
    <row r="20" spans="1:17" s="6" customFormat="1" ht="22.5" x14ac:dyDescent="0.55000000000000004">
      <c r="A20" s="21" t="s">
        <v>56</v>
      </c>
      <c r="C20" s="6">
        <v>48732167</v>
      </c>
      <c r="E20" s="6">
        <v>1136353482703</v>
      </c>
      <c r="G20" s="6">
        <v>715660916766</v>
      </c>
      <c r="I20" s="6">
        <f t="shared" si="0"/>
        <v>420692565937</v>
      </c>
      <c r="K20" s="6">
        <v>48732167</v>
      </c>
      <c r="M20" s="6">
        <v>1136353482703</v>
      </c>
      <c r="O20" s="6">
        <v>630560143036</v>
      </c>
      <c r="Q20" s="6">
        <f t="shared" si="1"/>
        <v>505793339667</v>
      </c>
    </row>
    <row r="21" spans="1:17" s="6" customFormat="1" ht="22.5" x14ac:dyDescent="0.55000000000000004">
      <c r="A21" s="21" t="s">
        <v>113</v>
      </c>
      <c r="C21" s="6">
        <v>551679</v>
      </c>
      <c r="E21" s="6">
        <v>8753158196</v>
      </c>
      <c r="G21" s="6">
        <v>8124194050</v>
      </c>
      <c r="I21" s="6">
        <f t="shared" si="0"/>
        <v>628964146</v>
      </c>
      <c r="K21" s="6">
        <v>551679</v>
      </c>
      <c r="M21" s="6">
        <v>8753158196</v>
      </c>
      <c r="O21" s="6">
        <v>8329362713</v>
      </c>
      <c r="Q21" s="6">
        <f t="shared" si="1"/>
        <v>423795483</v>
      </c>
    </row>
    <row r="22" spans="1:17" s="6" customFormat="1" ht="22.5" x14ac:dyDescent="0.55000000000000004">
      <c r="A22" s="21" t="s">
        <v>94</v>
      </c>
      <c r="C22" s="6">
        <v>22804715</v>
      </c>
      <c r="E22" s="6">
        <v>882735231914</v>
      </c>
      <c r="G22" s="6">
        <v>618489908744</v>
      </c>
      <c r="I22" s="6">
        <f t="shared" si="0"/>
        <v>264245323170</v>
      </c>
      <c r="K22" s="6">
        <v>22804715</v>
      </c>
      <c r="M22" s="6">
        <v>882735231914</v>
      </c>
      <c r="O22" s="6">
        <v>695386716253</v>
      </c>
      <c r="Q22" s="6">
        <f t="shared" si="1"/>
        <v>187348515661</v>
      </c>
    </row>
    <row r="23" spans="1:17" s="6" customFormat="1" ht="22.5" x14ac:dyDescent="0.55000000000000004">
      <c r="A23" s="21" t="s">
        <v>60</v>
      </c>
      <c r="C23" s="6">
        <v>13933640</v>
      </c>
      <c r="E23" s="6">
        <v>933941771637</v>
      </c>
      <c r="G23" s="6">
        <v>596207407939</v>
      </c>
      <c r="I23" s="6">
        <f t="shared" si="0"/>
        <v>337734363698</v>
      </c>
      <c r="K23" s="6">
        <v>13933640</v>
      </c>
      <c r="M23" s="6">
        <v>933941771637</v>
      </c>
      <c r="O23" s="6">
        <v>671272901995</v>
      </c>
      <c r="Q23" s="6">
        <f t="shared" si="1"/>
        <v>262668869642</v>
      </c>
    </row>
    <row r="24" spans="1:17" s="6" customFormat="1" ht="22.5" x14ac:dyDescent="0.55000000000000004">
      <c r="A24" s="21" t="s">
        <v>100</v>
      </c>
      <c r="C24" s="6">
        <v>19335304</v>
      </c>
      <c r="E24" s="6">
        <v>107824432603</v>
      </c>
      <c r="G24" s="6">
        <v>70143438717</v>
      </c>
      <c r="I24" s="6">
        <f t="shared" si="0"/>
        <v>37680993886</v>
      </c>
      <c r="K24" s="6">
        <v>19335304</v>
      </c>
      <c r="M24" s="6">
        <v>107824432603</v>
      </c>
      <c r="O24" s="6">
        <v>103917407620</v>
      </c>
      <c r="Q24" s="6">
        <f t="shared" si="1"/>
        <v>3907024983</v>
      </c>
    </row>
    <row r="25" spans="1:17" s="6" customFormat="1" ht="22.5" x14ac:dyDescent="0.55000000000000004">
      <c r="A25" s="21" t="s">
        <v>61</v>
      </c>
      <c r="C25" s="6">
        <v>99423251</v>
      </c>
      <c r="E25" s="6">
        <v>1103946196729</v>
      </c>
      <c r="G25" s="6">
        <v>647174892809</v>
      </c>
      <c r="I25" s="6">
        <f t="shared" si="0"/>
        <v>456771303920</v>
      </c>
      <c r="K25" s="6">
        <v>99423251</v>
      </c>
      <c r="M25" s="6">
        <v>1103946196729</v>
      </c>
      <c r="O25" s="6">
        <v>728592796065</v>
      </c>
      <c r="Q25" s="6">
        <f t="shared" si="1"/>
        <v>375353400664</v>
      </c>
    </row>
    <row r="26" spans="1:17" s="6" customFormat="1" ht="22.5" x14ac:dyDescent="0.55000000000000004">
      <c r="A26" s="21" t="s">
        <v>112</v>
      </c>
      <c r="C26" s="6">
        <v>22081582</v>
      </c>
      <c r="E26" s="6">
        <v>57866664111</v>
      </c>
      <c r="G26" s="6">
        <v>42748149065</v>
      </c>
      <c r="I26" s="6">
        <f t="shared" si="0"/>
        <v>15118515046</v>
      </c>
      <c r="K26" s="6">
        <v>22081582</v>
      </c>
      <c r="M26" s="6">
        <v>57866664111</v>
      </c>
      <c r="O26" s="6">
        <v>50266096594</v>
      </c>
      <c r="Q26" s="6">
        <f t="shared" si="1"/>
        <v>7600567517</v>
      </c>
    </row>
    <row r="27" spans="1:17" s="6" customFormat="1" ht="22.5" x14ac:dyDescent="0.55000000000000004">
      <c r="A27" s="21" t="s">
        <v>59</v>
      </c>
      <c r="C27" s="6">
        <v>68806221</v>
      </c>
      <c r="E27" s="6">
        <v>1009094876914</v>
      </c>
      <c r="G27" s="6">
        <v>588074445071</v>
      </c>
      <c r="I27" s="6">
        <f t="shared" si="0"/>
        <v>421020431843</v>
      </c>
      <c r="K27" s="6">
        <v>68806221</v>
      </c>
      <c r="M27" s="6">
        <v>1009094876914</v>
      </c>
      <c r="O27" s="6">
        <v>758244356895</v>
      </c>
      <c r="Q27" s="6">
        <f t="shared" si="1"/>
        <v>250850520019</v>
      </c>
    </row>
    <row r="28" spans="1:17" s="6" customFormat="1" ht="22.5" x14ac:dyDescent="0.55000000000000004">
      <c r="A28" s="21" t="s">
        <v>49</v>
      </c>
      <c r="C28" s="6">
        <v>197372477</v>
      </c>
      <c r="E28" s="6">
        <v>953382162781</v>
      </c>
      <c r="G28" s="6">
        <v>561492740487</v>
      </c>
      <c r="I28" s="6">
        <f t="shared" si="0"/>
        <v>391889422294</v>
      </c>
      <c r="K28" s="6">
        <v>197372477</v>
      </c>
      <c r="M28" s="6">
        <v>953382162781</v>
      </c>
      <c r="O28" s="6">
        <v>568415492484</v>
      </c>
      <c r="Q28" s="6">
        <f t="shared" si="1"/>
        <v>384966670297</v>
      </c>
    </row>
    <row r="29" spans="1:17" s="6" customFormat="1" ht="22.5" x14ac:dyDescent="0.55000000000000004">
      <c r="A29" s="21" t="s">
        <v>51</v>
      </c>
      <c r="C29" s="6">
        <v>2030191</v>
      </c>
      <c r="E29" s="6">
        <v>364221170341</v>
      </c>
      <c r="G29" s="6">
        <v>259761076790</v>
      </c>
      <c r="I29" s="6">
        <f t="shared" si="0"/>
        <v>104460093551</v>
      </c>
      <c r="K29" s="6">
        <v>2030191</v>
      </c>
      <c r="M29" s="6">
        <v>364221170341</v>
      </c>
      <c r="O29" s="6">
        <v>295120248593</v>
      </c>
      <c r="Q29" s="6">
        <f t="shared" si="1"/>
        <v>69100921748</v>
      </c>
    </row>
    <row r="30" spans="1:17" s="6" customFormat="1" ht="22.5" x14ac:dyDescent="0.55000000000000004">
      <c r="A30" s="21" t="s">
        <v>70</v>
      </c>
      <c r="C30" s="6">
        <v>248378350</v>
      </c>
      <c r="E30" s="6">
        <v>971046038297</v>
      </c>
      <c r="G30" s="6">
        <v>630667652159</v>
      </c>
      <c r="I30" s="6">
        <f t="shared" si="0"/>
        <v>340378386138</v>
      </c>
      <c r="K30" s="6">
        <v>248378350</v>
      </c>
      <c r="M30" s="6">
        <v>971046038297</v>
      </c>
      <c r="O30" s="6">
        <v>625806434000</v>
      </c>
      <c r="Q30" s="6">
        <f t="shared" si="1"/>
        <v>345239604297</v>
      </c>
    </row>
    <row r="31" spans="1:17" s="6" customFormat="1" ht="22.5" x14ac:dyDescent="0.55000000000000004">
      <c r="A31" s="21" t="s">
        <v>55</v>
      </c>
      <c r="C31" s="6">
        <v>81165264</v>
      </c>
      <c r="E31" s="6">
        <v>1133973019650</v>
      </c>
      <c r="G31" s="6">
        <v>652356637725</v>
      </c>
      <c r="I31" s="6">
        <f t="shared" si="0"/>
        <v>481616381925</v>
      </c>
      <c r="K31" s="6">
        <v>81165264</v>
      </c>
      <c r="M31" s="6">
        <v>1133973019650</v>
      </c>
      <c r="O31" s="6">
        <v>650288880171</v>
      </c>
      <c r="Q31" s="6">
        <f t="shared" si="1"/>
        <v>483684139479</v>
      </c>
    </row>
    <row r="32" spans="1:17" s="6" customFormat="1" ht="22.5" x14ac:dyDescent="0.55000000000000004">
      <c r="A32" s="21" t="s">
        <v>104</v>
      </c>
      <c r="C32" s="6">
        <v>77381602</v>
      </c>
      <c r="E32" s="6">
        <v>361726796282</v>
      </c>
      <c r="G32" s="6">
        <v>344265339779</v>
      </c>
      <c r="I32" s="6">
        <f t="shared" si="0"/>
        <v>17461456503</v>
      </c>
      <c r="K32" s="6">
        <v>77381602</v>
      </c>
      <c r="M32" s="6">
        <v>361726796282</v>
      </c>
      <c r="O32" s="6">
        <v>341072667586</v>
      </c>
      <c r="Q32" s="6">
        <f t="shared" si="1"/>
        <v>20654128696</v>
      </c>
    </row>
    <row r="33" spans="1:17" s="6" customFormat="1" ht="22.5" x14ac:dyDescent="0.55000000000000004">
      <c r="A33" s="21" t="s">
        <v>47</v>
      </c>
      <c r="C33" s="6">
        <v>21840736</v>
      </c>
      <c r="E33" s="6">
        <v>943811554672</v>
      </c>
      <c r="G33" s="6">
        <v>533127890241</v>
      </c>
      <c r="I33" s="6">
        <f t="shared" si="0"/>
        <v>410683664431</v>
      </c>
      <c r="K33" s="6">
        <v>21840736</v>
      </c>
      <c r="M33" s="6">
        <v>943811554672</v>
      </c>
      <c r="O33" s="6">
        <v>661576975994</v>
      </c>
      <c r="Q33" s="6">
        <f t="shared" si="1"/>
        <v>282234578678</v>
      </c>
    </row>
    <row r="34" spans="1:17" s="6" customFormat="1" ht="22.5" x14ac:dyDescent="0.55000000000000004">
      <c r="A34" s="21" t="s">
        <v>77</v>
      </c>
      <c r="C34" s="6">
        <v>61209419</v>
      </c>
      <c r="E34" s="6">
        <v>717902713659</v>
      </c>
      <c r="G34" s="6">
        <v>589906543321</v>
      </c>
      <c r="I34" s="6">
        <f t="shared" si="0"/>
        <v>127996170338</v>
      </c>
      <c r="K34" s="6">
        <v>61209419</v>
      </c>
      <c r="M34" s="6">
        <v>717902713659</v>
      </c>
      <c r="O34" s="6">
        <v>702711735055</v>
      </c>
      <c r="Q34" s="6">
        <f t="shared" si="1"/>
        <v>15190978604</v>
      </c>
    </row>
    <row r="35" spans="1:17" s="6" customFormat="1" ht="22.5" x14ac:dyDescent="0.55000000000000004">
      <c r="A35" s="21" t="s">
        <v>48</v>
      </c>
      <c r="C35" s="6">
        <v>85520244</v>
      </c>
      <c r="E35" s="6">
        <v>859623417565</v>
      </c>
      <c r="G35" s="6">
        <v>525278277860</v>
      </c>
      <c r="I35" s="6">
        <f t="shared" si="0"/>
        <v>334345139705</v>
      </c>
      <c r="K35" s="6">
        <v>85520244</v>
      </c>
      <c r="M35" s="6">
        <v>859623417565</v>
      </c>
      <c r="O35" s="6">
        <v>555184471979</v>
      </c>
      <c r="Q35" s="6">
        <f t="shared" si="1"/>
        <v>304438945586</v>
      </c>
    </row>
    <row r="36" spans="1:17" s="6" customFormat="1" ht="22.5" x14ac:dyDescent="0.55000000000000004">
      <c r="A36" s="21" t="s">
        <v>74</v>
      </c>
      <c r="C36" s="6">
        <v>44040858</v>
      </c>
      <c r="E36" s="6">
        <v>225057174163</v>
      </c>
      <c r="G36" s="6">
        <v>156495715217</v>
      </c>
      <c r="I36" s="6">
        <f t="shared" si="0"/>
        <v>68561458946</v>
      </c>
      <c r="K36" s="6">
        <v>44040858</v>
      </c>
      <c r="M36" s="6">
        <v>225057174163</v>
      </c>
      <c r="O36" s="6">
        <v>192044249436</v>
      </c>
      <c r="Q36" s="6">
        <f t="shared" si="1"/>
        <v>33012924727</v>
      </c>
    </row>
    <row r="37" spans="1:17" s="6" customFormat="1" ht="22.5" x14ac:dyDescent="0.55000000000000004">
      <c r="A37" s="21" t="s">
        <v>65</v>
      </c>
      <c r="C37" s="6">
        <v>24146571</v>
      </c>
      <c r="E37" s="6">
        <v>1486473313103</v>
      </c>
      <c r="G37" s="6">
        <v>851449074046</v>
      </c>
      <c r="I37" s="6">
        <f t="shared" si="0"/>
        <v>635024239057</v>
      </c>
      <c r="K37" s="6">
        <v>24146571</v>
      </c>
      <c r="M37" s="6">
        <v>1486473313103</v>
      </c>
      <c r="O37" s="6">
        <v>925240044322</v>
      </c>
      <c r="Q37" s="6">
        <f t="shared" si="1"/>
        <v>561233268781</v>
      </c>
    </row>
    <row r="38" spans="1:17" s="6" customFormat="1" ht="22.5" x14ac:dyDescent="0.55000000000000004">
      <c r="A38" s="21" t="s">
        <v>75</v>
      </c>
      <c r="C38" s="6">
        <v>83575210</v>
      </c>
      <c r="E38" s="6">
        <v>677531348530</v>
      </c>
      <c r="G38" s="6">
        <v>427360715380</v>
      </c>
      <c r="I38" s="6">
        <f t="shared" si="0"/>
        <v>250170633150</v>
      </c>
      <c r="K38" s="6">
        <v>83575210</v>
      </c>
      <c r="M38" s="6">
        <v>677531348530</v>
      </c>
      <c r="O38" s="6">
        <v>672122444872</v>
      </c>
      <c r="Q38" s="6">
        <f t="shared" si="1"/>
        <v>5408903658</v>
      </c>
    </row>
    <row r="39" spans="1:17" s="6" customFormat="1" ht="22.5" x14ac:dyDescent="0.55000000000000004">
      <c r="A39" s="21" t="s">
        <v>62</v>
      </c>
      <c r="C39" s="6">
        <v>84279074</v>
      </c>
      <c r="E39" s="6">
        <v>198113776719</v>
      </c>
      <c r="G39" s="6">
        <v>123848792449</v>
      </c>
      <c r="I39" s="6">
        <f t="shared" si="0"/>
        <v>74264984270</v>
      </c>
      <c r="K39" s="6">
        <v>84279074</v>
      </c>
      <c r="M39" s="6">
        <v>198113776719</v>
      </c>
      <c r="O39" s="6">
        <v>159157194049</v>
      </c>
      <c r="Q39" s="6">
        <f t="shared" si="1"/>
        <v>38956582670</v>
      </c>
    </row>
    <row r="40" spans="1:17" s="6" customFormat="1" ht="22.5" x14ac:dyDescent="0.55000000000000004">
      <c r="A40" s="21" t="s">
        <v>45</v>
      </c>
      <c r="C40" s="6">
        <v>25353</v>
      </c>
      <c r="E40" s="6">
        <v>530881781429</v>
      </c>
      <c r="G40" s="6">
        <v>643662524904</v>
      </c>
      <c r="I40" s="6">
        <f t="shared" si="0"/>
        <v>-112780743475</v>
      </c>
      <c r="K40" s="6">
        <v>25353</v>
      </c>
      <c r="M40" s="6">
        <v>530881781429</v>
      </c>
      <c r="O40" s="6">
        <v>464372590443</v>
      </c>
      <c r="Q40" s="6">
        <f t="shared" si="1"/>
        <v>66509190986</v>
      </c>
    </row>
    <row r="41" spans="1:17" s="6" customFormat="1" ht="22.5" x14ac:dyDescent="0.55000000000000004">
      <c r="A41" s="21" t="s">
        <v>78</v>
      </c>
      <c r="C41" s="6">
        <v>50281964</v>
      </c>
      <c r="E41" s="6">
        <v>823738125746</v>
      </c>
      <c r="G41" s="6">
        <v>430552469515</v>
      </c>
      <c r="I41" s="6">
        <f t="shared" si="0"/>
        <v>393185656231</v>
      </c>
      <c r="K41" s="6">
        <v>50281964</v>
      </c>
      <c r="M41" s="6">
        <v>823738125746</v>
      </c>
      <c r="O41" s="6">
        <v>495789563115</v>
      </c>
      <c r="Q41" s="6">
        <f t="shared" si="1"/>
        <v>327948562631</v>
      </c>
    </row>
    <row r="42" spans="1:17" s="6" customFormat="1" ht="22.5" x14ac:dyDescent="0.55000000000000004">
      <c r="A42" s="21" t="s">
        <v>46</v>
      </c>
      <c r="C42" s="6">
        <v>112044166</v>
      </c>
      <c r="E42" s="6">
        <v>749340155383</v>
      </c>
      <c r="G42" s="6">
        <v>351293741332</v>
      </c>
      <c r="I42" s="6">
        <f t="shared" si="0"/>
        <v>398046414051</v>
      </c>
      <c r="K42" s="6">
        <v>112044166</v>
      </c>
      <c r="M42" s="6">
        <v>749340155383</v>
      </c>
      <c r="O42" s="6">
        <v>514530310174</v>
      </c>
      <c r="Q42" s="6">
        <f t="shared" si="1"/>
        <v>234809845209</v>
      </c>
    </row>
    <row r="43" spans="1:17" s="6" customFormat="1" ht="22.5" x14ac:dyDescent="0.55000000000000004">
      <c r="A43" s="21" t="s">
        <v>96</v>
      </c>
      <c r="C43" s="6">
        <v>7725173</v>
      </c>
      <c r="E43" s="6">
        <v>71672026809</v>
      </c>
      <c r="G43" s="6">
        <v>60319484380</v>
      </c>
      <c r="I43" s="6">
        <f t="shared" si="0"/>
        <v>11352542429</v>
      </c>
      <c r="K43" s="6">
        <v>7725173</v>
      </c>
      <c r="M43" s="6">
        <v>71672026809</v>
      </c>
      <c r="O43" s="6">
        <v>90835670466</v>
      </c>
      <c r="Q43" s="6">
        <f t="shared" si="1"/>
        <v>-19163643657</v>
      </c>
    </row>
    <row r="44" spans="1:17" s="6" customFormat="1" ht="22.5" x14ac:dyDescent="0.55000000000000004">
      <c r="A44" s="21" t="s">
        <v>52</v>
      </c>
      <c r="C44" s="6">
        <v>26491521</v>
      </c>
      <c r="E44" s="6">
        <v>921876025902</v>
      </c>
      <c r="G44" s="6">
        <v>527574902761</v>
      </c>
      <c r="I44" s="6">
        <f t="shared" si="0"/>
        <v>394301123141</v>
      </c>
      <c r="K44" s="6">
        <v>26491521</v>
      </c>
      <c r="M44" s="6">
        <v>921876025902</v>
      </c>
      <c r="O44" s="6">
        <v>474717695308</v>
      </c>
      <c r="Q44" s="6">
        <f t="shared" si="1"/>
        <v>447158330594</v>
      </c>
    </row>
    <row r="45" spans="1:17" s="6" customFormat="1" ht="22.5" x14ac:dyDescent="0.55000000000000004">
      <c r="A45" s="21" t="s">
        <v>103</v>
      </c>
      <c r="C45" s="6">
        <v>210276378</v>
      </c>
      <c r="E45" s="6">
        <v>772008483913</v>
      </c>
      <c r="G45" s="6">
        <v>464011029951</v>
      </c>
      <c r="I45" s="6">
        <f t="shared" si="0"/>
        <v>307997453962</v>
      </c>
      <c r="K45" s="6">
        <v>210276378</v>
      </c>
      <c r="M45" s="6">
        <v>772008483913</v>
      </c>
      <c r="O45" s="6">
        <v>478434009432</v>
      </c>
      <c r="Q45" s="6">
        <f t="shared" si="1"/>
        <v>293574474481</v>
      </c>
    </row>
    <row r="46" spans="1:17" s="6" customFormat="1" ht="22.5" x14ac:dyDescent="0.55000000000000004">
      <c r="A46" s="21" t="s">
        <v>71</v>
      </c>
      <c r="C46" s="6">
        <v>319117821</v>
      </c>
      <c r="E46" s="6">
        <v>4692768416411</v>
      </c>
      <c r="G46" s="6">
        <v>2916725771191</v>
      </c>
      <c r="I46" s="6">
        <f t="shared" si="0"/>
        <v>1776042645220</v>
      </c>
      <c r="K46" s="6">
        <v>319117821</v>
      </c>
      <c r="M46" s="6">
        <v>4692768416411</v>
      </c>
      <c r="O46" s="6">
        <v>3109808438285</v>
      </c>
      <c r="Q46" s="6">
        <f t="shared" si="1"/>
        <v>1582959978126</v>
      </c>
    </row>
    <row r="47" spans="1:17" s="6" customFormat="1" ht="23.25" thickBot="1" x14ac:dyDescent="0.6">
      <c r="A47" s="21" t="s">
        <v>68</v>
      </c>
      <c r="C47" s="6">
        <v>17408468</v>
      </c>
      <c r="E47" s="6">
        <v>611150601189</v>
      </c>
      <c r="G47" s="6">
        <v>363208831142</v>
      </c>
      <c r="I47" s="6">
        <f t="shared" si="0"/>
        <v>247941770047</v>
      </c>
      <c r="K47" s="6">
        <v>17408468</v>
      </c>
      <c r="M47" s="6">
        <v>611150601189</v>
      </c>
      <c r="O47" s="6">
        <v>322047313633</v>
      </c>
      <c r="Q47" s="6">
        <f t="shared" si="1"/>
        <v>289103287556</v>
      </c>
    </row>
    <row r="48" spans="1:17" s="53" customFormat="1" ht="24.75" thickBot="1" x14ac:dyDescent="0.25">
      <c r="E48" s="54">
        <f>SUM(E8:E47)</f>
        <v>27908732894840</v>
      </c>
      <c r="G48" s="54">
        <f>SUM(G8:G47)</f>
        <v>17700531031692</v>
      </c>
      <c r="I48" s="54">
        <f>SUM(I8:I47)</f>
        <v>10208201863148</v>
      </c>
      <c r="K48" s="53" t="s">
        <v>15</v>
      </c>
      <c r="M48" s="54">
        <f>SUM(M8:M47)</f>
        <v>27908732894840</v>
      </c>
      <c r="O48" s="54">
        <f>SUM(O8:O47)</f>
        <v>19557545300691</v>
      </c>
      <c r="Q48" s="54">
        <f>SUM(Q8:Q47)</f>
        <v>8351187594149</v>
      </c>
    </row>
    <row r="49" spans="9:9" ht="19.5" thickTop="1" x14ac:dyDescent="0.2">
      <c r="I49" s="18"/>
    </row>
    <row r="50" spans="9:9" x14ac:dyDescent="0.2">
      <c r="I50" s="55"/>
    </row>
    <row r="51" spans="9:9" x14ac:dyDescent="0.2">
      <c r="I51" s="5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Y52" sqref="Y52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20.625" style="33" bestFit="1" customWidth="1"/>
    <col min="6" max="6" width="0.875" style="33" customWidth="1"/>
    <col min="7" max="7" width="20" style="33" bestFit="1" customWidth="1"/>
    <col min="8" max="8" width="0.875" style="33" customWidth="1"/>
    <col min="9" max="9" width="19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20" ht="24" x14ac:dyDescent="0.2">
      <c r="A2" s="58" t="str">
        <f>+سهام!A2</f>
        <v>صندوق سرمایه‌گذاری بخشی صنایع مفید - دارونو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</row>
    <row r="3" spans="1:20" ht="24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</row>
    <row r="4" spans="1:20" ht="24" x14ac:dyDescent="0.2">
      <c r="A4" s="58" t="str">
        <f>+سهام!A4</f>
        <v>برای ماه منتهی به 1405/03/31</v>
      </c>
      <c r="B4" s="58" t="s">
        <v>16</v>
      </c>
      <c r="C4" s="58" t="s">
        <v>16</v>
      </c>
      <c r="D4" s="58" t="s">
        <v>16</v>
      </c>
      <c r="E4" s="58" t="s">
        <v>16</v>
      </c>
      <c r="F4" s="58" t="s">
        <v>16</v>
      </c>
      <c r="G4" s="58" t="s">
        <v>16</v>
      </c>
      <c r="H4" s="58" t="s">
        <v>16</v>
      </c>
      <c r="I4" s="58" t="s">
        <v>16</v>
      </c>
      <c r="J4" s="58" t="s">
        <v>16</v>
      </c>
      <c r="K4" s="58" t="s">
        <v>16</v>
      </c>
    </row>
    <row r="5" spans="1:20" ht="25.5" x14ac:dyDescent="0.2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4.75" thickBot="1" x14ac:dyDescent="0.25">
      <c r="A6" s="60" t="s">
        <v>18</v>
      </c>
      <c r="C6" s="34" t="str">
        <f>+سهام!C6</f>
        <v>1405/02/31</v>
      </c>
      <c r="E6" s="60" t="s">
        <v>5</v>
      </c>
      <c r="F6" s="60" t="s">
        <v>5</v>
      </c>
      <c r="G6" s="60" t="s">
        <v>5</v>
      </c>
      <c r="I6" s="60" t="str">
        <f>+سهام!Q6</f>
        <v>1405/03/31</v>
      </c>
      <c r="J6" s="60" t="s">
        <v>4</v>
      </c>
      <c r="K6" s="60" t="s">
        <v>4</v>
      </c>
    </row>
    <row r="7" spans="1:20" ht="24.75" thickBot="1" x14ac:dyDescent="0.25">
      <c r="A7" s="60" t="s">
        <v>18</v>
      </c>
      <c r="C7" s="34" t="s">
        <v>19</v>
      </c>
      <c r="E7" s="34" t="s">
        <v>20</v>
      </c>
      <c r="G7" s="34" t="s">
        <v>21</v>
      </c>
      <c r="I7" s="34" t="s">
        <v>19</v>
      </c>
      <c r="K7" s="34" t="s">
        <v>22</v>
      </c>
    </row>
    <row r="8" spans="1:20" ht="24" x14ac:dyDescent="0.2">
      <c r="A8" s="35" t="s">
        <v>23</v>
      </c>
      <c r="C8" s="33">
        <v>41267119952</v>
      </c>
      <c r="E8" s="33">
        <v>2831069468696</v>
      </c>
      <c r="G8" s="33">
        <v>2577000350000</v>
      </c>
      <c r="I8" s="33">
        <f>+C8+E8-G8</f>
        <v>295336238648</v>
      </c>
      <c r="K8" s="47">
        <v>1.0144046497727575E-2</v>
      </c>
    </row>
    <row r="9" spans="1:20" ht="24" x14ac:dyDescent="0.2">
      <c r="A9" s="35" t="s">
        <v>114</v>
      </c>
      <c r="C9" s="33">
        <v>1462737799</v>
      </c>
      <c r="E9" s="33">
        <v>154059155496</v>
      </c>
      <c r="G9" s="33">
        <v>151453247500</v>
      </c>
      <c r="I9" s="33">
        <f>+C9+E9-G9</f>
        <v>4068645795</v>
      </c>
      <c r="K9" s="47">
        <v>1.3974760536059693E-4</v>
      </c>
    </row>
    <row r="10" spans="1:20" ht="24" x14ac:dyDescent="0.2">
      <c r="A10" s="35" t="s">
        <v>114</v>
      </c>
      <c r="C10" s="33">
        <v>179999000000</v>
      </c>
      <c r="E10" s="33">
        <v>0</v>
      </c>
      <c r="G10" s="33">
        <v>50000000000</v>
      </c>
      <c r="I10" s="33">
        <f>+C10+E10-G10</f>
        <v>129999000000</v>
      </c>
      <c r="K10" s="47">
        <v>4.4651340678507597E-3</v>
      </c>
    </row>
    <row r="11" spans="1:20" ht="24.75" thickBot="1" x14ac:dyDescent="0.25">
      <c r="A11" s="35" t="s">
        <v>114</v>
      </c>
      <c r="C11" s="33">
        <v>0</v>
      </c>
      <c r="E11" s="33">
        <v>100000000000</v>
      </c>
      <c r="G11" s="33">
        <v>0</v>
      </c>
      <c r="I11" s="33">
        <f>+C11+E11-G11</f>
        <v>100000000000</v>
      </c>
      <c r="K11" s="47">
        <v>3.4347449348462373E-3</v>
      </c>
    </row>
    <row r="12" spans="1:20" ht="24.75" thickBot="1" x14ac:dyDescent="0.25">
      <c r="A12" s="33" t="s">
        <v>15</v>
      </c>
      <c r="C12" s="26">
        <f>SUM(C8:C11)</f>
        <v>222728857751</v>
      </c>
      <c r="D12" s="27"/>
      <c r="E12" s="26">
        <f>SUM(E8:E11)</f>
        <v>3085128624192</v>
      </c>
      <c r="F12" s="27"/>
      <c r="G12" s="26">
        <f>SUM(G8:G11)</f>
        <v>2778453597500</v>
      </c>
      <c r="H12" s="27"/>
      <c r="I12" s="26">
        <f>SUM(I8:I11)</f>
        <v>529403884443</v>
      </c>
      <c r="J12" s="27"/>
      <c r="K12" s="38">
        <f>SUM(K8:K11)</f>
        <v>1.818367310578517E-2</v>
      </c>
    </row>
    <row r="13" spans="1:20" ht="23.25" thickTop="1" x14ac:dyDescent="0.2"/>
    <row r="14" spans="1:20" x14ac:dyDescent="0.45">
      <c r="I14" s="31"/>
    </row>
    <row r="15" spans="1:20" x14ac:dyDescent="0.45">
      <c r="K15" s="3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Y52" sqref="Y52"/>
    </sheetView>
  </sheetViews>
  <sheetFormatPr defaultRowHeight="18.75" x14ac:dyDescent="0.45"/>
  <cols>
    <col min="1" max="1" width="20.875" style="29" bestFit="1" customWidth="1"/>
    <col min="2" max="2" width="0.875" style="29" customWidth="1"/>
    <col min="3" max="3" width="20.125" style="29" customWidth="1"/>
    <col min="4" max="4" width="0.875" style="29" customWidth="1"/>
    <col min="5" max="5" width="20.125" style="29" customWidth="1"/>
    <col min="6" max="6" width="0.875" style="29" customWidth="1"/>
    <col min="7" max="7" width="28" style="29" customWidth="1"/>
    <col min="8" max="8" width="0.875" style="29" customWidth="1"/>
    <col min="9" max="9" width="8" style="29" customWidth="1"/>
    <col min="10" max="16384" width="9" style="29"/>
  </cols>
  <sheetData>
    <row r="2" spans="1:7" ht="26.25" x14ac:dyDescent="0.45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</row>
    <row r="3" spans="1:7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</row>
    <row r="4" spans="1:7" ht="26.25" x14ac:dyDescent="0.45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</row>
    <row r="6" spans="1:7" ht="27" thickBot="1" x14ac:dyDescent="0.5">
      <c r="A6" s="23" t="s">
        <v>28</v>
      </c>
      <c r="C6" s="23" t="s">
        <v>19</v>
      </c>
      <c r="E6" s="23" t="s">
        <v>38</v>
      </c>
      <c r="G6" s="23" t="s">
        <v>13</v>
      </c>
    </row>
    <row r="7" spans="1:7" ht="21" x14ac:dyDescent="0.55000000000000004">
      <c r="A7" s="30" t="s">
        <v>43</v>
      </c>
      <c r="C7" s="7">
        <f>+'درآمد سرمایه‌گذاری در سهام'!I58</f>
        <v>10488602972972</v>
      </c>
      <c r="D7" s="7"/>
      <c r="E7" s="1">
        <f>+C7/$C$9</f>
        <v>0.99943412453248592</v>
      </c>
      <c r="F7" s="7"/>
      <c r="G7" s="1">
        <v>0.36025675935028761</v>
      </c>
    </row>
    <row r="8" spans="1:7" ht="21.75" thickBot="1" x14ac:dyDescent="0.6">
      <c r="A8" s="30" t="s">
        <v>44</v>
      </c>
      <c r="C8" s="7">
        <f>+'درآمد سپرده بانکی'!C11</f>
        <v>5938603621</v>
      </c>
      <c r="D8" s="7"/>
      <c r="E8" s="1">
        <f>+C8/$C$9</f>
        <v>5.6587546751403104E-4</v>
      </c>
      <c r="F8" s="7"/>
      <c r="G8" s="1">
        <v>2.0397588707289275E-4</v>
      </c>
    </row>
    <row r="9" spans="1:7" ht="21.75" thickBot="1" x14ac:dyDescent="0.5">
      <c r="A9" s="29" t="s">
        <v>15</v>
      </c>
      <c r="C9" s="8">
        <f>SUM(C7:C8)</f>
        <v>10494541576593</v>
      </c>
      <c r="D9" s="3"/>
      <c r="E9" s="9">
        <f>SUM(E7:E8)</f>
        <v>1</v>
      </c>
      <c r="F9" s="3"/>
      <c r="G9" s="10">
        <f>SUM(G7:G8)</f>
        <v>0.3604607352373605</v>
      </c>
    </row>
    <row r="10" spans="1:7" ht="19.5" thickTop="1" x14ac:dyDescent="0.45"/>
    <row r="11" spans="1:7" x14ac:dyDescent="0.45">
      <c r="G11" s="15"/>
    </row>
    <row r="12" spans="1:7" x14ac:dyDescent="0.45">
      <c r="C12" s="15"/>
      <c r="G12" s="15"/>
    </row>
    <row r="13" spans="1:7" x14ac:dyDescent="0.45">
      <c r="C13" s="39"/>
      <c r="G13" s="15"/>
    </row>
    <row r="14" spans="1:7" x14ac:dyDescent="0.45">
      <c r="C14" s="39"/>
    </row>
    <row r="15" spans="1:7" x14ac:dyDescent="0.45">
      <c r="C15" s="39"/>
    </row>
    <row r="16" spans="1:7" x14ac:dyDescent="0.45">
      <c r="C16" s="39"/>
    </row>
    <row r="19" spans="7:7" x14ac:dyDescent="0.45">
      <c r="G19" s="3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A53" sqref="A53"/>
    </sheetView>
  </sheetViews>
  <sheetFormatPr defaultRowHeight="18.75" x14ac:dyDescent="0.2"/>
  <cols>
    <col min="1" max="1" width="30.625" style="40" bestFit="1" customWidth="1"/>
    <col min="2" max="2" width="0.875" style="40" customWidth="1"/>
    <col min="3" max="3" width="19.25" style="40" customWidth="1"/>
    <col min="4" max="4" width="0.875" style="40" customWidth="1"/>
    <col min="5" max="5" width="19.25" style="40" customWidth="1"/>
    <col min="6" max="6" width="0.875" style="40" customWidth="1"/>
    <col min="7" max="7" width="8" style="40" customWidth="1"/>
    <col min="8" max="16384" width="9" style="40"/>
  </cols>
  <sheetData>
    <row r="2" spans="1:5" ht="26.25" x14ac:dyDescent="0.2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</row>
    <row r="4" spans="1:5" ht="26.25" x14ac:dyDescent="0.2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</row>
    <row r="5" spans="1:5" ht="26.25" x14ac:dyDescent="0.2">
      <c r="E5" s="41" t="s">
        <v>107</v>
      </c>
    </row>
    <row r="6" spans="1:5" ht="27" thickBot="1" x14ac:dyDescent="0.25">
      <c r="A6" s="63" t="s">
        <v>108</v>
      </c>
      <c r="C6" s="42" t="s">
        <v>26</v>
      </c>
      <c r="E6" s="42" t="s">
        <v>109</v>
      </c>
    </row>
    <row r="7" spans="1:5" ht="27" thickBot="1" x14ac:dyDescent="0.25">
      <c r="A7" s="63" t="s">
        <v>108</v>
      </c>
      <c r="C7" s="42" t="s">
        <v>19</v>
      </c>
      <c r="E7" s="42" t="s">
        <v>19</v>
      </c>
    </row>
    <row r="8" spans="1:5" ht="23.25" thickBot="1" x14ac:dyDescent="0.25">
      <c r="A8" s="43" t="s">
        <v>111</v>
      </c>
      <c r="B8" s="43"/>
      <c r="C8" s="44">
        <v>0</v>
      </c>
      <c r="D8" s="43"/>
      <c r="E8" s="44">
        <v>2423924939</v>
      </c>
    </row>
    <row r="9" spans="1:5" ht="24.75" thickBot="1" x14ac:dyDescent="0.25">
      <c r="A9" s="43" t="s">
        <v>15</v>
      </c>
      <c r="B9" s="43"/>
      <c r="C9" s="45">
        <f>SUM(C8:C8)</f>
        <v>0</v>
      </c>
      <c r="D9" s="43"/>
      <c r="E9" s="45">
        <f>SUM(E8:E8)</f>
        <v>2423924939</v>
      </c>
    </row>
    <row r="10" spans="1:5" ht="19.5" thickTop="1" x14ac:dyDescent="0.2"/>
    <row r="14" spans="1:5" x14ac:dyDescent="0.2">
      <c r="E14" s="46"/>
    </row>
    <row r="16" spans="1:5" x14ac:dyDescent="0.2">
      <c r="E16" s="46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9"/>
  <sheetViews>
    <sheetView rightToLeft="1" topLeftCell="A46" zoomScale="85" zoomScaleNormal="85" workbookViewId="0">
      <selection activeCell="Y52" sqref="Y52"/>
    </sheetView>
  </sheetViews>
  <sheetFormatPr defaultRowHeight="18.75" x14ac:dyDescent="0.45"/>
  <cols>
    <col min="1" max="1" width="35.25" style="12" bestFit="1" customWidth="1"/>
    <col min="2" max="2" width="0.875" style="12" customWidth="1"/>
    <col min="3" max="3" width="19.2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19.25" style="12" customWidth="1"/>
    <col min="10" max="10" width="0.875" style="12" customWidth="1"/>
    <col min="11" max="11" width="20.125" style="12" customWidth="1"/>
    <col min="12" max="12" width="0.875" style="12" customWidth="1"/>
    <col min="13" max="13" width="19.25" style="12" customWidth="1"/>
    <col min="14" max="14" width="0.875" style="12" customWidth="1"/>
    <col min="15" max="15" width="20.125" style="12" customWidth="1"/>
    <col min="16" max="16" width="0.875" style="12" customWidth="1"/>
    <col min="17" max="17" width="19.25" style="12" customWidth="1"/>
    <col min="18" max="18" width="0.875" style="12" customWidth="1"/>
    <col min="19" max="19" width="20.125" style="12" customWidth="1"/>
    <col min="20" max="20" width="0.875" style="12" customWidth="1"/>
    <col min="21" max="21" width="20.125" style="12" customWidth="1"/>
    <col min="22" max="22" width="0.875" style="12" customWidth="1"/>
    <col min="23" max="23" width="8" style="12" customWidth="1"/>
    <col min="24" max="16384" width="9" style="12"/>
  </cols>
  <sheetData>
    <row r="2" spans="1:21" ht="26.25" x14ac:dyDescent="0.45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</row>
    <row r="3" spans="1:21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  <c r="R3" s="61" t="s">
        <v>24</v>
      </c>
      <c r="S3" s="61" t="s">
        <v>24</v>
      </c>
      <c r="T3" s="61" t="s">
        <v>24</v>
      </c>
      <c r="U3" s="61" t="s">
        <v>24</v>
      </c>
    </row>
    <row r="4" spans="1:21" ht="26.25" x14ac:dyDescent="0.45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</row>
    <row r="6" spans="1:21" ht="27" thickBot="1" x14ac:dyDescent="0.5">
      <c r="A6" s="64" t="s">
        <v>3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H6" s="64" t="s">
        <v>26</v>
      </c>
      <c r="I6" s="64" t="s">
        <v>26</v>
      </c>
      <c r="J6" s="64" t="s">
        <v>26</v>
      </c>
      <c r="K6" s="64" t="s">
        <v>26</v>
      </c>
      <c r="M6" s="64" t="s">
        <v>27</v>
      </c>
      <c r="N6" s="64" t="s">
        <v>27</v>
      </c>
      <c r="O6" s="64" t="s">
        <v>27</v>
      </c>
      <c r="P6" s="64" t="s">
        <v>27</v>
      </c>
      <c r="Q6" s="64" t="s">
        <v>27</v>
      </c>
      <c r="R6" s="64" t="s">
        <v>27</v>
      </c>
      <c r="S6" s="64" t="s">
        <v>27</v>
      </c>
      <c r="T6" s="64" t="s">
        <v>27</v>
      </c>
      <c r="U6" s="64" t="s">
        <v>27</v>
      </c>
    </row>
    <row r="7" spans="1:21" ht="27" thickBot="1" x14ac:dyDescent="0.5">
      <c r="A7" s="64" t="s">
        <v>3</v>
      </c>
      <c r="C7" s="23" t="s">
        <v>35</v>
      </c>
      <c r="E7" s="23" t="s">
        <v>36</v>
      </c>
      <c r="G7" s="23" t="s">
        <v>37</v>
      </c>
      <c r="I7" s="23" t="s">
        <v>19</v>
      </c>
      <c r="K7" s="23" t="s">
        <v>38</v>
      </c>
      <c r="M7" s="23" t="s">
        <v>35</v>
      </c>
      <c r="O7" s="23" t="s">
        <v>36</v>
      </c>
      <c r="Q7" s="23" t="s">
        <v>37</v>
      </c>
      <c r="S7" s="23" t="s">
        <v>19</v>
      </c>
      <c r="U7" s="23" t="s">
        <v>38</v>
      </c>
    </row>
    <row r="8" spans="1:21" ht="21" x14ac:dyDescent="0.55000000000000004">
      <c r="A8" s="21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0</v>
      </c>
      <c r="F8" s="7"/>
      <c r="G8" s="7">
        <f>IFERROR(VLOOKUP(A8,'درآمد ناشی از فروش'!A:Q,9,0),0)</f>
        <v>0</v>
      </c>
      <c r="H8" s="7"/>
      <c r="I8" s="7">
        <f t="shared" ref="I8:I57" si="0">+G8+E8+C8</f>
        <v>0</v>
      </c>
      <c r="J8" s="7"/>
      <c r="K8" s="1">
        <f t="shared" ref="K8:K47" si="1">+I8/$I$58</f>
        <v>0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0</v>
      </c>
      <c r="P8" s="7"/>
      <c r="Q8" s="7">
        <f>IFERROR(VLOOKUP(A8,'درآمد ناشی از فروش'!A:Q,17,0),0)</f>
        <v>37238233736</v>
      </c>
      <c r="R8" s="7"/>
      <c r="S8" s="7">
        <f>+Q8+O8+M8</f>
        <v>37238233736</v>
      </c>
      <c r="T8" s="7"/>
      <c r="U8" s="1">
        <f t="shared" ref="U8:U47" si="2">+S8/$S$58</f>
        <v>4.2221478862936477E-3</v>
      </c>
    </row>
    <row r="9" spans="1:21" ht="21" x14ac:dyDescent="0.55000000000000004">
      <c r="A9" s="21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547283685051</v>
      </c>
      <c r="F9" s="7"/>
      <c r="G9" s="7">
        <f>IFERROR(VLOOKUP(A9,'درآمد ناشی از فروش'!A:Q,9,0),0)</f>
        <v>0</v>
      </c>
      <c r="H9" s="7"/>
      <c r="I9" s="7">
        <f t="shared" si="0"/>
        <v>547283685051</v>
      </c>
      <c r="J9" s="7"/>
      <c r="K9" s="1">
        <f t="shared" si="1"/>
        <v>5.2178892313999407E-2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419536509802</v>
      </c>
      <c r="P9" s="7"/>
      <c r="Q9" s="7">
        <f>IFERROR(VLOOKUP(A9,'درآمد ناشی از فروش'!A:Q,17,0),0)</f>
        <v>-881692885</v>
      </c>
      <c r="R9" s="7"/>
      <c r="S9" s="7">
        <f t="shared" ref="S9:S57" si="3">+Q9+O9+M9</f>
        <v>418654816917</v>
      </c>
      <c r="T9" s="7"/>
      <c r="U9" s="1">
        <f t="shared" si="2"/>
        <v>4.7467948207863563E-2</v>
      </c>
    </row>
    <row r="10" spans="1:21" ht="21" x14ac:dyDescent="0.55000000000000004">
      <c r="A10" s="21" t="s">
        <v>98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43526404098</v>
      </c>
      <c r="F10" s="7"/>
      <c r="G10" s="7">
        <f>IFERROR(VLOOKUP(A10,'درآمد ناشی از فروش'!A:Q,9,0),0)</f>
        <v>0</v>
      </c>
      <c r="H10" s="7"/>
      <c r="I10" s="7">
        <f t="shared" si="0"/>
        <v>43526404098</v>
      </c>
      <c r="J10" s="7"/>
      <c r="K10" s="1">
        <f t="shared" si="1"/>
        <v>4.1498762237604809E-3</v>
      </c>
      <c r="L10" s="7"/>
      <c r="M10" s="7">
        <f>IFERROR(VLOOKUP(A10,'درآمد سود سهام'!A:S,19,0),0)</f>
        <v>8006584550</v>
      </c>
      <c r="N10" s="7"/>
      <c r="O10" s="7">
        <f>IFERROR(VLOOKUP(A10,'درآمد ناشی از تغییر قیمت اوراق'!A:Q,17,0),0)</f>
        <v>-6540402311</v>
      </c>
      <c r="P10" s="7"/>
      <c r="Q10" s="7">
        <f>IFERROR(VLOOKUP(A10,'درآمد ناشی از فروش'!A:Q,17,0),0)</f>
        <v>114629159</v>
      </c>
      <c r="R10" s="7"/>
      <c r="S10" s="7">
        <f t="shared" si="3"/>
        <v>1580811398</v>
      </c>
      <c r="T10" s="7"/>
      <c r="U10" s="1">
        <f t="shared" si="2"/>
        <v>1.7923566273343741E-4</v>
      </c>
    </row>
    <row r="11" spans="1:21" ht="21" x14ac:dyDescent="0.55000000000000004">
      <c r="A11" s="21" t="s">
        <v>54</v>
      </c>
      <c r="C11" s="7">
        <f>IFERROR(VLOOKUP(A11,'درآمد سود سهام'!A:S,13,0),0)</f>
        <v>167656270</v>
      </c>
      <c r="D11" s="7"/>
      <c r="E11" s="7">
        <f>IFERROR(VLOOKUP(A11,'درآمد ناشی از تغییر قیمت اوراق'!A:Q,9,0),0)</f>
        <v>40824472691</v>
      </c>
      <c r="F11" s="7"/>
      <c r="G11" s="7">
        <f>IFERROR(VLOOKUP(A11,'درآمد ناشی از فروش'!A:Q,9,0),0)</f>
        <v>0</v>
      </c>
      <c r="H11" s="7"/>
      <c r="I11" s="7">
        <f t="shared" si="0"/>
        <v>40992128961</v>
      </c>
      <c r="J11" s="7"/>
      <c r="K11" s="1">
        <f t="shared" si="1"/>
        <v>3.9082544230754374E-3</v>
      </c>
      <c r="L11" s="7"/>
      <c r="M11" s="7">
        <f>IFERROR(VLOOKUP(A11,'درآمد سود سهام'!A:S,19,0),0)</f>
        <v>167656270</v>
      </c>
      <c r="N11" s="7"/>
      <c r="O11" s="7">
        <f>IFERROR(VLOOKUP(A11,'درآمد ناشی از تغییر قیمت اوراق'!A:Q,17,0),0)</f>
        <v>7820251865</v>
      </c>
      <c r="P11" s="7"/>
      <c r="Q11" s="7">
        <f>IFERROR(VLOOKUP(A11,'درآمد ناشی از فروش'!A:Q,17,0),0)</f>
        <v>-4828955648</v>
      </c>
      <c r="R11" s="7"/>
      <c r="S11" s="7">
        <f t="shared" si="3"/>
        <v>3158952487</v>
      </c>
      <c r="T11" s="7"/>
      <c r="U11" s="1">
        <f t="shared" si="2"/>
        <v>3.5816856031479935E-4</v>
      </c>
    </row>
    <row r="12" spans="1:21" ht="21" x14ac:dyDescent="0.55000000000000004">
      <c r="A12" s="21" t="s">
        <v>99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63457388921</v>
      </c>
      <c r="F12" s="7"/>
      <c r="G12" s="7">
        <f>IFERROR(VLOOKUP(A12,'درآمد ناشی از فروش'!A:Q,9,0),0)</f>
        <v>-2617490152</v>
      </c>
      <c r="H12" s="7"/>
      <c r="I12" s="7">
        <f t="shared" si="0"/>
        <v>60839898769</v>
      </c>
      <c r="J12" s="7"/>
      <c r="K12" s="1">
        <f t="shared" si="1"/>
        <v>5.8005721949603642E-3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1537340245</v>
      </c>
      <c r="P12" s="7"/>
      <c r="Q12" s="7">
        <f>IFERROR(VLOOKUP(A12,'درآمد ناشی از فروش'!A:Q,17,0),0)</f>
        <v>-5627288680</v>
      </c>
      <c r="R12" s="7"/>
      <c r="S12" s="7">
        <f t="shared" si="3"/>
        <v>-4089948435</v>
      </c>
      <c r="T12" s="7"/>
      <c r="U12" s="1">
        <f t="shared" si="2"/>
        <v>-4.6372680461455665E-4</v>
      </c>
    </row>
    <row r="13" spans="1:21" ht="21" x14ac:dyDescent="0.55000000000000004">
      <c r="A13" s="21" t="s">
        <v>64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302346538276</v>
      </c>
      <c r="F13" s="7"/>
      <c r="G13" s="7">
        <f>IFERROR(VLOOKUP(A13,'درآمد ناشی از فروش'!A:Q,9,0),0)</f>
        <v>0</v>
      </c>
      <c r="H13" s="7"/>
      <c r="I13" s="7">
        <f t="shared" si="0"/>
        <v>302346538276</v>
      </c>
      <c r="J13" s="7"/>
      <c r="K13" s="1">
        <f t="shared" si="1"/>
        <v>2.8826197259550625E-2</v>
      </c>
      <c r="L13" s="7"/>
      <c r="M13" s="7">
        <f>IFERROR(VLOOKUP(A13,'درآمد سود سهام'!A:S,19,0),0)</f>
        <v>23092868717</v>
      </c>
      <c r="N13" s="7"/>
      <c r="O13" s="7">
        <f>IFERROR(VLOOKUP(A13,'درآمد ناشی از تغییر قیمت اوراق'!A:Q,17,0),0)</f>
        <v>160461743055</v>
      </c>
      <c r="P13" s="7"/>
      <c r="Q13" s="7">
        <f>IFERROR(VLOOKUP(A13,'درآمد ناشی از فروش'!A:Q,17,0),0)</f>
        <v>-84878208</v>
      </c>
      <c r="R13" s="7"/>
      <c r="S13" s="7">
        <f t="shared" si="3"/>
        <v>183469733564</v>
      </c>
      <c r="T13" s="7"/>
      <c r="U13" s="1">
        <f t="shared" si="2"/>
        <v>2.0802177494718899E-2</v>
      </c>
    </row>
    <row r="14" spans="1:21" ht="21" x14ac:dyDescent="0.55000000000000004">
      <c r="A14" s="21" t="s">
        <v>63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24547859659</v>
      </c>
      <c r="F14" s="7"/>
      <c r="G14" s="7">
        <f>IFERROR(VLOOKUP(A14,'درآمد ناشی از فروش'!A:Q,9,0),0)</f>
        <v>0</v>
      </c>
      <c r="H14" s="7"/>
      <c r="I14" s="7">
        <f t="shared" si="0"/>
        <v>24547859659</v>
      </c>
      <c r="J14" s="7"/>
      <c r="K14" s="1">
        <f t="shared" si="1"/>
        <v>2.3404317736363165E-3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-16230397510</v>
      </c>
      <c r="P14" s="7"/>
      <c r="Q14" s="7">
        <f>IFERROR(VLOOKUP(A14,'درآمد ناشی از فروش'!A:Q,17,0),0)</f>
        <v>-1231956403</v>
      </c>
      <c r="R14" s="7"/>
      <c r="S14" s="7">
        <f t="shared" si="3"/>
        <v>-17462353913</v>
      </c>
      <c r="T14" s="7"/>
      <c r="U14" s="1">
        <f t="shared" si="2"/>
        <v>-1.979917769091382E-3</v>
      </c>
    </row>
    <row r="15" spans="1:21" ht="21" x14ac:dyDescent="0.55000000000000004">
      <c r="A15" s="21" t="s">
        <v>67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102688698285</v>
      </c>
      <c r="F15" s="7"/>
      <c r="G15" s="7">
        <f>IFERROR(VLOOKUP(A15,'درآمد ناشی از فروش'!A:Q,9,0),0)</f>
        <v>0</v>
      </c>
      <c r="H15" s="7"/>
      <c r="I15" s="7">
        <f t="shared" si="0"/>
        <v>102688698285</v>
      </c>
      <c r="J15" s="7"/>
      <c r="K15" s="1">
        <f t="shared" si="1"/>
        <v>9.7905029439685834E-3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71794320647</v>
      </c>
      <c r="P15" s="7"/>
      <c r="Q15" s="7">
        <f>IFERROR(VLOOKUP(A15,'درآمد ناشی از فروش'!A:Q,17,0),0)</f>
        <v>315847787</v>
      </c>
      <c r="R15" s="7"/>
      <c r="S15" s="7">
        <f t="shared" si="3"/>
        <v>72110168434</v>
      </c>
      <c r="T15" s="7"/>
      <c r="U15" s="1">
        <f t="shared" si="2"/>
        <v>8.1759998981787377E-3</v>
      </c>
    </row>
    <row r="16" spans="1:21" ht="21" x14ac:dyDescent="0.55000000000000004">
      <c r="A16" s="21" t="s">
        <v>58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36151845270</v>
      </c>
      <c r="F16" s="7"/>
      <c r="G16" s="7">
        <f>IFERROR(VLOOKUP(A16,'درآمد ناشی از فروش'!A:Q,9,0),0)</f>
        <v>0</v>
      </c>
      <c r="H16" s="7"/>
      <c r="I16" s="7">
        <f t="shared" si="0"/>
        <v>36151845270</v>
      </c>
      <c r="J16" s="7"/>
      <c r="K16" s="1">
        <f t="shared" si="1"/>
        <v>3.4467741188373142E-3</v>
      </c>
      <c r="L16" s="7"/>
      <c r="M16" s="7">
        <f>IFERROR(VLOOKUP(A16,'درآمد سود سهام'!A:S,19,0),0)</f>
        <v>4179909259</v>
      </c>
      <c r="N16" s="7"/>
      <c r="O16" s="7">
        <f>IFERROR(VLOOKUP(A16,'درآمد ناشی از تغییر قیمت اوراق'!A:Q,17,0),0)</f>
        <v>10164260205</v>
      </c>
      <c r="P16" s="7"/>
      <c r="Q16" s="7">
        <f>IFERROR(VLOOKUP(A16,'درآمد ناشی از فروش'!A:Q,17,0),0)</f>
        <v>0</v>
      </c>
      <c r="R16" s="7"/>
      <c r="S16" s="7">
        <f t="shared" si="3"/>
        <v>14344169464</v>
      </c>
      <c r="T16" s="7"/>
      <c r="U16" s="1">
        <f t="shared" si="2"/>
        <v>1.6263715731639579E-3</v>
      </c>
    </row>
    <row r="17" spans="1:21" ht="21" x14ac:dyDescent="0.55000000000000004">
      <c r="A17" s="21" t="s">
        <v>73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34584374084</v>
      </c>
      <c r="F17" s="7"/>
      <c r="G17" s="7">
        <f>IFERROR(VLOOKUP(A17,'درآمد ناشی از فروش'!A:Q,9,0),0)</f>
        <v>-977159196</v>
      </c>
      <c r="H17" s="7"/>
      <c r="I17" s="7">
        <f t="shared" si="0"/>
        <v>33607214888</v>
      </c>
      <c r="J17" s="7"/>
      <c r="K17" s="1">
        <f t="shared" si="1"/>
        <v>3.2041650327123807E-3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2504764764</v>
      </c>
      <c r="P17" s="7"/>
      <c r="Q17" s="7">
        <f>IFERROR(VLOOKUP(A17,'درآمد ناشی از فروش'!A:Q,17,0),0)</f>
        <v>3521846590</v>
      </c>
      <c r="R17" s="7"/>
      <c r="S17" s="7">
        <f t="shared" si="3"/>
        <v>6026611354</v>
      </c>
      <c r="T17" s="7"/>
      <c r="U17" s="1">
        <f t="shared" si="2"/>
        <v>6.8330964809443294E-4</v>
      </c>
    </row>
    <row r="18" spans="1:21" ht="21" x14ac:dyDescent="0.55000000000000004">
      <c r="A18" s="21" t="s">
        <v>50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388360585071</v>
      </c>
      <c r="F18" s="7"/>
      <c r="G18" s="7">
        <f>IFERROR(VLOOKUP(A18,'درآمد ناشی از فروش'!A:Q,9,0),0)</f>
        <v>0</v>
      </c>
      <c r="H18" s="7"/>
      <c r="I18" s="7">
        <f t="shared" si="0"/>
        <v>388360585071</v>
      </c>
      <c r="J18" s="7"/>
      <c r="K18" s="1">
        <f t="shared" si="1"/>
        <v>3.7026912551820619E-2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326938844928</v>
      </c>
      <c r="P18" s="7"/>
      <c r="Q18" s="7">
        <f>IFERROR(VLOOKUP(A18,'درآمد ناشی از فروش'!A:Q,17,0),0)</f>
        <v>-2289951253</v>
      </c>
      <c r="R18" s="7"/>
      <c r="S18" s="7">
        <f t="shared" si="3"/>
        <v>324648893675</v>
      </c>
      <c r="T18" s="7"/>
      <c r="U18" s="1">
        <f t="shared" si="2"/>
        <v>3.6809362386388787E-2</v>
      </c>
    </row>
    <row r="19" spans="1:21" ht="21" x14ac:dyDescent="0.55000000000000004">
      <c r="A19" s="21" t="s">
        <v>56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420692565937</v>
      </c>
      <c r="F19" s="7"/>
      <c r="G19" s="7">
        <f>IFERROR(VLOOKUP(A19,'درآمد ناشی از فروش'!A:Q,9,0),0)</f>
        <v>0</v>
      </c>
      <c r="H19" s="7"/>
      <c r="I19" s="7">
        <f t="shared" si="0"/>
        <v>420692565937</v>
      </c>
      <c r="J19" s="7"/>
      <c r="K19" s="1">
        <f t="shared" si="1"/>
        <v>4.0109494755505515E-2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505793339667</v>
      </c>
      <c r="P19" s="7"/>
      <c r="Q19" s="7">
        <f>IFERROR(VLOOKUP(A19,'درآمد ناشی از فروش'!A:Q,17,0),0)</f>
        <v>3360164131</v>
      </c>
      <c r="R19" s="7"/>
      <c r="S19" s="7">
        <f t="shared" si="3"/>
        <v>509153503798</v>
      </c>
      <c r="T19" s="7"/>
      <c r="U19" s="1">
        <f t="shared" si="2"/>
        <v>5.7728876323730978E-2</v>
      </c>
    </row>
    <row r="20" spans="1:21" ht="21" x14ac:dyDescent="0.55000000000000004">
      <c r="A20" s="21" t="s">
        <v>57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264245323170</v>
      </c>
      <c r="F20" s="7"/>
      <c r="G20" s="7">
        <f>IFERROR(VLOOKUP(A20,'درآمد ناشی از فروش'!A:Q,9,0),0)</f>
        <v>0</v>
      </c>
      <c r="H20" s="7"/>
      <c r="I20" s="7">
        <f t="shared" si="0"/>
        <v>264245323170</v>
      </c>
      <c r="J20" s="7"/>
      <c r="K20" s="1">
        <f t="shared" si="1"/>
        <v>2.5193567136722758E-2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187348515661</v>
      </c>
      <c r="P20" s="7"/>
      <c r="Q20" s="7">
        <f>IFERROR(VLOOKUP(A20,'درآمد ناشی از فروش'!A:Q,17,0),0)</f>
        <v>-468187940</v>
      </c>
      <c r="R20" s="7"/>
      <c r="S20" s="7">
        <f t="shared" si="3"/>
        <v>186880327721</v>
      </c>
      <c r="T20" s="7"/>
      <c r="U20" s="1">
        <f t="shared" si="2"/>
        <v>2.1188877707545101E-2</v>
      </c>
    </row>
    <row r="21" spans="1:21" ht="21" x14ac:dyDescent="0.55000000000000004">
      <c r="A21" s="21" t="s">
        <v>60</v>
      </c>
      <c r="C21" s="7">
        <f>IFERROR(VLOOKUP(A21,'درآمد سود سهام'!A:S,13,0),0)</f>
        <v>68089108679</v>
      </c>
      <c r="D21" s="7"/>
      <c r="E21" s="7">
        <f>IFERROR(VLOOKUP(A21,'درآمد ناشی از تغییر قیمت اوراق'!A:Q,9,0),0)</f>
        <v>337734363698</v>
      </c>
      <c r="F21" s="7"/>
      <c r="G21" s="7">
        <f>IFERROR(VLOOKUP(A21,'درآمد ناشی از فروش'!A:Q,9,0),0)</f>
        <v>0</v>
      </c>
      <c r="H21" s="7"/>
      <c r="I21" s="7">
        <f t="shared" si="0"/>
        <v>405823472377</v>
      </c>
      <c r="J21" s="7"/>
      <c r="K21" s="1">
        <f t="shared" si="1"/>
        <v>3.8691851853174669E-2</v>
      </c>
      <c r="L21" s="7"/>
      <c r="M21" s="7">
        <f>IFERROR(VLOOKUP(A21,'درآمد سود سهام'!A:S,19,0),0)</f>
        <v>68089108679</v>
      </c>
      <c r="N21" s="7"/>
      <c r="O21" s="7">
        <f>IFERROR(VLOOKUP(A21,'درآمد ناشی از تغییر قیمت اوراق'!A:Q,17,0),0)</f>
        <v>262668869642</v>
      </c>
      <c r="P21" s="7"/>
      <c r="Q21" s="7">
        <f>IFERROR(VLOOKUP(A21,'درآمد ناشی از فروش'!A:Q,17,0),0)</f>
        <v>-863957822</v>
      </c>
      <c r="R21" s="7"/>
      <c r="S21" s="7">
        <f t="shared" si="3"/>
        <v>329894020499</v>
      </c>
      <c r="T21" s="7"/>
      <c r="U21" s="1">
        <f t="shared" si="2"/>
        <v>3.7404065703691522E-2</v>
      </c>
    </row>
    <row r="22" spans="1:21" ht="21" x14ac:dyDescent="0.55000000000000004">
      <c r="A22" s="21" t="s">
        <v>61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456771303920</v>
      </c>
      <c r="F22" s="7"/>
      <c r="G22" s="7">
        <f>IFERROR(VLOOKUP(A22,'درآمد ناشی از فروش'!A:Q,9,0),0)</f>
        <v>0</v>
      </c>
      <c r="H22" s="7"/>
      <c r="I22" s="7">
        <f t="shared" si="0"/>
        <v>456771303920</v>
      </c>
      <c r="J22" s="7"/>
      <c r="K22" s="1">
        <f t="shared" si="1"/>
        <v>4.35492987099474E-2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375353400664</v>
      </c>
      <c r="P22" s="7"/>
      <c r="Q22" s="7">
        <f>IFERROR(VLOOKUP(A22,'درآمد ناشی از فروش'!A:Q,17,0),0)</f>
        <v>-5234983873</v>
      </c>
      <c r="R22" s="7"/>
      <c r="S22" s="7">
        <f t="shared" si="3"/>
        <v>370118416791</v>
      </c>
      <c r="T22" s="7"/>
      <c r="U22" s="1">
        <f t="shared" si="2"/>
        <v>4.1964790870887614E-2</v>
      </c>
    </row>
    <row r="23" spans="1:21" ht="21" x14ac:dyDescent="0.55000000000000004">
      <c r="A23" s="21" t="s">
        <v>59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421020431843</v>
      </c>
      <c r="F23" s="7"/>
      <c r="G23" s="7">
        <f>IFERROR(VLOOKUP(A23,'درآمد ناشی از فروش'!A:Q,9,0),0)</f>
        <v>0</v>
      </c>
      <c r="H23" s="7"/>
      <c r="I23" s="7">
        <f t="shared" si="0"/>
        <v>421020431843</v>
      </c>
      <c r="J23" s="7"/>
      <c r="K23" s="1">
        <f t="shared" si="1"/>
        <v>4.0140754009654507E-2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250850520019</v>
      </c>
      <c r="P23" s="7"/>
      <c r="Q23" s="7">
        <f>IFERROR(VLOOKUP(A23,'درآمد ناشی از فروش'!A:Q,17,0),0)</f>
        <v>-4409687853</v>
      </c>
      <c r="R23" s="7"/>
      <c r="S23" s="7">
        <f t="shared" si="3"/>
        <v>246440832166</v>
      </c>
      <c r="T23" s="7"/>
      <c r="U23" s="1">
        <f t="shared" si="2"/>
        <v>2.7941970771299326E-2</v>
      </c>
    </row>
    <row r="24" spans="1:21" ht="21" x14ac:dyDescent="0.55000000000000004">
      <c r="A24" s="21" t="s">
        <v>49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391889422294</v>
      </c>
      <c r="F24" s="7"/>
      <c r="G24" s="7">
        <f>IFERROR(VLOOKUP(A24,'درآمد ناشی از فروش'!A:Q,9,0),0)</f>
        <v>0</v>
      </c>
      <c r="H24" s="7"/>
      <c r="I24" s="7">
        <f t="shared" si="0"/>
        <v>391889422294</v>
      </c>
      <c r="J24" s="7"/>
      <c r="K24" s="1">
        <f t="shared" si="1"/>
        <v>3.7363357475142953E-2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384966670297</v>
      </c>
      <c r="P24" s="7"/>
      <c r="Q24" s="7">
        <f>IFERROR(VLOOKUP(A24,'درآمد ناشی از فروش'!A:Q,17,0),0)</f>
        <v>-175034809</v>
      </c>
      <c r="R24" s="7"/>
      <c r="S24" s="7">
        <f t="shared" si="3"/>
        <v>384791635488</v>
      </c>
      <c r="T24" s="7"/>
      <c r="U24" s="1">
        <f t="shared" si="2"/>
        <v>4.3628470726003045E-2</v>
      </c>
    </row>
    <row r="25" spans="1:21" ht="21" x14ac:dyDescent="0.55000000000000004">
      <c r="A25" s="21" t="s">
        <v>51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104460093551</v>
      </c>
      <c r="F25" s="7"/>
      <c r="G25" s="7">
        <f>IFERROR(VLOOKUP(A25,'درآمد ناشی از فروش'!A:Q,9,0),0)</f>
        <v>3991999538</v>
      </c>
      <c r="H25" s="7"/>
      <c r="I25" s="7">
        <f t="shared" si="0"/>
        <v>108452093089</v>
      </c>
      <c r="J25" s="7"/>
      <c r="K25" s="1">
        <f t="shared" si="1"/>
        <v>1.0339994122045554E-2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69100921748</v>
      </c>
      <c r="P25" s="7"/>
      <c r="Q25" s="7">
        <f>IFERROR(VLOOKUP(A25,'درآمد ناشی از فروش'!A:Q,17,0),0)</f>
        <v>6288885280</v>
      </c>
      <c r="R25" s="7"/>
      <c r="S25" s="7">
        <f t="shared" si="3"/>
        <v>75389807028</v>
      </c>
      <c r="T25" s="7"/>
      <c r="U25" s="1">
        <f t="shared" si="2"/>
        <v>8.5478520986787161E-3</v>
      </c>
    </row>
    <row r="26" spans="1:21" ht="21" x14ac:dyDescent="0.55000000000000004">
      <c r="A26" s="21" t="s">
        <v>70</v>
      </c>
      <c r="C26" s="7">
        <f>IFERROR(VLOOKUP(A26,'درآمد سود سهام'!A:S,13,0),0)</f>
        <v>55461424506</v>
      </c>
      <c r="D26" s="7"/>
      <c r="E26" s="7">
        <f>IFERROR(VLOOKUP(A26,'درآمد ناشی از تغییر قیمت اوراق'!A:Q,9,0),0)</f>
        <v>340378386138</v>
      </c>
      <c r="F26" s="7"/>
      <c r="G26" s="7">
        <f>IFERROR(VLOOKUP(A26,'درآمد ناشی از فروش'!A:Q,9,0),0)</f>
        <v>0</v>
      </c>
      <c r="H26" s="7"/>
      <c r="I26" s="7">
        <f t="shared" si="0"/>
        <v>395839810644</v>
      </c>
      <c r="J26" s="7"/>
      <c r="K26" s="1">
        <f t="shared" si="1"/>
        <v>3.7739993749790757E-2</v>
      </c>
      <c r="L26" s="7"/>
      <c r="M26" s="7">
        <f>IFERROR(VLOOKUP(A26,'درآمد سود سهام'!A:S,19,0),0)</f>
        <v>55461424506</v>
      </c>
      <c r="N26" s="7"/>
      <c r="O26" s="7">
        <f>IFERROR(VLOOKUP(A26,'درآمد ناشی از تغییر قیمت اوراق'!A:Q,17,0),0)</f>
        <v>345239604297</v>
      </c>
      <c r="P26" s="7"/>
      <c r="Q26" s="7">
        <f>IFERROR(VLOOKUP(A26,'درآمد ناشی از فروش'!A:Q,17,0),0)</f>
        <v>-382742251</v>
      </c>
      <c r="R26" s="7"/>
      <c r="S26" s="7">
        <f t="shared" si="3"/>
        <v>400318286552</v>
      </c>
      <c r="T26" s="7"/>
      <c r="U26" s="1">
        <f t="shared" si="2"/>
        <v>4.5388914506334942E-2</v>
      </c>
    </row>
    <row r="27" spans="1:21" ht="21" x14ac:dyDescent="0.55000000000000004">
      <c r="A27" s="21" t="s">
        <v>55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481616381925</v>
      </c>
      <c r="F27" s="7"/>
      <c r="G27" s="7">
        <f>IFERROR(VLOOKUP(A27,'درآمد ناشی از فروش'!A:Q,9,0),0)</f>
        <v>0</v>
      </c>
      <c r="H27" s="7"/>
      <c r="I27" s="7">
        <f t="shared" si="0"/>
        <v>481616381925</v>
      </c>
      <c r="J27" s="7"/>
      <c r="K27" s="1">
        <f t="shared" si="1"/>
        <v>4.5918067750879074E-2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483684139479</v>
      </c>
      <c r="P27" s="7"/>
      <c r="Q27" s="7">
        <f>IFERROR(VLOOKUP(A27,'درآمد ناشی از فروش'!A:Q,17,0),0)</f>
        <v>-60096376</v>
      </c>
      <c r="R27" s="7"/>
      <c r="S27" s="7">
        <f t="shared" si="3"/>
        <v>483624043103</v>
      </c>
      <c r="T27" s="7"/>
      <c r="U27" s="1">
        <f t="shared" si="2"/>
        <v>5.4834293318645908E-2</v>
      </c>
    </row>
    <row r="28" spans="1:21" ht="21" x14ac:dyDescent="0.55000000000000004">
      <c r="A28" s="21" t="s">
        <v>47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410683664431</v>
      </c>
      <c r="F28" s="7"/>
      <c r="G28" s="7">
        <f>IFERROR(VLOOKUP(A28,'درآمد ناشی از فروش'!A:Q,9,0),0)</f>
        <v>773170070</v>
      </c>
      <c r="H28" s="7"/>
      <c r="I28" s="7">
        <f t="shared" si="0"/>
        <v>411456834501</v>
      </c>
      <c r="J28" s="7"/>
      <c r="K28" s="1">
        <f t="shared" si="1"/>
        <v>3.9228945509833857E-2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282234578678</v>
      </c>
      <c r="P28" s="7"/>
      <c r="Q28" s="7">
        <f>IFERROR(VLOOKUP(A28,'درآمد ناشی از فروش'!A:Q,17,0),0)</f>
        <v>-3258409276</v>
      </c>
      <c r="R28" s="7"/>
      <c r="S28" s="7">
        <f t="shared" si="3"/>
        <v>278976169402</v>
      </c>
      <c r="T28" s="7"/>
      <c r="U28" s="1">
        <f t="shared" si="2"/>
        <v>3.1630894534835058E-2</v>
      </c>
    </row>
    <row r="29" spans="1:21" ht="21" x14ac:dyDescent="0.55000000000000004">
      <c r="A29" s="21" t="s">
        <v>77</v>
      </c>
      <c r="C29" s="7">
        <f>IFERROR(VLOOKUP(A29,'درآمد سود سهام'!A:S,13,0),0)</f>
        <v>78326452996</v>
      </c>
      <c r="D29" s="7"/>
      <c r="E29" s="7">
        <f>IFERROR(VLOOKUP(A29,'درآمد ناشی از تغییر قیمت اوراق'!A:Q,9,0),0)</f>
        <v>127996170338</v>
      </c>
      <c r="F29" s="7"/>
      <c r="G29" s="7">
        <f>IFERROR(VLOOKUP(A29,'درآمد ناشی از فروش'!A:Q,9,0),0)</f>
        <v>0</v>
      </c>
      <c r="H29" s="7"/>
      <c r="I29" s="7">
        <f t="shared" si="0"/>
        <v>206322623334</v>
      </c>
      <c r="J29" s="7"/>
      <c r="K29" s="1">
        <f t="shared" si="1"/>
        <v>1.9671125302928444E-2</v>
      </c>
      <c r="L29" s="7"/>
      <c r="M29" s="7">
        <f>IFERROR(VLOOKUP(A29,'درآمد سود سهام'!A:S,19,0),0)</f>
        <v>78326452996</v>
      </c>
      <c r="N29" s="7"/>
      <c r="O29" s="7">
        <f>IFERROR(VLOOKUP(A29,'درآمد ناشی از تغییر قیمت اوراق'!A:Q,17,0),0)</f>
        <v>15190978604</v>
      </c>
      <c r="P29" s="7"/>
      <c r="Q29" s="7">
        <f>IFERROR(VLOOKUP(A29,'درآمد ناشی از فروش'!A:Q,17,0),0)</f>
        <v>-1092625986</v>
      </c>
      <c r="R29" s="7"/>
      <c r="S29" s="7">
        <f t="shared" si="3"/>
        <v>92424805614</v>
      </c>
      <c r="T29" s="7"/>
      <c r="U29" s="1">
        <f t="shared" si="2"/>
        <v>1.0479315437751173E-2</v>
      </c>
    </row>
    <row r="30" spans="1:21" ht="21" x14ac:dyDescent="0.55000000000000004">
      <c r="A30" s="21" t="s">
        <v>48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334345139705</v>
      </c>
      <c r="F30" s="7"/>
      <c r="G30" s="7">
        <f>IFERROR(VLOOKUP(A30,'درآمد ناشی از فروش'!A:Q,9,0),0)</f>
        <v>0</v>
      </c>
      <c r="H30" s="7"/>
      <c r="I30" s="7">
        <f t="shared" si="0"/>
        <v>334345139705</v>
      </c>
      <c r="J30" s="7"/>
      <c r="K30" s="1">
        <f t="shared" si="1"/>
        <v>3.1876994540318802E-2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304438945586</v>
      </c>
      <c r="P30" s="7"/>
      <c r="Q30" s="7">
        <f>IFERROR(VLOOKUP(A30,'درآمد ناشی از فروش'!A:Q,17,0),0)</f>
        <v>-2127275875</v>
      </c>
      <c r="R30" s="7"/>
      <c r="S30" s="7">
        <f t="shared" si="3"/>
        <v>302311669711</v>
      </c>
      <c r="T30" s="7"/>
      <c r="U30" s="1">
        <f t="shared" si="2"/>
        <v>3.4276721777978421E-2</v>
      </c>
    </row>
    <row r="31" spans="1:21" ht="21" x14ac:dyDescent="0.55000000000000004">
      <c r="A31" s="21" t="s">
        <v>74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68561458946</v>
      </c>
      <c r="F31" s="7"/>
      <c r="G31" s="7">
        <f>IFERROR(VLOOKUP(A31,'درآمد ناشی از فروش'!A:Q,9,0),0)</f>
        <v>0</v>
      </c>
      <c r="H31" s="7"/>
      <c r="I31" s="7">
        <f t="shared" si="0"/>
        <v>68561458946</v>
      </c>
      <c r="J31" s="7"/>
      <c r="K31" s="1">
        <f t="shared" si="1"/>
        <v>6.5367579574396604E-3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33012924727</v>
      </c>
      <c r="P31" s="7"/>
      <c r="Q31" s="7">
        <f>IFERROR(VLOOKUP(A31,'درآمد ناشی از فروش'!A:Q,17,0),0)</f>
        <v>-1741170296</v>
      </c>
      <c r="R31" s="7"/>
      <c r="S31" s="7">
        <f t="shared" si="3"/>
        <v>31271754431</v>
      </c>
      <c r="T31" s="7"/>
      <c r="U31" s="1">
        <f t="shared" si="2"/>
        <v>3.5456561341655969E-3</v>
      </c>
    </row>
    <row r="32" spans="1:21" ht="21" x14ac:dyDescent="0.55000000000000004">
      <c r="A32" s="21" t="s">
        <v>65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635024239057</v>
      </c>
      <c r="F32" s="7"/>
      <c r="G32" s="7">
        <f>IFERROR(VLOOKUP(A32,'درآمد ناشی از فروش'!A:Q,9,0),0)</f>
        <v>0</v>
      </c>
      <c r="H32" s="7"/>
      <c r="I32" s="7">
        <f t="shared" si="0"/>
        <v>635024239057</v>
      </c>
      <c r="J32" s="7"/>
      <c r="K32" s="1">
        <f t="shared" si="1"/>
        <v>6.0544215535032551E-2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561233268781</v>
      </c>
      <c r="P32" s="7"/>
      <c r="Q32" s="7">
        <f>IFERROR(VLOOKUP(A32,'درآمد ناشی از فروش'!A:Q,17,0),0)</f>
        <v>6222610759</v>
      </c>
      <c r="R32" s="7"/>
      <c r="S32" s="7">
        <f t="shared" si="3"/>
        <v>567455879540</v>
      </c>
      <c r="T32" s="7"/>
      <c r="U32" s="1">
        <f t="shared" si="2"/>
        <v>6.4339320155469629E-2</v>
      </c>
    </row>
    <row r="33" spans="1:21" ht="21" x14ac:dyDescent="0.55000000000000004">
      <c r="A33" s="21" t="s">
        <v>79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0"/>
        <v>0</v>
      </c>
      <c r="J33" s="7"/>
      <c r="K33" s="1">
        <f t="shared" si="1"/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-623654736</v>
      </c>
      <c r="R33" s="7"/>
      <c r="S33" s="7">
        <f t="shared" si="3"/>
        <v>-623654736</v>
      </c>
      <c r="T33" s="7"/>
      <c r="U33" s="1">
        <f t="shared" si="2"/>
        <v>-7.0711262624516407E-5</v>
      </c>
    </row>
    <row r="34" spans="1:21" ht="21" x14ac:dyDescent="0.55000000000000004">
      <c r="A34" s="21" t="s">
        <v>75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250170633150</v>
      </c>
      <c r="F34" s="7"/>
      <c r="G34" s="7">
        <f>IFERROR(VLOOKUP(A34,'درآمد ناشی از فروش'!A:Q,9,0),0)</f>
        <v>0</v>
      </c>
      <c r="H34" s="7"/>
      <c r="I34" s="7">
        <f t="shared" si="0"/>
        <v>250170633150</v>
      </c>
      <c r="J34" s="7"/>
      <c r="K34" s="1">
        <f t="shared" si="1"/>
        <v>2.3851663924610626E-2</v>
      </c>
      <c r="L34" s="7"/>
      <c r="M34" s="7">
        <f>IFERROR(VLOOKUP(A34,'درآمد سود سهام'!A:S,19,0),0)</f>
        <v>77804057125</v>
      </c>
      <c r="N34" s="7"/>
      <c r="O34" s="7">
        <f>IFERROR(VLOOKUP(A34,'درآمد ناشی از تغییر قیمت اوراق'!A:Q,17,0),0)</f>
        <v>5408903658</v>
      </c>
      <c r="P34" s="7"/>
      <c r="Q34" s="7">
        <f>IFERROR(VLOOKUP(A34,'درآمد ناشی از فروش'!A:Q,17,0),0)</f>
        <v>-2701492026</v>
      </c>
      <c r="R34" s="7"/>
      <c r="S34" s="7">
        <f t="shared" si="3"/>
        <v>80511468757</v>
      </c>
      <c r="T34" s="7"/>
      <c r="U34" s="1">
        <f t="shared" si="2"/>
        <v>9.1285566883946099E-3</v>
      </c>
    </row>
    <row r="35" spans="1:21" ht="21" x14ac:dyDescent="0.55000000000000004">
      <c r="A35" s="21" t="s">
        <v>100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37680993886</v>
      </c>
      <c r="F35" s="7"/>
      <c r="G35" s="7">
        <f>IFERROR(VLOOKUP(A35,'درآمد ناشی از فروش'!A:Q,9,0),0)</f>
        <v>0</v>
      </c>
      <c r="H35" s="7"/>
      <c r="I35" s="7">
        <f t="shared" si="0"/>
        <v>37680993886</v>
      </c>
      <c r="J35" s="7"/>
      <c r="K35" s="1">
        <f t="shared" si="1"/>
        <v>3.5925655669396452E-3</v>
      </c>
      <c r="L35" s="7"/>
      <c r="M35" s="7">
        <f>IFERROR(VLOOKUP(A35,'درآمد سود سهام'!A:S,19,0),0)</f>
        <v>4553152232</v>
      </c>
      <c r="N35" s="7"/>
      <c r="O35" s="7">
        <f>IFERROR(VLOOKUP(A35,'درآمد ناشی از تغییر قیمت اوراق'!A:Q,17,0),0)</f>
        <v>3907024983</v>
      </c>
      <c r="P35" s="7"/>
      <c r="Q35" s="7">
        <f>IFERROR(VLOOKUP(A35,'درآمد ناشی از فروش'!A:Q,17,0),0)</f>
        <v>-2991677085</v>
      </c>
      <c r="R35" s="7"/>
      <c r="S35" s="7">
        <f t="shared" si="3"/>
        <v>5468500130</v>
      </c>
      <c r="T35" s="7"/>
      <c r="U35" s="1">
        <f t="shared" si="2"/>
        <v>6.2002984429293604E-4</v>
      </c>
    </row>
    <row r="36" spans="1:21" ht="21" x14ac:dyDescent="0.55000000000000004">
      <c r="A36" s="21" t="s">
        <v>62</v>
      </c>
      <c r="C36" s="7">
        <f>IFERROR(VLOOKUP(A36,'درآمد سود سهام'!A:S,13,0),0)</f>
        <v>10548988499</v>
      </c>
      <c r="D36" s="7"/>
      <c r="E36" s="7">
        <f>IFERROR(VLOOKUP(A36,'درآمد ناشی از تغییر قیمت اوراق'!A:Q,9,0),0)</f>
        <v>74264984270</v>
      </c>
      <c r="F36" s="7"/>
      <c r="G36" s="7">
        <f>IFERROR(VLOOKUP(A36,'درآمد ناشی از فروش'!A:Q,9,0),0)</f>
        <v>0</v>
      </c>
      <c r="H36" s="7"/>
      <c r="I36" s="7">
        <f t="shared" si="0"/>
        <v>84813972769</v>
      </c>
      <c r="J36" s="7"/>
      <c r="K36" s="1">
        <f t="shared" si="1"/>
        <v>8.0862983361613041E-3</v>
      </c>
      <c r="L36" s="7"/>
      <c r="M36" s="7">
        <f>IFERROR(VLOOKUP(A36,'درآمد سود سهام'!A:S,19,0),0)</f>
        <v>10548988499</v>
      </c>
      <c r="N36" s="7"/>
      <c r="O36" s="7">
        <f>IFERROR(VLOOKUP(A36,'درآمد ناشی از تغییر قیمت اوراق'!A:Q,17,0),0)</f>
        <v>38956582670</v>
      </c>
      <c r="P36" s="7"/>
      <c r="Q36" s="7">
        <f>IFERROR(VLOOKUP(A36,'درآمد ناشی از فروش'!A:Q,17,0),0)</f>
        <v>-4549789495</v>
      </c>
      <c r="R36" s="7"/>
      <c r="S36" s="7">
        <f t="shared" si="3"/>
        <v>44955781674</v>
      </c>
      <c r="T36" s="7"/>
      <c r="U36" s="1">
        <f t="shared" si="2"/>
        <v>5.0971794182617033E-3</v>
      </c>
    </row>
    <row r="37" spans="1:21" ht="21" x14ac:dyDescent="0.55000000000000004">
      <c r="A37" s="21" t="s">
        <v>45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-112780743475</v>
      </c>
      <c r="F37" s="7"/>
      <c r="G37" s="7">
        <f>IFERROR(VLOOKUP(A37,'درآمد ناشی از فروش'!A:Q,9,0),0)</f>
        <v>0</v>
      </c>
      <c r="H37" s="7"/>
      <c r="I37" s="7">
        <f t="shared" si="0"/>
        <v>-112780743475</v>
      </c>
      <c r="J37" s="7"/>
      <c r="K37" s="1">
        <f t="shared" si="1"/>
        <v>-1.0752694497601236E-2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66509190986</v>
      </c>
      <c r="P37" s="7"/>
      <c r="Q37" s="7">
        <f>IFERROR(VLOOKUP(A37,'درآمد ناشی از فروش'!A:Q,17,0),0)</f>
        <v>12577740801</v>
      </c>
      <c r="R37" s="7"/>
      <c r="S37" s="7">
        <f t="shared" si="3"/>
        <v>79086931787</v>
      </c>
      <c r="T37" s="7"/>
      <c r="U37" s="1">
        <f t="shared" si="2"/>
        <v>8.9670397432174264E-3</v>
      </c>
    </row>
    <row r="38" spans="1:21" ht="21" x14ac:dyDescent="0.55000000000000004">
      <c r="A38" s="21" t="s">
        <v>78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393185656231</v>
      </c>
      <c r="F38" s="7"/>
      <c r="G38" s="7">
        <f>IFERROR(VLOOKUP(A38,'درآمد ناشی از فروش'!A:Q,9,0),0)</f>
        <v>68666780026</v>
      </c>
      <c r="H38" s="7"/>
      <c r="I38" s="7">
        <f t="shared" si="0"/>
        <v>461852436257</v>
      </c>
      <c r="J38" s="7"/>
      <c r="K38" s="1">
        <f t="shared" si="1"/>
        <v>4.403374190510824E-2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327948562631</v>
      </c>
      <c r="P38" s="7"/>
      <c r="Q38" s="7">
        <f>IFERROR(VLOOKUP(A38,'درآمد ناشی از فروش'!A:Q,17,0),0)</f>
        <v>74038585251</v>
      </c>
      <c r="R38" s="7"/>
      <c r="S38" s="7">
        <f t="shared" si="3"/>
        <v>401987147882</v>
      </c>
      <c r="T38" s="7"/>
      <c r="U38" s="1">
        <f t="shared" si="2"/>
        <v>4.5578133452295978E-2</v>
      </c>
    </row>
    <row r="39" spans="1:21" ht="21" x14ac:dyDescent="0.55000000000000004">
      <c r="A39" s="21" t="s">
        <v>46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398046414051</v>
      </c>
      <c r="F39" s="7"/>
      <c r="G39" s="7">
        <f>IFERROR(VLOOKUP(A39,'درآمد ناشی از فروش'!A:Q,9,0),0)</f>
        <v>4609542275</v>
      </c>
      <c r="H39" s="7"/>
      <c r="I39" s="7">
        <f t="shared" si="0"/>
        <v>402655956326</v>
      </c>
      <c r="J39" s="7"/>
      <c r="K39" s="1">
        <f t="shared" si="1"/>
        <v>3.8389855861986677E-2</v>
      </c>
      <c r="L39" s="7"/>
      <c r="M39" s="7">
        <f>IFERROR(VLOOKUP(A39,'درآمد سود سهام'!A:S,19,0),0)</f>
        <v>20610816565</v>
      </c>
      <c r="N39" s="7"/>
      <c r="O39" s="7">
        <f>IFERROR(VLOOKUP(A39,'درآمد ناشی از تغییر قیمت اوراق'!A:Q,17,0),0)</f>
        <v>234809845209</v>
      </c>
      <c r="P39" s="7"/>
      <c r="Q39" s="7">
        <f>IFERROR(VLOOKUP(A39,'درآمد ناشی از فروش'!A:Q,17,0),0)</f>
        <v>4738118781</v>
      </c>
      <c r="R39" s="7"/>
      <c r="S39" s="7">
        <f t="shared" si="3"/>
        <v>260158780555</v>
      </c>
      <c r="T39" s="7"/>
      <c r="U39" s="1">
        <f t="shared" si="2"/>
        <v>2.9497340105020125E-2</v>
      </c>
    </row>
    <row r="40" spans="1:21" ht="21" x14ac:dyDescent="0.55000000000000004">
      <c r="A40" s="21" t="s">
        <v>76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11352542429</v>
      </c>
      <c r="F40" s="7"/>
      <c r="G40" s="7">
        <f>IFERROR(VLOOKUP(A40,'درآمد ناشی از فروش'!A:Q,9,0),0)</f>
        <v>0</v>
      </c>
      <c r="H40" s="7"/>
      <c r="I40" s="7">
        <f t="shared" si="0"/>
        <v>11352542429</v>
      </c>
      <c r="J40" s="7"/>
      <c r="K40" s="1">
        <f t="shared" si="1"/>
        <v>1.0823693544559059E-3</v>
      </c>
      <c r="L40" s="7"/>
      <c r="M40" s="7">
        <f>IFERROR(VLOOKUP(A40,'درآمد سود سهام'!A:S,19,0),0)</f>
        <v>239480363</v>
      </c>
      <c r="N40" s="7"/>
      <c r="O40" s="7">
        <f>IFERROR(VLOOKUP(A40,'درآمد ناشی از تغییر قیمت اوراق'!A:Q,17,0),0)</f>
        <v>-19163643657</v>
      </c>
      <c r="P40" s="7"/>
      <c r="Q40" s="7">
        <f>IFERROR(VLOOKUP(A40,'درآمد ناشی از فروش'!A:Q,17,0),0)</f>
        <v>-9628956598</v>
      </c>
      <c r="R40" s="7"/>
      <c r="S40" s="7">
        <f t="shared" si="3"/>
        <v>-28553119892</v>
      </c>
      <c r="T40" s="7"/>
      <c r="U40" s="1">
        <f t="shared" si="2"/>
        <v>-3.2374117326233465E-3</v>
      </c>
    </row>
    <row r="41" spans="1:21" ht="21" x14ac:dyDescent="0.55000000000000004">
      <c r="A41" s="21" t="s">
        <v>102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0"/>
        <v>0</v>
      </c>
      <c r="J41" s="7"/>
      <c r="K41" s="1">
        <f t="shared" si="1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-7949944660</v>
      </c>
      <c r="R41" s="7"/>
      <c r="S41" s="7">
        <f t="shared" si="3"/>
        <v>-7949944660</v>
      </c>
      <c r="T41" s="7"/>
      <c r="U41" s="1">
        <f t="shared" si="2"/>
        <v>-9.0138115250940998E-4</v>
      </c>
    </row>
    <row r="42" spans="1:21" ht="21" x14ac:dyDescent="0.55000000000000004">
      <c r="A42" s="21" t="s">
        <v>103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307997453962</v>
      </c>
      <c r="F42" s="7"/>
      <c r="G42" s="7">
        <f>IFERROR(VLOOKUP(A42,'درآمد ناشی از فروش'!A:Q,9,0),0)</f>
        <v>0</v>
      </c>
      <c r="H42" s="7"/>
      <c r="I42" s="7">
        <f t="shared" si="0"/>
        <v>307997453962</v>
      </c>
      <c r="J42" s="7"/>
      <c r="K42" s="1">
        <f t="shared" si="1"/>
        <v>2.9364964500579939E-2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293574474481</v>
      </c>
      <c r="P42" s="7"/>
      <c r="Q42" s="7">
        <f>IFERROR(VLOOKUP(A42,'درآمد ناشی از فروش'!A:Q,17,0),0)</f>
        <v>105890227</v>
      </c>
      <c r="R42" s="7"/>
      <c r="S42" s="7">
        <f t="shared" si="3"/>
        <v>293680364708</v>
      </c>
      <c r="T42" s="7"/>
      <c r="U42" s="1">
        <f t="shared" si="2"/>
        <v>3.3298086581885829E-2</v>
      </c>
    </row>
    <row r="43" spans="1:21" ht="21" x14ac:dyDescent="0.55000000000000004">
      <c r="A43" s="21" t="s">
        <v>104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17461456503</v>
      </c>
      <c r="F43" s="7"/>
      <c r="G43" s="7">
        <f>IFERROR(VLOOKUP(A43,'درآمد ناشی از فروش'!A:Q,9,0),0)</f>
        <v>0</v>
      </c>
      <c r="H43" s="7"/>
      <c r="I43" s="7">
        <f t="shared" si="0"/>
        <v>17461456503</v>
      </c>
      <c r="J43" s="7"/>
      <c r="K43" s="1">
        <f t="shared" si="1"/>
        <v>1.6648028863325548E-3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20654128696</v>
      </c>
      <c r="P43" s="7"/>
      <c r="Q43" s="7">
        <f>IFERROR(VLOOKUP(A43,'درآمد ناشی از فروش'!A:Q,17,0),0)</f>
        <v>-959805668</v>
      </c>
      <c r="R43" s="7"/>
      <c r="S43" s="7">
        <f t="shared" si="3"/>
        <v>19694323028</v>
      </c>
      <c r="T43" s="7"/>
      <c r="U43" s="1">
        <f t="shared" si="2"/>
        <v>2.232983039264484E-3</v>
      </c>
    </row>
    <row r="44" spans="1:21" ht="21" x14ac:dyDescent="0.55000000000000004">
      <c r="A44" s="21" t="s">
        <v>106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0</v>
      </c>
      <c r="F44" s="7"/>
      <c r="G44" s="7">
        <f>IFERROR(VLOOKUP(A44,'درآمد ناشی از فروش'!A:Q,9,0),0)</f>
        <v>-914311481</v>
      </c>
      <c r="H44" s="7"/>
      <c r="I44" s="7">
        <f t="shared" si="0"/>
        <v>-914311481</v>
      </c>
      <c r="J44" s="7"/>
      <c r="K44" s="1">
        <f t="shared" si="1"/>
        <v>-8.7171903003296266E-5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0</v>
      </c>
      <c r="P44" s="7"/>
      <c r="Q44" s="7">
        <f>IFERROR(VLOOKUP(A44,'درآمد ناشی از فروش'!A:Q,17,0),0)</f>
        <v>-1184590931</v>
      </c>
      <c r="R44" s="7"/>
      <c r="S44" s="7">
        <f t="shared" si="3"/>
        <v>-1184590931</v>
      </c>
      <c r="T44" s="7"/>
      <c r="U44" s="1">
        <f t="shared" si="2"/>
        <v>-1.3431136747522654E-4</v>
      </c>
    </row>
    <row r="45" spans="1:21" ht="21" x14ac:dyDescent="0.55000000000000004">
      <c r="A45" s="21" t="s">
        <v>105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0"/>
        <v>0</v>
      </c>
      <c r="J45" s="7"/>
      <c r="K45" s="1">
        <f t="shared" si="1"/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-28238738250</v>
      </c>
      <c r="R45" s="7"/>
      <c r="S45" s="7">
        <f t="shared" si="3"/>
        <v>-28238738250</v>
      </c>
      <c r="T45" s="7"/>
      <c r="U45" s="1">
        <f t="shared" si="2"/>
        <v>-3.2017664924470757E-3</v>
      </c>
    </row>
    <row r="46" spans="1:21" ht="21" x14ac:dyDescent="0.55000000000000004">
      <c r="A46" s="21" t="s">
        <v>97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25323877017</v>
      </c>
      <c r="F46" s="7"/>
      <c r="G46" s="7">
        <f>IFERROR(VLOOKUP(A46,'درآمد ناشی از فروش'!A:Q,9,0),0)</f>
        <v>0</v>
      </c>
      <c r="H46" s="7"/>
      <c r="I46" s="7">
        <f t="shared" si="0"/>
        <v>25323877017</v>
      </c>
      <c r="J46" s="7"/>
      <c r="K46" s="1">
        <f t="shared" si="1"/>
        <v>2.4144184961769365E-3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19957870511</v>
      </c>
      <c r="P46" s="7"/>
      <c r="Q46" s="7">
        <f>IFERROR(VLOOKUP(A46,'درآمد ناشی از فروش'!A:Q,17,0),0)</f>
        <v>866319401</v>
      </c>
      <c r="R46" s="7"/>
      <c r="S46" s="7">
        <f t="shared" si="3"/>
        <v>20824189912</v>
      </c>
      <c r="T46" s="7"/>
      <c r="U46" s="1">
        <f t="shared" si="2"/>
        <v>2.3610896812146349E-3</v>
      </c>
    </row>
    <row r="47" spans="1:21" ht="21" x14ac:dyDescent="0.55000000000000004">
      <c r="A47" s="21" t="s">
        <v>91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0</v>
      </c>
      <c r="F47" s="7"/>
      <c r="G47" s="7">
        <f>IFERROR(VLOOKUP(A47,'درآمد ناشی از فروش'!A:Q,9,0),0)</f>
        <v>797092802</v>
      </c>
      <c r="H47" s="7"/>
      <c r="I47" s="7">
        <f t="shared" si="0"/>
        <v>797092802</v>
      </c>
      <c r="J47" s="7"/>
      <c r="K47" s="1">
        <f t="shared" si="1"/>
        <v>7.5996088712102303E-5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0</v>
      </c>
      <c r="P47" s="7"/>
      <c r="Q47" s="7">
        <f>IFERROR(VLOOKUP(A47,'درآمد ناشی از فروش'!A:Q,17,0),0)</f>
        <v>1036896828</v>
      </c>
      <c r="R47" s="7"/>
      <c r="S47" s="7">
        <f t="shared" si="3"/>
        <v>1036896828</v>
      </c>
      <c r="T47" s="7"/>
      <c r="U47" s="1">
        <f t="shared" si="2"/>
        <v>1.1756550489698521E-4</v>
      </c>
    </row>
    <row r="48" spans="1:21" ht="21" x14ac:dyDescent="0.55000000000000004">
      <c r="A48" s="21" t="s">
        <v>120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-7725218835</v>
      </c>
      <c r="F48" s="7"/>
      <c r="G48" s="7">
        <f>IFERROR(VLOOKUP(A48,'درآمد ناشی از فروش'!A:Q,9,0),0)</f>
        <v>0</v>
      </c>
      <c r="H48" s="7"/>
      <c r="I48" s="7">
        <f t="shared" ref="I48" si="4">+G48+E48+C48</f>
        <v>-7725218835</v>
      </c>
      <c r="J48" s="7"/>
      <c r="K48" s="1">
        <f t="shared" ref="K48" si="5">+I48/$I$58</f>
        <v>-7.3653458472086857E-4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-7725218835</v>
      </c>
      <c r="P48" s="7"/>
      <c r="Q48" s="7">
        <f>IFERROR(VLOOKUP(A48,'درآمد ناشی از فروش'!A:Q,17,0),0)</f>
        <v>0</v>
      </c>
      <c r="R48" s="7"/>
      <c r="S48" s="7">
        <f t="shared" ref="S48" si="6">+Q48+O48+M48</f>
        <v>-7725218835</v>
      </c>
      <c r="T48" s="7"/>
      <c r="U48" s="1">
        <f t="shared" ref="U48" si="7">+S48/$S$58</f>
        <v>-8.7590127412027813E-4</v>
      </c>
    </row>
    <row r="49" spans="1:21" ht="21" x14ac:dyDescent="0.55000000000000004">
      <c r="A49" s="21" t="s">
        <v>101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0</v>
      </c>
      <c r="F49" s="7"/>
      <c r="G49" s="7">
        <f>IFERROR(VLOOKUP(A49,'درآمد ناشی از فروش'!A:Q,9,0),0)</f>
        <v>0</v>
      </c>
      <c r="H49" s="7"/>
      <c r="I49" s="7">
        <f t="shared" si="0"/>
        <v>0</v>
      </c>
      <c r="J49" s="7"/>
      <c r="K49" s="1">
        <f t="shared" ref="K49" si="8">+I49/$I$58</f>
        <v>0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0</v>
      </c>
      <c r="P49" s="7"/>
      <c r="Q49" s="7">
        <f>IFERROR(VLOOKUP(A49,'درآمد ناشی از فروش'!A:Q,17,0),0)</f>
        <v>-1485266939</v>
      </c>
      <c r="R49" s="7"/>
      <c r="S49" s="7">
        <f t="shared" si="3"/>
        <v>-1485266939</v>
      </c>
      <c r="T49" s="7"/>
      <c r="U49" s="1">
        <f t="shared" ref="U49" si="9">+S49/$S$58</f>
        <v>-1.6840263454864649E-4</v>
      </c>
    </row>
    <row r="50" spans="1:21" ht="21" x14ac:dyDescent="0.55000000000000004">
      <c r="A50" s="21" t="s">
        <v>113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628964146</v>
      </c>
      <c r="F50" s="7"/>
      <c r="G50" s="7">
        <f>IFERROR(VLOOKUP(A50,'درآمد ناشی از فروش'!A:Q,9,0),0)</f>
        <v>0</v>
      </c>
      <c r="H50" s="7"/>
      <c r="I50" s="7">
        <f t="shared" si="0"/>
        <v>628964146</v>
      </c>
      <c r="J50" s="7"/>
      <c r="K50" s="1">
        <f t="shared" ref="K50:K51" si="10">+I50/$I$58</f>
        <v>5.9966436676149614E-5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423795483</v>
      </c>
      <c r="P50" s="7"/>
      <c r="Q50" s="7">
        <f>IFERROR(VLOOKUP(A50,'درآمد ناشی از فروش'!A:Q,17,0),0)</f>
        <v>0</v>
      </c>
      <c r="R50" s="7"/>
      <c r="S50" s="7">
        <f t="shared" si="3"/>
        <v>423795483</v>
      </c>
      <c r="T50" s="7"/>
      <c r="U50" s="1">
        <f t="shared" ref="U50:U51" si="11">+S50/$S$58</f>
        <v>4.8050807550504646E-5</v>
      </c>
    </row>
    <row r="51" spans="1:21" ht="21" x14ac:dyDescent="0.55000000000000004">
      <c r="A51" s="21" t="s">
        <v>112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15118515046</v>
      </c>
      <c r="F51" s="7"/>
      <c r="G51" s="7">
        <f>IFERROR(VLOOKUP(A51,'درآمد ناشی از فروش'!A:Q,9,0),0)</f>
        <v>0</v>
      </c>
      <c r="H51" s="7"/>
      <c r="I51" s="7">
        <f t="shared" si="0"/>
        <v>15118515046</v>
      </c>
      <c r="J51" s="7"/>
      <c r="K51" s="1">
        <f t="shared" si="10"/>
        <v>1.4414231413810575E-3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7600567517</v>
      </c>
      <c r="P51" s="7"/>
      <c r="Q51" s="7">
        <f>IFERROR(VLOOKUP(A51,'درآمد ناشی از فروش'!A:Q,17,0),0)</f>
        <v>-385886926</v>
      </c>
      <c r="R51" s="7"/>
      <c r="S51" s="7">
        <f t="shared" si="3"/>
        <v>7214680591</v>
      </c>
      <c r="T51" s="7"/>
      <c r="U51" s="1">
        <f t="shared" si="11"/>
        <v>8.1801539309115788E-4</v>
      </c>
    </row>
    <row r="52" spans="1:21" ht="21" x14ac:dyDescent="0.55000000000000004">
      <c r="A52" s="21" t="s">
        <v>110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0"/>
        <v>0</v>
      </c>
      <c r="J52" s="7"/>
      <c r="K52" s="1">
        <f>+I52/$I$58</f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745333208</v>
      </c>
      <c r="R52" s="7"/>
      <c r="S52" s="7">
        <f t="shared" si="3"/>
        <v>745333208</v>
      </c>
      <c r="T52" s="7"/>
      <c r="U52" s="1">
        <f>+S52/$S$58</f>
        <v>8.4507419203918807E-5</v>
      </c>
    </row>
    <row r="53" spans="1:21" ht="21" x14ac:dyDescent="0.55000000000000004">
      <c r="A53" s="21" t="s">
        <v>52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394301123141</v>
      </c>
      <c r="F53" s="7"/>
      <c r="G53" s="7">
        <f>IFERROR(VLOOKUP(A53,'درآمد ناشی از فروش'!A:Q,9,0),0)</f>
        <v>0</v>
      </c>
      <c r="H53" s="7"/>
      <c r="I53" s="7">
        <f t="shared" si="0"/>
        <v>394301123141</v>
      </c>
      <c r="J53" s="7"/>
      <c r="K53" s="1">
        <f>+I53/$I$58</f>
        <v>3.7593292849111698E-2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447158330594</v>
      </c>
      <c r="P53" s="7"/>
      <c r="Q53" s="7">
        <f>IFERROR(VLOOKUP(A53,'درآمد ناشی از فروش'!A:Q,17,0),0)</f>
        <v>26023381625</v>
      </c>
      <c r="R53" s="7"/>
      <c r="S53" s="7">
        <f t="shared" si="3"/>
        <v>473181712219</v>
      </c>
      <c r="T53" s="7"/>
      <c r="U53" s="1">
        <f>+S53/$S$58</f>
        <v>5.3650320266045499E-2</v>
      </c>
    </row>
    <row r="54" spans="1:21" ht="21" x14ac:dyDescent="0.55000000000000004">
      <c r="A54" s="21" t="s">
        <v>71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1776042645220</v>
      </c>
      <c r="F54" s="7"/>
      <c r="G54" s="7">
        <f>IFERROR(VLOOKUP(A54,'درآمد ناشی از فروش'!A:Q,9,0),0)</f>
        <v>0</v>
      </c>
      <c r="H54" s="7"/>
      <c r="I54" s="7">
        <f t="shared" si="0"/>
        <v>1776042645220</v>
      </c>
      <c r="J54" s="7"/>
      <c r="K54" s="1">
        <f>+I54/$I$58</f>
        <v>0.16933071542479686</v>
      </c>
      <c r="L54" s="7"/>
      <c r="M54" s="7">
        <f>IFERROR(VLOOKUP(A54,'درآمد سود سهام'!A:S,19,0),0)</f>
        <v>31662270016</v>
      </c>
      <c r="N54" s="7"/>
      <c r="O54" s="7">
        <f>IFERROR(VLOOKUP(A54,'درآمد ناشی از تغییر قیمت اوراق'!A:Q,17,0),0)</f>
        <v>1582959978126</v>
      </c>
      <c r="P54" s="7"/>
      <c r="Q54" s="7">
        <f>IFERROR(VLOOKUP(A54,'درآمد ناشی از فروش'!A:Q,17,0),0)</f>
        <v>11030188708</v>
      </c>
      <c r="R54" s="7"/>
      <c r="S54" s="7">
        <f t="shared" si="3"/>
        <v>1625652436850</v>
      </c>
      <c r="T54" s="7"/>
      <c r="U54" s="1">
        <f>+S54/$S$58</f>
        <v>0.18431983237322105</v>
      </c>
    </row>
    <row r="55" spans="1:21" ht="21" x14ac:dyDescent="0.55000000000000004">
      <c r="A55" s="21" t="s">
        <v>124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-621880</v>
      </c>
      <c r="H55" s="7"/>
      <c r="I55" s="7">
        <f t="shared" ref="I55:I56" si="12">+G55+E55+C55</f>
        <v>-621880</v>
      </c>
      <c r="J55" s="7"/>
      <c r="K55" s="1">
        <f t="shared" ref="K55:K56" si="13">+I55/$I$58</f>
        <v>-5.9291022989669621E-8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0</v>
      </c>
      <c r="P55" s="7"/>
      <c r="Q55" s="7">
        <f>IFERROR(VLOOKUP(A55,'درآمد ناشی از فروش'!A:Q,17,0),0)</f>
        <v>-621880</v>
      </c>
      <c r="R55" s="7"/>
      <c r="S55" s="7">
        <f t="shared" ref="S55:S56" si="14">+Q55+O55+M55</f>
        <v>-621880</v>
      </c>
      <c r="T55" s="7"/>
      <c r="U55" s="1">
        <f t="shared" ref="U55:U56" si="15">+S55/$S$58</f>
        <v>-7.0510039389702108E-8</v>
      </c>
    </row>
    <row r="56" spans="1:21" ht="21" x14ac:dyDescent="0.55000000000000004">
      <c r="A56" s="21" t="s">
        <v>115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0</v>
      </c>
      <c r="F56" s="7"/>
      <c r="G56" s="7">
        <f>IFERROR(VLOOKUP(A56,'درآمد ناشی از فروش'!A:Q,9,0),0)</f>
        <v>-6521523128</v>
      </c>
      <c r="H56" s="7"/>
      <c r="I56" s="7">
        <f t="shared" si="12"/>
        <v>-6521523128</v>
      </c>
      <c r="J56" s="7"/>
      <c r="K56" s="1">
        <f t="shared" si="13"/>
        <v>-6.2177233181628315E-4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0</v>
      </c>
      <c r="P56" s="7"/>
      <c r="Q56" s="7">
        <f>IFERROR(VLOOKUP(A56,'درآمد ناشی از فروش'!A:Q,17,0),0)</f>
        <v>-6521523128</v>
      </c>
      <c r="R56" s="7"/>
      <c r="S56" s="7">
        <f t="shared" si="14"/>
        <v>-6521523128</v>
      </c>
      <c r="T56" s="7"/>
      <c r="U56" s="1">
        <f t="shared" si="15"/>
        <v>-7.3942376766600196E-4</v>
      </c>
    </row>
    <row r="57" spans="1:21" ht="21.75" thickBot="1" x14ac:dyDescent="0.6">
      <c r="A57" s="21" t="s">
        <v>68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247941770047</v>
      </c>
      <c r="F57" s="7"/>
      <c r="G57" s="7">
        <f>IFERROR(VLOOKUP(A57,'درآمد ناشی از فروش'!A:Q,9,0),0)</f>
        <v>0</v>
      </c>
      <c r="H57" s="7"/>
      <c r="I57" s="7">
        <f t="shared" si="0"/>
        <v>247941770047</v>
      </c>
      <c r="J57" s="7"/>
      <c r="K57" s="1">
        <f>+I57/$I$58</f>
        <v>2.3639160590396949E-2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289103287556</v>
      </c>
      <c r="P57" s="7"/>
      <c r="Q57" s="7">
        <f>IFERROR(VLOOKUP(A57,'درآمد ناشی از فروش'!A:Q,17,0),0)</f>
        <v>-437238915</v>
      </c>
      <c r="R57" s="7"/>
      <c r="S57" s="7">
        <f t="shared" si="3"/>
        <v>288666048641</v>
      </c>
      <c r="T57" s="7"/>
      <c r="U57" s="1">
        <f>+S57/$S$58</f>
        <v>3.2729553065135676E-2</v>
      </c>
    </row>
    <row r="58" spans="1:21" s="21" customFormat="1" ht="21.75" thickBot="1" x14ac:dyDescent="0.6">
      <c r="A58" s="21" t="s">
        <v>15</v>
      </c>
      <c r="C58" s="8">
        <f>SUM(C8:C57)</f>
        <v>212593630950</v>
      </c>
      <c r="D58" s="3"/>
      <c r="E58" s="8">
        <f>SUM(E8:E57)</f>
        <v>10208201863148</v>
      </c>
      <c r="F58" s="3"/>
      <c r="G58" s="8">
        <f>SUM(G8:G57)</f>
        <v>67807478874</v>
      </c>
      <c r="H58" s="3"/>
      <c r="I58" s="8">
        <f>SUM(I8:I57)</f>
        <v>10488602972972</v>
      </c>
      <c r="J58" s="3"/>
      <c r="K58" s="9">
        <f>SUM(K8:K57)</f>
        <v>0.99999999999999989</v>
      </c>
      <c r="L58" s="3"/>
      <c r="M58" s="8">
        <f>SUM(M8:M57)</f>
        <v>382742769777</v>
      </c>
      <c r="N58" s="3"/>
      <c r="O58" s="8">
        <f>SUM(O8:O57)</f>
        <v>8351187594149</v>
      </c>
      <c r="P58" s="3"/>
      <c r="Q58" s="8">
        <f>SUM(Q8:Q57)</f>
        <v>85806589601</v>
      </c>
      <c r="R58" s="3"/>
      <c r="S58" s="8">
        <f>SUM(S8:S57)</f>
        <v>8819736953527</v>
      </c>
      <c r="T58" s="3"/>
      <c r="U58" s="9">
        <f>SUM(U8:U57)</f>
        <v>1.0000000000000002</v>
      </c>
    </row>
    <row r="59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22"/>
  <sheetViews>
    <sheetView rightToLeft="1" zoomScale="90" zoomScaleNormal="90" workbookViewId="0">
      <selection activeCell="Y52" sqref="Y52"/>
    </sheetView>
  </sheetViews>
  <sheetFormatPr defaultRowHeight="18.75" x14ac:dyDescent="0.2"/>
  <cols>
    <col min="1" max="1" width="24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8.75" style="7" bestFit="1" customWidth="1"/>
    <col min="18" max="18" width="0.875" style="7" customWidth="1"/>
    <col min="19" max="19" width="21" style="7" customWidth="1"/>
    <col min="20" max="20" width="0.875" style="7" customWidth="1"/>
    <col min="21" max="21" width="12.125" style="7" bestFit="1" customWidth="1"/>
    <col min="22" max="16384" width="9" style="7"/>
  </cols>
  <sheetData>
    <row r="2" spans="1:19" ht="26.25" x14ac:dyDescent="0.2">
      <c r="A2" s="61" t="s">
        <v>72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</row>
    <row r="3" spans="1:19" ht="26.25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  <c r="R3" s="61" t="s">
        <v>24</v>
      </c>
      <c r="S3" s="61" t="s">
        <v>24</v>
      </c>
    </row>
    <row r="4" spans="1:19" ht="26.25" x14ac:dyDescent="0.2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</row>
    <row r="6" spans="1:19" ht="27" thickBot="1" x14ac:dyDescent="0.25">
      <c r="A6" s="64" t="s">
        <v>3</v>
      </c>
      <c r="C6" s="64" t="s">
        <v>81</v>
      </c>
      <c r="D6" s="64" t="s">
        <v>81</v>
      </c>
      <c r="E6" s="64" t="s">
        <v>81</v>
      </c>
      <c r="F6" s="64" t="s">
        <v>81</v>
      </c>
      <c r="G6" s="64" t="s">
        <v>81</v>
      </c>
      <c r="I6" s="64" t="s">
        <v>26</v>
      </c>
      <c r="J6" s="64" t="s">
        <v>26</v>
      </c>
      <c r="K6" s="64" t="s">
        <v>26</v>
      </c>
      <c r="L6" s="64" t="s">
        <v>26</v>
      </c>
      <c r="M6" s="64" t="s">
        <v>26</v>
      </c>
      <c r="O6" s="64" t="s">
        <v>27</v>
      </c>
      <c r="P6" s="64" t="s">
        <v>27</v>
      </c>
      <c r="Q6" s="64" t="s">
        <v>27</v>
      </c>
      <c r="R6" s="64" t="s">
        <v>27</v>
      </c>
      <c r="S6" s="64" t="s">
        <v>27</v>
      </c>
    </row>
    <row r="7" spans="1:19" ht="27" thickBot="1" x14ac:dyDescent="0.25">
      <c r="A7" s="64" t="s">
        <v>3</v>
      </c>
      <c r="C7" s="23" t="s">
        <v>82</v>
      </c>
      <c r="E7" s="23" t="s">
        <v>83</v>
      </c>
      <c r="G7" s="23" t="s">
        <v>84</v>
      </c>
      <c r="I7" s="49" t="s">
        <v>85</v>
      </c>
      <c r="K7" s="49" t="s">
        <v>30</v>
      </c>
      <c r="M7" s="49" t="s">
        <v>86</v>
      </c>
      <c r="O7" s="49" t="s">
        <v>85</v>
      </c>
      <c r="Q7" s="49" t="s">
        <v>30</v>
      </c>
      <c r="S7" s="49" t="s">
        <v>86</v>
      </c>
    </row>
    <row r="8" spans="1:19" s="33" customFormat="1" ht="22.5" customHeight="1" x14ac:dyDescent="0.2">
      <c r="A8" s="33" t="s">
        <v>62</v>
      </c>
      <c r="C8" s="33" t="s">
        <v>121</v>
      </c>
      <c r="E8" s="33">
        <v>84279074</v>
      </c>
      <c r="G8" s="33">
        <v>146</v>
      </c>
      <c r="I8" s="51">
        <v>12304744804</v>
      </c>
      <c r="J8" s="51"/>
      <c r="K8" s="51">
        <v>-1755756305</v>
      </c>
      <c r="L8" s="51"/>
      <c r="M8" s="51">
        <f t="shared" ref="M8:M12" si="0">+I8+K8</f>
        <v>10548988499</v>
      </c>
      <c r="N8" s="51"/>
      <c r="O8" s="51">
        <v>12304744804</v>
      </c>
      <c r="P8" s="51"/>
      <c r="Q8" s="51">
        <v>-1755756305</v>
      </c>
      <c r="R8" s="51"/>
      <c r="S8" s="51">
        <f t="shared" ref="S8:S12" si="1">+O8+Q8</f>
        <v>10548988499</v>
      </c>
    </row>
    <row r="9" spans="1:19" s="33" customFormat="1" ht="22.5" customHeight="1" x14ac:dyDescent="0.2">
      <c r="A9" s="33" t="s">
        <v>60</v>
      </c>
      <c r="C9" s="33" t="s">
        <v>119</v>
      </c>
      <c r="E9" s="33">
        <v>13933640</v>
      </c>
      <c r="G9" s="33">
        <v>5700</v>
      </c>
      <c r="I9" s="51">
        <v>79421748000</v>
      </c>
      <c r="J9" s="51"/>
      <c r="K9" s="51">
        <v>-11332639321</v>
      </c>
      <c r="L9" s="51"/>
      <c r="M9" s="51">
        <f t="shared" si="0"/>
        <v>68089108679</v>
      </c>
      <c r="N9" s="51"/>
      <c r="O9" s="51">
        <v>79421748000</v>
      </c>
      <c r="P9" s="51"/>
      <c r="Q9" s="51">
        <v>-11332639321</v>
      </c>
      <c r="R9" s="51"/>
      <c r="S9" s="51">
        <f t="shared" si="1"/>
        <v>68089108679</v>
      </c>
    </row>
    <row r="10" spans="1:19" s="33" customFormat="1" ht="22.5" customHeight="1" x14ac:dyDescent="0.2">
      <c r="A10" s="33" t="s">
        <v>70</v>
      </c>
      <c r="C10" s="33" t="s">
        <v>122</v>
      </c>
      <c r="E10" s="33">
        <v>248378350</v>
      </c>
      <c r="G10" s="33">
        <v>260</v>
      </c>
      <c r="I10" s="51">
        <v>64578371000</v>
      </c>
      <c r="J10" s="51"/>
      <c r="K10" s="51">
        <v>-9116946494</v>
      </c>
      <c r="L10" s="51"/>
      <c r="M10" s="51">
        <f t="shared" si="0"/>
        <v>55461424506</v>
      </c>
      <c r="N10" s="51"/>
      <c r="O10" s="51">
        <v>64578371000</v>
      </c>
      <c r="P10" s="51"/>
      <c r="Q10" s="51">
        <v>-9116946494</v>
      </c>
      <c r="R10" s="51"/>
      <c r="S10" s="51">
        <f t="shared" si="1"/>
        <v>55461424506</v>
      </c>
    </row>
    <row r="11" spans="1:19" s="33" customFormat="1" ht="22.5" customHeight="1" x14ac:dyDescent="0.2">
      <c r="A11" s="33" t="s">
        <v>54</v>
      </c>
      <c r="C11" s="33" t="s">
        <v>123</v>
      </c>
      <c r="E11" s="33">
        <v>59368693</v>
      </c>
      <c r="G11" s="33">
        <v>3</v>
      </c>
      <c r="I11" s="51">
        <v>178106079</v>
      </c>
      <c r="J11" s="51"/>
      <c r="K11" s="51">
        <v>-10449809</v>
      </c>
      <c r="L11" s="51"/>
      <c r="M11" s="51">
        <f t="shared" si="0"/>
        <v>167656270</v>
      </c>
      <c r="N11" s="51"/>
      <c r="O11" s="51">
        <v>178106079</v>
      </c>
      <c r="P11" s="51"/>
      <c r="Q11" s="51">
        <v>-10449809</v>
      </c>
      <c r="R11" s="51"/>
      <c r="S11" s="51">
        <f t="shared" si="1"/>
        <v>167656270</v>
      </c>
    </row>
    <row r="12" spans="1:19" s="33" customFormat="1" ht="22.5" customHeight="1" x14ac:dyDescent="0.2">
      <c r="A12" s="33" t="s">
        <v>77</v>
      </c>
      <c r="C12" s="33" t="s">
        <v>122</v>
      </c>
      <c r="E12" s="33">
        <v>61209419</v>
      </c>
      <c r="G12" s="33">
        <v>1490</v>
      </c>
      <c r="I12" s="51">
        <v>91202034310</v>
      </c>
      <c r="J12" s="51"/>
      <c r="K12" s="51">
        <v>-12875581314</v>
      </c>
      <c r="L12" s="51"/>
      <c r="M12" s="51">
        <f t="shared" si="0"/>
        <v>78326452996</v>
      </c>
      <c r="N12" s="51"/>
      <c r="O12" s="51">
        <v>91202034310</v>
      </c>
      <c r="P12" s="51"/>
      <c r="Q12" s="51">
        <v>-12875581314</v>
      </c>
      <c r="R12" s="51"/>
      <c r="S12" s="51">
        <f t="shared" si="1"/>
        <v>78326452996</v>
      </c>
    </row>
    <row r="13" spans="1:19" s="33" customFormat="1" ht="22.5" customHeight="1" x14ac:dyDescent="0.2">
      <c r="A13" s="33" t="s">
        <v>75</v>
      </c>
      <c r="C13" s="33" t="s">
        <v>116</v>
      </c>
      <c r="E13" s="33">
        <v>0</v>
      </c>
      <c r="G13" s="33">
        <v>0</v>
      </c>
      <c r="I13" s="51">
        <v>0</v>
      </c>
      <c r="J13" s="51"/>
      <c r="K13" s="51">
        <v>0</v>
      </c>
      <c r="L13" s="51"/>
      <c r="M13" s="51">
        <f>+I13+K13</f>
        <v>0</v>
      </c>
      <c r="N13" s="51"/>
      <c r="O13" s="51">
        <v>78070509375</v>
      </c>
      <c r="P13" s="51"/>
      <c r="Q13" s="51">
        <v>-266452250</v>
      </c>
      <c r="R13" s="51"/>
      <c r="S13" s="51">
        <f>+Q13+O13</f>
        <v>77804057125</v>
      </c>
    </row>
    <row r="14" spans="1:19" s="33" customFormat="1" ht="22.5" customHeight="1" x14ac:dyDescent="0.2">
      <c r="A14" s="33" t="s">
        <v>96</v>
      </c>
      <c r="C14" s="33" t="s">
        <v>116</v>
      </c>
      <c r="E14" s="33">
        <v>0</v>
      </c>
      <c r="G14" s="33">
        <v>0</v>
      </c>
      <c r="I14" s="51">
        <v>0</v>
      </c>
      <c r="J14" s="51"/>
      <c r="K14" s="51">
        <v>0</v>
      </c>
      <c r="L14" s="51"/>
      <c r="M14" s="51">
        <f t="shared" ref="M14:M20" si="2">+I14+K14</f>
        <v>0</v>
      </c>
      <c r="N14" s="51"/>
      <c r="O14" s="51">
        <v>239480363</v>
      </c>
      <c r="P14" s="51"/>
      <c r="Q14" s="51">
        <v>0</v>
      </c>
      <c r="R14" s="51"/>
      <c r="S14" s="51">
        <f t="shared" ref="S14:S20" si="3">+Q14+O14</f>
        <v>239480363</v>
      </c>
    </row>
    <row r="15" spans="1:19" s="33" customFormat="1" ht="22.5" customHeight="1" x14ac:dyDescent="0.2">
      <c r="A15" s="33" t="s">
        <v>71</v>
      </c>
      <c r="C15" s="33" t="s">
        <v>116</v>
      </c>
      <c r="E15" s="33">
        <v>0</v>
      </c>
      <c r="G15" s="33">
        <v>0</v>
      </c>
      <c r="I15" s="51">
        <v>0</v>
      </c>
      <c r="J15" s="51"/>
      <c r="K15" s="51">
        <v>0</v>
      </c>
      <c r="L15" s="51"/>
      <c r="M15" s="51">
        <f t="shared" si="2"/>
        <v>0</v>
      </c>
      <c r="N15" s="51"/>
      <c r="O15" s="51">
        <v>35652583498</v>
      </c>
      <c r="P15" s="51"/>
      <c r="Q15" s="51">
        <v>-3990313482</v>
      </c>
      <c r="R15" s="51"/>
      <c r="S15" s="51">
        <f t="shared" si="3"/>
        <v>31662270016</v>
      </c>
    </row>
    <row r="16" spans="1:19" s="33" customFormat="1" ht="22.5" customHeight="1" x14ac:dyDescent="0.2">
      <c r="A16" s="33" t="s">
        <v>46</v>
      </c>
      <c r="C16" s="33" t="s">
        <v>116</v>
      </c>
      <c r="E16" s="33">
        <v>0</v>
      </c>
      <c r="G16" s="33">
        <v>0</v>
      </c>
      <c r="I16" s="51">
        <v>0</v>
      </c>
      <c r="J16" s="51"/>
      <c r="K16" s="51">
        <v>0</v>
      </c>
      <c r="L16" s="51"/>
      <c r="M16" s="51">
        <f t="shared" si="2"/>
        <v>0</v>
      </c>
      <c r="N16" s="51"/>
      <c r="O16" s="51">
        <v>21838995360</v>
      </c>
      <c r="P16" s="51"/>
      <c r="Q16" s="51">
        <v>-1228178795</v>
      </c>
      <c r="R16" s="51"/>
      <c r="S16" s="51">
        <f t="shared" si="3"/>
        <v>20610816565</v>
      </c>
    </row>
    <row r="17" spans="1:19" s="33" customFormat="1" ht="22.5" customHeight="1" x14ac:dyDescent="0.2">
      <c r="A17" s="33" t="s">
        <v>100</v>
      </c>
      <c r="C17" s="33" t="s">
        <v>116</v>
      </c>
      <c r="E17" s="33">
        <v>0</v>
      </c>
      <c r="G17" s="33">
        <v>0</v>
      </c>
      <c r="I17" s="51">
        <v>0</v>
      </c>
      <c r="J17" s="51"/>
      <c r="K17" s="51">
        <v>0</v>
      </c>
      <c r="L17" s="51"/>
      <c r="M17" s="51">
        <f t="shared" si="2"/>
        <v>0</v>
      </c>
      <c r="N17" s="51"/>
      <c r="O17" s="51">
        <v>4833826000</v>
      </c>
      <c r="P17" s="51"/>
      <c r="Q17" s="51">
        <v>-280673768</v>
      </c>
      <c r="R17" s="51"/>
      <c r="S17" s="51">
        <f t="shared" si="3"/>
        <v>4553152232</v>
      </c>
    </row>
    <row r="18" spans="1:19" s="33" customFormat="1" ht="22.5" customHeight="1" x14ac:dyDescent="0.2">
      <c r="A18" s="33" t="s">
        <v>64</v>
      </c>
      <c r="C18" s="33" t="s">
        <v>116</v>
      </c>
      <c r="E18" s="33">
        <v>0</v>
      </c>
      <c r="G18" s="33">
        <v>0</v>
      </c>
      <c r="I18" s="51">
        <v>0</v>
      </c>
      <c r="J18" s="51"/>
      <c r="K18" s="51">
        <v>0</v>
      </c>
      <c r="L18" s="51"/>
      <c r="M18" s="51">
        <f t="shared" si="2"/>
        <v>0</v>
      </c>
      <c r="N18" s="51"/>
      <c r="O18" s="51">
        <v>24421499520</v>
      </c>
      <c r="P18" s="51"/>
      <c r="Q18" s="51">
        <v>-1328630803</v>
      </c>
      <c r="R18" s="51"/>
      <c r="S18" s="51">
        <f t="shared" si="3"/>
        <v>23092868717</v>
      </c>
    </row>
    <row r="19" spans="1:19" s="33" customFormat="1" ht="22.5" customHeight="1" x14ac:dyDescent="0.2">
      <c r="A19" s="33" t="s">
        <v>93</v>
      </c>
      <c r="C19" s="33" t="s">
        <v>116</v>
      </c>
      <c r="E19" s="33">
        <v>0</v>
      </c>
      <c r="G19" s="33">
        <v>0</v>
      </c>
      <c r="I19" s="51">
        <v>0</v>
      </c>
      <c r="J19" s="51"/>
      <c r="K19" s="51">
        <v>0</v>
      </c>
      <c r="L19" s="51"/>
      <c r="M19" s="51">
        <f t="shared" si="2"/>
        <v>0</v>
      </c>
      <c r="N19" s="51"/>
      <c r="O19" s="51">
        <v>4348823400</v>
      </c>
      <c r="P19" s="51"/>
      <c r="Q19" s="51">
        <v>-168914141</v>
      </c>
      <c r="R19" s="51"/>
      <c r="S19" s="51">
        <f t="shared" si="3"/>
        <v>4179909259</v>
      </c>
    </row>
    <row r="20" spans="1:19" s="33" customFormat="1" ht="22.5" customHeight="1" x14ac:dyDescent="0.2">
      <c r="A20" s="33" t="s">
        <v>98</v>
      </c>
      <c r="C20" s="33" t="s">
        <v>116</v>
      </c>
      <c r="E20" s="33">
        <v>0</v>
      </c>
      <c r="G20" s="33">
        <v>0</v>
      </c>
      <c r="I20" s="51">
        <v>0</v>
      </c>
      <c r="J20" s="51"/>
      <c r="K20" s="51">
        <v>0</v>
      </c>
      <c r="L20" s="51"/>
      <c r="M20" s="51">
        <f t="shared" si="2"/>
        <v>0</v>
      </c>
      <c r="N20" s="51"/>
      <c r="O20" s="51">
        <v>9010149600</v>
      </c>
      <c r="P20" s="51"/>
      <c r="Q20" s="51">
        <v>-1003565050</v>
      </c>
      <c r="R20" s="51"/>
      <c r="S20" s="51">
        <f t="shared" si="3"/>
        <v>8006584550</v>
      </c>
    </row>
    <row r="21" spans="1:19" s="33" customFormat="1" ht="21.75" customHeight="1" thickBot="1" x14ac:dyDescent="0.25">
      <c r="I21" s="52">
        <f>SUM(I8:I20)</f>
        <v>247685004193</v>
      </c>
      <c r="J21" s="27"/>
      <c r="K21" s="52">
        <f>SUM(K8:K20)</f>
        <v>-35091373243</v>
      </c>
      <c r="L21" s="27"/>
      <c r="M21" s="52">
        <f>SUM(M8:M20)</f>
        <v>212593630950</v>
      </c>
      <c r="N21" s="27"/>
      <c r="O21" s="52">
        <f>SUM(O8:O20)</f>
        <v>426100871309</v>
      </c>
      <c r="P21" s="27"/>
      <c r="Q21" s="52">
        <f>SUM(Q8:Q20)</f>
        <v>-43358101532</v>
      </c>
      <c r="R21" s="27"/>
      <c r="S21" s="52">
        <f>SUM(S8:S20)</f>
        <v>382742769777</v>
      </c>
    </row>
    <row r="22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honeticPr fontId="1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Y52" sqref="Y52"/>
    </sheetView>
  </sheetViews>
  <sheetFormatPr defaultRowHeight="18.75" x14ac:dyDescent="0.45"/>
  <cols>
    <col min="1" max="1" width="19.375" style="12" bestFit="1" customWidth="1"/>
    <col min="2" max="2" width="0.875" style="12" customWidth="1"/>
    <col min="3" max="3" width="32.125" style="12" bestFit="1" customWidth="1"/>
    <col min="4" max="4" width="0.875" style="12" customWidth="1"/>
    <col min="5" max="5" width="27.875" style="12" bestFit="1" customWidth="1"/>
    <col min="6" max="6" width="0.875" style="12" customWidth="1"/>
    <col min="7" max="7" width="32.125" style="12" bestFit="1" customWidth="1"/>
    <col min="8" max="8" width="0.875" style="12" customWidth="1"/>
    <col min="9" max="9" width="27.875" style="12" bestFit="1" customWidth="1"/>
    <col min="10" max="10" width="0.875" style="12" customWidth="1"/>
    <col min="11" max="11" width="8" style="12" customWidth="1"/>
    <col min="12" max="16384" width="9" style="12"/>
  </cols>
  <sheetData>
    <row r="2" spans="1:9" ht="26.25" x14ac:dyDescent="0.45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</row>
    <row r="3" spans="1:9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</row>
    <row r="4" spans="1:9" ht="26.25" x14ac:dyDescent="0.45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</row>
    <row r="6" spans="1:9" ht="27" thickBot="1" x14ac:dyDescent="0.5">
      <c r="A6" s="64" t="s">
        <v>39</v>
      </c>
      <c r="B6" s="64" t="s">
        <v>39</v>
      </c>
      <c r="C6" s="64" t="s">
        <v>26</v>
      </c>
      <c r="D6" s="64" t="s">
        <v>26</v>
      </c>
      <c r="E6" s="64" t="s">
        <v>26</v>
      </c>
      <c r="G6" s="64" t="s">
        <v>27</v>
      </c>
      <c r="H6" s="64" t="s">
        <v>27</v>
      </c>
      <c r="I6" s="64" t="s">
        <v>27</v>
      </c>
    </row>
    <row r="7" spans="1:9" ht="27" thickBot="1" x14ac:dyDescent="0.5">
      <c r="A7" s="23" t="s">
        <v>40</v>
      </c>
      <c r="C7" s="23" t="s">
        <v>41</v>
      </c>
      <c r="E7" s="23" t="s">
        <v>42</v>
      </c>
      <c r="G7" s="23" t="s">
        <v>41</v>
      </c>
      <c r="I7" s="23" t="s">
        <v>42</v>
      </c>
    </row>
    <row r="8" spans="1:9" ht="22.5" x14ac:dyDescent="0.55000000000000004">
      <c r="A8" s="24" t="s">
        <v>23</v>
      </c>
      <c r="B8" s="25"/>
      <c r="C8" s="24">
        <f>+'سود سپرده بانکی'!G8</f>
        <v>1973968696</v>
      </c>
      <c r="D8" s="25"/>
      <c r="E8" s="36">
        <f>+C8/$C$11</f>
        <v>0.33239610217790622</v>
      </c>
      <c r="F8" s="25"/>
      <c r="G8" s="24">
        <f>+'سود سپرده بانکی'!M8</f>
        <v>17228948290</v>
      </c>
      <c r="H8" s="25"/>
      <c r="I8" s="37">
        <f>+G8/$G$11</f>
        <v>0.65289698616572378</v>
      </c>
    </row>
    <row r="9" spans="1:9" ht="22.5" x14ac:dyDescent="0.55000000000000004">
      <c r="A9" s="24" t="s">
        <v>114</v>
      </c>
      <c r="B9" s="25"/>
      <c r="C9" s="24">
        <f>+'سود سپرده بانکی'!G9</f>
        <v>4593</v>
      </c>
      <c r="D9" s="25"/>
      <c r="E9" s="36">
        <f>+C9/$C$11</f>
        <v>7.7341413792264283E-7</v>
      </c>
      <c r="F9" s="25"/>
      <c r="G9" s="24">
        <f>+'سود سپرده بانکی'!M9</f>
        <v>14777</v>
      </c>
      <c r="H9" s="25"/>
      <c r="I9" s="37">
        <f>+G9/$G$11</f>
        <v>5.599795531437456E-7</v>
      </c>
    </row>
    <row r="10" spans="1:9" ht="23.25" thickBot="1" x14ac:dyDescent="0.6">
      <c r="A10" s="24" t="s">
        <v>114</v>
      </c>
      <c r="B10" s="25"/>
      <c r="C10" s="24">
        <f>+'سود سپرده بانکی'!G10</f>
        <v>3964630332</v>
      </c>
      <c r="D10" s="25"/>
      <c r="E10" s="36">
        <f>+C10/$C$11</f>
        <v>0.66760312440795588</v>
      </c>
      <c r="F10" s="25"/>
      <c r="G10" s="24">
        <f>+'سود سپرده بانکی'!M10</f>
        <v>9159500435</v>
      </c>
      <c r="H10" s="25"/>
      <c r="I10" s="37">
        <f>+G10/$G$11</f>
        <v>0.3471024538547231</v>
      </c>
    </row>
    <row r="11" spans="1:9" ht="24.75" thickBot="1" x14ac:dyDescent="0.5">
      <c r="C11" s="26">
        <f>SUM(C8:C10)</f>
        <v>5938603621</v>
      </c>
      <c r="D11" s="27"/>
      <c r="E11" s="11">
        <f>SUM(E8:E10)</f>
        <v>1</v>
      </c>
      <c r="F11" s="27"/>
      <c r="G11" s="26">
        <f>SUM(G8:G10)</f>
        <v>26388463502</v>
      </c>
      <c r="H11" s="27"/>
      <c r="I11" s="11">
        <f>SUM(I8:I10)</f>
        <v>1</v>
      </c>
    </row>
    <row r="12" spans="1:9" ht="19.5" thickTop="1" x14ac:dyDescent="0.45">
      <c r="E12" s="28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Y52" sqref="Y52"/>
    </sheetView>
  </sheetViews>
  <sheetFormatPr defaultRowHeight="18.75" x14ac:dyDescent="0.2"/>
  <cols>
    <col min="1" max="1" width="17.12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</row>
    <row r="3" spans="1:13" ht="26.25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</row>
    <row r="4" spans="1:13" ht="26.25" x14ac:dyDescent="0.2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</row>
    <row r="6" spans="1:13" ht="27" thickBot="1" x14ac:dyDescent="0.25">
      <c r="A6" s="64" t="s">
        <v>25</v>
      </c>
      <c r="B6" s="64" t="s">
        <v>25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I6" s="64" t="s">
        <v>27</v>
      </c>
      <c r="J6" s="64" t="s">
        <v>27</v>
      </c>
      <c r="K6" s="64" t="s">
        <v>27</v>
      </c>
      <c r="L6" s="64" t="s">
        <v>27</v>
      </c>
      <c r="M6" s="64" t="s">
        <v>27</v>
      </c>
    </row>
    <row r="7" spans="1:13" ht="27" thickBot="1" x14ac:dyDescent="0.25">
      <c r="A7" s="23" t="s">
        <v>28</v>
      </c>
      <c r="C7" s="23" t="s">
        <v>29</v>
      </c>
      <c r="E7" s="23" t="s">
        <v>30</v>
      </c>
      <c r="G7" s="23" t="s">
        <v>31</v>
      </c>
      <c r="I7" s="23" t="s">
        <v>29</v>
      </c>
      <c r="K7" s="23" t="s">
        <v>30</v>
      </c>
      <c r="M7" s="23" t="s">
        <v>31</v>
      </c>
    </row>
    <row r="8" spans="1:13" ht="19.5" customHeight="1" x14ac:dyDescent="0.2">
      <c r="A8" s="3" t="s">
        <v>23</v>
      </c>
      <c r="C8" s="7">
        <v>1973968696</v>
      </c>
      <c r="E8" s="7">
        <v>0</v>
      </c>
      <c r="G8" s="7">
        <f t="shared" ref="G8:G10" si="0">+E8+C8</f>
        <v>1973968696</v>
      </c>
      <c r="I8" s="7">
        <v>17228948290</v>
      </c>
      <c r="K8" s="7">
        <v>0</v>
      </c>
      <c r="M8" s="7">
        <f>+K8+I8</f>
        <v>17228948290</v>
      </c>
    </row>
    <row r="9" spans="1:13" ht="19.5" customHeight="1" x14ac:dyDescent="0.2">
      <c r="A9" s="3" t="s">
        <v>114</v>
      </c>
      <c r="C9" s="7">
        <v>4593</v>
      </c>
      <c r="E9" s="7">
        <v>0</v>
      </c>
      <c r="G9" s="7">
        <f t="shared" si="0"/>
        <v>4593</v>
      </c>
      <c r="I9" s="7">
        <v>14777</v>
      </c>
      <c r="K9" s="7">
        <v>0</v>
      </c>
      <c r="M9" s="7">
        <f t="shared" ref="M9:M10" si="1">+K9+I9</f>
        <v>14777</v>
      </c>
    </row>
    <row r="10" spans="1:13" ht="19.5" customHeight="1" thickBot="1" x14ac:dyDescent="0.25">
      <c r="A10" s="3" t="s">
        <v>114</v>
      </c>
      <c r="C10" s="7">
        <v>3964630332</v>
      </c>
      <c r="E10" s="7">
        <v>0</v>
      </c>
      <c r="G10" s="7">
        <f t="shared" si="0"/>
        <v>3964630332</v>
      </c>
      <c r="I10" s="7">
        <v>9167341151</v>
      </c>
      <c r="K10" s="7">
        <v>-7840716</v>
      </c>
      <c r="M10" s="7">
        <f t="shared" si="1"/>
        <v>9159500435</v>
      </c>
    </row>
    <row r="11" spans="1:13" s="3" customFormat="1" ht="21.75" thickBot="1" x14ac:dyDescent="0.25">
      <c r="A11" s="3" t="s">
        <v>15</v>
      </c>
      <c r="C11" s="8">
        <f>SUM(C8:C10)</f>
        <v>5938603621</v>
      </c>
      <c r="E11" s="8">
        <f>SUM(E8:E10)</f>
        <v>0</v>
      </c>
      <c r="G11" s="8">
        <f>SUM(G8:G10)</f>
        <v>5938603621</v>
      </c>
      <c r="I11" s="8">
        <f>SUM(I8:I10)</f>
        <v>26396304218</v>
      </c>
      <c r="K11" s="8">
        <f>SUM(K8:K10)</f>
        <v>-7840716</v>
      </c>
      <c r="M11" s="8">
        <f>SUM(M8:M10)</f>
        <v>26388463502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62"/>
  <sheetViews>
    <sheetView rightToLeft="1" topLeftCell="A19" zoomScale="90" zoomScaleNormal="90" workbookViewId="0">
      <selection activeCell="Y52" sqref="Y52"/>
    </sheetView>
  </sheetViews>
  <sheetFormatPr defaultRowHeight="22.5" x14ac:dyDescent="0.2"/>
  <cols>
    <col min="1" max="1" width="29.375" style="6" bestFit="1" customWidth="1"/>
    <col min="2" max="2" width="0.875" style="6" customWidth="1"/>
    <col min="3" max="3" width="15.75" style="6" customWidth="1"/>
    <col min="4" max="4" width="0.875" style="6" customWidth="1"/>
    <col min="5" max="5" width="19.25" style="6" customWidth="1"/>
    <col min="6" max="6" width="0.875" style="6" customWidth="1"/>
    <col min="7" max="7" width="19.25" style="6" customWidth="1"/>
    <col min="8" max="8" width="0.875" style="6" customWidth="1"/>
    <col min="9" max="9" width="24.5" style="6" customWidth="1"/>
    <col min="10" max="10" width="0.875" style="6" customWidth="1"/>
    <col min="11" max="11" width="16.625" style="6" customWidth="1"/>
    <col min="12" max="12" width="0.875" style="6" customWidth="1"/>
    <col min="13" max="13" width="20.875" style="6" bestFit="1" customWidth="1"/>
    <col min="14" max="14" width="0.875" style="6" customWidth="1"/>
    <col min="15" max="15" width="20.125" style="6" customWidth="1"/>
    <col min="16" max="16" width="0.875" style="6" customWidth="1"/>
    <col min="17" max="17" width="24.5" style="6" customWidth="1"/>
    <col min="18" max="18" width="0.875" style="6" customWidth="1"/>
    <col min="19" max="19" width="17" style="6" bestFit="1" customWidth="1"/>
    <col min="20" max="16384" width="9" style="6"/>
  </cols>
  <sheetData>
    <row r="2" spans="1:17" ht="24" x14ac:dyDescent="0.2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ht="24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</row>
    <row r="4" spans="1:17" ht="24" x14ac:dyDescent="0.2">
      <c r="A4" s="65" t="str">
        <f>+سهام!A4</f>
        <v>برای ماه منتهی به 1405/03/31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ht="24.75" thickBot="1" x14ac:dyDescent="0.25">
      <c r="A6" s="65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K6" s="66" t="s">
        <v>27</v>
      </c>
      <c r="L6" s="66" t="s">
        <v>27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</row>
    <row r="7" spans="1:17" ht="24.75" thickBot="1" x14ac:dyDescent="0.25">
      <c r="A7" s="66" t="s">
        <v>3</v>
      </c>
      <c r="C7" s="20" t="s">
        <v>7</v>
      </c>
      <c r="E7" s="20" t="s">
        <v>32</v>
      </c>
      <c r="G7" s="20" t="s">
        <v>33</v>
      </c>
      <c r="I7" s="20" t="s">
        <v>80</v>
      </c>
      <c r="K7" s="20" t="s">
        <v>7</v>
      </c>
      <c r="M7" s="20" t="s">
        <v>32</v>
      </c>
      <c r="O7" s="20" t="s">
        <v>33</v>
      </c>
      <c r="Q7" s="20" t="s">
        <v>80</v>
      </c>
    </row>
    <row r="8" spans="1:17" x14ac:dyDescent="0.55000000000000004">
      <c r="A8" s="21" t="s">
        <v>97</v>
      </c>
      <c r="C8" s="6">
        <v>0</v>
      </c>
      <c r="E8" s="6">
        <v>0</v>
      </c>
      <c r="G8" s="6">
        <v>0</v>
      </c>
      <c r="I8" s="6">
        <f t="shared" ref="I8:I54" si="0">+E8-G8</f>
        <v>0</v>
      </c>
      <c r="K8" s="6">
        <v>661359</v>
      </c>
      <c r="M8" s="6">
        <v>6992781635</v>
      </c>
      <c r="O8" s="6">
        <v>6126462234</v>
      </c>
      <c r="Q8" s="6">
        <f>+M8-O8</f>
        <v>866319401</v>
      </c>
    </row>
    <row r="9" spans="1:17" x14ac:dyDescent="0.55000000000000004">
      <c r="A9" s="21" t="s">
        <v>73</v>
      </c>
      <c r="C9" s="6">
        <v>2109441</v>
      </c>
      <c r="E9" s="6">
        <v>30032400254</v>
      </c>
      <c r="G9" s="6">
        <v>31009559450</v>
      </c>
      <c r="I9" s="6">
        <f t="shared" si="0"/>
        <v>-977159196</v>
      </c>
      <c r="K9" s="6">
        <v>4061430</v>
      </c>
      <c r="M9" s="6">
        <v>96844619646</v>
      </c>
      <c r="O9" s="6">
        <v>93322773056</v>
      </c>
      <c r="Q9" s="6">
        <f t="shared" ref="Q9:Q54" si="1">+M9-O9</f>
        <v>3521846590</v>
      </c>
    </row>
    <row r="10" spans="1:17" x14ac:dyDescent="0.55000000000000004">
      <c r="A10" s="21" t="s">
        <v>50</v>
      </c>
      <c r="C10" s="6">
        <v>0</v>
      </c>
      <c r="E10" s="6">
        <v>0</v>
      </c>
      <c r="G10" s="6">
        <v>0</v>
      </c>
      <c r="I10" s="6">
        <f t="shared" si="0"/>
        <v>0</v>
      </c>
      <c r="K10" s="6">
        <v>15799428</v>
      </c>
      <c r="M10" s="6">
        <v>37085054919</v>
      </c>
      <c r="O10" s="6">
        <v>39375006172</v>
      </c>
      <c r="Q10" s="6">
        <f t="shared" si="1"/>
        <v>-2289951253</v>
      </c>
    </row>
    <row r="11" spans="1:17" x14ac:dyDescent="0.55000000000000004">
      <c r="A11" s="21" t="s">
        <v>103</v>
      </c>
      <c r="C11" s="6">
        <v>0</v>
      </c>
      <c r="E11" s="6">
        <v>0</v>
      </c>
      <c r="G11" s="6">
        <v>0</v>
      </c>
      <c r="I11" s="6">
        <f t="shared" si="0"/>
        <v>0</v>
      </c>
      <c r="K11" s="6">
        <v>6024822</v>
      </c>
      <c r="M11" s="6">
        <v>20024909081</v>
      </c>
      <c r="O11" s="6">
        <v>19919018854</v>
      </c>
      <c r="Q11" s="6">
        <f t="shared" si="1"/>
        <v>105890227</v>
      </c>
    </row>
    <row r="12" spans="1:17" x14ac:dyDescent="0.55000000000000004">
      <c r="A12" s="21" t="s">
        <v>71</v>
      </c>
      <c r="C12" s="6">
        <v>0</v>
      </c>
      <c r="E12" s="6">
        <v>0</v>
      </c>
      <c r="G12" s="6">
        <v>0</v>
      </c>
      <c r="I12" s="6">
        <f t="shared" si="0"/>
        <v>0</v>
      </c>
      <c r="K12" s="6">
        <v>13095786</v>
      </c>
      <c r="M12" s="6">
        <v>143076468312</v>
      </c>
      <c r="O12" s="6">
        <v>132046279604</v>
      </c>
      <c r="Q12" s="6">
        <f t="shared" si="1"/>
        <v>11030188708</v>
      </c>
    </row>
    <row r="13" spans="1:17" x14ac:dyDescent="0.55000000000000004">
      <c r="A13" s="21" t="s">
        <v>68</v>
      </c>
      <c r="C13" s="6">
        <v>0</v>
      </c>
      <c r="E13" s="6">
        <v>0</v>
      </c>
      <c r="G13" s="6">
        <v>0</v>
      </c>
      <c r="I13" s="6">
        <f t="shared" si="0"/>
        <v>0</v>
      </c>
      <c r="K13" s="6">
        <v>233596</v>
      </c>
      <c r="M13" s="6">
        <v>10018821603</v>
      </c>
      <c r="O13" s="6">
        <v>10456060518</v>
      </c>
      <c r="Q13" s="6">
        <f t="shared" si="1"/>
        <v>-437238915</v>
      </c>
    </row>
    <row r="14" spans="1:17" x14ac:dyDescent="0.55000000000000004">
      <c r="A14" s="21" t="s">
        <v>115</v>
      </c>
      <c r="C14" s="6">
        <v>5545461</v>
      </c>
      <c r="E14" s="6">
        <v>62358647953</v>
      </c>
      <c r="G14" s="6">
        <v>68880171081</v>
      </c>
      <c r="I14" s="6">
        <f t="shared" si="0"/>
        <v>-6521523128</v>
      </c>
      <c r="K14" s="6">
        <v>5545461</v>
      </c>
      <c r="M14" s="6">
        <v>62358647953</v>
      </c>
      <c r="O14" s="6">
        <v>68880171081</v>
      </c>
      <c r="Q14" s="6">
        <f t="shared" si="1"/>
        <v>-6521523128</v>
      </c>
    </row>
    <row r="15" spans="1:17" x14ac:dyDescent="0.55000000000000004">
      <c r="A15" s="21" t="s">
        <v>104</v>
      </c>
      <c r="C15" s="6">
        <v>0</v>
      </c>
      <c r="E15" s="6">
        <v>0</v>
      </c>
      <c r="G15" s="6">
        <v>0</v>
      </c>
      <c r="I15" s="6">
        <f t="shared" si="0"/>
        <v>0</v>
      </c>
      <c r="K15" s="6">
        <v>1830996</v>
      </c>
      <c r="M15" s="6">
        <v>9869379663</v>
      </c>
      <c r="O15" s="6">
        <v>10829185331</v>
      </c>
      <c r="Q15" s="6">
        <f t="shared" si="1"/>
        <v>-959805668</v>
      </c>
    </row>
    <row r="16" spans="1:17" x14ac:dyDescent="0.55000000000000004">
      <c r="A16" s="21" t="s">
        <v>47</v>
      </c>
      <c r="C16" s="6">
        <v>101058</v>
      </c>
      <c r="E16" s="6">
        <v>3820647968</v>
      </c>
      <c r="G16" s="6">
        <v>3047477898</v>
      </c>
      <c r="I16" s="6">
        <f t="shared" si="0"/>
        <v>773170070</v>
      </c>
      <c r="K16" s="6">
        <v>1219245</v>
      </c>
      <c r="M16" s="6">
        <v>33555039969</v>
      </c>
      <c r="O16" s="6">
        <v>36813449245</v>
      </c>
      <c r="Q16" s="6">
        <f t="shared" si="1"/>
        <v>-3258409276</v>
      </c>
    </row>
    <row r="17" spans="1:17" x14ac:dyDescent="0.55000000000000004">
      <c r="A17" s="21" t="s">
        <v>45</v>
      </c>
      <c r="C17" s="6">
        <v>0</v>
      </c>
      <c r="E17" s="6">
        <v>0</v>
      </c>
      <c r="G17" s="6">
        <v>0</v>
      </c>
      <c r="I17" s="6">
        <f t="shared" si="0"/>
        <v>0</v>
      </c>
      <c r="K17" s="6">
        <v>1600</v>
      </c>
      <c r="M17" s="6">
        <v>41021312000</v>
      </c>
      <c r="O17" s="6">
        <v>28443571199</v>
      </c>
      <c r="Q17" s="6">
        <f t="shared" si="1"/>
        <v>12577740801</v>
      </c>
    </row>
    <row r="18" spans="1:17" x14ac:dyDescent="0.55000000000000004">
      <c r="A18" s="21" t="s">
        <v>78</v>
      </c>
      <c r="C18" s="6">
        <v>8249976</v>
      </c>
      <c r="E18" s="6">
        <v>149740701332</v>
      </c>
      <c r="G18" s="6">
        <v>81073921306</v>
      </c>
      <c r="I18" s="6">
        <f t="shared" si="0"/>
        <v>68666780026</v>
      </c>
      <c r="K18" s="6">
        <v>11740700</v>
      </c>
      <c r="M18" s="6">
        <v>204507397215</v>
      </c>
      <c r="O18" s="6">
        <v>130468811964</v>
      </c>
      <c r="Q18" s="6">
        <f t="shared" si="1"/>
        <v>74038585251</v>
      </c>
    </row>
    <row r="19" spans="1:17" x14ac:dyDescent="0.55000000000000004">
      <c r="A19" s="21" t="s">
        <v>94</v>
      </c>
      <c r="C19" s="6">
        <v>0</v>
      </c>
      <c r="E19" s="6">
        <v>0</v>
      </c>
      <c r="G19" s="6">
        <v>0</v>
      </c>
      <c r="I19" s="6">
        <f t="shared" si="0"/>
        <v>0</v>
      </c>
      <c r="K19" s="6">
        <v>960740</v>
      </c>
      <c r="M19" s="6">
        <v>28607481372</v>
      </c>
      <c r="O19" s="6">
        <v>29075669312</v>
      </c>
      <c r="Q19" s="6">
        <f t="shared" si="1"/>
        <v>-468187940</v>
      </c>
    </row>
    <row r="20" spans="1:17" x14ac:dyDescent="0.55000000000000004">
      <c r="A20" s="21" t="s">
        <v>110</v>
      </c>
      <c r="C20" s="6">
        <v>0</v>
      </c>
      <c r="E20" s="6">
        <v>0</v>
      </c>
      <c r="G20" s="6">
        <v>0</v>
      </c>
      <c r="I20" s="6">
        <f t="shared" si="0"/>
        <v>0</v>
      </c>
      <c r="K20" s="6">
        <v>2513000</v>
      </c>
      <c r="M20" s="6">
        <v>16745074960</v>
      </c>
      <c r="O20" s="6">
        <v>15999741752</v>
      </c>
      <c r="Q20" s="6">
        <f t="shared" si="1"/>
        <v>745333208</v>
      </c>
    </row>
    <row r="21" spans="1:17" x14ac:dyDescent="0.55000000000000004">
      <c r="A21" s="21" t="s">
        <v>60</v>
      </c>
      <c r="C21" s="6">
        <v>0</v>
      </c>
      <c r="E21" s="6">
        <v>0</v>
      </c>
      <c r="G21" s="6">
        <v>0</v>
      </c>
      <c r="I21" s="6">
        <f t="shared" si="0"/>
        <v>0</v>
      </c>
      <c r="K21" s="6">
        <v>344373</v>
      </c>
      <c r="M21" s="6">
        <v>15748293246</v>
      </c>
      <c r="O21" s="6">
        <v>16612251068</v>
      </c>
      <c r="Q21" s="6">
        <f t="shared" si="1"/>
        <v>-863957822</v>
      </c>
    </row>
    <row r="22" spans="1:17" x14ac:dyDescent="0.55000000000000004">
      <c r="A22" s="21" t="s">
        <v>100</v>
      </c>
      <c r="C22" s="6">
        <v>0</v>
      </c>
      <c r="E22" s="6">
        <v>0</v>
      </c>
      <c r="G22" s="6">
        <v>0</v>
      </c>
      <c r="I22" s="6">
        <f t="shared" si="0"/>
        <v>0</v>
      </c>
      <c r="K22" s="6">
        <v>2368259</v>
      </c>
      <c r="M22" s="6">
        <v>9736508400</v>
      </c>
      <c r="O22" s="6">
        <v>12728185485</v>
      </c>
      <c r="Q22" s="6">
        <f t="shared" si="1"/>
        <v>-2991677085</v>
      </c>
    </row>
    <row r="23" spans="1:17" x14ac:dyDescent="0.55000000000000004">
      <c r="A23" s="21" t="s">
        <v>61</v>
      </c>
      <c r="C23" s="6">
        <v>0</v>
      </c>
      <c r="E23" s="6">
        <v>0</v>
      </c>
      <c r="G23" s="6">
        <v>0</v>
      </c>
      <c r="I23" s="6">
        <f t="shared" si="0"/>
        <v>0</v>
      </c>
      <c r="K23" s="6">
        <v>3842130</v>
      </c>
      <c r="M23" s="6">
        <v>22920887171</v>
      </c>
      <c r="O23" s="6">
        <v>28155871044</v>
      </c>
      <c r="Q23" s="6">
        <f t="shared" si="1"/>
        <v>-5234983873</v>
      </c>
    </row>
    <row r="24" spans="1:17" x14ac:dyDescent="0.55000000000000004">
      <c r="A24" s="21" t="s">
        <v>66</v>
      </c>
      <c r="C24" s="6">
        <v>0</v>
      </c>
      <c r="E24" s="6">
        <v>0</v>
      </c>
      <c r="G24" s="6">
        <v>0</v>
      </c>
      <c r="I24" s="6">
        <f t="shared" si="0"/>
        <v>0</v>
      </c>
      <c r="K24" s="6">
        <v>12750757</v>
      </c>
      <c r="M24" s="6">
        <v>205259365386</v>
      </c>
      <c r="O24" s="6">
        <v>168021131650</v>
      </c>
      <c r="Q24" s="6">
        <f t="shared" si="1"/>
        <v>37238233736</v>
      </c>
    </row>
    <row r="25" spans="1:17" x14ac:dyDescent="0.55000000000000004">
      <c r="A25" s="21" t="s">
        <v>53</v>
      </c>
      <c r="C25" s="6">
        <v>0</v>
      </c>
      <c r="E25" s="6">
        <v>0</v>
      </c>
      <c r="G25" s="6">
        <v>0</v>
      </c>
      <c r="I25" s="6">
        <f t="shared" si="0"/>
        <v>0</v>
      </c>
      <c r="K25" s="6">
        <v>1180816</v>
      </c>
      <c r="M25" s="6">
        <v>30034375986</v>
      </c>
      <c r="O25" s="6">
        <v>30916068871</v>
      </c>
      <c r="Q25" s="6">
        <f t="shared" si="1"/>
        <v>-881692885</v>
      </c>
    </row>
    <row r="26" spans="1:17" x14ac:dyDescent="0.55000000000000004">
      <c r="A26" s="21" t="s">
        <v>98</v>
      </c>
      <c r="C26" s="6">
        <v>0</v>
      </c>
      <c r="E26" s="6">
        <v>0</v>
      </c>
      <c r="G26" s="6">
        <v>0</v>
      </c>
      <c r="I26" s="6">
        <f t="shared" si="0"/>
        <v>0</v>
      </c>
      <c r="K26" s="6">
        <v>1159993</v>
      </c>
      <c r="M26" s="6">
        <v>17322471653</v>
      </c>
      <c r="O26" s="6">
        <v>17207842494</v>
      </c>
      <c r="Q26" s="6">
        <f t="shared" si="1"/>
        <v>114629159</v>
      </c>
    </row>
    <row r="27" spans="1:17" x14ac:dyDescent="0.55000000000000004">
      <c r="A27" s="21" t="s">
        <v>101</v>
      </c>
      <c r="C27" s="6">
        <v>0</v>
      </c>
      <c r="E27" s="6">
        <v>0</v>
      </c>
      <c r="G27" s="6">
        <v>0</v>
      </c>
      <c r="I27" s="6">
        <f t="shared" si="0"/>
        <v>0</v>
      </c>
      <c r="K27" s="6">
        <v>5450321</v>
      </c>
      <c r="M27" s="6">
        <v>38116208600</v>
      </c>
      <c r="O27" s="6">
        <v>39601475539</v>
      </c>
      <c r="Q27" s="6">
        <f t="shared" si="1"/>
        <v>-1485266939</v>
      </c>
    </row>
    <row r="28" spans="1:17" x14ac:dyDescent="0.55000000000000004">
      <c r="A28" s="21" t="s">
        <v>54</v>
      </c>
      <c r="C28" s="6">
        <v>0</v>
      </c>
      <c r="E28" s="6">
        <v>0</v>
      </c>
      <c r="G28" s="6">
        <v>0</v>
      </c>
      <c r="I28" s="6">
        <f t="shared" si="0"/>
        <v>0</v>
      </c>
      <c r="K28" s="6">
        <v>10794090</v>
      </c>
      <c r="M28" s="6">
        <v>16273709564</v>
      </c>
      <c r="O28" s="6">
        <v>21102665212</v>
      </c>
      <c r="Q28" s="6">
        <f t="shared" si="1"/>
        <v>-4828955648</v>
      </c>
    </row>
    <row r="29" spans="1:17" x14ac:dyDescent="0.55000000000000004">
      <c r="A29" s="21" t="s">
        <v>99</v>
      </c>
      <c r="C29" s="6">
        <v>580483</v>
      </c>
      <c r="E29" s="6">
        <v>10010808244</v>
      </c>
      <c r="G29" s="6">
        <v>12628298396</v>
      </c>
      <c r="I29" s="6">
        <f t="shared" si="0"/>
        <v>-2617490152</v>
      </c>
      <c r="K29" s="6">
        <v>1178999</v>
      </c>
      <c r="M29" s="6">
        <v>20021612622</v>
      </c>
      <c r="O29" s="6">
        <v>25648901302</v>
      </c>
      <c r="Q29" s="6">
        <f t="shared" si="1"/>
        <v>-5627288680</v>
      </c>
    </row>
    <row r="30" spans="1:17" x14ac:dyDescent="0.55000000000000004">
      <c r="A30" s="21" t="s">
        <v>56</v>
      </c>
      <c r="C30" s="6">
        <v>0</v>
      </c>
      <c r="E30" s="6">
        <v>0</v>
      </c>
      <c r="G30" s="6">
        <v>0</v>
      </c>
      <c r="I30" s="6">
        <f t="shared" si="0"/>
        <v>0</v>
      </c>
      <c r="K30" s="6">
        <v>5549321</v>
      </c>
      <c r="M30" s="6">
        <v>75175059907</v>
      </c>
      <c r="O30" s="6">
        <v>71814895776</v>
      </c>
      <c r="Q30" s="6">
        <f t="shared" si="1"/>
        <v>3360164131</v>
      </c>
    </row>
    <row r="31" spans="1:17" x14ac:dyDescent="0.55000000000000004">
      <c r="A31" s="21" t="s">
        <v>102</v>
      </c>
      <c r="C31" s="6">
        <v>0</v>
      </c>
      <c r="E31" s="6">
        <v>0</v>
      </c>
      <c r="G31" s="6">
        <v>0</v>
      </c>
      <c r="I31" s="6">
        <f t="shared" si="0"/>
        <v>0</v>
      </c>
      <c r="K31" s="6">
        <v>3360996</v>
      </c>
      <c r="M31" s="6">
        <v>15195062916</v>
      </c>
      <c r="O31" s="6">
        <v>23145007576</v>
      </c>
      <c r="Q31" s="6">
        <f t="shared" si="1"/>
        <v>-7949944660</v>
      </c>
    </row>
    <row r="32" spans="1:17" x14ac:dyDescent="0.55000000000000004">
      <c r="A32" s="21" t="s">
        <v>62</v>
      </c>
      <c r="C32" s="6">
        <v>0</v>
      </c>
      <c r="E32" s="6">
        <v>0</v>
      </c>
      <c r="G32" s="6">
        <v>0</v>
      </c>
      <c r="I32" s="6">
        <f t="shared" si="0"/>
        <v>0</v>
      </c>
      <c r="K32" s="6">
        <v>29162644</v>
      </c>
      <c r="M32" s="6">
        <v>50553134303</v>
      </c>
      <c r="O32" s="6">
        <v>55102923798</v>
      </c>
      <c r="Q32" s="6">
        <f t="shared" si="1"/>
        <v>-4549789495</v>
      </c>
    </row>
    <row r="33" spans="1:17" x14ac:dyDescent="0.55000000000000004">
      <c r="A33" s="21" t="s">
        <v>106</v>
      </c>
      <c r="C33" s="6">
        <v>257500</v>
      </c>
      <c r="E33" s="6">
        <v>4262311554</v>
      </c>
      <c r="G33" s="6">
        <v>5176623035</v>
      </c>
      <c r="I33" s="6">
        <f t="shared" si="0"/>
        <v>-914311481</v>
      </c>
      <c r="K33" s="6">
        <v>515000</v>
      </c>
      <c r="M33" s="6">
        <v>9168655022</v>
      </c>
      <c r="O33" s="6">
        <v>10353245953</v>
      </c>
      <c r="Q33" s="6">
        <f t="shared" si="1"/>
        <v>-1184590931</v>
      </c>
    </row>
    <row r="34" spans="1:17" x14ac:dyDescent="0.55000000000000004">
      <c r="A34" s="21" t="s">
        <v>124</v>
      </c>
      <c r="C34" s="6">
        <v>200</v>
      </c>
      <c r="E34" s="6">
        <v>229479709</v>
      </c>
      <c r="G34" s="6">
        <v>230101589</v>
      </c>
      <c r="I34" s="6">
        <f t="shared" si="0"/>
        <v>-621880</v>
      </c>
      <c r="K34" s="6">
        <v>200</v>
      </c>
      <c r="M34" s="6">
        <v>229479709</v>
      </c>
      <c r="O34" s="6">
        <v>230101589</v>
      </c>
      <c r="Q34" s="6">
        <f t="shared" si="1"/>
        <v>-621880</v>
      </c>
    </row>
    <row r="35" spans="1:17" x14ac:dyDescent="0.55000000000000004">
      <c r="A35" s="21" t="s">
        <v>46</v>
      </c>
      <c r="C35" s="6">
        <v>9924043</v>
      </c>
      <c r="E35" s="6">
        <v>50053979554</v>
      </c>
      <c r="G35" s="6">
        <v>45444437279</v>
      </c>
      <c r="I35" s="6">
        <f t="shared" si="0"/>
        <v>4609542275</v>
      </c>
      <c r="K35" s="6">
        <v>10989610</v>
      </c>
      <c r="M35" s="6">
        <v>55060385639</v>
      </c>
      <c r="O35" s="6">
        <v>50322266858</v>
      </c>
      <c r="Q35" s="6">
        <f t="shared" si="1"/>
        <v>4738118781</v>
      </c>
    </row>
    <row r="36" spans="1:17" x14ac:dyDescent="0.55000000000000004">
      <c r="A36" s="21" t="s">
        <v>91</v>
      </c>
      <c r="C36" s="6">
        <v>3514218</v>
      </c>
      <c r="E36" s="6">
        <v>11861716952</v>
      </c>
      <c r="G36" s="6">
        <v>11064624150</v>
      </c>
      <c r="I36" s="6">
        <f t="shared" si="0"/>
        <v>797092802</v>
      </c>
      <c r="K36" s="6">
        <v>16011658</v>
      </c>
      <c r="M36" s="6">
        <v>51450097663</v>
      </c>
      <c r="O36" s="6">
        <v>50413200835</v>
      </c>
      <c r="Q36" s="6">
        <f t="shared" si="1"/>
        <v>1036896828</v>
      </c>
    </row>
    <row r="37" spans="1:17" x14ac:dyDescent="0.55000000000000004">
      <c r="A37" s="21" t="s">
        <v>112</v>
      </c>
      <c r="C37" s="6">
        <v>0</v>
      </c>
      <c r="E37" s="6">
        <v>0</v>
      </c>
      <c r="G37" s="6">
        <v>0</v>
      </c>
      <c r="I37" s="6">
        <f t="shared" si="0"/>
        <v>0</v>
      </c>
      <c r="K37" s="6">
        <v>1064730</v>
      </c>
      <c r="M37" s="6">
        <v>2043184756</v>
      </c>
      <c r="O37" s="6">
        <v>2429071682</v>
      </c>
      <c r="Q37" s="6">
        <f t="shared" si="1"/>
        <v>-385886926</v>
      </c>
    </row>
    <row r="38" spans="1:17" x14ac:dyDescent="0.55000000000000004">
      <c r="A38" s="21" t="s">
        <v>77</v>
      </c>
      <c r="C38" s="6">
        <v>0</v>
      </c>
      <c r="E38" s="6">
        <v>0</v>
      </c>
      <c r="G38" s="6">
        <v>0</v>
      </c>
      <c r="I38" s="6">
        <f t="shared" si="0"/>
        <v>0</v>
      </c>
      <c r="K38" s="6">
        <v>1673995</v>
      </c>
      <c r="M38" s="6">
        <v>18493011310</v>
      </c>
      <c r="O38" s="6">
        <v>19585637296</v>
      </c>
      <c r="Q38" s="6">
        <f t="shared" si="1"/>
        <v>-1092625986</v>
      </c>
    </row>
    <row r="39" spans="1:17" x14ac:dyDescent="0.55000000000000004">
      <c r="A39" s="21" t="s">
        <v>48</v>
      </c>
      <c r="C39" s="6">
        <v>0</v>
      </c>
      <c r="E39" s="6">
        <v>0</v>
      </c>
      <c r="G39" s="6">
        <v>0</v>
      </c>
      <c r="I39" s="6">
        <f t="shared" si="0"/>
        <v>0</v>
      </c>
      <c r="K39" s="6">
        <v>2511528</v>
      </c>
      <c r="M39" s="6">
        <v>15016193856</v>
      </c>
      <c r="O39" s="6">
        <v>17143469731</v>
      </c>
      <c r="Q39" s="6">
        <f t="shared" si="1"/>
        <v>-2127275875</v>
      </c>
    </row>
    <row r="40" spans="1:17" x14ac:dyDescent="0.55000000000000004">
      <c r="A40" s="21" t="s">
        <v>74</v>
      </c>
      <c r="C40" s="6">
        <v>0</v>
      </c>
      <c r="E40" s="6">
        <v>0</v>
      </c>
      <c r="G40" s="6">
        <v>0</v>
      </c>
      <c r="I40" s="6">
        <f t="shared" si="0"/>
        <v>0</v>
      </c>
      <c r="K40" s="6">
        <v>3881141</v>
      </c>
      <c r="M40" s="6">
        <v>21946120413</v>
      </c>
      <c r="O40" s="6">
        <v>23687290709</v>
      </c>
      <c r="Q40" s="6">
        <f t="shared" si="1"/>
        <v>-1741170296</v>
      </c>
    </row>
    <row r="41" spans="1:17" x14ac:dyDescent="0.55000000000000004">
      <c r="A41" s="21" t="s">
        <v>65</v>
      </c>
      <c r="C41" s="6">
        <v>0</v>
      </c>
      <c r="E41" s="6">
        <v>0</v>
      </c>
      <c r="G41" s="6">
        <v>0</v>
      </c>
      <c r="I41" s="6">
        <f t="shared" si="0"/>
        <v>0</v>
      </c>
      <c r="K41" s="6">
        <v>3238722</v>
      </c>
      <c r="M41" s="6">
        <v>130140475009</v>
      </c>
      <c r="O41" s="6">
        <v>123917864250</v>
      </c>
      <c r="Q41" s="6">
        <f t="shared" si="1"/>
        <v>6222610759</v>
      </c>
    </row>
    <row r="42" spans="1:17" x14ac:dyDescent="0.55000000000000004">
      <c r="A42" s="21" t="s">
        <v>79</v>
      </c>
      <c r="C42" s="6">
        <v>0</v>
      </c>
      <c r="E42" s="6">
        <v>0</v>
      </c>
      <c r="G42" s="6">
        <v>0</v>
      </c>
      <c r="I42" s="6">
        <f t="shared" si="0"/>
        <v>0</v>
      </c>
      <c r="K42" s="6">
        <v>610207</v>
      </c>
      <c r="M42" s="6">
        <v>12025033450</v>
      </c>
      <c r="O42" s="6">
        <v>12648688186</v>
      </c>
      <c r="Q42" s="6">
        <f t="shared" si="1"/>
        <v>-623654736</v>
      </c>
    </row>
    <row r="43" spans="1:17" x14ac:dyDescent="0.55000000000000004">
      <c r="A43" s="21" t="s">
        <v>75</v>
      </c>
      <c r="C43" s="6">
        <v>0</v>
      </c>
      <c r="E43" s="6">
        <v>0</v>
      </c>
      <c r="G43" s="6">
        <v>0</v>
      </c>
      <c r="I43" s="6">
        <f t="shared" si="0"/>
        <v>0</v>
      </c>
      <c r="K43" s="6">
        <v>1479683</v>
      </c>
      <c r="M43" s="6">
        <v>21110763710</v>
      </c>
      <c r="O43" s="6">
        <v>23812255736</v>
      </c>
      <c r="Q43" s="6">
        <f t="shared" si="1"/>
        <v>-2701492026</v>
      </c>
    </row>
    <row r="44" spans="1:17" x14ac:dyDescent="0.55000000000000004">
      <c r="A44" s="21" t="s">
        <v>59</v>
      </c>
      <c r="C44" s="6">
        <v>0</v>
      </c>
      <c r="E44" s="6">
        <v>0</v>
      </c>
      <c r="G44" s="6">
        <v>0</v>
      </c>
      <c r="K44" s="6">
        <v>2233856</v>
      </c>
      <c r="M44" s="6">
        <v>20164786032</v>
      </c>
      <c r="O44" s="6">
        <v>24574473885</v>
      </c>
      <c r="Q44" s="6">
        <f t="shared" si="1"/>
        <v>-4409687853</v>
      </c>
    </row>
    <row r="45" spans="1:17" x14ac:dyDescent="0.55000000000000004">
      <c r="A45" s="21" t="s">
        <v>49</v>
      </c>
      <c r="C45" s="6">
        <v>0</v>
      </c>
      <c r="E45" s="6">
        <v>0</v>
      </c>
      <c r="G45" s="6">
        <v>0</v>
      </c>
      <c r="K45" s="6">
        <v>6895291</v>
      </c>
      <c r="M45" s="6">
        <v>19680733374</v>
      </c>
      <c r="O45" s="6">
        <v>19855768183</v>
      </c>
      <c r="Q45" s="6">
        <f t="shared" si="1"/>
        <v>-175034809</v>
      </c>
    </row>
    <row r="46" spans="1:17" x14ac:dyDescent="0.55000000000000004">
      <c r="A46" s="21" t="s">
        <v>51</v>
      </c>
      <c r="C46" s="6">
        <v>110260</v>
      </c>
      <c r="E46" s="6">
        <v>20020027741</v>
      </c>
      <c r="G46" s="6">
        <v>16028028203</v>
      </c>
      <c r="I46" s="6">
        <f t="shared" si="0"/>
        <v>3991999538</v>
      </c>
      <c r="K46" s="6">
        <v>328932</v>
      </c>
      <c r="M46" s="6">
        <v>49969482483</v>
      </c>
      <c r="O46" s="6">
        <v>43680597203</v>
      </c>
      <c r="Q46" s="6">
        <f t="shared" si="1"/>
        <v>6288885280</v>
      </c>
    </row>
    <row r="47" spans="1:17" x14ac:dyDescent="0.55000000000000004">
      <c r="A47" s="21" t="s">
        <v>70</v>
      </c>
      <c r="C47" s="6">
        <v>0</v>
      </c>
      <c r="E47" s="6">
        <v>0</v>
      </c>
      <c r="G47" s="6">
        <v>0</v>
      </c>
      <c r="I47" s="6">
        <f t="shared" si="0"/>
        <v>0</v>
      </c>
      <c r="K47" s="6">
        <v>8036198</v>
      </c>
      <c r="M47" s="6">
        <v>19804525528</v>
      </c>
      <c r="O47" s="6">
        <v>20187267779</v>
      </c>
      <c r="Q47" s="6">
        <f t="shared" si="1"/>
        <v>-382742251</v>
      </c>
    </row>
    <row r="48" spans="1:17" x14ac:dyDescent="0.55000000000000004">
      <c r="A48" s="21" t="s">
        <v>55</v>
      </c>
      <c r="C48" s="6">
        <v>0</v>
      </c>
      <c r="E48" s="6">
        <v>0</v>
      </c>
      <c r="G48" s="6">
        <v>0</v>
      </c>
      <c r="I48" s="6">
        <f t="shared" si="0"/>
        <v>0</v>
      </c>
      <c r="K48" s="6">
        <v>632130</v>
      </c>
      <c r="M48" s="6">
        <v>5005404264</v>
      </c>
      <c r="O48" s="6">
        <v>5065500640</v>
      </c>
      <c r="Q48" s="6">
        <f t="shared" si="1"/>
        <v>-60096376</v>
      </c>
    </row>
    <row r="49" spans="1:17" x14ac:dyDescent="0.55000000000000004">
      <c r="A49" s="21" t="s">
        <v>64</v>
      </c>
      <c r="C49" s="6">
        <v>0</v>
      </c>
      <c r="E49" s="6">
        <v>0</v>
      </c>
      <c r="G49" s="6">
        <v>0</v>
      </c>
      <c r="I49" s="6">
        <f t="shared" si="0"/>
        <v>0</v>
      </c>
      <c r="K49" s="6">
        <v>1367044</v>
      </c>
      <c r="M49" s="6">
        <v>5005399217</v>
      </c>
      <c r="O49" s="6">
        <v>5090277425</v>
      </c>
      <c r="Q49" s="6">
        <f t="shared" si="1"/>
        <v>-84878208</v>
      </c>
    </row>
    <row r="50" spans="1:17" x14ac:dyDescent="0.55000000000000004">
      <c r="A50" s="21" t="s">
        <v>92</v>
      </c>
      <c r="C50" s="6">
        <v>0</v>
      </c>
      <c r="E50" s="6">
        <v>0</v>
      </c>
      <c r="G50" s="6">
        <v>0</v>
      </c>
      <c r="I50" s="6">
        <f t="shared" si="0"/>
        <v>0</v>
      </c>
      <c r="K50" s="6">
        <v>6085230</v>
      </c>
      <c r="M50" s="6">
        <v>9908506255</v>
      </c>
      <c r="O50" s="6">
        <v>11140462658</v>
      </c>
      <c r="Q50" s="6">
        <f t="shared" si="1"/>
        <v>-1231956403</v>
      </c>
    </row>
    <row r="51" spans="1:17" x14ac:dyDescent="0.55000000000000004">
      <c r="A51" s="21" t="s">
        <v>67</v>
      </c>
      <c r="C51" s="6">
        <v>0</v>
      </c>
      <c r="E51" s="6">
        <v>0</v>
      </c>
      <c r="G51" s="6">
        <v>0</v>
      </c>
      <c r="I51" s="6">
        <f t="shared" si="0"/>
        <v>0</v>
      </c>
      <c r="K51" s="6">
        <v>1962035</v>
      </c>
      <c r="M51" s="6">
        <v>4994172684</v>
      </c>
      <c r="O51" s="6">
        <v>4678324897</v>
      </c>
      <c r="Q51" s="6">
        <f t="shared" si="1"/>
        <v>315847787</v>
      </c>
    </row>
    <row r="52" spans="1:17" x14ac:dyDescent="0.55000000000000004">
      <c r="A52" s="21" t="s">
        <v>105</v>
      </c>
      <c r="C52" s="6">
        <v>0</v>
      </c>
      <c r="E52" s="6">
        <v>0</v>
      </c>
      <c r="G52" s="6">
        <v>0</v>
      </c>
      <c r="I52" s="6">
        <f t="shared" si="0"/>
        <v>0</v>
      </c>
      <c r="K52" s="6">
        <v>11512918</v>
      </c>
      <c r="M52" s="6">
        <v>38579788218</v>
      </c>
      <c r="O52" s="6">
        <v>66818526468</v>
      </c>
      <c r="Q52" s="6">
        <f t="shared" si="1"/>
        <v>-28238738250</v>
      </c>
    </row>
    <row r="53" spans="1:17" x14ac:dyDescent="0.55000000000000004">
      <c r="A53" s="21" t="s">
        <v>96</v>
      </c>
      <c r="C53" s="6">
        <v>0</v>
      </c>
      <c r="E53" s="6">
        <v>0</v>
      </c>
      <c r="G53" s="6">
        <v>0</v>
      </c>
      <c r="I53" s="6">
        <f t="shared" si="0"/>
        <v>0</v>
      </c>
      <c r="K53" s="6">
        <v>4967336</v>
      </c>
      <c r="M53" s="6">
        <v>48778964415</v>
      </c>
      <c r="O53" s="6">
        <v>58407921013</v>
      </c>
      <c r="Q53" s="6">
        <f t="shared" si="1"/>
        <v>-9628956598</v>
      </c>
    </row>
    <row r="54" spans="1:17" ht="23.25" thickBot="1" x14ac:dyDescent="0.6">
      <c r="A54" s="21" t="s">
        <v>52</v>
      </c>
      <c r="C54" s="6">
        <v>0</v>
      </c>
      <c r="E54" s="6">
        <v>0</v>
      </c>
      <c r="G54" s="6">
        <v>0</v>
      </c>
      <c r="I54" s="6">
        <f t="shared" si="0"/>
        <v>0</v>
      </c>
      <c r="K54" s="6">
        <v>4693491</v>
      </c>
      <c r="M54" s="6">
        <v>110018517350</v>
      </c>
      <c r="O54" s="6">
        <v>83995135725</v>
      </c>
      <c r="Q54" s="6">
        <f t="shared" si="1"/>
        <v>26023381625</v>
      </c>
    </row>
    <row r="55" spans="1:17" ht="24.75" thickBot="1" x14ac:dyDescent="0.25">
      <c r="E55" s="14">
        <f>SUM(E8:E54)</f>
        <v>342390721261</v>
      </c>
      <c r="F55" s="22"/>
      <c r="G55" s="14">
        <f>SUM(G8:G54)</f>
        <v>274583242387</v>
      </c>
      <c r="H55" s="22"/>
      <c r="I55" s="14">
        <f>SUM(I8:I54)</f>
        <v>67807478874</v>
      </c>
      <c r="J55" s="22"/>
      <c r="K55" s="22"/>
      <c r="L55" s="22"/>
      <c r="M55" s="14">
        <f>SUM(M8:M54)</f>
        <v>1895657358439</v>
      </c>
      <c r="N55" s="22"/>
      <c r="O55" s="14">
        <f>SUM(O8:O54)</f>
        <v>1809850768838</v>
      </c>
      <c r="P55" s="22"/>
      <c r="Q55" s="14">
        <f>SUM(Q8:Q54)</f>
        <v>85806589601</v>
      </c>
    </row>
    <row r="56" spans="1:17" ht="23.25" thickTop="1" x14ac:dyDescent="0.2"/>
    <row r="62" spans="1:17" x14ac:dyDescent="0.45">
      <c r="Q62" s="39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2026-06-27T14:17:26Z</dcterms:modified>
</cp:coreProperties>
</file>