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3\بخشی\"/>
    </mc:Choice>
  </mc:AlternateContent>
  <xr:revisionPtr revIDLastSave="0" documentId="13_ncr:1_{0F14EF47-9868-4A6D-A3E8-95A21967E947}" xr6:coauthVersionLast="47" xr6:coauthVersionMax="47" xr10:uidLastSave="{00000000-0000-0000-0000-000000000000}"/>
  <bookViews>
    <workbookView xWindow="-28920" yWindow="-120" windowWidth="29040" windowHeight="15720" tabRatio="798" xr2:uid="{421CB865-C381-41C8-96D1-36C6EC249D67}"/>
  </bookViews>
  <sheets>
    <sheet name="سهام" sheetId="1" r:id="rId1"/>
    <sheet name="سپرده" sheetId="2" r:id="rId2"/>
    <sheet name="سایر درآمدها" sheetId="11" state="hidden" r:id="rId3"/>
    <sheet name="جمع درآمدها" sheetId="10" r:id="rId4"/>
    <sheet name="درآمد سرمایه‌گذاری در سهام" sheetId="7" r:id="rId5"/>
    <sheet name="درآمد سود سهام" sheetId="12" r:id="rId6"/>
    <sheet name="درآمد سپرده بانکی" sheetId="8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فروش'!$K$6:$Q$31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3" i="1" l="1"/>
  <c r="C38" i="7"/>
  <c r="E38" i="7"/>
  <c r="G38" i="7"/>
  <c r="I38" i="7" s="1"/>
  <c r="M38" i="7"/>
  <c r="O38" i="7"/>
  <c r="Q38" i="7"/>
  <c r="S38" i="7" s="1"/>
  <c r="C39" i="7"/>
  <c r="E39" i="7"/>
  <c r="G39" i="7"/>
  <c r="M39" i="7"/>
  <c r="O39" i="7"/>
  <c r="Q39" i="7"/>
  <c r="C40" i="7"/>
  <c r="E40" i="7"/>
  <c r="G40" i="7"/>
  <c r="M40" i="7"/>
  <c r="O40" i="7"/>
  <c r="Q40" i="7"/>
  <c r="C41" i="7"/>
  <c r="E41" i="7"/>
  <c r="G41" i="7"/>
  <c r="M41" i="7"/>
  <c r="O41" i="7"/>
  <c r="Q41" i="7"/>
  <c r="C42" i="7"/>
  <c r="E42" i="7"/>
  <c r="G42" i="7"/>
  <c r="I42" i="7" s="1"/>
  <c r="M42" i="7"/>
  <c r="O42" i="7"/>
  <c r="Q42" i="7"/>
  <c r="S42" i="7" s="1"/>
  <c r="C43" i="7"/>
  <c r="E43" i="7"/>
  <c r="G43" i="7"/>
  <c r="M43" i="7"/>
  <c r="O43" i="7"/>
  <c r="Q43" i="7"/>
  <c r="C44" i="7"/>
  <c r="E44" i="7"/>
  <c r="G44" i="7"/>
  <c r="M44" i="7"/>
  <c r="O44" i="7"/>
  <c r="Q44" i="7"/>
  <c r="C45" i="7"/>
  <c r="E45" i="7"/>
  <c r="G45" i="7"/>
  <c r="M45" i="7"/>
  <c r="O45" i="7"/>
  <c r="Q45" i="7"/>
  <c r="S45" i="7" s="1"/>
  <c r="C36" i="7"/>
  <c r="E36" i="7"/>
  <c r="G36" i="7"/>
  <c r="M36" i="7"/>
  <c r="O36" i="7"/>
  <c r="Q36" i="7"/>
  <c r="I12" i="5"/>
  <c r="I13" i="5"/>
  <c r="I14" i="5"/>
  <c r="I15" i="5"/>
  <c r="I16" i="5"/>
  <c r="I17" i="5"/>
  <c r="I18" i="5"/>
  <c r="I19" i="5"/>
  <c r="Q12" i="5"/>
  <c r="Q13" i="5"/>
  <c r="Q14" i="5"/>
  <c r="Q15" i="5"/>
  <c r="Q16" i="5"/>
  <c r="Q17" i="5"/>
  <c r="Q18" i="5"/>
  <c r="I12" i="13"/>
  <c r="I13" i="13"/>
  <c r="I14" i="13"/>
  <c r="I15" i="13"/>
  <c r="I16" i="13"/>
  <c r="Q11" i="13"/>
  <c r="Q12" i="13"/>
  <c r="Q13" i="13"/>
  <c r="Q14" i="13"/>
  <c r="Q15" i="13"/>
  <c r="M9" i="12"/>
  <c r="M10" i="12"/>
  <c r="M11" i="12"/>
  <c r="M12" i="12"/>
  <c r="M13" i="12"/>
  <c r="M14" i="12"/>
  <c r="M15" i="12"/>
  <c r="M16" i="12"/>
  <c r="S9" i="12"/>
  <c r="S10" i="12"/>
  <c r="S11" i="12"/>
  <c r="S12" i="12"/>
  <c r="S13" i="12"/>
  <c r="S14" i="12"/>
  <c r="S15" i="12"/>
  <c r="S16" i="12"/>
  <c r="S8" i="12"/>
  <c r="M8" i="12"/>
  <c r="G43" i="1"/>
  <c r="E43" i="1"/>
  <c r="I24" i="5"/>
  <c r="I25" i="5"/>
  <c r="I26" i="5"/>
  <c r="I27" i="5"/>
  <c r="Q24" i="5"/>
  <c r="Q25" i="5"/>
  <c r="Q26" i="5"/>
  <c r="Q27" i="5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1" i="13"/>
  <c r="I10" i="13"/>
  <c r="I9" i="13"/>
  <c r="I8" i="13"/>
  <c r="Q22" i="13"/>
  <c r="Q23" i="13"/>
  <c r="Q24" i="13"/>
  <c r="I9" i="5"/>
  <c r="I10" i="5"/>
  <c r="I11" i="5"/>
  <c r="I20" i="5"/>
  <c r="I21" i="5"/>
  <c r="I22" i="5"/>
  <c r="I23" i="5"/>
  <c r="I28" i="5"/>
  <c r="I29" i="5"/>
  <c r="I30" i="5"/>
  <c r="I31" i="5"/>
  <c r="I32" i="5"/>
  <c r="I33" i="5"/>
  <c r="I34" i="5"/>
  <c r="I35" i="5"/>
  <c r="I36" i="5"/>
  <c r="I37" i="5"/>
  <c r="I38" i="5"/>
  <c r="I8" i="5"/>
  <c r="Q9" i="5"/>
  <c r="Q10" i="5"/>
  <c r="Q11" i="5"/>
  <c r="Q19" i="5"/>
  <c r="Q20" i="5"/>
  <c r="Q21" i="5"/>
  <c r="Q22" i="5"/>
  <c r="Q23" i="5"/>
  <c r="Q28" i="5"/>
  <c r="Q29" i="5"/>
  <c r="Q30" i="5"/>
  <c r="Q31" i="5"/>
  <c r="Q32" i="5"/>
  <c r="Q33" i="5"/>
  <c r="Q34" i="5"/>
  <c r="Q35" i="5"/>
  <c r="Q36" i="5"/>
  <c r="Q37" i="5"/>
  <c r="Q38" i="5"/>
  <c r="Q8" i="5"/>
  <c r="Q9" i="13"/>
  <c r="Q10" i="13"/>
  <c r="Q16" i="13"/>
  <c r="Q17" i="13"/>
  <c r="Q18" i="13"/>
  <c r="Q19" i="13"/>
  <c r="Q20" i="13"/>
  <c r="Q21" i="13"/>
  <c r="Q25" i="13"/>
  <c r="Q26" i="13"/>
  <c r="Q27" i="13"/>
  <c r="Q28" i="13"/>
  <c r="Q29" i="13"/>
  <c r="Q30" i="13"/>
  <c r="Q8" i="13"/>
  <c r="M31" i="13"/>
  <c r="O31" i="13"/>
  <c r="I44" i="7" l="1"/>
  <c r="I40" i="7"/>
  <c r="I45" i="7"/>
  <c r="S43" i="7"/>
  <c r="S40" i="7"/>
  <c r="I43" i="7"/>
  <c r="I39" i="7"/>
  <c r="S44" i="7"/>
  <c r="I41" i="7"/>
  <c r="S39" i="7"/>
  <c r="S41" i="7"/>
  <c r="S36" i="7"/>
  <c r="I36" i="7"/>
  <c r="O43" i="1"/>
  <c r="K43" i="1"/>
  <c r="U43" i="1"/>
  <c r="W43" i="1"/>
  <c r="I6" i="2"/>
  <c r="C6" i="2"/>
  <c r="G9" i="3"/>
  <c r="I17" i="12"/>
  <c r="K17" i="12"/>
  <c r="M17" i="12"/>
  <c r="Q17" i="12"/>
  <c r="O17" i="12"/>
  <c r="A4" i="13"/>
  <c r="A2" i="13"/>
  <c r="G8" i="7" s="1"/>
  <c r="G29" i="7" l="1"/>
  <c r="Q30" i="7"/>
  <c r="G28" i="7"/>
  <c r="Q29" i="7"/>
  <c r="Q28" i="7"/>
  <c r="G30" i="7"/>
  <c r="G33" i="7"/>
  <c r="G32" i="7"/>
  <c r="Q33" i="7"/>
  <c r="Q32" i="7"/>
  <c r="Q26" i="7"/>
  <c r="G24" i="7"/>
  <c r="Q25" i="7"/>
  <c r="G25" i="7"/>
  <c r="Q24" i="7"/>
  <c r="G26" i="7"/>
  <c r="G16" i="7"/>
  <c r="G20" i="7"/>
  <c r="Q17" i="7"/>
  <c r="G15" i="7"/>
  <c r="G19" i="7"/>
  <c r="Q16" i="7"/>
  <c r="Q20" i="7"/>
  <c r="G18" i="7"/>
  <c r="Q15" i="7"/>
  <c r="Q19" i="7"/>
  <c r="G17" i="7"/>
  <c r="Q18" i="7"/>
  <c r="Q8" i="7"/>
  <c r="G22" i="7"/>
  <c r="G11" i="7"/>
  <c r="Q12" i="7"/>
  <c r="G14" i="7"/>
  <c r="G10" i="7"/>
  <c r="Q11" i="7"/>
  <c r="Q13" i="7"/>
  <c r="G13" i="7"/>
  <c r="Q10" i="7"/>
  <c r="Q14" i="7"/>
  <c r="G12" i="7"/>
  <c r="G46" i="7"/>
  <c r="Q46" i="7"/>
  <c r="G23" i="7"/>
  <c r="G37" i="7"/>
  <c r="Q37" i="7"/>
  <c r="Q27" i="7"/>
  <c r="G35" i="7"/>
  <c r="Q35" i="7"/>
  <c r="G31" i="7"/>
  <c r="G34" i="7"/>
  <c r="Q34" i="7"/>
  <c r="Q22" i="7"/>
  <c r="Q31" i="7"/>
  <c r="G21" i="7"/>
  <c r="Q21" i="7"/>
  <c r="G27" i="7"/>
  <c r="Q23" i="7"/>
  <c r="G9" i="7"/>
  <c r="Q9" i="7"/>
  <c r="S17" i="12"/>
  <c r="E31" i="13"/>
  <c r="G31" i="13"/>
  <c r="I31" i="13"/>
  <c r="Q31" i="13"/>
  <c r="C10" i="3"/>
  <c r="E10" i="3"/>
  <c r="M9" i="3"/>
  <c r="G9" i="8" s="1"/>
  <c r="M8" i="3"/>
  <c r="G8" i="8" s="1"/>
  <c r="C9" i="8"/>
  <c r="G8" i="3"/>
  <c r="C8" i="8" s="1"/>
  <c r="A4" i="12"/>
  <c r="A2" i="12"/>
  <c r="C28" i="7" l="1"/>
  <c r="M29" i="7"/>
  <c r="M28" i="7"/>
  <c r="C30" i="7"/>
  <c r="M30" i="7"/>
  <c r="C29" i="7"/>
  <c r="C32" i="7"/>
  <c r="M32" i="7"/>
  <c r="C33" i="7"/>
  <c r="M33" i="7"/>
  <c r="C24" i="7"/>
  <c r="M25" i="7"/>
  <c r="M24" i="7"/>
  <c r="C26" i="7"/>
  <c r="M26" i="7"/>
  <c r="C25" i="7"/>
  <c r="C15" i="7"/>
  <c r="C19" i="7"/>
  <c r="M16" i="7"/>
  <c r="C18" i="7"/>
  <c r="M15" i="7"/>
  <c r="M19" i="7"/>
  <c r="C17" i="7"/>
  <c r="M18" i="7"/>
  <c r="M20" i="7"/>
  <c r="C16" i="7"/>
  <c r="C20" i="7"/>
  <c r="M17" i="7"/>
  <c r="C10" i="7"/>
  <c r="M11" i="7"/>
  <c r="C13" i="7"/>
  <c r="M10" i="7"/>
  <c r="M14" i="7"/>
  <c r="C12" i="7"/>
  <c r="C14" i="7"/>
  <c r="M13" i="7"/>
  <c r="M12" i="7"/>
  <c r="C11" i="7"/>
  <c r="C27" i="7"/>
  <c r="M22" i="7"/>
  <c r="C31" i="7"/>
  <c r="M27" i="7"/>
  <c r="M23" i="7"/>
  <c r="C23" i="7"/>
  <c r="M31" i="7"/>
  <c r="C22" i="7"/>
  <c r="C8" i="7"/>
  <c r="M9" i="7"/>
  <c r="C9" i="7"/>
  <c r="M21" i="7"/>
  <c r="C21" i="7"/>
  <c r="M34" i="7"/>
  <c r="C34" i="7"/>
  <c r="M46" i="7"/>
  <c r="M35" i="7"/>
  <c r="C35" i="7"/>
  <c r="M37" i="7"/>
  <c r="C37" i="7"/>
  <c r="M8" i="7"/>
  <c r="C46" i="7"/>
  <c r="C10" i="8"/>
  <c r="C8" i="10" s="1"/>
  <c r="G47" i="7"/>
  <c r="G10" i="8"/>
  <c r="G10" i="3"/>
  <c r="I10" i="3"/>
  <c r="M10" i="3"/>
  <c r="K10" i="3"/>
  <c r="C10" i="2"/>
  <c r="E10" i="2"/>
  <c r="G10" i="2"/>
  <c r="K10" i="2"/>
  <c r="M47" i="7" l="1"/>
  <c r="E9" i="8"/>
  <c r="E8" i="8"/>
  <c r="I9" i="8"/>
  <c r="I9" i="2" l="1"/>
  <c r="A2" i="5"/>
  <c r="Q39" i="5" l="1"/>
  <c r="I39" i="5"/>
  <c r="I8" i="2"/>
  <c r="I10" i="2" s="1"/>
  <c r="A2" i="11"/>
  <c r="E9" i="11"/>
  <c r="C9" i="11"/>
  <c r="C9" i="10" s="1"/>
  <c r="G10" i="10" l="1"/>
  <c r="O39" i="5" l="1"/>
  <c r="M39" i="5"/>
  <c r="G39" i="5"/>
  <c r="E39" i="5"/>
  <c r="A4" i="5"/>
  <c r="A4" i="3"/>
  <c r="A4" i="8"/>
  <c r="A4" i="7"/>
  <c r="A4" i="10"/>
  <c r="A4" i="11" s="1"/>
  <c r="A4" i="2"/>
  <c r="A2" i="3"/>
  <c r="A2" i="8"/>
  <c r="A2" i="7"/>
  <c r="A2" i="10"/>
  <c r="A2" i="2"/>
  <c r="O30" i="7" l="1"/>
  <c r="S30" i="7" s="1"/>
  <c r="E28" i="7"/>
  <c r="I28" i="7" s="1"/>
  <c r="E30" i="7"/>
  <c r="I30" i="7" s="1"/>
  <c r="O29" i="7"/>
  <c r="S29" i="7" s="1"/>
  <c r="O28" i="7"/>
  <c r="S28" i="7" s="1"/>
  <c r="E29" i="7"/>
  <c r="I29" i="7" s="1"/>
  <c r="E32" i="7"/>
  <c r="I32" i="7" s="1"/>
  <c r="O33" i="7"/>
  <c r="S33" i="7" s="1"/>
  <c r="O32" i="7"/>
  <c r="S32" i="7" s="1"/>
  <c r="E33" i="7"/>
  <c r="I33" i="7" s="1"/>
  <c r="E24" i="7"/>
  <c r="I24" i="7" s="1"/>
  <c r="O25" i="7"/>
  <c r="S25" i="7" s="1"/>
  <c r="O26" i="7"/>
  <c r="S26" i="7" s="1"/>
  <c r="O24" i="7"/>
  <c r="S24" i="7" s="1"/>
  <c r="E26" i="7"/>
  <c r="I26" i="7" s="1"/>
  <c r="E25" i="7"/>
  <c r="I25" i="7" s="1"/>
  <c r="O17" i="7"/>
  <c r="S17" i="7" s="1"/>
  <c r="E15" i="7"/>
  <c r="I15" i="7" s="1"/>
  <c r="E19" i="7"/>
  <c r="I19" i="7" s="1"/>
  <c r="O16" i="7"/>
  <c r="S16" i="7" s="1"/>
  <c r="E18" i="7"/>
  <c r="I18" i="7" s="1"/>
  <c r="O15" i="7"/>
  <c r="S15" i="7" s="1"/>
  <c r="O19" i="7"/>
  <c r="S19" i="7" s="1"/>
  <c r="O20" i="7"/>
  <c r="S20" i="7" s="1"/>
  <c r="E17" i="7"/>
  <c r="I17" i="7" s="1"/>
  <c r="O18" i="7"/>
  <c r="S18" i="7" s="1"/>
  <c r="E16" i="7"/>
  <c r="I16" i="7" s="1"/>
  <c r="E20" i="7"/>
  <c r="I20" i="7" s="1"/>
  <c r="E10" i="7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23" i="7"/>
  <c r="S23" i="7" s="1"/>
  <c r="E27" i="7"/>
  <c r="I27" i="7" s="1"/>
  <c r="E22" i="7"/>
  <c r="I22" i="7" s="1"/>
  <c r="O22" i="7"/>
  <c r="S22" i="7" s="1"/>
  <c r="E31" i="7"/>
  <c r="I31" i="7" s="1"/>
  <c r="O27" i="7"/>
  <c r="S27" i="7" s="1"/>
  <c r="E23" i="7"/>
  <c r="I23" i="7" s="1"/>
  <c r="O31" i="7"/>
  <c r="S31" i="7" s="1"/>
  <c r="O9" i="7"/>
  <c r="S9" i="7" s="1"/>
  <c r="E9" i="7"/>
  <c r="I9" i="7" s="1"/>
  <c r="O21" i="7"/>
  <c r="S21" i="7" s="1"/>
  <c r="O34" i="7"/>
  <c r="S34" i="7" s="1"/>
  <c r="E34" i="7"/>
  <c r="I34" i="7" s="1"/>
  <c r="O35" i="7"/>
  <c r="S35" i="7" s="1"/>
  <c r="E35" i="7"/>
  <c r="I35" i="7" s="1"/>
  <c r="E37" i="7"/>
  <c r="I37" i="7" s="1"/>
  <c r="O37" i="7"/>
  <c r="S37" i="7" s="1"/>
  <c r="O46" i="7"/>
  <c r="S46" i="7" s="1"/>
  <c r="E46" i="7"/>
  <c r="I46" i="7" s="1"/>
  <c r="O8" i="7"/>
  <c r="S8" i="7" s="1"/>
  <c r="E8" i="7"/>
  <c r="I8" i="7" s="1"/>
  <c r="E21" i="7"/>
  <c r="I21" i="7" s="1"/>
  <c r="I8" i="8"/>
  <c r="I10" i="8" s="1"/>
  <c r="C47" i="7"/>
  <c r="I47" i="7" l="1"/>
  <c r="E10" i="8"/>
  <c r="E47" i="7"/>
  <c r="Q47" i="7"/>
  <c r="O47" i="7"/>
  <c r="K36" i="7" l="1"/>
  <c r="K39" i="7"/>
  <c r="K43" i="7"/>
  <c r="K41" i="7"/>
  <c r="K42" i="7"/>
  <c r="K38" i="7"/>
  <c r="K40" i="7"/>
  <c r="K44" i="7"/>
  <c r="K45" i="7"/>
  <c r="K28" i="7"/>
  <c r="K29" i="7"/>
  <c r="K30" i="7"/>
  <c r="K33" i="7"/>
  <c r="K32" i="7"/>
  <c r="K26" i="7"/>
  <c r="K24" i="7"/>
  <c r="K25" i="7"/>
  <c r="K18" i="7"/>
  <c r="K17" i="7"/>
  <c r="K20" i="7"/>
  <c r="K19" i="7"/>
  <c r="K15" i="7"/>
  <c r="K16" i="7"/>
  <c r="K27" i="7"/>
  <c r="K12" i="7"/>
  <c r="K11" i="7"/>
  <c r="K14" i="7"/>
  <c r="K10" i="7"/>
  <c r="K13" i="7"/>
  <c r="K23" i="7"/>
  <c r="K31" i="7"/>
  <c r="K22" i="7"/>
  <c r="C7" i="10"/>
  <c r="C10" i="10" s="1"/>
  <c r="K35" i="7"/>
  <c r="K9" i="7"/>
  <c r="K37" i="7"/>
  <c r="K34" i="7"/>
  <c r="K46" i="7"/>
  <c r="K8" i="7"/>
  <c r="K21" i="7"/>
  <c r="S47" i="7"/>
  <c r="U36" i="7" l="1"/>
  <c r="U38" i="7"/>
  <c r="U42" i="7"/>
  <c r="U41" i="7"/>
  <c r="U45" i="7"/>
  <c r="U44" i="7"/>
  <c r="U39" i="7"/>
  <c r="U43" i="7"/>
  <c r="U40" i="7"/>
  <c r="U29" i="7"/>
  <c r="U30" i="7"/>
  <c r="U28" i="7"/>
  <c r="U33" i="7"/>
  <c r="U32" i="7"/>
  <c r="U26" i="7"/>
  <c r="U24" i="7"/>
  <c r="U25" i="7"/>
  <c r="U17" i="7"/>
  <c r="U16" i="7"/>
  <c r="U20" i="7"/>
  <c r="U18" i="7"/>
  <c r="U19" i="7"/>
  <c r="U15" i="7"/>
  <c r="E8" i="10"/>
  <c r="E9" i="10"/>
  <c r="U27" i="7"/>
  <c r="U12" i="7"/>
  <c r="U14" i="7"/>
  <c r="U10" i="7"/>
  <c r="U13" i="7"/>
  <c r="U11" i="7"/>
  <c r="U23" i="7"/>
  <c r="U22" i="7"/>
  <c r="U31" i="7"/>
  <c r="U35" i="7"/>
  <c r="U46" i="7"/>
  <c r="E7" i="10"/>
  <c r="K47" i="7"/>
  <c r="U37" i="7"/>
  <c r="U34" i="7"/>
  <c r="U8" i="7"/>
  <c r="U21" i="7"/>
  <c r="U9" i="7"/>
  <c r="E10" i="10" l="1"/>
  <c r="U47" i="7"/>
</calcChain>
</file>

<file path=xl/sharedStrings.xml><?xml version="1.0" encoding="utf-8"?>
<sst xmlns="http://schemas.openxmlformats.org/spreadsheetml/2006/main" count="802" uniqueCount="106">
  <si>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</si>
  <si>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</si>
  <si>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</si>
  <si>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</si>
  <si>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</si>
  <si>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</si>
  <si>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</si>
  <si>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</si>
  <si>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</si>
  <si>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</si>
  <si>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</si>
  <si>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</si>
  <si>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</si>
  <si>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</si>
  <si>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</si>
  <si>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</si>
  <si>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</si>
  <si>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</si>
  <si>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</si>
  <si>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</si>
  <si>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</si>
  <si>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</si>
  <si>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</si>
  <si>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</si>
  <si>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</si>
  <si>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</si>
  <si>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</si>
  <si>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</si>
  <si>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</si>
  <si>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</si>
  <si>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</si>
  <si>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</si>
  <si>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</si>
  <si>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</si>
  <si>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</si>
  <si>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</si>
  <si>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</si>
  <si>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</si>
  <si>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</si>
  <si>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</si>
  <si>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</si>
  <si>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</si>
  <si>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</si>
  <si>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</si>
  <si>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</si>
  <si>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</si>
  <si>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</si>
  <si>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</si>
  <si>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</si>
  <si>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</si>
  <si>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</si>
  <si>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</si>
  <si>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</si>
  <si>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</si>
  <si>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</si>
  <si>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</si>
  <si>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</si>
  <si>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</si>
  <si>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</si>
  <si>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</si>
  <si>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</si>
  <si>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</si>
  <si>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</si>
  <si>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</si>
  <si>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</si>
  <si>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</si>
  <si>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پتروشیمی زاگرس</t>
  </si>
  <si>
    <t>پتروشیمی شیراز</t>
  </si>
  <si>
    <t>س. و توسعه صنایع لاستیک</t>
  </si>
  <si>
    <t>صنایع پتروشیمی کرمانشاه</t>
  </si>
  <si>
    <t>زغال سنگ پروده طبس</t>
  </si>
  <si>
    <t>گروه مالی مهرگان تامین پارس</t>
  </si>
  <si>
    <t>نیان باتری خاوران</t>
  </si>
  <si>
    <t>هامون نایزه</t>
  </si>
  <si>
    <t>کیمیا کالای رازی</t>
  </si>
  <si>
    <t xml:space="preserve"> تا پایان ماه</t>
  </si>
  <si>
    <t>از ابتدای سال مالی</t>
  </si>
  <si>
    <t>سایر درآمد ها</t>
  </si>
  <si>
    <t>پتروشیمی اروند</t>
  </si>
  <si>
    <t>گروه مالی نماد غدیر(سهامی عام)</t>
  </si>
  <si>
    <t>مجتمع کاشی و سنگ پرسپولیس یزد</t>
  </si>
  <si>
    <t>تکادو</t>
  </si>
  <si>
    <t>-</t>
  </si>
  <si>
    <t>آلیاژ گستر هامون</t>
  </si>
  <si>
    <t>ح . سرمایه گذاری صدرتامین</t>
  </si>
  <si>
    <t>ح . معدنی و صنعتی گل گهر</t>
  </si>
  <si>
    <t>1405/02/31</t>
  </si>
  <si>
    <t>ح . توسعه‌معادن‌وفلزات‌</t>
  </si>
  <si>
    <t>ح . معدنی‌وصنعتی‌چادرملو</t>
  </si>
  <si>
    <t>سرمایه گذاری دارویی تامین</t>
  </si>
  <si>
    <t>برای ماه منتهی به 1405/03/31</t>
  </si>
  <si>
    <t>1405/03/31</t>
  </si>
  <si>
    <t>پاریز شرق</t>
  </si>
  <si>
    <t>پالایش نفت اصفهان</t>
  </si>
  <si>
    <t>پالایش نفت بندرعباس</t>
  </si>
  <si>
    <t>ح . سنگ آهن گهرزمین</t>
  </si>
  <si>
    <t>رهیاب پیام گستران</t>
  </si>
  <si>
    <t>معدنی‌ املاح‌  ایران‌</t>
  </si>
  <si>
    <t>ملی  صنایع  مس  ایران</t>
  </si>
  <si>
    <t>کشت و صنعت شیفته آرای شرق</t>
  </si>
  <si>
    <t>کشت و صنعت هلال</t>
  </si>
  <si>
    <t>معدنی‌ املاح‌ ایران‌</t>
  </si>
  <si>
    <t>1405/03/27</t>
  </si>
  <si>
    <t>1405/03/24</t>
  </si>
  <si>
    <t>1405/03/28</t>
  </si>
  <si>
    <t>ملی صنایع مس 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</si>
</sst>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6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3" fontId="14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44"/>
  <sheetViews>
    <sheetView rightToLeft="1" tabSelected="1" zoomScale="70" zoomScaleNormal="70" workbookViewId="0">
      <selection activeCell="G20" sqref="G20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2" t="s">
        <v>45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  <c r="V2" s="52" t="s">
        <v>0</v>
      </c>
      <c r="W2" s="52" t="s">
        <v>0</v>
      </c>
      <c r="X2" s="52" t="s">
        <v>0</v>
      </c>
      <c r="Y2" s="52" t="s">
        <v>0</v>
      </c>
    </row>
    <row r="3" spans="1:25" ht="26.25" x14ac:dyDescent="0.2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  <c r="W3" s="52" t="s">
        <v>1</v>
      </c>
      <c r="X3" s="52" t="s">
        <v>1</v>
      </c>
      <c r="Y3" s="52" t="s">
        <v>1</v>
      </c>
    </row>
    <row r="4" spans="1:25" ht="26.25" x14ac:dyDescent="0.2">
      <c r="A4" s="52" t="s">
        <v>90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  <c r="V4" s="52" t="s">
        <v>2</v>
      </c>
      <c r="W4" s="52" t="s">
        <v>2</v>
      </c>
      <c r="X4" s="52" t="s">
        <v>2</v>
      </c>
      <c r="Y4" s="52" t="s">
        <v>2</v>
      </c>
    </row>
    <row r="6" spans="1:25" ht="27" thickBot="1" x14ac:dyDescent="0.25">
      <c r="A6" s="51" t="s">
        <v>3</v>
      </c>
      <c r="C6" s="51" t="s">
        <v>86</v>
      </c>
      <c r="D6" s="51" t="s">
        <v>4</v>
      </c>
      <c r="E6" s="51" t="s">
        <v>4</v>
      </c>
      <c r="F6" s="51" t="s">
        <v>4</v>
      </c>
      <c r="G6" s="51" t="s">
        <v>4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5</v>
      </c>
      <c r="N6" s="51" t="s">
        <v>5</v>
      </c>
      <c r="O6" s="51" t="s">
        <v>5</v>
      </c>
      <c r="Q6" s="51" t="s">
        <v>91</v>
      </c>
      <c r="R6" s="51" t="s">
        <v>6</v>
      </c>
      <c r="S6" s="51" t="s">
        <v>6</v>
      </c>
      <c r="T6" s="51" t="s">
        <v>6</v>
      </c>
      <c r="U6" s="51" t="s">
        <v>6</v>
      </c>
      <c r="V6" s="51" t="s">
        <v>6</v>
      </c>
      <c r="W6" s="51" t="s">
        <v>6</v>
      </c>
      <c r="X6" s="51" t="s">
        <v>6</v>
      </c>
      <c r="Y6" s="51" t="s">
        <v>6</v>
      </c>
    </row>
    <row r="7" spans="1:25" ht="27" thickBot="1" x14ac:dyDescent="0.25">
      <c r="A7" s="51" t="s">
        <v>3</v>
      </c>
      <c r="C7" s="51" t="s">
        <v>7</v>
      </c>
      <c r="E7" s="51" t="s">
        <v>8</v>
      </c>
      <c r="G7" s="51" t="s">
        <v>9</v>
      </c>
      <c r="I7" s="51" t="s">
        <v>10</v>
      </c>
      <c r="J7" s="51" t="s">
        <v>10</v>
      </c>
      <c r="K7" s="51" t="s">
        <v>10</v>
      </c>
      <c r="M7" s="51" t="s">
        <v>11</v>
      </c>
      <c r="N7" s="51" t="s">
        <v>11</v>
      </c>
      <c r="O7" s="51" t="s">
        <v>11</v>
      </c>
      <c r="Q7" s="51" t="s">
        <v>7</v>
      </c>
      <c r="S7" s="51" t="s">
        <v>12</v>
      </c>
      <c r="U7" s="51" t="s">
        <v>8</v>
      </c>
      <c r="W7" s="51" t="s">
        <v>9</v>
      </c>
      <c r="Y7" s="51" t="s">
        <v>13</v>
      </c>
    </row>
    <row r="8" spans="1:25" ht="27" thickBot="1" x14ac:dyDescent="0.25">
      <c r="A8" s="51" t="s">
        <v>3</v>
      </c>
      <c r="C8" s="51" t="s">
        <v>7</v>
      </c>
      <c r="E8" s="51" t="s">
        <v>8</v>
      </c>
      <c r="G8" s="51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1" t="s">
        <v>7</v>
      </c>
      <c r="S8" s="51" t="s">
        <v>12</v>
      </c>
      <c r="U8" s="51" t="s">
        <v>8</v>
      </c>
      <c r="W8" s="51" t="s">
        <v>9</v>
      </c>
      <c r="Y8" s="51" t="s">
        <v>13</v>
      </c>
    </row>
    <row r="9" spans="1:25" ht="21" x14ac:dyDescent="0.2">
      <c r="A9" s="20" t="s">
        <v>46</v>
      </c>
      <c r="C9" s="4">
        <v>53598518</v>
      </c>
      <c r="E9" s="4">
        <v>521263844087</v>
      </c>
      <c r="G9" s="4">
        <v>531842014558.59998</v>
      </c>
      <c r="I9" s="4">
        <v>13939200</v>
      </c>
      <c r="K9" s="4">
        <v>183816286684</v>
      </c>
      <c r="M9" s="4">
        <v>0</v>
      </c>
      <c r="O9" s="4">
        <v>0</v>
      </c>
      <c r="Q9" s="4">
        <v>67537718</v>
      </c>
      <c r="S9" s="4">
        <v>14240</v>
      </c>
      <c r="U9" s="4">
        <v>705080130771</v>
      </c>
      <c r="W9" s="4">
        <v>954302876503.60596</v>
      </c>
      <c r="Y9" s="1">
        <v>0.1452475638850757</v>
      </c>
    </row>
    <row r="10" spans="1:25" ht="21" x14ac:dyDescent="0.2">
      <c r="A10" s="20" t="s">
        <v>48</v>
      </c>
      <c r="C10" s="4">
        <v>27700536</v>
      </c>
      <c r="E10" s="4">
        <v>196482376835</v>
      </c>
      <c r="G10" s="4">
        <v>157194783689.582</v>
      </c>
      <c r="I10" s="4">
        <v>0</v>
      </c>
      <c r="K10" s="4">
        <v>0</v>
      </c>
      <c r="M10" s="4">
        <v>0</v>
      </c>
      <c r="O10" s="4">
        <v>0</v>
      </c>
      <c r="Q10" s="4">
        <v>27700536</v>
      </c>
      <c r="S10" s="4">
        <v>5030</v>
      </c>
      <c r="U10" s="4">
        <v>156299289121</v>
      </c>
      <c r="W10" s="4">
        <v>138256646609.302</v>
      </c>
      <c r="Y10" s="1">
        <v>2.1043047868089547E-2</v>
      </c>
    </row>
    <row r="11" spans="1:25" ht="21" x14ac:dyDescent="0.2">
      <c r="A11" s="20" t="s">
        <v>49</v>
      </c>
      <c r="C11" s="4">
        <v>655280895</v>
      </c>
      <c r="E11" s="4">
        <v>1251592596964</v>
      </c>
      <c r="G11" s="4">
        <v>1176239972790.1001</v>
      </c>
      <c r="I11" s="4">
        <v>373716007</v>
      </c>
      <c r="K11" s="4">
        <v>833323805889</v>
      </c>
      <c r="M11" s="4">
        <v>0</v>
      </c>
      <c r="O11" s="4">
        <v>0</v>
      </c>
      <c r="Q11" s="4">
        <v>1028996902</v>
      </c>
      <c r="S11" s="4">
        <v>2227</v>
      </c>
      <c r="U11" s="4">
        <v>2084916402853</v>
      </c>
      <c r="W11" s="4">
        <v>2273862217495.1699</v>
      </c>
      <c r="Y11" s="1">
        <v>0.34608818209953451</v>
      </c>
    </row>
    <row r="12" spans="1:25" ht="21" x14ac:dyDescent="0.2">
      <c r="A12" s="20" t="s">
        <v>61</v>
      </c>
      <c r="C12" s="4">
        <v>75390988</v>
      </c>
      <c r="E12" s="4">
        <v>245299835419</v>
      </c>
      <c r="G12" s="4">
        <v>206021825935.241</v>
      </c>
      <c r="I12" s="4">
        <v>15231739</v>
      </c>
      <c r="K12" s="4">
        <v>55657815562</v>
      </c>
      <c r="M12" s="4">
        <v>0</v>
      </c>
      <c r="O12" s="4">
        <v>0</v>
      </c>
      <c r="Q12" s="4">
        <v>90622727</v>
      </c>
      <c r="S12" s="4">
        <v>3339</v>
      </c>
      <c r="U12" s="4">
        <v>300957650981</v>
      </c>
      <c r="W12" s="4">
        <v>300250270276.448</v>
      </c>
      <c r="Y12" s="1">
        <v>4.5698929959502053E-2</v>
      </c>
    </row>
    <row r="13" spans="1:25" ht="21" x14ac:dyDescent="0.2">
      <c r="A13" s="20" t="s">
        <v>62</v>
      </c>
      <c r="C13" s="4">
        <v>41800544</v>
      </c>
      <c r="E13" s="4">
        <v>63125993024</v>
      </c>
      <c r="G13" s="4">
        <v>66363881271.807999</v>
      </c>
      <c r="I13" s="4">
        <v>0</v>
      </c>
      <c r="K13" s="4">
        <v>0</v>
      </c>
      <c r="M13" s="4">
        <v>0</v>
      </c>
      <c r="O13" s="4">
        <v>0</v>
      </c>
      <c r="Q13" s="4">
        <v>41800544</v>
      </c>
      <c r="S13" s="4">
        <v>2049</v>
      </c>
      <c r="U13" s="4">
        <v>63125993024</v>
      </c>
      <c r="W13" s="4">
        <v>84987245453.709106</v>
      </c>
      <c r="Y13" s="1">
        <v>1.2935296190954714E-2</v>
      </c>
    </row>
    <row r="14" spans="1:25" ht="21" x14ac:dyDescent="0.2">
      <c r="A14" s="20" t="s">
        <v>64</v>
      </c>
      <c r="C14" s="4">
        <v>13300000</v>
      </c>
      <c r="E14" s="4">
        <v>129582340594</v>
      </c>
      <c r="G14" s="4">
        <v>179217853780</v>
      </c>
      <c r="I14" s="4">
        <v>0</v>
      </c>
      <c r="K14" s="4">
        <v>0</v>
      </c>
      <c r="M14" s="4">
        <v>0</v>
      </c>
      <c r="O14" s="4">
        <v>0</v>
      </c>
      <c r="Q14" s="4">
        <v>13300000</v>
      </c>
      <c r="S14" s="4">
        <v>15030</v>
      </c>
      <c r="U14" s="4">
        <v>129582340594</v>
      </c>
      <c r="W14" s="4">
        <v>198353780730</v>
      </c>
      <c r="Y14" s="1">
        <v>3.0189999577474928E-2</v>
      </c>
    </row>
    <row r="15" spans="1:25" ht="21" x14ac:dyDescent="0.2">
      <c r="A15" s="20" t="s">
        <v>65</v>
      </c>
      <c r="C15" s="4">
        <v>52200000</v>
      </c>
      <c r="E15" s="4">
        <v>169675850631</v>
      </c>
      <c r="G15" s="4">
        <v>175538318166</v>
      </c>
      <c r="I15" s="4">
        <v>7000000</v>
      </c>
      <c r="K15" s="4">
        <v>34684152923</v>
      </c>
      <c r="M15" s="4">
        <v>0</v>
      </c>
      <c r="O15" s="4">
        <v>0</v>
      </c>
      <c r="Q15" s="4">
        <v>59200000</v>
      </c>
      <c r="S15" s="4">
        <v>4970</v>
      </c>
      <c r="U15" s="4">
        <v>204360003554</v>
      </c>
      <c r="W15" s="4">
        <v>291949648480</v>
      </c>
      <c r="Y15" s="1">
        <v>4.4435552132241693E-2</v>
      </c>
    </row>
    <row r="16" spans="1:25" ht="21" x14ac:dyDescent="0.2">
      <c r="A16" s="20" t="s">
        <v>50</v>
      </c>
      <c r="C16" s="4">
        <v>75649236</v>
      </c>
      <c r="E16" s="4">
        <v>309443218844</v>
      </c>
      <c r="G16" s="4">
        <v>217611891009.18201</v>
      </c>
      <c r="I16" s="4">
        <v>0</v>
      </c>
      <c r="K16" s="4">
        <v>0</v>
      </c>
      <c r="M16" s="4">
        <v>0</v>
      </c>
      <c r="O16" s="4">
        <v>0</v>
      </c>
      <c r="Q16" s="4">
        <v>75649236</v>
      </c>
      <c r="S16" s="4">
        <v>3650</v>
      </c>
      <c r="U16" s="4">
        <v>309443218844</v>
      </c>
      <c r="W16" s="4">
        <v>273985306030.87799</v>
      </c>
      <c r="Y16" s="1">
        <v>4.1701329023649432E-2</v>
      </c>
    </row>
    <row r="17" spans="1:25" ht="21" x14ac:dyDescent="0.2">
      <c r="A17" s="20" t="s">
        <v>85</v>
      </c>
      <c r="C17" s="4">
        <v>27458735</v>
      </c>
      <c r="E17" s="4">
        <v>26305468130</v>
      </c>
      <c r="G17" s="4">
        <v>27110246583.5578</v>
      </c>
      <c r="I17" s="4">
        <v>0</v>
      </c>
      <c r="K17" s="4">
        <v>0</v>
      </c>
      <c r="M17" s="4">
        <v>0</v>
      </c>
      <c r="O17" s="4">
        <v>0</v>
      </c>
      <c r="Q17" s="4">
        <v>27458735</v>
      </c>
      <c r="S17" s="4">
        <v>1008</v>
      </c>
      <c r="U17" s="4">
        <v>26305468130</v>
      </c>
      <c r="W17" s="4">
        <v>27464450810.277599</v>
      </c>
      <c r="Y17" s="1">
        <v>4.180166142063642E-3</v>
      </c>
    </row>
    <row r="18" spans="1:25" ht="21" x14ac:dyDescent="0.2">
      <c r="A18" s="20" t="s">
        <v>79</v>
      </c>
      <c r="C18" s="4">
        <v>10000000</v>
      </c>
      <c r="E18" s="4">
        <v>31479636203</v>
      </c>
      <c r="G18" s="4">
        <v>24290769600</v>
      </c>
      <c r="I18" s="4">
        <v>0</v>
      </c>
      <c r="K18" s="4">
        <v>0</v>
      </c>
      <c r="M18" s="4">
        <v>0</v>
      </c>
      <c r="O18" s="4">
        <v>0</v>
      </c>
      <c r="Q18" s="4">
        <v>10000000</v>
      </c>
      <c r="S18" s="4">
        <v>3072</v>
      </c>
      <c r="U18" s="4">
        <v>31479636203</v>
      </c>
      <c r="W18" s="4">
        <v>30482534400</v>
      </c>
      <c r="Y18" s="1">
        <v>4.6395268961827206E-3</v>
      </c>
    </row>
    <row r="19" spans="1:25" ht="21" x14ac:dyDescent="0.2">
      <c r="A19" s="20" t="s">
        <v>80</v>
      </c>
      <c r="C19" s="4">
        <v>1256499</v>
      </c>
      <c r="E19" s="4">
        <v>8065015536</v>
      </c>
      <c r="G19" s="4">
        <v>7667735515.7895002</v>
      </c>
      <c r="I19" s="4">
        <v>0</v>
      </c>
      <c r="K19" s="4">
        <v>0</v>
      </c>
      <c r="M19" s="4">
        <v>-1256499</v>
      </c>
      <c r="O19" s="4">
        <v>8203853796</v>
      </c>
      <c r="Q19" s="4">
        <v>0</v>
      </c>
      <c r="S19" s="4">
        <v>0</v>
      </c>
      <c r="U19" s="4">
        <v>0</v>
      </c>
      <c r="W19" s="4">
        <v>0</v>
      </c>
      <c r="Y19" s="1">
        <v>0</v>
      </c>
    </row>
    <row r="20" spans="1:25" ht="21" x14ac:dyDescent="0.2">
      <c r="A20" s="20" t="s">
        <v>66</v>
      </c>
      <c r="C20" s="4">
        <v>100000</v>
      </c>
      <c r="E20" s="4">
        <v>11910805182</v>
      </c>
      <c r="G20" s="4">
        <v>9932622700</v>
      </c>
      <c r="I20" s="4">
        <v>0</v>
      </c>
      <c r="K20" s="4">
        <v>0</v>
      </c>
      <c r="M20" s="4">
        <v>-100000</v>
      </c>
      <c r="O20" s="4">
        <v>9257879100</v>
      </c>
      <c r="Q20" s="4">
        <v>0</v>
      </c>
      <c r="S20" s="4">
        <v>0</v>
      </c>
      <c r="U20" s="4">
        <v>0</v>
      </c>
      <c r="W20" s="4">
        <v>0</v>
      </c>
      <c r="Y20" s="1">
        <v>0</v>
      </c>
    </row>
    <row r="21" spans="1:25" ht="21" x14ac:dyDescent="0.2">
      <c r="A21" s="20" t="s">
        <v>67</v>
      </c>
      <c r="C21" s="4">
        <v>855000</v>
      </c>
      <c r="E21" s="4">
        <v>33645519049</v>
      </c>
      <c r="G21" s="4">
        <v>51522776320.5</v>
      </c>
      <c r="I21" s="4">
        <v>0</v>
      </c>
      <c r="K21" s="4">
        <v>0</v>
      </c>
      <c r="M21" s="4">
        <v>-540985</v>
      </c>
      <c r="O21" s="4">
        <v>37955517546</v>
      </c>
      <c r="Q21" s="4">
        <v>314015</v>
      </c>
      <c r="S21" s="4">
        <v>68850</v>
      </c>
      <c r="U21" s="4">
        <v>12356956332</v>
      </c>
      <c r="W21" s="4">
        <v>21452810669.842499</v>
      </c>
      <c r="Y21" s="1">
        <v>3.2651777176851125E-3</v>
      </c>
    </row>
    <row r="22" spans="1:25" ht="21" x14ac:dyDescent="0.2">
      <c r="A22" s="20" t="s">
        <v>68</v>
      </c>
      <c r="C22" s="4">
        <v>562499</v>
      </c>
      <c r="E22" s="4">
        <v>5010786764</v>
      </c>
      <c r="G22" s="4">
        <v>4537766676.5949001</v>
      </c>
      <c r="I22" s="4">
        <v>0</v>
      </c>
      <c r="K22" s="4">
        <v>0</v>
      </c>
      <c r="M22" s="4">
        <v>0</v>
      </c>
      <c r="O22" s="4">
        <v>0</v>
      </c>
      <c r="Q22" s="4">
        <v>562499</v>
      </c>
      <c r="S22" s="4">
        <v>8870</v>
      </c>
      <c r="U22" s="4">
        <v>5010786764</v>
      </c>
      <c r="W22" s="4">
        <v>4950798329.8150997</v>
      </c>
      <c r="Y22" s="1">
        <v>7.5352533707806295E-4</v>
      </c>
    </row>
    <row r="23" spans="1:25" ht="21" x14ac:dyDescent="0.2">
      <c r="A23" s="20" t="s">
        <v>69</v>
      </c>
      <c r="C23" s="4">
        <v>2375000</v>
      </c>
      <c r="E23" s="4">
        <v>60831699396</v>
      </c>
      <c r="G23" s="4">
        <v>89387402612.5</v>
      </c>
      <c r="I23" s="4">
        <v>2311650</v>
      </c>
      <c r="K23" s="4">
        <v>0</v>
      </c>
      <c r="M23" s="4">
        <v>0</v>
      </c>
      <c r="O23" s="4">
        <v>0</v>
      </c>
      <c r="Q23" s="4">
        <v>4686650</v>
      </c>
      <c r="S23" s="4">
        <v>27355</v>
      </c>
      <c r="U23" s="4">
        <v>60831699396</v>
      </c>
      <c r="W23" s="4">
        <v>127212299157.90199</v>
      </c>
      <c r="Y23" s="1">
        <v>1.9362067330868944E-2</v>
      </c>
    </row>
    <row r="24" spans="1:25" ht="21" x14ac:dyDescent="0.2">
      <c r="A24" s="20" t="s">
        <v>70</v>
      </c>
      <c r="C24" s="4">
        <v>5000000</v>
      </c>
      <c r="E24" s="4">
        <v>20180506279</v>
      </c>
      <c r="G24" s="4">
        <v>18054352650</v>
      </c>
      <c r="I24" s="4">
        <v>0</v>
      </c>
      <c r="K24" s="4">
        <v>0</v>
      </c>
      <c r="M24" s="4">
        <v>0</v>
      </c>
      <c r="O24" s="4">
        <v>0</v>
      </c>
      <c r="Q24" s="4">
        <v>5000000</v>
      </c>
      <c r="S24" s="4">
        <v>4890</v>
      </c>
      <c r="U24" s="4">
        <v>20180506279</v>
      </c>
      <c r="W24" s="4">
        <v>24261001500</v>
      </c>
      <c r="Y24" s="1">
        <v>3.6925922074110525E-3</v>
      </c>
    </row>
    <row r="25" spans="1:25" ht="21" x14ac:dyDescent="0.2">
      <c r="A25" s="20" t="s">
        <v>71</v>
      </c>
      <c r="C25" s="4">
        <v>3400000</v>
      </c>
      <c r="E25" s="4">
        <v>27972320158</v>
      </c>
      <c r="G25" s="4">
        <v>21483836224</v>
      </c>
      <c r="I25" s="4">
        <v>0</v>
      </c>
      <c r="K25" s="4">
        <v>0</v>
      </c>
      <c r="M25" s="4">
        <v>0</v>
      </c>
      <c r="O25" s="4">
        <v>0</v>
      </c>
      <c r="Q25" s="4">
        <v>3400000</v>
      </c>
      <c r="S25" s="4">
        <v>9560</v>
      </c>
      <c r="U25" s="4">
        <v>27972320158</v>
      </c>
      <c r="W25" s="4">
        <v>32252744080</v>
      </c>
      <c r="Y25" s="1">
        <v>4.9089577549974988E-3</v>
      </c>
    </row>
    <row r="26" spans="1:25" ht="21" x14ac:dyDescent="0.2">
      <c r="A26" s="20" t="s">
        <v>81</v>
      </c>
      <c r="C26" s="4">
        <v>2000000</v>
      </c>
      <c r="E26" s="4">
        <v>4443360508</v>
      </c>
      <c r="G26" s="4">
        <v>4157611300</v>
      </c>
      <c r="I26" s="4">
        <v>0</v>
      </c>
      <c r="K26" s="4">
        <v>0</v>
      </c>
      <c r="M26" s="4">
        <v>0</v>
      </c>
      <c r="O26" s="4">
        <v>0</v>
      </c>
      <c r="Q26" s="4">
        <v>2000000</v>
      </c>
      <c r="S26" s="4">
        <v>2792</v>
      </c>
      <c r="U26" s="4">
        <v>4443360508</v>
      </c>
      <c r="W26" s="4">
        <v>5540835680</v>
      </c>
      <c r="Y26" s="1">
        <v>8.4333067019154667E-4</v>
      </c>
    </row>
    <row r="27" spans="1:25" ht="21" x14ac:dyDescent="0.2">
      <c r="A27" s="20" t="s">
        <v>73</v>
      </c>
      <c r="C27" s="4">
        <v>2457000</v>
      </c>
      <c r="E27" s="4">
        <v>21210703207</v>
      </c>
      <c r="G27" s="4">
        <v>18187535129.400002</v>
      </c>
      <c r="I27" s="4">
        <v>0</v>
      </c>
      <c r="K27" s="4">
        <v>0</v>
      </c>
      <c r="M27" s="4">
        <v>-2457000</v>
      </c>
      <c r="O27" s="4">
        <v>20552402507</v>
      </c>
      <c r="Q27" s="4">
        <v>0</v>
      </c>
      <c r="S27" s="4">
        <v>0</v>
      </c>
      <c r="U27" s="4">
        <v>0</v>
      </c>
      <c r="W27" s="4">
        <v>0</v>
      </c>
      <c r="Y27" s="1">
        <v>0</v>
      </c>
    </row>
    <row r="28" spans="1:25" ht="21" x14ac:dyDescent="0.2">
      <c r="A28" s="20" t="s">
        <v>87</v>
      </c>
      <c r="C28" s="4">
        <v>36404494</v>
      </c>
      <c r="E28" s="4">
        <v>33128089540</v>
      </c>
      <c r="G28" s="4">
        <v>37893118537.187599</v>
      </c>
      <c r="I28" s="4">
        <v>0</v>
      </c>
      <c r="K28" s="4">
        <v>0</v>
      </c>
      <c r="M28" s="4">
        <v>0</v>
      </c>
      <c r="O28" s="4">
        <v>0</v>
      </c>
      <c r="Q28" s="4">
        <v>36404494</v>
      </c>
      <c r="S28" s="4">
        <v>1051</v>
      </c>
      <c r="U28" s="4">
        <v>33128089540</v>
      </c>
      <c r="W28" s="4">
        <v>37965364711.710403</v>
      </c>
      <c r="Y28" s="1">
        <v>5.7784345747631397E-3</v>
      </c>
    </row>
    <row r="29" spans="1:25" ht="21" x14ac:dyDescent="0.2">
      <c r="A29" s="20" t="s">
        <v>88</v>
      </c>
      <c r="C29" s="4">
        <v>22449013</v>
      </c>
      <c r="E29" s="4">
        <v>30193922485</v>
      </c>
      <c r="G29" s="4">
        <v>21584942183.495201</v>
      </c>
      <c r="I29" s="4">
        <v>0</v>
      </c>
      <c r="K29" s="4">
        <v>0</v>
      </c>
      <c r="M29" s="4">
        <v>-2</v>
      </c>
      <c r="O29" s="4">
        <v>2</v>
      </c>
      <c r="Q29" s="4">
        <v>22449011</v>
      </c>
      <c r="S29" s="4">
        <v>1400</v>
      </c>
      <c r="U29" s="4">
        <v>30193919795</v>
      </c>
      <c r="W29" s="4">
        <v>31185672202.958</v>
      </c>
      <c r="Y29" s="1">
        <v>4.7465464341823723E-3</v>
      </c>
    </row>
    <row r="30" spans="1:25" ht="21" x14ac:dyDescent="0.2">
      <c r="A30" s="20" t="s">
        <v>89</v>
      </c>
      <c r="C30" s="4">
        <v>100000</v>
      </c>
      <c r="E30" s="4">
        <v>3555446537</v>
      </c>
      <c r="G30" s="4">
        <v>3518589420</v>
      </c>
      <c r="I30" s="4">
        <v>1600000</v>
      </c>
      <c r="K30" s="4">
        <v>97806865066</v>
      </c>
      <c r="M30" s="4">
        <v>0</v>
      </c>
      <c r="O30" s="4">
        <v>0</v>
      </c>
      <c r="Q30" s="4">
        <v>1700000</v>
      </c>
      <c r="S30" s="4">
        <v>62040</v>
      </c>
      <c r="U30" s="4">
        <v>101362311603</v>
      </c>
      <c r="W30" s="4">
        <v>104652732360</v>
      </c>
      <c r="Y30" s="1">
        <v>1.592843823849607E-2</v>
      </c>
    </row>
    <row r="31" spans="1:25" ht="21" x14ac:dyDescent="0.2">
      <c r="A31" s="20" t="s">
        <v>84</v>
      </c>
      <c r="C31" s="4">
        <v>17991110</v>
      </c>
      <c r="E31" s="4">
        <v>156972434750</v>
      </c>
      <c r="G31" s="4">
        <v>226542371352.99301</v>
      </c>
      <c r="I31" s="4">
        <v>0</v>
      </c>
      <c r="K31" s="4">
        <v>0</v>
      </c>
      <c r="M31" s="4">
        <v>0</v>
      </c>
      <c r="O31" s="4">
        <v>0</v>
      </c>
      <c r="Q31" s="4">
        <v>17991110</v>
      </c>
      <c r="S31" s="4">
        <v>11720</v>
      </c>
      <c r="U31" s="4">
        <v>156972434750</v>
      </c>
      <c r="W31" s="4">
        <v>209225893794.884</v>
      </c>
      <c r="Y31" s="1">
        <v>3.1844765559888411E-2</v>
      </c>
    </row>
    <row r="32" spans="1:25" ht="21" x14ac:dyDescent="0.2">
      <c r="A32" s="20" t="s">
        <v>51</v>
      </c>
      <c r="C32" s="4">
        <v>262629547</v>
      </c>
      <c r="E32" s="4">
        <v>514293266311</v>
      </c>
      <c r="G32" s="4">
        <v>445885608649.492</v>
      </c>
      <c r="I32" s="4">
        <v>0</v>
      </c>
      <c r="K32" s="4">
        <v>0</v>
      </c>
      <c r="M32" s="4">
        <v>0</v>
      </c>
      <c r="O32" s="4">
        <v>0</v>
      </c>
      <c r="Q32" s="4">
        <v>262629547</v>
      </c>
      <c r="S32" s="4">
        <v>2047</v>
      </c>
      <c r="U32" s="4">
        <v>514293266311</v>
      </c>
      <c r="W32" s="4">
        <v>533447013971.659</v>
      </c>
      <c r="Y32" s="1">
        <v>8.1192125842720994E-2</v>
      </c>
    </row>
    <row r="33" spans="1:27" ht="21" x14ac:dyDescent="0.2">
      <c r="A33" s="20" t="s">
        <v>52</v>
      </c>
      <c r="C33" s="4">
        <v>204623752</v>
      </c>
      <c r="E33" s="4">
        <v>480013347454</v>
      </c>
      <c r="G33" s="4">
        <v>399789718471.77197</v>
      </c>
      <c r="I33" s="4">
        <v>0</v>
      </c>
      <c r="K33" s="4">
        <v>0</v>
      </c>
      <c r="M33" s="4">
        <v>0</v>
      </c>
      <c r="O33" s="4">
        <v>0</v>
      </c>
      <c r="Q33" s="4">
        <v>204623752</v>
      </c>
      <c r="S33" s="4">
        <v>2400</v>
      </c>
      <c r="U33" s="4">
        <v>480013347454</v>
      </c>
      <c r="W33" s="4">
        <v>487300824952.896</v>
      </c>
      <c r="Y33" s="1">
        <v>7.4168546953267411E-2</v>
      </c>
    </row>
    <row r="34" spans="1:27" ht="21" x14ac:dyDescent="0.2">
      <c r="A34" s="20" t="s">
        <v>92</v>
      </c>
      <c r="C34" s="4">
        <v>0</v>
      </c>
      <c r="E34" s="4">
        <v>0</v>
      </c>
      <c r="G34" s="4">
        <v>0</v>
      </c>
      <c r="I34" s="4">
        <v>15000</v>
      </c>
      <c r="K34" s="4">
        <v>489540889</v>
      </c>
      <c r="M34" s="4">
        <v>0</v>
      </c>
      <c r="O34" s="4">
        <v>0</v>
      </c>
      <c r="Q34" s="4">
        <v>15000</v>
      </c>
      <c r="S34" s="4">
        <v>32550</v>
      </c>
      <c r="U34" s="4">
        <v>489540889</v>
      </c>
      <c r="W34" s="4">
        <v>484475827.5</v>
      </c>
      <c r="Y34" s="1">
        <v>7.3738574448607204E-5</v>
      </c>
    </row>
    <row r="35" spans="1:27" ht="21" x14ac:dyDescent="0.2">
      <c r="A35" s="20" t="s">
        <v>93</v>
      </c>
      <c r="C35" s="4">
        <v>0</v>
      </c>
      <c r="E35" s="4">
        <v>0</v>
      </c>
      <c r="G35" s="4">
        <v>0</v>
      </c>
      <c r="I35" s="4">
        <v>1400000</v>
      </c>
      <c r="K35" s="4">
        <v>9421030894</v>
      </c>
      <c r="M35" s="4">
        <v>0</v>
      </c>
      <c r="O35" s="4">
        <v>0</v>
      </c>
      <c r="Q35" s="4">
        <v>1400000</v>
      </c>
      <c r="S35" s="4">
        <v>9160</v>
      </c>
      <c r="U35" s="4">
        <v>9421030894</v>
      </c>
      <c r="W35" s="4">
        <v>12724870480</v>
      </c>
      <c r="Y35" s="1">
        <v>1.9367608371304431E-3</v>
      </c>
    </row>
    <row r="36" spans="1:27" ht="21" x14ac:dyDescent="0.2">
      <c r="A36" s="20" t="s">
        <v>94</v>
      </c>
      <c r="C36" s="4">
        <v>0</v>
      </c>
      <c r="E36" s="4">
        <v>0</v>
      </c>
      <c r="G36" s="4">
        <v>0</v>
      </c>
      <c r="I36" s="4">
        <v>6100000</v>
      </c>
      <c r="K36" s="4">
        <v>63222978305</v>
      </c>
      <c r="M36" s="4">
        <v>0</v>
      </c>
      <c r="O36" s="4">
        <v>0</v>
      </c>
      <c r="Q36" s="4">
        <v>6100000</v>
      </c>
      <c r="S36" s="4">
        <v>11590</v>
      </c>
      <c r="U36" s="4">
        <v>63222978305</v>
      </c>
      <c r="W36" s="4">
        <v>70152496730</v>
      </c>
      <c r="Y36" s="1">
        <v>1.0677405990664786E-2</v>
      </c>
    </row>
    <row r="37" spans="1:27" ht="21" x14ac:dyDescent="0.2">
      <c r="A37" s="20" t="s">
        <v>95</v>
      </c>
      <c r="C37" s="4">
        <v>0</v>
      </c>
      <c r="E37" s="4">
        <v>0</v>
      </c>
      <c r="G37" s="4">
        <v>0</v>
      </c>
      <c r="I37" s="4">
        <v>8656417</v>
      </c>
      <c r="K37" s="4">
        <v>0</v>
      </c>
      <c r="M37" s="4">
        <v>0</v>
      </c>
      <c r="O37" s="4">
        <v>0</v>
      </c>
      <c r="Q37" s="4">
        <v>8656417</v>
      </c>
      <c r="S37" s="4">
        <v>4030</v>
      </c>
      <c r="U37" s="4">
        <v>40183087714</v>
      </c>
      <c r="W37" s="4">
        <v>34615696673.257698</v>
      </c>
      <c r="Y37" s="1">
        <v>5.2686057411841002E-3</v>
      </c>
    </row>
    <row r="38" spans="1:27" ht="21" x14ac:dyDescent="0.2">
      <c r="A38" s="20" t="s">
        <v>96</v>
      </c>
      <c r="C38" s="4">
        <v>0</v>
      </c>
      <c r="E38" s="4">
        <v>0</v>
      </c>
      <c r="G38" s="4">
        <v>0</v>
      </c>
      <c r="I38" s="4">
        <v>585000</v>
      </c>
      <c r="K38" s="4">
        <v>4856607006</v>
      </c>
      <c r="M38" s="4">
        <v>0</v>
      </c>
      <c r="O38" s="4">
        <v>0</v>
      </c>
      <c r="Q38" s="4">
        <v>585000</v>
      </c>
      <c r="S38" s="4">
        <v>6601</v>
      </c>
      <c r="U38" s="4">
        <v>4856607006</v>
      </c>
      <c r="W38" s="4">
        <v>3831734947.9499998</v>
      </c>
      <c r="Y38" s="1">
        <v>5.8320076397772632E-4</v>
      </c>
    </row>
    <row r="39" spans="1:27" ht="21" x14ac:dyDescent="0.2">
      <c r="A39" s="20" t="s">
        <v>97</v>
      </c>
      <c r="C39" s="4">
        <v>0</v>
      </c>
      <c r="E39" s="4">
        <v>0</v>
      </c>
      <c r="G39" s="4">
        <v>0</v>
      </c>
      <c r="I39" s="4">
        <v>1000000</v>
      </c>
      <c r="K39" s="4">
        <v>21727728820</v>
      </c>
      <c r="M39" s="4">
        <v>0</v>
      </c>
      <c r="O39" s="4">
        <v>0</v>
      </c>
      <c r="Q39" s="4">
        <v>1000000</v>
      </c>
      <c r="S39" s="4">
        <v>26860</v>
      </c>
      <c r="U39" s="4">
        <v>21727728820</v>
      </c>
      <c r="W39" s="4">
        <v>26652372200</v>
      </c>
      <c r="Y39" s="1">
        <v>4.0565655088368449E-3</v>
      </c>
    </row>
    <row r="40" spans="1:27" ht="21" x14ac:dyDescent="0.2">
      <c r="A40" s="20" t="s">
        <v>98</v>
      </c>
      <c r="C40" s="4">
        <v>0</v>
      </c>
      <c r="E40" s="4">
        <v>0</v>
      </c>
      <c r="G40" s="4">
        <v>0</v>
      </c>
      <c r="I40" s="4">
        <v>3500000</v>
      </c>
      <c r="K40" s="4">
        <v>74771662221</v>
      </c>
      <c r="M40" s="4">
        <v>0</v>
      </c>
      <c r="O40" s="4">
        <v>0</v>
      </c>
      <c r="Q40" s="4">
        <v>3500000</v>
      </c>
      <c r="S40" s="4">
        <v>22070</v>
      </c>
      <c r="U40" s="4">
        <v>74771662221</v>
      </c>
      <c r="W40" s="4">
        <v>76647896150</v>
      </c>
      <c r="Y40" s="1">
        <v>1.1666023928894344E-2</v>
      </c>
    </row>
    <row r="41" spans="1:27" ht="21" x14ac:dyDescent="0.2">
      <c r="A41" s="20" t="s">
        <v>99</v>
      </c>
      <c r="C41" s="4">
        <v>0</v>
      </c>
      <c r="E41" s="4">
        <v>0</v>
      </c>
      <c r="G41" s="4">
        <v>0</v>
      </c>
      <c r="I41" s="4">
        <v>30000</v>
      </c>
      <c r="K41" s="4">
        <v>572710252</v>
      </c>
      <c r="M41" s="4">
        <v>0</v>
      </c>
      <c r="O41" s="4">
        <v>0</v>
      </c>
      <c r="Q41" s="4">
        <v>30000</v>
      </c>
      <c r="S41" s="4">
        <v>21100</v>
      </c>
      <c r="U41" s="4">
        <v>572710252</v>
      </c>
      <c r="W41" s="4">
        <v>628106910</v>
      </c>
      <c r="Y41" s="1">
        <v>9.5599626474077547E-5</v>
      </c>
    </row>
    <row r="42" spans="1:27" ht="21.75" thickBot="1" x14ac:dyDescent="0.25">
      <c r="A42" s="20" t="s">
        <v>100</v>
      </c>
      <c r="C42" s="4">
        <v>0</v>
      </c>
      <c r="E42" s="4">
        <v>0</v>
      </c>
      <c r="G42" s="4">
        <v>0</v>
      </c>
      <c r="I42" s="4">
        <v>10000</v>
      </c>
      <c r="K42" s="4">
        <v>387521899</v>
      </c>
      <c r="M42" s="4">
        <v>0</v>
      </c>
      <c r="O42" s="4">
        <v>0</v>
      </c>
      <c r="Q42" s="4">
        <v>10000</v>
      </c>
      <c r="S42" s="4">
        <v>38650</v>
      </c>
      <c r="U42" s="4">
        <v>387521899</v>
      </c>
      <c r="W42" s="4">
        <v>383512355</v>
      </c>
      <c r="Y42" s="1">
        <v>5.8371651867663466E-5</v>
      </c>
    </row>
    <row r="43" spans="1:27" s="20" customFormat="1" ht="21.75" thickBot="1" x14ac:dyDescent="0.25">
      <c r="E43" s="21">
        <f>SUM(E9:E42)</f>
        <v>4355678383887</v>
      </c>
      <c r="G43" s="21">
        <f>SUM(G9:G42)</f>
        <v>4121577545127.7949</v>
      </c>
      <c r="I43" s="20" t="s">
        <v>15</v>
      </c>
      <c r="K43" s="21">
        <f>SUM(K9:K42)</f>
        <v>1380738706410</v>
      </c>
      <c r="M43" s="20" t="s">
        <v>15</v>
      </c>
      <c r="O43" s="21">
        <f>SUM(O9:O42)</f>
        <v>75969652951</v>
      </c>
      <c r="S43" s="20" t="s">
        <v>15</v>
      </c>
      <c r="U43" s="21">
        <f>SUM(U9:U42)</f>
        <v>5673942000965</v>
      </c>
      <c r="W43" s="21">
        <f>SUM(W9:W42)</f>
        <v>6419464130474.7666</v>
      </c>
      <c r="Y43" s="13">
        <f>SUM(Y9:Y42)</f>
        <v>0.97706037501979837</v>
      </c>
      <c r="AA43" s="4"/>
    </row>
    <row r="44" spans="1:27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5"/>
  <sheetViews>
    <sheetView rightToLeft="1" zoomScale="85" zoomScaleNormal="85" workbookViewId="0">
      <selection activeCell="A18" sqref="A18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6.25" x14ac:dyDescent="0.2">
      <c r="A2" s="63" t="str">
        <f>+سهام!A2</f>
        <v>صندوق سرمایه‌گذاری بخشی صنایع مفید - معدن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17" ht="26.25" x14ac:dyDescent="0.2">
      <c r="A3" s="63" t="s">
        <v>22</v>
      </c>
      <c r="B3" s="63" t="s">
        <v>22</v>
      </c>
      <c r="C3" s="63" t="s">
        <v>22</v>
      </c>
      <c r="D3" s="63" t="s">
        <v>22</v>
      </c>
      <c r="E3" s="63" t="s">
        <v>22</v>
      </c>
      <c r="F3" s="63" t="s">
        <v>22</v>
      </c>
      <c r="G3" s="63" t="s">
        <v>22</v>
      </c>
      <c r="H3" s="63" t="s">
        <v>22</v>
      </c>
      <c r="I3" s="63" t="s">
        <v>22</v>
      </c>
      <c r="J3" s="63" t="s">
        <v>22</v>
      </c>
      <c r="K3" s="63" t="s">
        <v>22</v>
      </c>
      <c r="L3" s="63" t="s">
        <v>22</v>
      </c>
      <c r="M3" s="63" t="s">
        <v>22</v>
      </c>
      <c r="N3" s="63" t="s">
        <v>22</v>
      </c>
      <c r="O3" s="63" t="s">
        <v>22</v>
      </c>
      <c r="P3" s="63" t="s">
        <v>22</v>
      </c>
      <c r="Q3" s="63" t="s">
        <v>22</v>
      </c>
    </row>
    <row r="4" spans="1:17" ht="26.25" x14ac:dyDescent="0.2">
      <c r="A4" s="63" t="str">
        <f>+سهام!A4</f>
        <v>برای ماه منتهی به 1405/03/31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17" ht="27" thickBot="1" x14ac:dyDescent="0.25">
      <c r="A6" s="64" t="s">
        <v>3</v>
      </c>
      <c r="C6" s="64" t="s">
        <v>24</v>
      </c>
      <c r="D6" s="64" t="s">
        <v>24</v>
      </c>
      <c r="E6" s="64" t="s">
        <v>24</v>
      </c>
      <c r="F6" s="64" t="s">
        <v>24</v>
      </c>
      <c r="G6" s="64" t="s">
        <v>24</v>
      </c>
      <c r="H6" s="64" t="s">
        <v>24</v>
      </c>
      <c r="I6" s="64" t="s">
        <v>24</v>
      </c>
      <c r="K6" s="64" t="s">
        <v>25</v>
      </c>
      <c r="L6" s="64" t="s">
        <v>25</v>
      </c>
      <c r="M6" s="64" t="s">
        <v>25</v>
      </c>
      <c r="N6" s="64" t="s">
        <v>25</v>
      </c>
      <c r="O6" s="64" t="s">
        <v>25</v>
      </c>
      <c r="P6" s="64" t="s">
        <v>25</v>
      </c>
      <c r="Q6" s="64" t="s">
        <v>25</v>
      </c>
    </row>
    <row r="7" spans="1:17" ht="27" thickBot="1" x14ac:dyDescent="0.25">
      <c r="A7" s="64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68</v>
      </c>
      <c r="C8" s="3">
        <v>562499</v>
      </c>
      <c r="E8" s="3">
        <v>4950798329</v>
      </c>
      <c r="G8" s="3">
        <v>4537766676</v>
      </c>
      <c r="I8" s="43">
        <f>+E8-G8</f>
        <v>413031653</v>
      </c>
      <c r="K8" s="45">
        <v>562499</v>
      </c>
      <c r="L8" s="45"/>
      <c r="M8" s="45">
        <v>4950798329</v>
      </c>
      <c r="N8" s="45"/>
      <c r="O8" s="45">
        <v>5542438265</v>
      </c>
      <c r="Q8" s="3">
        <f>+M8-O8</f>
        <v>-591639936</v>
      </c>
    </row>
    <row r="9" spans="1:17" ht="21" x14ac:dyDescent="0.2">
      <c r="A9" s="20" t="s">
        <v>81</v>
      </c>
      <c r="C9" s="3">
        <v>2000000</v>
      </c>
      <c r="E9" s="3">
        <v>5540835680</v>
      </c>
      <c r="G9" s="3">
        <v>4157611300</v>
      </c>
      <c r="I9" s="48">
        <f t="shared" ref="I9:I38" si="0">+E9-G9</f>
        <v>1383224380</v>
      </c>
      <c r="K9" s="45">
        <v>2000000</v>
      </c>
      <c r="L9" s="45"/>
      <c r="M9" s="45">
        <v>5540835680</v>
      </c>
      <c r="N9" s="45"/>
      <c r="O9" s="45">
        <v>4443360508</v>
      </c>
      <c r="Q9" s="48">
        <f t="shared" ref="Q9:Q38" si="1">+M9-O9</f>
        <v>1097475172</v>
      </c>
    </row>
    <row r="10" spans="1:17" ht="21" x14ac:dyDescent="0.2">
      <c r="A10" s="20" t="s">
        <v>99</v>
      </c>
      <c r="C10" s="3">
        <v>30000</v>
      </c>
      <c r="E10" s="3">
        <v>628106910</v>
      </c>
      <c r="G10" s="3">
        <v>572710252</v>
      </c>
      <c r="I10" s="48">
        <f t="shared" si="0"/>
        <v>55396658</v>
      </c>
      <c r="K10" s="45">
        <v>30000</v>
      </c>
      <c r="L10" s="45"/>
      <c r="M10" s="45">
        <v>628106910</v>
      </c>
      <c r="N10" s="45"/>
      <c r="O10" s="45">
        <v>572710252</v>
      </c>
      <c r="Q10" s="48">
        <f t="shared" si="1"/>
        <v>55396658</v>
      </c>
    </row>
    <row r="11" spans="1:17" ht="21" x14ac:dyDescent="0.2">
      <c r="A11" s="20" t="s">
        <v>95</v>
      </c>
      <c r="C11" s="3">
        <v>8656417</v>
      </c>
      <c r="E11" s="3">
        <v>34615696673</v>
      </c>
      <c r="G11" s="3">
        <v>40183087714</v>
      </c>
      <c r="I11" s="48">
        <f t="shared" si="0"/>
        <v>-5567391041</v>
      </c>
      <c r="K11" s="45">
        <v>8656417</v>
      </c>
      <c r="L11" s="45"/>
      <c r="M11" s="45">
        <v>34615696673</v>
      </c>
      <c r="N11" s="45"/>
      <c r="O11" s="45">
        <v>40183087714</v>
      </c>
      <c r="Q11" s="48">
        <f t="shared" si="1"/>
        <v>-5567391041</v>
      </c>
    </row>
    <row r="12" spans="1:17" s="50" customFormat="1" ht="21" x14ac:dyDescent="0.2">
      <c r="A12" s="20" t="s">
        <v>93</v>
      </c>
      <c r="C12" s="50">
        <v>1400000</v>
      </c>
      <c r="E12" s="50">
        <v>12724870480</v>
      </c>
      <c r="G12" s="50">
        <v>9421030894</v>
      </c>
      <c r="I12" s="50">
        <f t="shared" si="0"/>
        <v>3303839586</v>
      </c>
      <c r="K12" s="50">
        <v>1400000</v>
      </c>
      <c r="M12" s="50">
        <v>12724870480</v>
      </c>
      <c r="O12" s="50">
        <v>9421030894</v>
      </c>
      <c r="Q12" s="50">
        <f t="shared" si="1"/>
        <v>3303839586</v>
      </c>
    </row>
    <row r="13" spans="1:17" s="50" customFormat="1" ht="21" x14ac:dyDescent="0.2">
      <c r="A13" s="20" t="s">
        <v>65</v>
      </c>
      <c r="C13" s="50">
        <v>59200000</v>
      </c>
      <c r="E13" s="50">
        <v>291949648480</v>
      </c>
      <c r="G13" s="50">
        <v>210222471089</v>
      </c>
      <c r="I13" s="50">
        <f t="shared" si="0"/>
        <v>81727177391</v>
      </c>
      <c r="K13" s="50">
        <v>59200000</v>
      </c>
      <c r="M13" s="50">
        <v>291949648480</v>
      </c>
      <c r="O13" s="50">
        <v>251176615838</v>
      </c>
      <c r="Q13" s="50">
        <f t="shared" si="1"/>
        <v>40773032642</v>
      </c>
    </row>
    <row r="14" spans="1:17" s="50" customFormat="1" ht="21" x14ac:dyDescent="0.2">
      <c r="A14" s="20" t="s">
        <v>105</v>
      </c>
      <c r="C14" s="50">
        <v>3500000</v>
      </c>
      <c r="E14" s="50">
        <v>76647896150</v>
      </c>
      <c r="G14" s="50">
        <v>74771662221</v>
      </c>
      <c r="I14" s="50">
        <f t="shared" si="0"/>
        <v>1876233929</v>
      </c>
      <c r="K14" s="50">
        <v>3500000</v>
      </c>
      <c r="M14" s="50">
        <v>76647896150</v>
      </c>
      <c r="O14" s="50">
        <v>74771662221</v>
      </c>
      <c r="Q14" s="50">
        <f t="shared" si="1"/>
        <v>1876233929</v>
      </c>
    </row>
    <row r="15" spans="1:17" s="50" customFormat="1" ht="21" x14ac:dyDescent="0.2">
      <c r="A15" s="20" t="s">
        <v>85</v>
      </c>
      <c r="C15" s="50">
        <v>27458735</v>
      </c>
      <c r="E15" s="50">
        <v>27464450811</v>
      </c>
      <c r="G15" s="50">
        <v>27110246583</v>
      </c>
      <c r="I15" s="50">
        <f t="shared" si="0"/>
        <v>354204228</v>
      </c>
      <c r="K15" s="50">
        <v>27458735</v>
      </c>
      <c r="M15" s="50">
        <v>27464450811</v>
      </c>
      <c r="O15" s="50">
        <v>26305468130</v>
      </c>
      <c r="Q15" s="50">
        <f t="shared" si="1"/>
        <v>1158982681</v>
      </c>
    </row>
    <row r="16" spans="1:17" s="50" customFormat="1" ht="21" x14ac:dyDescent="0.2">
      <c r="A16" s="20" t="s">
        <v>64</v>
      </c>
      <c r="C16" s="50">
        <v>13300000</v>
      </c>
      <c r="E16" s="50">
        <v>198353780730</v>
      </c>
      <c r="G16" s="50">
        <v>179217853780</v>
      </c>
      <c r="I16" s="50">
        <f t="shared" si="0"/>
        <v>19135926950</v>
      </c>
      <c r="K16" s="50">
        <v>13300000</v>
      </c>
      <c r="M16" s="50">
        <v>198353780730</v>
      </c>
      <c r="O16" s="50">
        <v>187400112200</v>
      </c>
      <c r="Q16" s="50">
        <f t="shared" si="1"/>
        <v>10953668530</v>
      </c>
    </row>
    <row r="17" spans="1:17" s="50" customFormat="1" ht="21" x14ac:dyDescent="0.2">
      <c r="A17" s="20" t="s">
        <v>48</v>
      </c>
      <c r="C17" s="50">
        <v>27700536</v>
      </c>
      <c r="E17" s="50">
        <v>138256646610</v>
      </c>
      <c r="G17" s="50">
        <v>117011695975</v>
      </c>
      <c r="I17" s="50">
        <f t="shared" si="0"/>
        <v>21244950635</v>
      </c>
      <c r="K17" s="50">
        <v>27700536</v>
      </c>
      <c r="M17" s="50">
        <v>138256646610</v>
      </c>
      <c r="O17" s="50">
        <v>161584343579</v>
      </c>
      <c r="Q17" s="50">
        <f t="shared" si="1"/>
        <v>-23327696969</v>
      </c>
    </row>
    <row r="18" spans="1:17" ht="21" x14ac:dyDescent="0.2">
      <c r="A18" s="20" t="s">
        <v>61</v>
      </c>
      <c r="C18" s="3">
        <v>90622727</v>
      </c>
      <c r="E18" s="3">
        <v>300250270277</v>
      </c>
      <c r="G18" s="3">
        <v>261679641497</v>
      </c>
      <c r="I18" s="50">
        <f t="shared" si="0"/>
        <v>38570628780</v>
      </c>
      <c r="K18" s="45">
        <v>90622727</v>
      </c>
      <c r="L18" s="45"/>
      <c r="M18" s="45">
        <v>300250270277</v>
      </c>
      <c r="N18" s="45"/>
      <c r="O18" s="45">
        <v>351524308511</v>
      </c>
      <c r="Q18" s="50">
        <f t="shared" si="1"/>
        <v>-51274038234</v>
      </c>
    </row>
    <row r="19" spans="1:17" ht="21" x14ac:dyDescent="0.2">
      <c r="A19" s="20" t="s">
        <v>100</v>
      </c>
      <c r="C19" s="3">
        <v>10000</v>
      </c>
      <c r="E19" s="3">
        <v>383512355</v>
      </c>
      <c r="G19" s="3">
        <v>387521899</v>
      </c>
      <c r="I19" s="50">
        <f t="shared" si="0"/>
        <v>-4009544</v>
      </c>
      <c r="K19" s="45">
        <v>10000</v>
      </c>
      <c r="L19" s="45"/>
      <c r="M19" s="45">
        <v>383512355</v>
      </c>
      <c r="N19" s="45"/>
      <c r="O19" s="45">
        <v>387521899</v>
      </c>
      <c r="Q19" s="48">
        <f t="shared" si="1"/>
        <v>-4009544</v>
      </c>
    </row>
    <row r="20" spans="1:17" s="44" customFormat="1" ht="21" x14ac:dyDescent="0.2">
      <c r="A20" s="20" t="s">
        <v>101</v>
      </c>
      <c r="C20" s="44">
        <v>1000000</v>
      </c>
      <c r="E20" s="44">
        <v>26652372200</v>
      </c>
      <c r="G20" s="44">
        <v>21727728820</v>
      </c>
      <c r="I20" s="48">
        <f t="shared" si="0"/>
        <v>4924643380</v>
      </c>
      <c r="K20" s="45">
        <v>1000000</v>
      </c>
      <c r="L20" s="45"/>
      <c r="M20" s="45">
        <v>26652372200</v>
      </c>
      <c r="N20" s="45"/>
      <c r="O20" s="45">
        <v>21727728820</v>
      </c>
      <c r="Q20" s="48">
        <f t="shared" si="1"/>
        <v>4924643380</v>
      </c>
    </row>
    <row r="21" spans="1:17" s="44" customFormat="1" ht="21" x14ac:dyDescent="0.2">
      <c r="A21" s="20" t="s">
        <v>87</v>
      </c>
      <c r="C21" s="44">
        <v>36404494</v>
      </c>
      <c r="E21" s="44">
        <v>37965364712</v>
      </c>
      <c r="G21" s="44">
        <v>37893118537</v>
      </c>
      <c r="I21" s="48">
        <f t="shared" si="0"/>
        <v>72246175</v>
      </c>
      <c r="K21" s="45">
        <v>36404494</v>
      </c>
      <c r="L21" s="45"/>
      <c r="M21" s="45">
        <v>37965364712</v>
      </c>
      <c r="N21" s="45"/>
      <c r="O21" s="45">
        <v>33128089540</v>
      </c>
      <c r="Q21" s="48">
        <f t="shared" si="1"/>
        <v>4837275172</v>
      </c>
    </row>
    <row r="22" spans="1:17" s="44" customFormat="1" ht="21" x14ac:dyDescent="0.2">
      <c r="A22" s="20" t="s">
        <v>92</v>
      </c>
      <c r="C22" s="44">
        <v>15000</v>
      </c>
      <c r="E22" s="44">
        <v>484475827</v>
      </c>
      <c r="G22" s="44">
        <v>489540889</v>
      </c>
      <c r="I22" s="48">
        <f t="shared" si="0"/>
        <v>-5065062</v>
      </c>
      <c r="K22" s="45">
        <v>15000</v>
      </c>
      <c r="L22" s="45"/>
      <c r="M22" s="45">
        <v>484475827</v>
      </c>
      <c r="N22" s="45"/>
      <c r="O22" s="45">
        <v>489540889</v>
      </c>
      <c r="Q22" s="48">
        <f t="shared" si="1"/>
        <v>-5065062</v>
      </c>
    </row>
    <row r="23" spans="1:17" s="44" customFormat="1" ht="21" x14ac:dyDescent="0.2">
      <c r="A23" s="20" t="s">
        <v>89</v>
      </c>
      <c r="C23" s="44">
        <v>1700000</v>
      </c>
      <c r="E23" s="44">
        <v>104652732360</v>
      </c>
      <c r="G23" s="44">
        <v>101325454486</v>
      </c>
      <c r="I23" s="48">
        <f t="shared" si="0"/>
        <v>3327277874</v>
      </c>
      <c r="K23" s="45">
        <v>1700000</v>
      </c>
      <c r="L23" s="45"/>
      <c r="M23" s="45">
        <v>104652732360</v>
      </c>
      <c r="N23" s="45"/>
      <c r="O23" s="45">
        <v>101362311603</v>
      </c>
      <c r="Q23" s="48">
        <f t="shared" si="1"/>
        <v>3290420757</v>
      </c>
    </row>
    <row r="24" spans="1:17" s="49" customFormat="1" ht="21" x14ac:dyDescent="0.2">
      <c r="A24" s="20" t="s">
        <v>71</v>
      </c>
      <c r="C24" s="49">
        <v>3400000</v>
      </c>
      <c r="E24" s="49">
        <v>32252744080</v>
      </c>
      <c r="G24" s="49">
        <v>21483836224</v>
      </c>
      <c r="I24" s="49">
        <f t="shared" si="0"/>
        <v>10768907856</v>
      </c>
      <c r="K24" s="49">
        <v>3400000</v>
      </c>
      <c r="M24" s="49">
        <v>32252744080</v>
      </c>
      <c r="O24" s="49">
        <v>28345187981</v>
      </c>
      <c r="Q24" s="49">
        <f t="shared" si="1"/>
        <v>3907556099</v>
      </c>
    </row>
    <row r="25" spans="1:17" s="49" customFormat="1" ht="21" x14ac:dyDescent="0.2">
      <c r="A25" s="20" t="s">
        <v>70</v>
      </c>
      <c r="C25" s="49">
        <v>5000000</v>
      </c>
      <c r="E25" s="49">
        <v>24261001500</v>
      </c>
      <c r="G25" s="49">
        <v>18054352650</v>
      </c>
      <c r="I25" s="49">
        <f t="shared" si="0"/>
        <v>6206648850</v>
      </c>
      <c r="K25" s="49">
        <v>5000000</v>
      </c>
      <c r="M25" s="49">
        <v>24261001500</v>
      </c>
      <c r="O25" s="49">
        <v>20395284684</v>
      </c>
      <c r="Q25" s="49">
        <f t="shared" si="1"/>
        <v>3865716816</v>
      </c>
    </row>
    <row r="26" spans="1:17" s="49" customFormat="1" ht="21" x14ac:dyDescent="0.2">
      <c r="A26" s="20" t="s">
        <v>88</v>
      </c>
      <c r="C26" s="49">
        <v>22449011</v>
      </c>
      <c r="E26" s="49">
        <v>31185672203</v>
      </c>
      <c r="G26" s="49">
        <v>21584939493</v>
      </c>
      <c r="I26" s="49">
        <f t="shared" si="0"/>
        <v>9600732710</v>
      </c>
      <c r="K26" s="49">
        <v>22449011</v>
      </c>
      <c r="M26" s="49">
        <v>31185672203</v>
      </c>
      <c r="O26" s="49">
        <v>30193919795</v>
      </c>
      <c r="Q26" s="49">
        <f t="shared" si="1"/>
        <v>991752408</v>
      </c>
    </row>
    <row r="27" spans="1:17" s="43" customFormat="1" ht="21" x14ac:dyDescent="0.2">
      <c r="A27" s="20" t="s">
        <v>62</v>
      </c>
      <c r="C27" s="43">
        <v>41800544</v>
      </c>
      <c r="E27" s="43">
        <v>84987245454</v>
      </c>
      <c r="G27" s="43">
        <v>66363881271</v>
      </c>
      <c r="I27" s="49">
        <f t="shared" si="0"/>
        <v>18623364183</v>
      </c>
      <c r="K27" s="45">
        <v>41800544</v>
      </c>
      <c r="L27" s="45"/>
      <c r="M27" s="45">
        <v>84987245454</v>
      </c>
      <c r="N27" s="45"/>
      <c r="O27" s="45">
        <v>72696672560</v>
      </c>
      <c r="Q27" s="49">
        <f t="shared" si="1"/>
        <v>12290572894</v>
      </c>
    </row>
    <row r="28" spans="1:17" s="43" customFormat="1" ht="21" x14ac:dyDescent="0.2">
      <c r="A28" s="20" t="s">
        <v>52</v>
      </c>
      <c r="C28" s="43">
        <v>204623752</v>
      </c>
      <c r="E28" s="43">
        <v>487300824953</v>
      </c>
      <c r="G28" s="43">
        <v>399789718471</v>
      </c>
      <c r="I28" s="48">
        <f t="shared" si="0"/>
        <v>87511106482</v>
      </c>
      <c r="K28" s="45">
        <v>204623752</v>
      </c>
      <c r="L28" s="45"/>
      <c r="M28" s="45">
        <v>487300824953</v>
      </c>
      <c r="N28" s="45"/>
      <c r="O28" s="45">
        <v>542790594317</v>
      </c>
      <c r="Q28" s="48">
        <f t="shared" si="1"/>
        <v>-55489769364</v>
      </c>
    </row>
    <row r="29" spans="1:17" s="43" customFormat="1" ht="21" x14ac:dyDescent="0.2">
      <c r="A29" s="20" t="s">
        <v>84</v>
      </c>
      <c r="C29" s="43">
        <v>17991110</v>
      </c>
      <c r="E29" s="43">
        <v>209225893795</v>
      </c>
      <c r="G29" s="43">
        <v>226542371352</v>
      </c>
      <c r="I29" s="48">
        <f t="shared" si="0"/>
        <v>-17316477557</v>
      </c>
      <c r="K29" s="45">
        <v>17991110</v>
      </c>
      <c r="L29" s="45"/>
      <c r="M29" s="45">
        <v>209225893795</v>
      </c>
      <c r="N29" s="45"/>
      <c r="O29" s="45">
        <v>156972434750</v>
      </c>
      <c r="Q29" s="48">
        <f t="shared" si="1"/>
        <v>52253459045</v>
      </c>
    </row>
    <row r="30" spans="1:17" s="48" customFormat="1" ht="21" x14ac:dyDescent="0.2">
      <c r="A30" s="20" t="s">
        <v>49</v>
      </c>
      <c r="C30" s="48">
        <v>1028996902</v>
      </c>
      <c r="E30" s="48">
        <v>2273862217495</v>
      </c>
      <c r="G30" s="48">
        <v>2009563778679</v>
      </c>
      <c r="I30" s="48">
        <f t="shared" si="0"/>
        <v>264298438816</v>
      </c>
      <c r="K30" s="48">
        <v>1028996902</v>
      </c>
      <c r="M30" s="48">
        <v>2273862217495</v>
      </c>
      <c r="O30" s="48">
        <v>2228930538173</v>
      </c>
      <c r="Q30" s="48">
        <f t="shared" si="1"/>
        <v>44931679322</v>
      </c>
    </row>
    <row r="31" spans="1:17" s="48" customFormat="1" ht="21" x14ac:dyDescent="0.2">
      <c r="A31" s="20" t="s">
        <v>79</v>
      </c>
      <c r="C31" s="48">
        <v>10000000</v>
      </c>
      <c r="E31" s="48">
        <v>30482534400</v>
      </c>
      <c r="G31" s="48">
        <v>24290769600</v>
      </c>
      <c r="I31" s="48">
        <f t="shared" si="0"/>
        <v>6191764800</v>
      </c>
      <c r="K31" s="48">
        <v>10000000</v>
      </c>
      <c r="M31" s="48">
        <v>30482534400</v>
      </c>
      <c r="O31" s="48">
        <v>31479636203</v>
      </c>
      <c r="Q31" s="48">
        <f t="shared" si="1"/>
        <v>-997101803</v>
      </c>
    </row>
    <row r="32" spans="1:17" s="43" customFormat="1" ht="21" x14ac:dyDescent="0.2">
      <c r="A32" s="20" t="s">
        <v>50</v>
      </c>
      <c r="C32" s="43">
        <v>75649236</v>
      </c>
      <c r="E32" s="43">
        <v>273985306031</v>
      </c>
      <c r="G32" s="43">
        <v>217611891009</v>
      </c>
      <c r="I32" s="48">
        <f t="shared" si="0"/>
        <v>56373415022</v>
      </c>
      <c r="K32" s="45">
        <v>75649236</v>
      </c>
      <c r="L32" s="45"/>
      <c r="M32" s="45">
        <v>273985306031</v>
      </c>
      <c r="N32" s="45"/>
      <c r="O32" s="45">
        <v>249739482873</v>
      </c>
      <c r="Q32" s="48">
        <f t="shared" si="1"/>
        <v>24245823158</v>
      </c>
    </row>
    <row r="33" spans="1:17" ht="21" x14ac:dyDescent="0.2">
      <c r="A33" s="20" t="s">
        <v>96</v>
      </c>
      <c r="C33" s="3">
        <v>585000</v>
      </c>
      <c r="E33" s="3">
        <v>3831734948</v>
      </c>
      <c r="G33" s="3">
        <v>4856607006</v>
      </c>
      <c r="I33" s="48">
        <f t="shared" si="0"/>
        <v>-1024872058</v>
      </c>
      <c r="K33" s="45">
        <v>585000</v>
      </c>
      <c r="L33" s="45"/>
      <c r="M33" s="45">
        <v>3831734948</v>
      </c>
      <c r="N33" s="45"/>
      <c r="O33" s="45">
        <v>4856607006</v>
      </c>
      <c r="Q33" s="48">
        <f t="shared" si="1"/>
        <v>-1024872058</v>
      </c>
    </row>
    <row r="34" spans="1:17" ht="21" x14ac:dyDescent="0.2">
      <c r="A34" s="20" t="s">
        <v>46</v>
      </c>
      <c r="C34" s="3">
        <v>67537718</v>
      </c>
      <c r="E34" s="3">
        <v>954302876503</v>
      </c>
      <c r="G34" s="3">
        <v>715658301242</v>
      </c>
      <c r="I34" s="48">
        <f t="shared" si="0"/>
        <v>238644575261</v>
      </c>
      <c r="K34" s="45">
        <v>67537718</v>
      </c>
      <c r="L34" s="45"/>
      <c r="M34" s="45">
        <v>954302876503</v>
      </c>
      <c r="N34" s="45"/>
      <c r="O34" s="45">
        <v>707173913547</v>
      </c>
      <c r="Q34" s="48">
        <f t="shared" si="1"/>
        <v>247128962956</v>
      </c>
    </row>
    <row r="35" spans="1:17" ht="21" x14ac:dyDescent="0.2">
      <c r="A35" s="20" t="s">
        <v>51</v>
      </c>
      <c r="C35" s="3">
        <v>262629547</v>
      </c>
      <c r="E35" s="3">
        <v>533447013971</v>
      </c>
      <c r="G35" s="3">
        <v>445885608649</v>
      </c>
      <c r="I35" s="48">
        <f t="shared" si="0"/>
        <v>87561405322</v>
      </c>
      <c r="K35" s="45">
        <v>262629547</v>
      </c>
      <c r="L35" s="45"/>
      <c r="M35" s="45">
        <v>533447013971</v>
      </c>
      <c r="N35" s="45"/>
      <c r="O35" s="45">
        <v>596615035421</v>
      </c>
      <c r="Q35" s="48">
        <f t="shared" si="1"/>
        <v>-63168021450</v>
      </c>
    </row>
    <row r="36" spans="1:17" ht="21" x14ac:dyDescent="0.2">
      <c r="A36" s="20" t="s">
        <v>67</v>
      </c>
      <c r="C36" s="3">
        <v>314015</v>
      </c>
      <c r="E36" s="3">
        <v>21452810670</v>
      </c>
      <c r="G36" s="3">
        <v>27355896891</v>
      </c>
      <c r="I36" s="48">
        <f t="shared" si="0"/>
        <v>-5903086221</v>
      </c>
      <c r="K36" s="45">
        <v>314015</v>
      </c>
      <c r="L36" s="45"/>
      <c r="M36" s="45">
        <v>21452810670</v>
      </c>
      <c r="N36" s="45"/>
      <c r="O36" s="45">
        <v>14027676638</v>
      </c>
      <c r="Q36" s="48">
        <f t="shared" si="1"/>
        <v>7425134032</v>
      </c>
    </row>
    <row r="37" spans="1:17" s="45" customFormat="1" ht="21" x14ac:dyDescent="0.2">
      <c r="A37" s="20" t="s">
        <v>69</v>
      </c>
      <c r="C37" s="45">
        <v>4686650</v>
      </c>
      <c r="E37" s="45">
        <v>127212299158</v>
      </c>
      <c r="G37" s="45">
        <v>89387402612</v>
      </c>
      <c r="I37" s="48">
        <f t="shared" si="0"/>
        <v>37824896546</v>
      </c>
      <c r="K37" s="45">
        <v>4686650</v>
      </c>
      <c r="M37" s="45">
        <v>127212299158</v>
      </c>
      <c r="O37" s="45">
        <v>68696092439</v>
      </c>
      <c r="Q37" s="48">
        <f t="shared" si="1"/>
        <v>58516206719</v>
      </c>
    </row>
    <row r="38" spans="1:17" ht="21.75" thickBot="1" x14ac:dyDescent="0.25">
      <c r="A38" s="20" t="s">
        <v>94</v>
      </c>
      <c r="C38" s="3">
        <v>6100000</v>
      </c>
      <c r="E38" s="3">
        <v>70152496730</v>
      </c>
      <c r="G38" s="3">
        <v>63222978305</v>
      </c>
      <c r="I38" s="48">
        <f t="shared" si="0"/>
        <v>6929518425</v>
      </c>
      <c r="K38" s="45">
        <v>6100000</v>
      </c>
      <c r="L38" s="45"/>
      <c r="M38" s="45">
        <v>70152496730</v>
      </c>
      <c r="N38" s="45"/>
      <c r="O38" s="45">
        <v>63222978305</v>
      </c>
      <c r="Q38" s="48">
        <f t="shared" si="1"/>
        <v>6929518425</v>
      </c>
    </row>
    <row r="39" spans="1:17" s="22" customFormat="1" ht="21.75" thickBot="1" x14ac:dyDescent="0.25">
      <c r="E39" s="23">
        <f>SUM(E8:E38)</f>
        <v>6419464130475</v>
      </c>
      <c r="G39" s="23">
        <f>SUM(G8:G38)</f>
        <v>5442361476066</v>
      </c>
      <c r="I39" s="23">
        <f>SUM(I8:I38)</f>
        <v>977102654409</v>
      </c>
      <c r="K39" s="22" t="s">
        <v>15</v>
      </c>
      <c r="M39" s="23">
        <f>SUM(M8:M38)</f>
        <v>6419464130475</v>
      </c>
      <c r="O39" s="23">
        <f>SUM(O8:O38)</f>
        <v>6086156385555</v>
      </c>
      <c r="Q39" s="23">
        <f>SUM(Q8:Q38)</f>
        <v>333307744920</v>
      </c>
    </row>
    <row r="40" spans="1:17" ht="19.5" thickTop="1" x14ac:dyDescent="0.2"/>
    <row r="41" spans="1:17" x14ac:dyDescent="0.2">
      <c r="I41" s="50"/>
    </row>
    <row r="45" spans="1:17" x14ac:dyDescent="0.2">
      <c r="I45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K8" sqref="K8:K9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8.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20" ht="24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20" ht="24" x14ac:dyDescent="0.2">
      <c r="A4" s="53" t="str">
        <f>+سهام!A4</f>
        <v>برای ماه منتهی به 1405/03/31</v>
      </c>
      <c r="B4" s="53" t="s">
        <v>16</v>
      </c>
      <c r="C4" s="53" t="s">
        <v>16</v>
      </c>
      <c r="D4" s="53" t="s">
        <v>16</v>
      </c>
      <c r="E4" s="53" t="s">
        <v>16</v>
      </c>
      <c r="F4" s="53" t="s">
        <v>16</v>
      </c>
      <c r="G4" s="53" t="s">
        <v>16</v>
      </c>
      <c r="H4" s="53" t="s">
        <v>16</v>
      </c>
      <c r="I4" s="53" t="s">
        <v>16</v>
      </c>
      <c r="J4" s="53" t="s">
        <v>16</v>
      </c>
      <c r="K4" s="53" t="s">
        <v>16</v>
      </c>
    </row>
    <row r="5" spans="1:20" ht="25.5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4.75" thickBot="1" x14ac:dyDescent="0.25">
      <c r="A6" s="55" t="s">
        <v>17</v>
      </c>
      <c r="C6" s="38" t="str">
        <f>+سهام!C6</f>
        <v>1405/02/31</v>
      </c>
      <c r="E6" s="55" t="s">
        <v>5</v>
      </c>
      <c r="F6" s="55" t="s">
        <v>5</v>
      </c>
      <c r="G6" s="55" t="s">
        <v>5</v>
      </c>
      <c r="I6" s="55" t="str">
        <f>+سهام!Q6</f>
        <v>1405/03/31</v>
      </c>
      <c r="J6" s="55" t="s">
        <v>4</v>
      </c>
      <c r="K6" s="55" t="s">
        <v>4</v>
      </c>
    </row>
    <row r="7" spans="1:20" ht="24.75" thickBot="1" x14ac:dyDescent="0.25">
      <c r="A7" s="55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14248921642</v>
      </c>
      <c r="E8" s="30">
        <v>1083090999431</v>
      </c>
      <c r="G8" s="30">
        <v>1096173557114</v>
      </c>
      <c r="I8" s="30">
        <f>+C8+E8-G8</f>
        <v>1166363959</v>
      </c>
      <c r="K8" s="41">
        <v>1.7752385308613514E-4</v>
      </c>
    </row>
    <row r="9" spans="1:20" ht="24.75" thickBot="1" x14ac:dyDescent="0.25">
      <c r="A9" s="27" t="s">
        <v>47</v>
      </c>
      <c r="C9" s="30">
        <v>15310228</v>
      </c>
      <c r="E9" s="30">
        <v>64742</v>
      </c>
      <c r="G9" s="30">
        <v>0</v>
      </c>
      <c r="I9" s="30">
        <f t="shared" ref="I9" si="0">+C9+E9-G9</f>
        <v>15374970</v>
      </c>
      <c r="K9" s="41">
        <v>2.3401133877832169E-6</v>
      </c>
    </row>
    <row r="10" spans="1:20" s="27" customFormat="1" ht="24.75" thickBot="1" x14ac:dyDescent="0.25">
      <c r="A10" s="27" t="s">
        <v>15</v>
      </c>
      <c r="C10" s="26">
        <f>SUM(C8:C9)</f>
        <v>14264231870</v>
      </c>
      <c r="E10" s="26">
        <f>SUM(E8:E9)</f>
        <v>1083091064173</v>
      </c>
      <c r="G10" s="26">
        <f>SUM(G8:G9)</f>
        <v>1096173557114</v>
      </c>
      <c r="I10" s="26">
        <f>SUM(I8:I9)</f>
        <v>1181738929</v>
      </c>
      <c r="K10" s="42">
        <f>SUM(K8:K9)</f>
        <v>1.7986396647391836E-4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E13" sqref="E13"/>
    </sheetView>
  </sheetViews>
  <sheetFormatPr defaultRowHeight="18.75" x14ac:dyDescent="0.2"/>
  <cols>
    <col min="1" max="1" width="15" style="2" customWidth="1"/>
    <col min="2" max="2" width="0.875" style="2" customWidth="1"/>
    <col min="3" max="3" width="20.25" style="2" customWidth="1"/>
    <col min="4" max="4" width="0.875" style="2" customWidth="1"/>
    <col min="5" max="5" width="20.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</row>
    <row r="3" spans="1:5" ht="26.25" x14ac:dyDescent="0.2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</row>
    <row r="4" spans="1:5" ht="26.25" x14ac:dyDescent="0.2">
      <c r="A4" s="56" t="str">
        <f>+'جمع درآمدها'!A4</f>
        <v>برای ماه منتهی به 1405/03/31</v>
      </c>
      <c r="B4" s="56" t="s">
        <v>2</v>
      </c>
      <c r="C4" s="56" t="s">
        <v>2</v>
      </c>
      <c r="D4" s="56" t="s">
        <v>2</v>
      </c>
      <c r="E4" s="56" t="s">
        <v>2</v>
      </c>
    </row>
    <row r="5" spans="1:5" ht="26.25" x14ac:dyDescent="0.2">
      <c r="E5" s="46" t="s">
        <v>76</v>
      </c>
    </row>
    <row r="6" spans="1:5" ht="27" thickBot="1" x14ac:dyDescent="0.25">
      <c r="A6" s="57" t="s">
        <v>44</v>
      </c>
      <c r="C6" s="14" t="s">
        <v>24</v>
      </c>
      <c r="E6" s="14" t="s">
        <v>75</v>
      </c>
    </row>
    <row r="7" spans="1:5" ht="27" thickBot="1" x14ac:dyDescent="0.25">
      <c r="A7" s="57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0</v>
      </c>
      <c r="D8" s="10"/>
      <c r="E8" s="11">
        <v>1090106339</v>
      </c>
    </row>
    <row r="9" spans="1:5" ht="24.75" thickBot="1" x14ac:dyDescent="0.25">
      <c r="A9" s="10" t="s">
        <v>15</v>
      </c>
      <c r="B9" s="10"/>
      <c r="C9" s="12">
        <f>SUM(C8:C8)</f>
        <v>0</v>
      </c>
      <c r="D9" s="10"/>
      <c r="E9" s="12">
        <f>SUM(E8:E8)</f>
        <v>1090106339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G14" sqref="G14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</row>
    <row r="3" spans="1:7" ht="26.25" x14ac:dyDescent="0.45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</row>
    <row r="4" spans="1:7" ht="26.25" x14ac:dyDescent="0.45">
      <c r="A4" s="58" t="str">
        <f>+سهام!A4</f>
        <v>برای ماه منتهی به 1405/03/31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سهام'!I47</f>
        <v>1029537435956</v>
      </c>
      <c r="D7" s="8"/>
      <c r="E7" s="1">
        <f>+C7/$C$10</f>
        <v>0.99966455975435975</v>
      </c>
      <c r="F7" s="8"/>
      <c r="G7" s="1">
        <v>0.1566984740200886</v>
      </c>
    </row>
    <row r="8" spans="1:7" ht="21.75" thickBot="1" x14ac:dyDescent="0.6">
      <c r="A8" s="29" t="s">
        <v>42</v>
      </c>
      <c r="C8" s="8">
        <f>+'درآمد سپرده بانکی'!C10</f>
        <v>345464173</v>
      </c>
      <c r="D8" s="8"/>
      <c r="E8" s="1">
        <f t="shared" ref="E8:E9" si="0">+C8/$C$10</f>
        <v>3.3544024564028416E-4</v>
      </c>
      <c r="F8" s="8"/>
      <c r="G8" s="1">
        <v>5.2580612270252058E-5</v>
      </c>
    </row>
    <row r="9" spans="1:7" ht="21.75" hidden="1" thickBot="1" x14ac:dyDescent="0.6">
      <c r="A9" s="29" t="s">
        <v>77</v>
      </c>
      <c r="C9" s="8">
        <f>+'سایر درآمدها'!C9</f>
        <v>0</v>
      </c>
      <c r="D9" s="8"/>
      <c r="E9" s="1">
        <f t="shared" si="0"/>
        <v>0</v>
      </c>
      <c r="F9" s="8"/>
      <c r="G9" s="1">
        <v>0</v>
      </c>
    </row>
    <row r="10" spans="1:7" s="29" customFormat="1" ht="21.75" thickBot="1" x14ac:dyDescent="0.6">
      <c r="A10" s="29" t="s">
        <v>15</v>
      </c>
      <c r="C10" s="6">
        <f>SUM(C7:C9)</f>
        <v>1029882900129</v>
      </c>
      <c r="D10" s="5"/>
      <c r="E10" s="7">
        <f>SUM(E7:E9)</f>
        <v>1</v>
      </c>
      <c r="F10" s="5"/>
      <c r="G10" s="13">
        <f>SUM(G7:G9)</f>
        <v>0.15675105463235886</v>
      </c>
    </row>
    <row r="11" spans="1:7" ht="19.5" thickTop="1" x14ac:dyDescent="0.45"/>
    <row r="12" spans="1:7" x14ac:dyDescent="0.45">
      <c r="C12" s="19"/>
      <c r="G12" s="19"/>
    </row>
    <row r="13" spans="1:7" x14ac:dyDescent="0.45">
      <c r="C13" s="47"/>
      <c r="E13" s="35"/>
      <c r="G13" s="19"/>
    </row>
    <row r="14" spans="1:7" x14ac:dyDescent="0.45">
      <c r="C14" s="47"/>
      <c r="G14" s="19"/>
    </row>
    <row r="15" spans="1:7" x14ac:dyDescent="0.45">
      <c r="C15" s="47"/>
    </row>
    <row r="16" spans="1:7" x14ac:dyDescent="0.45">
      <c r="C16" s="47"/>
      <c r="G16" s="37"/>
    </row>
    <row r="20" spans="5:5" x14ac:dyDescent="0.45">
      <c r="E20" s="28" t="s">
        <v>60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8"/>
  <sheetViews>
    <sheetView rightToLeft="1" zoomScale="85" zoomScaleNormal="85" workbookViewId="0">
      <selection activeCell="E17" sqref="E17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</row>
    <row r="3" spans="1:21" ht="26.25" x14ac:dyDescent="0.45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  <c r="J3" s="58" t="s">
        <v>22</v>
      </c>
      <c r="K3" s="58" t="s">
        <v>22</v>
      </c>
      <c r="L3" s="58" t="s">
        <v>22</v>
      </c>
      <c r="M3" s="58" t="s">
        <v>22</v>
      </c>
      <c r="N3" s="58" t="s">
        <v>22</v>
      </c>
      <c r="O3" s="58" t="s">
        <v>22</v>
      </c>
      <c r="P3" s="58" t="s">
        <v>22</v>
      </c>
      <c r="Q3" s="58" t="s">
        <v>22</v>
      </c>
      <c r="R3" s="58" t="s">
        <v>22</v>
      </c>
      <c r="S3" s="58" t="s">
        <v>22</v>
      </c>
      <c r="T3" s="58" t="s">
        <v>22</v>
      </c>
      <c r="U3" s="58" t="s">
        <v>22</v>
      </c>
    </row>
    <row r="4" spans="1:21" ht="26.25" x14ac:dyDescent="0.45">
      <c r="A4" s="58" t="str">
        <f>+سهام!A4</f>
        <v>برای ماه منتهی به 1405/03/31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</row>
    <row r="6" spans="1:21" ht="27" thickBot="1" x14ac:dyDescent="0.5">
      <c r="A6" s="59" t="s">
        <v>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H6" s="59" t="s">
        <v>24</v>
      </c>
      <c r="I6" s="59" t="s">
        <v>24</v>
      </c>
      <c r="J6" s="59" t="s">
        <v>24</v>
      </c>
      <c r="K6" s="59" t="s">
        <v>24</v>
      </c>
      <c r="M6" s="59" t="s">
        <v>25</v>
      </c>
      <c r="N6" s="59" t="s">
        <v>25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  <c r="T6" s="59" t="s">
        <v>25</v>
      </c>
      <c r="U6" s="59" t="s">
        <v>25</v>
      </c>
    </row>
    <row r="7" spans="1:21" ht="27" thickBot="1" x14ac:dyDescent="0.5">
      <c r="A7" s="59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21244950635</v>
      </c>
      <c r="F8" s="8"/>
      <c r="G8" s="8">
        <f>IFERROR(VLOOKUP(A8,'درآمد ناشی از فروش'!A:Q,9,0),0)</f>
        <v>0</v>
      </c>
      <c r="H8" s="8"/>
      <c r="I8" s="8">
        <f>+G8+E8+C8</f>
        <v>21244950635</v>
      </c>
      <c r="J8" s="8"/>
      <c r="K8" s="1">
        <f t="shared" ref="K8:K14" si="0">+I8/$I$47</f>
        <v>2.0635432858517211E-2</v>
      </c>
      <c r="L8" s="8"/>
      <c r="M8" s="8">
        <f>IFERROR(VLOOKUP(A8,'درآمد سود سهام'!A:S,19,0),0)</f>
        <v>16922304548</v>
      </c>
      <c r="N8" s="8"/>
      <c r="O8" s="8">
        <f>IFERROR(VLOOKUP(A8,'درآمد ناشی از تغییر قیمت اوراق'!A:Q,17,0),0)</f>
        <v>-23327696969</v>
      </c>
      <c r="P8" s="8"/>
      <c r="Q8" s="8">
        <f>IFERROR(VLOOKUP(A8,'درآمد ناشی از فروش'!A:Q,17,0),0)</f>
        <v>2222522571</v>
      </c>
      <c r="R8" s="8"/>
      <c r="S8" s="8">
        <f>+Q8+O8+M8</f>
        <v>-4182869850</v>
      </c>
      <c r="T8" s="8"/>
      <c r="U8" s="1">
        <f t="shared" ref="U8:U14" si="1">+S8/$S$47</f>
        <v>-7.9394219162190489E-3</v>
      </c>
    </row>
    <row r="9" spans="1:21" ht="21" x14ac:dyDescent="0.55000000000000004">
      <c r="A9" s="25" t="s">
        <v>81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1383224380</v>
      </c>
      <c r="F9" s="8"/>
      <c r="G9" s="8">
        <f>IFERROR(VLOOKUP(A9,'درآمد ناشی از فروش'!A:Q,9,0),0)</f>
        <v>0</v>
      </c>
      <c r="H9" s="8"/>
      <c r="I9" s="8">
        <f t="shared" ref="I9:I46" si="2">+G9+E9+C9</f>
        <v>1383224380</v>
      </c>
      <c r="J9" s="8"/>
      <c r="K9" s="1">
        <f t="shared" si="0"/>
        <v>1.3435396632426252E-3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1097475172</v>
      </c>
      <c r="P9" s="8"/>
      <c r="Q9" s="8">
        <f>IFERROR(VLOOKUP(A9,'درآمد ناشی از فروش'!A:Q,17,0),0)</f>
        <v>0</v>
      </c>
      <c r="R9" s="8"/>
      <c r="S9" s="8">
        <f t="shared" ref="S9:S46" si="3">+Q9+O9+M9</f>
        <v>1097475172</v>
      </c>
      <c r="T9" s="8"/>
      <c r="U9" s="1">
        <f t="shared" si="1"/>
        <v>2.0830957561548493E-3</v>
      </c>
    </row>
    <row r="10" spans="1:21" ht="21" x14ac:dyDescent="0.55000000000000004">
      <c r="A10" s="25" t="s">
        <v>68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413031653</v>
      </c>
      <c r="F10" s="8"/>
      <c r="G10" s="8">
        <f>IFERROR(VLOOKUP(A10,'درآمد ناشی از فروش'!A:Q,9,0),0)</f>
        <v>0</v>
      </c>
      <c r="H10" s="8"/>
      <c r="I10" s="8">
        <f t="shared" ref="I10:I14" si="4">+G10+E10+C10</f>
        <v>413031653</v>
      </c>
      <c r="J10" s="8"/>
      <c r="K10" s="1">
        <f t="shared" si="0"/>
        <v>4.0118177209988508E-4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-591639936</v>
      </c>
      <c r="P10" s="8"/>
      <c r="Q10" s="8">
        <f>IFERROR(VLOOKUP(A10,'درآمد ناشی از فروش'!A:Q,17,0),0)</f>
        <v>0</v>
      </c>
      <c r="R10" s="8"/>
      <c r="S10" s="8">
        <f t="shared" ref="S10:S14" si="5">+Q10+O10+M10</f>
        <v>-591639936</v>
      </c>
      <c r="T10" s="8"/>
      <c r="U10" s="1">
        <f t="shared" si="1"/>
        <v>-1.1229799737586469E-3</v>
      </c>
    </row>
    <row r="11" spans="1:21" ht="21" x14ac:dyDescent="0.55000000000000004">
      <c r="A11" s="25" t="s">
        <v>66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0</v>
      </c>
      <c r="F11" s="8"/>
      <c r="G11" s="8">
        <f>IFERROR(VLOOKUP(A11,'درآمد ناشی از فروش'!A:Q,9,0),0)</f>
        <v>-4673591700</v>
      </c>
      <c r="H11" s="8"/>
      <c r="I11" s="8">
        <f t="shared" si="4"/>
        <v>-4673591700</v>
      </c>
      <c r="J11" s="8"/>
      <c r="K11" s="1">
        <f t="shared" si="0"/>
        <v>-4.5395063227207776E-3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0</v>
      </c>
      <c r="P11" s="8"/>
      <c r="Q11" s="8">
        <f>IFERROR(VLOOKUP(A11,'درآمد ناشی از فروش'!A:Q,17,0),0)</f>
        <v>-4673591700</v>
      </c>
      <c r="R11" s="8"/>
      <c r="S11" s="8">
        <f t="shared" si="5"/>
        <v>-4673591700</v>
      </c>
      <c r="T11" s="8"/>
      <c r="U11" s="1">
        <f t="shared" si="1"/>
        <v>-8.8708512817914816E-3</v>
      </c>
    </row>
    <row r="12" spans="1:21" ht="21" x14ac:dyDescent="0.55000000000000004">
      <c r="A12" s="25" t="s">
        <v>83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0</v>
      </c>
      <c r="F12" s="8"/>
      <c r="G12" s="8">
        <f>IFERROR(VLOOKUP(A12,'درآمد ناشی از فروش'!A:Q,9,0),0)</f>
        <v>0</v>
      </c>
      <c r="H12" s="8"/>
      <c r="I12" s="8">
        <f t="shared" si="4"/>
        <v>0</v>
      </c>
      <c r="J12" s="8"/>
      <c r="K12" s="1">
        <f t="shared" si="0"/>
        <v>0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0</v>
      </c>
      <c r="P12" s="8"/>
      <c r="Q12" s="8">
        <f>IFERROR(VLOOKUP(A12,'درآمد ناشی از فروش'!A:Q,17,0),0)</f>
        <v>77326341</v>
      </c>
      <c r="R12" s="8"/>
      <c r="S12" s="8">
        <f t="shared" si="5"/>
        <v>77326341</v>
      </c>
      <c r="T12" s="8"/>
      <c r="U12" s="1">
        <f t="shared" si="1"/>
        <v>1.4677158708068042E-4</v>
      </c>
    </row>
    <row r="13" spans="1:21" ht="21" x14ac:dyDescent="0.55000000000000004">
      <c r="A13" s="25" t="s">
        <v>67</v>
      </c>
      <c r="C13" s="8">
        <f>IFERROR(VLOOKUP(A13,'درآمد سود سهام'!A:S,13,0),0)</f>
        <v>5087189647</v>
      </c>
      <c r="D13" s="8"/>
      <c r="E13" s="8">
        <f>IFERROR(VLOOKUP(A13,'درآمد ناشی از تغییر قیمت اوراق'!A:Q,9,0),0)</f>
        <v>-5903086221</v>
      </c>
      <c r="F13" s="8"/>
      <c r="G13" s="8">
        <f>IFERROR(VLOOKUP(A13,'درآمد ناشی از فروش'!A:Q,9,0),0)</f>
        <v>13788638117</v>
      </c>
      <c r="H13" s="8"/>
      <c r="I13" s="8">
        <f t="shared" si="4"/>
        <v>12972741543</v>
      </c>
      <c r="J13" s="8"/>
      <c r="K13" s="1">
        <f t="shared" si="0"/>
        <v>1.2600553500955378E-2</v>
      </c>
      <c r="L13" s="8"/>
      <c r="M13" s="8">
        <f>IFERROR(VLOOKUP(A13,'درآمد سود سهام'!A:S,19,0),0)</f>
        <v>5087189647</v>
      </c>
      <c r="N13" s="8"/>
      <c r="O13" s="8">
        <f>IFERROR(VLOOKUP(A13,'درآمد ناشی از تغییر قیمت اوراق'!A:Q,17,0),0)</f>
        <v>7425134032</v>
      </c>
      <c r="P13" s="8"/>
      <c r="Q13" s="8">
        <f>IFERROR(VLOOKUP(A13,'درآمد ناشی از فروش'!A:Q,17,0),0)</f>
        <v>16995803619</v>
      </c>
      <c r="R13" s="8"/>
      <c r="S13" s="8">
        <f t="shared" si="5"/>
        <v>29508127298</v>
      </c>
      <c r="T13" s="8"/>
      <c r="U13" s="1">
        <f t="shared" si="1"/>
        <v>5.6008788458078079E-2</v>
      </c>
    </row>
    <row r="14" spans="1:21" ht="21" x14ac:dyDescent="0.55000000000000004">
      <c r="A14" s="25" t="s">
        <v>69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37824896546</v>
      </c>
      <c r="F14" s="8"/>
      <c r="G14" s="8">
        <f>IFERROR(VLOOKUP(A14,'درآمد ناشی از فروش'!A:Q,9,0),0)</f>
        <v>0</v>
      </c>
      <c r="H14" s="8"/>
      <c r="I14" s="8">
        <f t="shared" si="4"/>
        <v>37824896546</v>
      </c>
      <c r="J14" s="8"/>
      <c r="K14" s="1">
        <f t="shared" si="0"/>
        <v>3.67397000099145E-2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58516206719</v>
      </c>
      <c r="P14" s="8"/>
      <c r="Q14" s="8">
        <f>IFERROR(VLOOKUP(A14,'درآمد ناشی از فروش'!A:Q,17,0),0)</f>
        <v>1350727545</v>
      </c>
      <c r="R14" s="8"/>
      <c r="S14" s="8">
        <f t="shared" si="5"/>
        <v>59866934264</v>
      </c>
      <c r="T14" s="8"/>
      <c r="U14" s="1">
        <f t="shared" si="1"/>
        <v>0.1136322350437097</v>
      </c>
    </row>
    <row r="15" spans="1:21" ht="21" x14ac:dyDescent="0.55000000000000004">
      <c r="A15" s="25" t="s">
        <v>73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0</v>
      </c>
      <c r="F15" s="8"/>
      <c r="G15" s="8">
        <f>IFERROR(VLOOKUP(A15,'درآمد ناشی از فروش'!A:Q,9,0),0)</f>
        <v>-4583453683</v>
      </c>
      <c r="H15" s="8"/>
      <c r="I15" s="8">
        <f t="shared" ref="I15:I20" si="6">+G15+E15+C15</f>
        <v>-4583453683</v>
      </c>
      <c r="J15" s="8"/>
      <c r="K15" s="1">
        <f t="shared" ref="K15:K20" si="7">+I15/$I$47</f>
        <v>-4.4519543660342291E-3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0</v>
      </c>
      <c r="P15" s="8"/>
      <c r="Q15" s="8">
        <f>IFERROR(VLOOKUP(A15,'درآمد ناشی از فروش'!A:Q,17,0),0)</f>
        <v>-4583453683</v>
      </c>
      <c r="R15" s="8"/>
      <c r="S15" s="8">
        <f t="shared" ref="S15:S20" si="8">+Q15+O15+M15</f>
        <v>-4583453683</v>
      </c>
      <c r="T15" s="8"/>
      <c r="U15" s="1">
        <f t="shared" ref="U15:U20" si="9">+S15/$S$47</f>
        <v>-8.699762107775148E-3</v>
      </c>
    </row>
    <row r="16" spans="1:21" ht="21" x14ac:dyDescent="0.55000000000000004">
      <c r="A16" s="25" t="s">
        <v>74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6"/>
        <v>0</v>
      </c>
      <c r="J16" s="8"/>
      <c r="K16" s="1">
        <f t="shared" si="7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98234736</v>
      </c>
      <c r="R16" s="8"/>
      <c r="S16" s="8">
        <f t="shared" si="8"/>
        <v>98234736</v>
      </c>
      <c r="T16" s="8"/>
      <c r="U16" s="1">
        <f t="shared" si="9"/>
        <v>1.8645739501849248E-4</v>
      </c>
    </row>
    <row r="17" spans="1:21" ht="21" x14ac:dyDescent="0.55000000000000004">
      <c r="A17" s="25" t="s">
        <v>71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10768907856</v>
      </c>
      <c r="F17" s="8"/>
      <c r="G17" s="8">
        <f>IFERROR(VLOOKUP(A17,'درآمد ناشی از فروش'!A:Q,9,0),0)</f>
        <v>0</v>
      </c>
      <c r="H17" s="8"/>
      <c r="I17" s="8">
        <f t="shared" si="6"/>
        <v>10768907856</v>
      </c>
      <c r="J17" s="8"/>
      <c r="K17" s="1">
        <f t="shared" si="7"/>
        <v>1.0459947817245022E-2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3907556099</v>
      </c>
      <c r="P17" s="8"/>
      <c r="Q17" s="8">
        <f>IFERROR(VLOOKUP(A17,'درآمد ناشی از فروش'!A:Q,17,0),0)</f>
        <v>0</v>
      </c>
      <c r="R17" s="8"/>
      <c r="S17" s="8">
        <f t="shared" si="8"/>
        <v>3907556099</v>
      </c>
      <c r="T17" s="8"/>
      <c r="U17" s="1">
        <f t="shared" si="9"/>
        <v>7.4168543712293637E-3</v>
      </c>
    </row>
    <row r="18" spans="1:21" ht="21" x14ac:dyDescent="0.55000000000000004">
      <c r="A18" s="25" t="s">
        <v>70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6206648850</v>
      </c>
      <c r="F18" s="8"/>
      <c r="G18" s="8">
        <f>IFERROR(VLOOKUP(A18,'درآمد ناشی از فروش'!A:Q,9,0),0)</f>
        <v>0</v>
      </c>
      <c r="H18" s="8"/>
      <c r="I18" s="8">
        <f t="shared" si="6"/>
        <v>6206648850</v>
      </c>
      <c r="J18" s="8"/>
      <c r="K18" s="1">
        <f t="shared" si="7"/>
        <v>6.0285800527852366E-3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3865716816</v>
      </c>
      <c r="P18" s="8"/>
      <c r="Q18" s="8">
        <f>IFERROR(VLOOKUP(A18,'درآمد ناشی از فروش'!A:Q,17,0),0)</f>
        <v>-36436152</v>
      </c>
      <c r="R18" s="8"/>
      <c r="S18" s="8">
        <f t="shared" si="8"/>
        <v>3829280664</v>
      </c>
      <c r="T18" s="8"/>
      <c r="U18" s="1">
        <f t="shared" si="9"/>
        <v>7.2682813277385218E-3</v>
      </c>
    </row>
    <row r="19" spans="1:21" ht="21" x14ac:dyDescent="0.55000000000000004">
      <c r="A19" s="25" t="s">
        <v>72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0</v>
      </c>
      <c r="H19" s="8"/>
      <c r="I19" s="8">
        <f t="shared" si="6"/>
        <v>0</v>
      </c>
      <c r="J19" s="8"/>
      <c r="K19" s="1">
        <f t="shared" si="7"/>
        <v>0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45047935</v>
      </c>
      <c r="R19" s="8"/>
      <c r="S19" s="8">
        <f t="shared" si="8"/>
        <v>45047935</v>
      </c>
      <c r="T19" s="8"/>
      <c r="U19" s="1">
        <f t="shared" si="9"/>
        <v>8.5504587817718301E-5</v>
      </c>
    </row>
    <row r="20" spans="1:21" ht="21" x14ac:dyDescent="0.55000000000000004">
      <c r="A20" s="25" t="s">
        <v>52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87511106482</v>
      </c>
      <c r="F20" s="8"/>
      <c r="G20" s="8">
        <f>IFERROR(VLOOKUP(A20,'درآمد ناشی از فروش'!A:Q,9,0),0)</f>
        <v>0</v>
      </c>
      <c r="H20" s="8"/>
      <c r="I20" s="8">
        <f t="shared" si="6"/>
        <v>87511106482</v>
      </c>
      <c r="J20" s="8"/>
      <c r="K20" s="1">
        <f t="shared" si="7"/>
        <v>8.5000412248962667E-2</v>
      </c>
      <c r="L20" s="8"/>
      <c r="M20" s="8">
        <f>IFERROR(VLOOKUP(A20,'درآمد سود سهام'!A:S,19,0),0)</f>
        <v>39335178133</v>
      </c>
      <c r="N20" s="8"/>
      <c r="O20" s="8">
        <f>IFERROR(VLOOKUP(A20,'درآمد ناشی از تغییر قیمت اوراق'!A:Q,17,0),0)</f>
        <v>-55489769364</v>
      </c>
      <c r="P20" s="8"/>
      <c r="Q20" s="8">
        <f>IFERROR(VLOOKUP(A20,'درآمد ناشی از فروش'!A:Q,17,0),0)</f>
        <v>-5242225929</v>
      </c>
      <c r="R20" s="8"/>
      <c r="S20" s="8">
        <f t="shared" si="8"/>
        <v>-21396817160</v>
      </c>
      <c r="T20" s="8"/>
      <c r="U20" s="1">
        <f t="shared" si="9"/>
        <v>-4.0612872307618134E-2</v>
      </c>
    </row>
    <row r="21" spans="1:21" ht="21" x14ac:dyDescent="0.55000000000000004">
      <c r="A21" s="25" t="s">
        <v>50</v>
      </c>
      <c r="C21" s="8">
        <f>IFERROR(VLOOKUP(A21,'درآمد سود سهام'!A:S,13,0),0)</f>
        <v>40906623911</v>
      </c>
      <c r="D21" s="8"/>
      <c r="E21" s="8">
        <f>IFERROR(VLOOKUP(A21,'درآمد ناشی از تغییر قیمت اوراق'!A:Q,9,0),0)</f>
        <v>56373415022</v>
      </c>
      <c r="F21" s="8"/>
      <c r="G21" s="8">
        <f>IFERROR(VLOOKUP(A21,'درآمد ناشی از فروش'!A:Q,9,0),0)</f>
        <v>0</v>
      </c>
      <c r="H21" s="8"/>
      <c r="I21" s="8">
        <f t="shared" si="2"/>
        <v>97280038933</v>
      </c>
      <c r="J21" s="8"/>
      <c r="K21" s="1">
        <f>+I21/$I$47</f>
        <v>9.4489073962296902E-2</v>
      </c>
      <c r="L21" s="8"/>
      <c r="M21" s="8">
        <f>IFERROR(VLOOKUP(A21,'درآمد سود سهام'!A:S,19,0),0)</f>
        <v>40906623911</v>
      </c>
      <c r="N21" s="8"/>
      <c r="O21" s="8">
        <f>IFERROR(VLOOKUP(A21,'درآمد ناشی از تغییر قیمت اوراق'!A:Q,17,0),0)</f>
        <v>24245823158</v>
      </c>
      <c r="P21" s="8"/>
      <c r="Q21" s="8">
        <f>IFERROR(VLOOKUP(A21,'درآمد ناشی از فروش'!A:Q,17,0),0)</f>
        <v>-603989522</v>
      </c>
      <c r="R21" s="8"/>
      <c r="S21" s="8">
        <f t="shared" si="3"/>
        <v>64548457547</v>
      </c>
      <c r="T21" s="8"/>
      <c r="U21" s="1">
        <f>+S21/$S$47</f>
        <v>0.12251814110515216</v>
      </c>
    </row>
    <row r="22" spans="1:21" ht="21" x14ac:dyDescent="0.55000000000000004">
      <c r="A22" s="25" t="s">
        <v>64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19135926950</v>
      </c>
      <c r="F22" s="8"/>
      <c r="G22" s="8">
        <f>IFERROR(VLOOKUP(A22,'درآمد ناشی از فروش'!A:Q,9,0),0)</f>
        <v>0</v>
      </c>
      <c r="H22" s="8"/>
      <c r="I22" s="8">
        <f t="shared" si="2"/>
        <v>19135926950</v>
      </c>
      <c r="J22" s="8"/>
      <c r="K22" s="1">
        <f>+I22/$I$47</f>
        <v>1.8586917077212356E-2</v>
      </c>
      <c r="L22" s="8"/>
      <c r="M22" s="8">
        <f>IFERROR(VLOOKUP(A22,'درآمد سود سهام'!A:S,19,0),0)</f>
        <v>19950000000</v>
      </c>
      <c r="N22" s="8"/>
      <c r="O22" s="8">
        <f>IFERROR(VLOOKUP(A22,'درآمد ناشی از تغییر قیمت اوراق'!A:Q,17,0),0)</f>
        <v>10953668530</v>
      </c>
      <c r="P22" s="8"/>
      <c r="Q22" s="8">
        <f>IFERROR(VLOOKUP(A22,'درآمد ناشی از فروش'!A:Q,17,0),0)</f>
        <v>194484974</v>
      </c>
      <c r="R22" s="8"/>
      <c r="S22" s="8">
        <f t="shared" ref="S22:S31" si="10">+Q22+O22+M22</f>
        <v>31098153504</v>
      </c>
      <c r="T22" s="8"/>
      <c r="U22" s="1">
        <f>+S22/$S$47</f>
        <v>5.9026785517508229E-2</v>
      </c>
    </row>
    <row r="23" spans="1:21" ht="21" x14ac:dyDescent="0.55000000000000004">
      <c r="A23" s="25" t="s">
        <v>61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38570628780</v>
      </c>
      <c r="F23" s="8"/>
      <c r="G23" s="8">
        <f>IFERROR(VLOOKUP(A23,'درآمد ناشی از فروش'!A:Q,9,0),0)</f>
        <v>0</v>
      </c>
      <c r="H23" s="8"/>
      <c r="I23" s="8">
        <f t="shared" si="2"/>
        <v>38570628780</v>
      </c>
      <c r="J23" s="8"/>
      <c r="K23" s="1">
        <f>+I23/$I$47</f>
        <v>3.7464037181109765E-2</v>
      </c>
      <c r="L23" s="8"/>
      <c r="M23" s="8">
        <f>IFERROR(VLOOKUP(A23,'درآمد سود سهام'!A:S,19,0),0)</f>
        <v>26982037900</v>
      </c>
      <c r="N23" s="8"/>
      <c r="O23" s="8">
        <f>IFERROR(VLOOKUP(A23,'درآمد ناشی از تغییر قیمت اوراق'!A:Q,17,0),0)</f>
        <v>-51274038234</v>
      </c>
      <c r="P23" s="8"/>
      <c r="Q23" s="8">
        <f>IFERROR(VLOOKUP(A23,'درآمد ناشی از فروش'!A:Q,17,0),0)</f>
        <v>-3784925550</v>
      </c>
      <c r="R23" s="8"/>
      <c r="S23" s="8">
        <f t="shared" si="10"/>
        <v>-28076925884</v>
      </c>
      <c r="T23" s="8"/>
      <c r="U23" s="1">
        <f>+S23/$S$47</f>
        <v>-5.329225357166862E-2</v>
      </c>
    </row>
    <row r="24" spans="1:21" ht="21" x14ac:dyDescent="0.55000000000000004">
      <c r="A24" s="25" t="s">
        <v>80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0</v>
      </c>
      <c r="F24" s="8"/>
      <c r="G24" s="8">
        <f>IFERROR(VLOOKUP(A24,'درآمد ناشی از فروش'!A:Q,9,0),0)</f>
        <v>138838260</v>
      </c>
      <c r="H24" s="8"/>
      <c r="I24" s="8">
        <f t="shared" ref="I24:I25" si="11">+G24+E24+C24</f>
        <v>138838260</v>
      </c>
      <c r="J24" s="8"/>
      <c r="K24" s="1">
        <f t="shared" ref="K24:K25" si="12">+I24/$I$47</f>
        <v>1.3485498938761622E-4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0</v>
      </c>
      <c r="P24" s="8"/>
      <c r="Q24" s="8">
        <f>IFERROR(VLOOKUP(A24,'درآمد ناشی از فروش'!A:Q,17,0),0)</f>
        <v>1903944641</v>
      </c>
      <c r="R24" s="8"/>
      <c r="S24" s="8">
        <f t="shared" ref="S24:S25" si="13">+Q24+O24+M24</f>
        <v>1903944641</v>
      </c>
      <c r="T24" s="8"/>
      <c r="U24" s="1">
        <f t="shared" ref="U24:U25" si="14">+S24/$S$47</f>
        <v>3.6138393858999008E-3</v>
      </c>
    </row>
    <row r="25" spans="1:21" ht="21" x14ac:dyDescent="0.55000000000000004">
      <c r="A25" s="25" t="s">
        <v>78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11"/>
        <v>0</v>
      </c>
      <c r="J25" s="8"/>
      <c r="K25" s="1">
        <f t="shared" si="12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3150369032</v>
      </c>
      <c r="R25" s="8"/>
      <c r="S25" s="8">
        <f t="shared" si="13"/>
        <v>3150369032</v>
      </c>
      <c r="T25" s="8"/>
      <c r="U25" s="1">
        <f t="shared" si="14"/>
        <v>5.9796526867405614E-3</v>
      </c>
    </row>
    <row r="26" spans="1:21" ht="21" x14ac:dyDescent="0.55000000000000004">
      <c r="A26" s="25" t="s">
        <v>79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6191764800</v>
      </c>
      <c r="F26" s="8"/>
      <c r="G26" s="8">
        <f>IFERROR(VLOOKUP(A26,'درآمد ناشی از فروش'!A:Q,9,0),0)</f>
        <v>0</v>
      </c>
      <c r="H26" s="8"/>
      <c r="I26" s="8">
        <f t="shared" ref="I26" si="15">+G26+E26+C26</f>
        <v>6191764800</v>
      </c>
      <c r="J26" s="8"/>
      <c r="K26" s="1">
        <f>+I26/$I$47</f>
        <v>6.0141230262797567E-3</v>
      </c>
      <c r="L26" s="8"/>
      <c r="M26" s="8">
        <f>IFERROR(VLOOKUP(A26,'درآمد سود سهام'!A:S,19,0),0)</f>
        <v>2400000000</v>
      </c>
      <c r="N26" s="8"/>
      <c r="O26" s="8">
        <f>IFERROR(VLOOKUP(A26,'درآمد ناشی از تغییر قیمت اوراق'!A:Q,17,0),0)</f>
        <v>-997101803</v>
      </c>
      <c r="P26" s="8"/>
      <c r="Q26" s="8">
        <f>IFERROR(VLOOKUP(A26,'درآمد ناشی از فروش'!A:Q,17,0),0)</f>
        <v>0</v>
      </c>
      <c r="R26" s="8"/>
      <c r="S26" s="8">
        <f t="shared" ref="S26" si="16">+Q26+O26+M26</f>
        <v>1402898197</v>
      </c>
      <c r="T26" s="8"/>
      <c r="U26" s="1">
        <f>+S26/$S$47</f>
        <v>2.6628131141794883E-3</v>
      </c>
    </row>
    <row r="27" spans="1:21" ht="21" x14ac:dyDescent="0.55000000000000004">
      <c r="A27" s="25" t="s">
        <v>49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264298438816</v>
      </c>
      <c r="F27" s="8"/>
      <c r="G27" s="8">
        <f>IFERROR(VLOOKUP(A27,'درآمد ناشی از فروش'!A:Q,9,0),0)</f>
        <v>0</v>
      </c>
      <c r="H27" s="8"/>
      <c r="I27" s="8">
        <f t="shared" si="2"/>
        <v>264298438816</v>
      </c>
      <c r="J27" s="8"/>
      <c r="K27" s="1">
        <f t="shared" ref="K27" si="17">+I27/$I$47</f>
        <v>0.2567157148303012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44931679322</v>
      </c>
      <c r="P27" s="8"/>
      <c r="Q27" s="8">
        <f>IFERROR(VLOOKUP(A27,'درآمد ناشی از فروش'!A:Q,17,0),0)</f>
        <v>-8515</v>
      </c>
      <c r="R27" s="8"/>
      <c r="S27" s="8">
        <f t="shared" ref="S27" si="18">+Q27+O27+M27</f>
        <v>44931670807</v>
      </c>
      <c r="T27" s="8"/>
      <c r="U27" s="1">
        <f t="shared" ref="U27" si="19">+S27/$S$47</f>
        <v>8.5283909069615318E-2</v>
      </c>
    </row>
    <row r="28" spans="1:21" ht="21" x14ac:dyDescent="0.55000000000000004">
      <c r="A28" s="25" t="s">
        <v>87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72246175</v>
      </c>
      <c r="F28" s="8"/>
      <c r="G28" s="8">
        <f>IFERROR(VLOOKUP(A28,'درآمد ناشی از فروش'!A:Q,9,0),0)</f>
        <v>0</v>
      </c>
      <c r="H28" s="8"/>
      <c r="I28" s="8">
        <f t="shared" ref="I28:I30" si="20">+G28+E28+C28</f>
        <v>72246175</v>
      </c>
      <c r="J28" s="8"/>
      <c r="K28" s="1">
        <f t="shared" ref="K28:K30" si="21">+I28/$I$47</f>
        <v>7.0173431753760559E-5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4837275172</v>
      </c>
      <c r="P28" s="8"/>
      <c r="Q28" s="8">
        <f>IFERROR(VLOOKUP(A28,'درآمد ناشی از فروش'!A:Q,17,0),0)</f>
        <v>0</v>
      </c>
      <c r="R28" s="8"/>
      <c r="S28" s="8">
        <f t="shared" ref="S28:S30" si="22">+Q28+O28+M28</f>
        <v>4837275172</v>
      </c>
      <c r="T28" s="8"/>
      <c r="U28" s="1">
        <f t="shared" ref="U28:U30" si="23">+S28/$S$47</f>
        <v>9.1815356185082041E-3</v>
      </c>
    </row>
    <row r="29" spans="1:21" ht="21" x14ac:dyDescent="0.55000000000000004">
      <c r="A29" s="25" t="s">
        <v>89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3327277874</v>
      </c>
      <c r="F29" s="8"/>
      <c r="G29" s="8">
        <f>IFERROR(VLOOKUP(A29,'درآمد ناشی از فروش'!A:Q,9,0),0)</f>
        <v>0</v>
      </c>
      <c r="H29" s="8"/>
      <c r="I29" s="8">
        <f t="shared" si="20"/>
        <v>3327277874</v>
      </c>
      <c r="J29" s="8"/>
      <c r="K29" s="1">
        <f t="shared" si="21"/>
        <v>3.2318182494358565E-3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3290420757</v>
      </c>
      <c r="P29" s="8"/>
      <c r="Q29" s="8">
        <f>IFERROR(VLOOKUP(A29,'درآمد ناشی از فروش'!A:Q,17,0),0)</f>
        <v>0</v>
      </c>
      <c r="R29" s="8"/>
      <c r="S29" s="8">
        <f t="shared" si="22"/>
        <v>3290420757</v>
      </c>
      <c r="T29" s="8"/>
      <c r="U29" s="1">
        <f t="shared" si="23"/>
        <v>6.2454820753526132E-3</v>
      </c>
    </row>
    <row r="30" spans="1:21" ht="21" x14ac:dyDescent="0.55000000000000004">
      <c r="A30" s="25" t="s">
        <v>88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9600732710</v>
      </c>
      <c r="F30" s="8"/>
      <c r="G30" s="8">
        <f>IFERROR(VLOOKUP(A30,'درآمد ناشی از فروش'!A:Q,9,0),0)</f>
        <v>-2688</v>
      </c>
      <c r="H30" s="8"/>
      <c r="I30" s="8">
        <f t="shared" si="20"/>
        <v>9600730022</v>
      </c>
      <c r="J30" s="8"/>
      <c r="K30" s="1">
        <f t="shared" si="21"/>
        <v>9.3252850131525598E-3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991752408</v>
      </c>
      <c r="P30" s="8"/>
      <c r="Q30" s="8">
        <f>IFERROR(VLOOKUP(A30,'درآمد ناشی از فروش'!A:Q,17,0),0)</f>
        <v>-2688</v>
      </c>
      <c r="R30" s="8"/>
      <c r="S30" s="8">
        <f t="shared" si="22"/>
        <v>991749720</v>
      </c>
      <c r="T30" s="8"/>
      <c r="U30" s="1">
        <f t="shared" si="23"/>
        <v>1.8824203823535426E-3</v>
      </c>
    </row>
    <row r="31" spans="1:21" ht="21" x14ac:dyDescent="0.55000000000000004">
      <c r="A31" s="25" t="s">
        <v>62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18623364183</v>
      </c>
      <c r="F31" s="8"/>
      <c r="G31" s="8">
        <f>IFERROR(VLOOKUP(A31,'درآمد ناشی از فروش'!A:Q,9,0),0)</f>
        <v>0</v>
      </c>
      <c r="H31" s="8"/>
      <c r="I31" s="8">
        <f t="shared" si="2"/>
        <v>18623364183</v>
      </c>
      <c r="J31" s="8"/>
      <c r="K31" s="1">
        <f>+I31/$I$47</f>
        <v>1.8089059739441974E-2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12290572894</v>
      </c>
      <c r="P31" s="8"/>
      <c r="Q31" s="8">
        <f>IFERROR(VLOOKUP(A31,'درآمد ناشی از فروش'!A:Q,17,0),0)</f>
        <v>-872054924</v>
      </c>
      <c r="R31" s="8"/>
      <c r="S31" s="8">
        <f t="shared" si="10"/>
        <v>11418517970</v>
      </c>
      <c r="T31" s="8"/>
      <c r="U31" s="1">
        <f>+S31/$S$47</f>
        <v>2.1673261438378017E-2</v>
      </c>
    </row>
    <row r="32" spans="1:21" ht="21" x14ac:dyDescent="0.55000000000000004">
      <c r="A32" s="25" t="s">
        <v>85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354204228</v>
      </c>
      <c r="F32" s="8"/>
      <c r="G32" s="8">
        <f>IFERROR(VLOOKUP(A32,'درآمد ناشی از فروش'!A:Q,9,0),0)</f>
        <v>0</v>
      </c>
      <c r="H32" s="8"/>
      <c r="I32" s="8">
        <f t="shared" ref="I32:I33" si="24">+G32+E32+C32</f>
        <v>354204228</v>
      </c>
      <c r="J32" s="8"/>
      <c r="K32" s="1">
        <f t="shared" ref="K32:K33" si="25">+I32/$I$47</f>
        <v>3.4404210631845141E-4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1158982681</v>
      </c>
      <c r="P32" s="8"/>
      <c r="Q32" s="8">
        <f>IFERROR(VLOOKUP(A32,'درآمد ناشی از فروش'!A:Q,17,0),0)</f>
        <v>-2871</v>
      </c>
      <c r="R32" s="8"/>
      <c r="S32" s="8">
        <f t="shared" ref="S32:S33" si="26">+Q32+O32+M32</f>
        <v>1158979810</v>
      </c>
      <c r="T32" s="8"/>
      <c r="U32" s="1">
        <f t="shared" ref="U32:U33" si="27">+S32/$S$47</f>
        <v>2.1998364840276801E-3</v>
      </c>
    </row>
    <row r="33" spans="1:21" ht="21" x14ac:dyDescent="0.55000000000000004">
      <c r="A33" s="25" t="s">
        <v>84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-17316477557</v>
      </c>
      <c r="F33" s="8"/>
      <c r="G33" s="8">
        <f>IFERROR(VLOOKUP(A33,'درآمد ناشی از فروش'!A:Q,9,0),0)</f>
        <v>0</v>
      </c>
      <c r="H33" s="8"/>
      <c r="I33" s="8">
        <f t="shared" si="24"/>
        <v>-17316477557</v>
      </c>
      <c r="J33" s="8"/>
      <c r="K33" s="1">
        <f t="shared" si="25"/>
        <v>-1.6819667699524105E-2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52253459045</v>
      </c>
      <c r="P33" s="8"/>
      <c r="Q33" s="8">
        <f>IFERROR(VLOOKUP(A33,'درآمد ناشی از فروش'!A:Q,17,0),0)</f>
        <v>-8724</v>
      </c>
      <c r="R33" s="8"/>
      <c r="S33" s="8">
        <f t="shared" si="26"/>
        <v>52253450321</v>
      </c>
      <c r="T33" s="8"/>
      <c r="U33" s="1">
        <f t="shared" si="27"/>
        <v>9.9181232874508557E-2</v>
      </c>
    </row>
    <row r="34" spans="1:21" ht="21" x14ac:dyDescent="0.55000000000000004">
      <c r="A34" s="25" t="s">
        <v>63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0</v>
      </c>
      <c r="F34" s="8"/>
      <c r="G34" s="8">
        <f>IFERROR(VLOOKUP(A34,'درآمد ناشی از فروش'!A:Q,9,0),0)</f>
        <v>0</v>
      </c>
      <c r="H34" s="8"/>
      <c r="I34" s="8">
        <f t="shared" si="2"/>
        <v>0</v>
      </c>
      <c r="J34" s="8"/>
      <c r="K34" s="1">
        <f>+I34/$I$47</f>
        <v>0</v>
      </c>
      <c r="L34" s="8"/>
      <c r="M34" s="8">
        <f>IFERROR(VLOOKUP(A34,'درآمد سود سهام'!A:S,19,0),0)</f>
        <v>0</v>
      </c>
      <c r="N34" s="8"/>
      <c r="O34" s="8">
        <f>IFERROR(VLOOKUP(A34,'درآمد ناشی از تغییر قیمت اوراق'!A:Q,17,0),0)</f>
        <v>0</v>
      </c>
      <c r="P34" s="8"/>
      <c r="Q34" s="8">
        <f>IFERROR(VLOOKUP(A34,'درآمد ناشی از فروش'!A:Q,17,0),0)</f>
        <v>-9285143490</v>
      </c>
      <c r="R34" s="8"/>
      <c r="S34" s="8">
        <f t="shared" si="3"/>
        <v>-9285143490</v>
      </c>
      <c r="T34" s="8"/>
      <c r="U34" s="1">
        <f>+S34/$S$47</f>
        <v>-1.7623945846592531E-2</v>
      </c>
    </row>
    <row r="35" spans="1:21" ht="21" x14ac:dyDescent="0.55000000000000004">
      <c r="A35" s="25" t="s">
        <v>65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81727177391</v>
      </c>
      <c r="F35" s="8"/>
      <c r="G35" s="8">
        <f>IFERROR(VLOOKUP(A35,'درآمد ناشی از فروش'!A:Q,9,0),0)</f>
        <v>0</v>
      </c>
      <c r="H35" s="8"/>
      <c r="I35" s="8">
        <f t="shared" si="2"/>
        <v>81727177391</v>
      </c>
      <c r="J35" s="8"/>
      <c r="K35" s="1">
        <f>+I35/$I$47</f>
        <v>7.938242412245107E-2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40773032642</v>
      </c>
      <c r="P35" s="8"/>
      <c r="Q35" s="8">
        <f>IFERROR(VLOOKUP(A35,'درآمد ناشی از فروش'!A:Q,17,0),0)</f>
        <v>0</v>
      </c>
      <c r="R35" s="8"/>
      <c r="S35" s="8">
        <f t="shared" si="3"/>
        <v>40773032642</v>
      </c>
      <c r="T35" s="8"/>
      <c r="U35" s="1">
        <f>+S35/$S$47</f>
        <v>7.739048083186463E-2</v>
      </c>
    </row>
    <row r="36" spans="1:21" ht="21" x14ac:dyDescent="0.55000000000000004">
      <c r="A36" s="25" t="s">
        <v>101</v>
      </c>
      <c r="C36" s="8">
        <f>IFERROR(VLOOKUP(A36,'درآمد سود سهام'!A:S,13,0),0)</f>
        <v>1770539683</v>
      </c>
      <c r="D36" s="8"/>
      <c r="E36" s="8">
        <f>IFERROR(VLOOKUP(A36,'درآمد ناشی از تغییر قیمت اوراق'!A:Q,9,0),0)</f>
        <v>4924643380</v>
      </c>
      <c r="F36" s="8"/>
      <c r="G36" s="8">
        <f>IFERROR(VLOOKUP(A36,'درآمد ناشی از فروش'!A:Q,9,0),0)</f>
        <v>0</v>
      </c>
      <c r="H36" s="8"/>
      <c r="I36" s="8">
        <f t="shared" ref="I36" si="28">+G36+E36+C36</f>
        <v>6695183063</v>
      </c>
      <c r="J36" s="8"/>
      <c r="K36" s="1">
        <f>+I36/$I$47</f>
        <v>6.5030982159313497E-3</v>
      </c>
      <c r="L36" s="8"/>
      <c r="M36" s="8">
        <f>IFERROR(VLOOKUP(A36,'درآمد سود سهام'!A:S,19,0),0)</f>
        <v>1770539683</v>
      </c>
      <c r="N36" s="8"/>
      <c r="O36" s="8">
        <f>IFERROR(VLOOKUP(A36,'درآمد ناشی از تغییر قیمت اوراق'!A:Q,17,0),0)</f>
        <v>4924643380</v>
      </c>
      <c r="P36" s="8"/>
      <c r="Q36" s="8">
        <f>IFERROR(VLOOKUP(A36,'درآمد ناشی از فروش'!A:Q,17,0),0)</f>
        <v>0</v>
      </c>
      <c r="R36" s="8"/>
      <c r="S36" s="8">
        <f t="shared" ref="S36" si="29">+Q36+O36+M36</f>
        <v>6695183063</v>
      </c>
      <c r="T36" s="8"/>
      <c r="U36" s="1">
        <f>+S36/$S$47</f>
        <v>1.2707993566541589E-2</v>
      </c>
    </row>
    <row r="37" spans="1:21" ht="21" x14ac:dyDescent="0.55000000000000004">
      <c r="A37" s="25" t="s">
        <v>51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87561405322</v>
      </c>
      <c r="F37" s="8"/>
      <c r="G37" s="8">
        <f>IFERROR(VLOOKUP(A37,'درآمد ناشی از فروش'!A:Q,9,0),0)</f>
        <v>0</v>
      </c>
      <c r="H37" s="8"/>
      <c r="I37" s="8">
        <f t="shared" si="2"/>
        <v>87561405322</v>
      </c>
      <c r="J37" s="8"/>
      <c r="K37" s="1">
        <f>+I37/$I$47</f>
        <v>8.5049268014905061E-2</v>
      </c>
      <c r="L37" s="8"/>
      <c r="M37" s="8">
        <f>IFERROR(VLOOKUP(A37,'درآمد سود سهام'!A:S,19,0),0)</f>
        <v>43546584781</v>
      </c>
      <c r="N37" s="8"/>
      <c r="O37" s="8">
        <f>IFERROR(VLOOKUP(A37,'درآمد ناشی از تغییر قیمت اوراق'!A:Q,17,0),0)</f>
        <v>-63168021450</v>
      </c>
      <c r="P37" s="8"/>
      <c r="Q37" s="8">
        <f>IFERROR(VLOOKUP(A37,'درآمد ناشی از فروش'!A:Q,17,0),0)</f>
        <v>-463504642</v>
      </c>
      <c r="R37" s="8"/>
      <c r="S37" s="8">
        <f t="shared" si="3"/>
        <v>-20084941311</v>
      </c>
      <c r="T37" s="8"/>
      <c r="U37" s="1">
        <f>+S37/$S$47</f>
        <v>-3.8122826898505283E-2</v>
      </c>
    </row>
    <row r="38" spans="1:21" ht="21" x14ac:dyDescent="0.55000000000000004">
      <c r="A38" s="25" t="s">
        <v>99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55396658</v>
      </c>
      <c r="F38" s="8"/>
      <c r="G38" s="8">
        <f>IFERROR(VLOOKUP(A38,'درآمد ناشی از فروش'!A:Q,9,0),0)</f>
        <v>0</v>
      </c>
      <c r="H38" s="8"/>
      <c r="I38" s="8">
        <f t="shared" ref="I38:I45" si="30">+G38+E38+C38</f>
        <v>55396658</v>
      </c>
      <c r="J38" s="8"/>
      <c r="K38" s="1">
        <f t="shared" ref="K38:K45" si="31">+I38/$I$47</f>
        <v>5.3807327509718179E-5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55396658</v>
      </c>
      <c r="P38" s="8"/>
      <c r="Q38" s="8">
        <f>IFERROR(VLOOKUP(A38,'درآمد ناشی از فروش'!A:Q,17,0),0)</f>
        <v>0</v>
      </c>
      <c r="R38" s="8"/>
      <c r="S38" s="8">
        <f t="shared" ref="S38:S45" si="32">+Q38+O38+M38</f>
        <v>55396658</v>
      </c>
      <c r="T38" s="8"/>
      <c r="U38" s="1">
        <f t="shared" ref="U38:U45" si="33">+S38/$S$47</f>
        <v>1.0514729273981386E-4</v>
      </c>
    </row>
    <row r="39" spans="1:21" ht="21" x14ac:dyDescent="0.55000000000000004">
      <c r="A39" s="25" t="s">
        <v>95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-5567391041</v>
      </c>
      <c r="F39" s="8"/>
      <c r="G39" s="8">
        <f>IFERROR(VLOOKUP(A39,'درآمد ناشی از فروش'!A:Q,9,0),0)</f>
        <v>0</v>
      </c>
      <c r="H39" s="8"/>
      <c r="I39" s="8">
        <f t="shared" si="30"/>
        <v>-5567391041</v>
      </c>
      <c r="J39" s="8"/>
      <c r="K39" s="1">
        <f t="shared" si="31"/>
        <v>-5.4076625546212167E-3</v>
      </c>
      <c r="L39" s="8"/>
      <c r="M39" s="8">
        <f>IFERROR(VLOOKUP(A39,'درآمد سود سهام'!A:S,19,0),0)</f>
        <v>0</v>
      </c>
      <c r="N39" s="8"/>
      <c r="O39" s="8">
        <f>IFERROR(VLOOKUP(A39,'درآمد ناشی از تغییر قیمت اوراق'!A:Q,17,0),0)</f>
        <v>-5567391041</v>
      </c>
      <c r="P39" s="8"/>
      <c r="Q39" s="8">
        <f>IFERROR(VLOOKUP(A39,'درآمد ناشی از فروش'!A:Q,17,0),0)</f>
        <v>0</v>
      </c>
      <c r="R39" s="8"/>
      <c r="S39" s="8">
        <f t="shared" si="32"/>
        <v>-5567391041</v>
      </c>
      <c r="T39" s="8"/>
      <c r="U39" s="1">
        <f t="shared" si="33"/>
        <v>-1.0567354001482256E-2</v>
      </c>
    </row>
    <row r="40" spans="1:21" ht="21" x14ac:dyDescent="0.55000000000000004">
      <c r="A40" s="25" t="s">
        <v>93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3303839586</v>
      </c>
      <c r="F40" s="8"/>
      <c r="G40" s="8">
        <f>IFERROR(VLOOKUP(A40,'درآمد ناشی از فروش'!A:Q,9,0),0)</f>
        <v>0</v>
      </c>
      <c r="H40" s="8"/>
      <c r="I40" s="8">
        <f t="shared" si="30"/>
        <v>3303839586</v>
      </c>
      <c r="J40" s="8"/>
      <c r="K40" s="1">
        <f t="shared" si="31"/>
        <v>3.2090524060760799E-3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3303839586</v>
      </c>
      <c r="P40" s="8"/>
      <c r="Q40" s="8">
        <f>IFERROR(VLOOKUP(A40,'درآمد ناشی از فروش'!A:Q,17,0),0)</f>
        <v>0</v>
      </c>
      <c r="R40" s="8"/>
      <c r="S40" s="8">
        <f t="shared" si="32"/>
        <v>3303839586</v>
      </c>
      <c r="T40" s="8"/>
      <c r="U40" s="1">
        <f t="shared" si="33"/>
        <v>6.2709520872996968E-3</v>
      </c>
    </row>
    <row r="41" spans="1:21" ht="21" x14ac:dyDescent="0.55000000000000004">
      <c r="A41" s="25" t="s">
        <v>105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1876233929</v>
      </c>
      <c r="F41" s="8"/>
      <c r="G41" s="8">
        <f>IFERROR(VLOOKUP(A41,'درآمد ناشی از فروش'!A:Q,9,0),0)</f>
        <v>0</v>
      </c>
      <c r="H41" s="8"/>
      <c r="I41" s="8">
        <f t="shared" si="30"/>
        <v>1876233929</v>
      </c>
      <c r="J41" s="8"/>
      <c r="K41" s="1">
        <f t="shared" si="31"/>
        <v>1.8224047649688241E-3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1876233929</v>
      </c>
      <c r="P41" s="8"/>
      <c r="Q41" s="8">
        <f>IFERROR(VLOOKUP(A41,'درآمد ناشی از فروش'!A:Q,17,0),0)</f>
        <v>0</v>
      </c>
      <c r="R41" s="8"/>
      <c r="S41" s="8">
        <f t="shared" si="32"/>
        <v>1876233929</v>
      </c>
      <c r="T41" s="8"/>
      <c r="U41" s="1">
        <f t="shared" si="33"/>
        <v>3.5612422356044319E-3</v>
      </c>
    </row>
    <row r="42" spans="1:21" ht="21" x14ac:dyDescent="0.55000000000000004">
      <c r="A42" s="25" t="s">
        <v>100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-4009544</v>
      </c>
      <c r="F42" s="8"/>
      <c r="G42" s="8">
        <f>IFERROR(VLOOKUP(A42,'درآمد ناشی از فروش'!A:Q,9,0),0)</f>
        <v>0</v>
      </c>
      <c r="H42" s="8"/>
      <c r="I42" s="8">
        <f t="shared" si="30"/>
        <v>-4009544</v>
      </c>
      <c r="J42" s="8"/>
      <c r="K42" s="1">
        <f t="shared" si="31"/>
        <v>-3.8945101556961343E-6</v>
      </c>
      <c r="L42" s="8"/>
      <c r="M42" s="8">
        <f>IFERROR(VLOOKUP(A42,'درآمد سود سهام'!A:S,19,0),0)</f>
        <v>0</v>
      </c>
      <c r="N42" s="8"/>
      <c r="O42" s="8">
        <f>IFERROR(VLOOKUP(A42,'درآمد ناشی از تغییر قیمت اوراق'!A:Q,17,0),0)</f>
        <v>-4009544</v>
      </c>
      <c r="P42" s="8"/>
      <c r="Q42" s="8">
        <f>IFERROR(VLOOKUP(A42,'درآمد ناشی از فروش'!A:Q,17,0),0)</f>
        <v>0</v>
      </c>
      <c r="R42" s="8"/>
      <c r="S42" s="8">
        <f t="shared" si="32"/>
        <v>-4009544</v>
      </c>
      <c r="T42" s="8"/>
      <c r="U42" s="1">
        <f t="shared" si="33"/>
        <v>-7.6104355739504042E-6</v>
      </c>
    </row>
    <row r="43" spans="1:21" ht="21" x14ac:dyDescent="0.55000000000000004">
      <c r="A43" s="25" t="s">
        <v>92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-5065062</v>
      </c>
      <c r="F43" s="8"/>
      <c r="G43" s="8">
        <f>IFERROR(VLOOKUP(A43,'درآمد ناشی از فروش'!A:Q,9,0),0)</f>
        <v>0</v>
      </c>
      <c r="H43" s="8"/>
      <c r="I43" s="8">
        <f t="shared" si="30"/>
        <v>-5065062</v>
      </c>
      <c r="J43" s="8"/>
      <c r="K43" s="1">
        <f t="shared" si="31"/>
        <v>-4.9197453371831236E-6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-5065062</v>
      </c>
      <c r="P43" s="8"/>
      <c r="Q43" s="8">
        <f>IFERROR(VLOOKUP(A43,'درآمد ناشی از فروش'!A:Q,17,0),0)</f>
        <v>0</v>
      </c>
      <c r="R43" s="8"/>
      <c r="S43" s="8">
        <f t="shared" si="32"/>
        <v>-5065062</v>
      </c>
      <c r="T43" s="8"/>
      <c r="U43" s="1">
        <f t="shared" si="33"/>
        <v>-9.6138932579526207E-6</v>
      </c>
    </row>
    <row r="44" spans="1:21" ht="21" x14ac:dyDescent="0.55000000000000004">
      <c r="A44" s="25" t="s">
        <v>96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-1024872058</v>
      </c>
      <c r="F44" s="8"/>
      <c r="G44" s="8">
        <f>IFERROR(VLOOKUP(A44,'درآمد ناشی از فروش'!A:Q,9,0),0)</f>
        <v>0</v>
      </c>
      <c r="H44" s="8"/>
      <c r="I44" s="8">
        <f t="shared" si="30"/>
        <v>-1024872058</v>
      </c>
      <c r="J44" s="8"/>
      <c r="K44" s="1">
        <f t="shared" si="31"/>
        <v>-9.9546847176890866E-4</v>
      </c>
      <c r="L44" s="8"/>
      <c r="M44" s="8">
        <f>IFERROR(VLOOKUP(A44,'درآمد سود سهام'!A:S,19,0),0)</f>
        <v>0</v>
      </c>
      <c r="N44" s="8"/>
      <c r="O44" s="8">
        <f>IFERROR(VLOOKUP(A44,'درآمد ناشی از تغییر قیمت اوراق'!A:Q,17,0),0)</f>
        <v>-1024872058</v>
      </c>
      <c r="P44" s="8"/>
      <c r="Q44" s="8">
        <f>IFERROR(VLOOKUP(A44,'درآمد ناشی از فروش'!A:Q,17,0),0)</f>
        <v>0</v>
      </c>
      <c r="R44" s="8"/>
      <c r="S44" s="8">
        <f t="shared" si="32"/>
        <v>-1024872058</v>
      </c>
      <c r="T44" s="8"/>
      <c r="U44" s="1">
        <f t="shared" si="33"/>
        <v>-1.9452892321298785E-3</v>
      </c>
    </row>
    <row r="45" spans="1:21" ht="21" x14ac:dyDescent="0.55000000000000004">
      <c r="A45" s="25" t="s">
        <v>94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6929518425</v>
      </c>
      <c r="F45" s="8"/>
      <c r="G45" s="8">
        <f>IFERROR(VLOOKUP(A45,'درآمد ناشی از فروش'!A:Q,9,0),0)</f>
        <v>0</v>
      </c>
      <c r="H45" s="8"/>
      <c r="I45" s="8">
        <f t="shared" si="30"/>
        <v>6929518425</v>
      </c>
      <c r="J45" s="8"/>
      <c r="K45" s="1">
        <f t="shared" si="31"/>
        <v>6.7307104948208518E-3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6929518425</v>
      </c>
      <c r="P45" s="8"/>
      <c r="Q45" s="8">
        <f>IFERROR(VLOOKUP(A45,'درآمد ناشی از فروش'!A:Q,17,0),0)</f>
        <v>0</v>
      </c>
      <c r="R45" s="8"/>
      <c r="S45" s="8">
        <f t="shared" si="32"/>
        <v>6929518425</v>
      </c>
      <c r="T45" s="8"/>
      <c r="U45" s="1">
        <f t="shared" si="33"/>
        <v>1.3152780847888132E-2</v>
      </c>
    </row>
    <row r="46" spans="1:21" ht="21.75" thickBot="1" x14ac:dyDescent="0.6">
      <c r="A46" s="25" t="s">
        <v>46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238644575261</v>
      </c>
      <c r="F46" s="8"/>
      <c r="G46" s="8">
        <f>IFERROR(VLOOKUP(A46,'درآمد ناشی از فروش'!A:Q,9,0),0)</f>
        <v>0</v>
      </c>
      <c r="H46" s="8"/>
      <c r="I46" s="8">
        <f t="shared" si="2"/>
        <v>238644575261</v>
      </c>
      <c r="J46" s="8"/>
      <c r="K46" s="1">
        <f>+I46/$I$47</f>
        <v>0.2317978607930864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247128962956</v>
      </c>
      <c r="P46" s="8"/>
      <c r="Q46" s="8">
        <f>IFERROR(VLOOKUP(A46,'درآمد ناشی از فروش'!A:Q,17,0),0)</f>
        <v>146846241</v>
      </c>
      <c r="R46" s="8"/>
      <c r="S46" s="8">
        <f t="shared" si="3"/>
        <v>247275809197</v>
      </c>
      <c r="T46" s="8"/>
      <c r="U46" s="1">
        <f>+S46/$S$47</f>
        <v>0.46934928632538297</v>
      </c>
    </row>
    <row r="47" spans="1:21" s="5" customFormat="1" ht="26.25" customHeight="1" thickBot="1" x14ac:dyDescent="0.25">
      <c r="A47" s="5" t="s">
        <v>15</v>
      </c>
      <c r="C47" s="6">
        <f>SUM(C8:C46)</f>
        <v>47764353241</v>
      </c>
      <c r="E47" s="6">
        <f>SUM(E8:E46)</f>
        <v>977102654409</v>
      </c>
      <c r="G47" s="6">
        <f>SUM(G8:G46)</f>
        <v>4670428306</v>
      </c>
      <c r="I47" s="6">
        <f>SUM(I8:I46)</f>
        <v>1029537435956</v>
      </c>
      <c r="K47" s="7">
        <f>SUM(K8:K46)</f>
        <v>0.99999999999999989</v>
      </c>
      <c r="M47" s="6">
        <f>SUM(M8:M46)</f>
        <v>196900458603</v>
      </c>
      <c r="O47" s="6">
        <f>SUM(O8:O46)</f>
        <v>333307744920</v>
      </c>
      <c r="Q47" s="6">
        <f>SUM(Q8:Q46)</f>
        <v>-3360040755</v>
      </c>
      <c r="S47" s="6">
        <f>SUM(S8:S46)</f>
        <v>526848162768</v>
      </c>
      <c r="U47" s="7">
        <f>SUM(U8:U46)</f>
        <v>0.99999999999999989</v>
      </c>
    </row>
    <row r="4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9"/>
  <sheetViews>
    <sheetView rightToLeft="1" zoomScaleNormal="100" workbookViewId="0">
      <selection activeCell="A8" sqref="A8:A16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</row>
    <row r="3" spans="1:19" ht="26.25" x14ac:dyDescent="0.2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  <c r="J3" s="58" t="s">
        <v>22</v>
      </c>
      <c r="K3" s="58" t="s">
        <v>22</v>
      </c>
      <c r="L3" s="58" t="s">
        <v>22</v>
      </c>
      <c r="M3" s="58" t="s">
        <v>22</v>
      </c>
      <c r="N3" s="58" t="s">
        <v>22</v>
      </c>
      <c r="O3" s="58" t="s">
        <v>22</v>
      </c>
      <c r="P3" s="58" t="s">
        <v>22</v>
      </c>
      <c r="Q3" s="58" t="s">
        <v>22</v>
      </c>
      <c r="R3" s="58" t="s">
        <v>22</v>
      </c>
      <c r="S3" s="58" t="s">
        <v>22</v>
      </c>
    </row>
    <row r="4" spans="1:19" ht="26.25" x14ac:dyDescent="0.2">
      <c r="A4" s="58" t="str">
        <f>+سهام!A4</f>
        <v>برای ماه منتهی به 1405/03/31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</row>
    <row r="6" spans="1:19" ht="27" thickBot="1" x14ac:dyDescent="0.25">
      <c r="A6" s="59" t="s">
        <v>3</v>
      </c>
      <c r="C6" s="59" t="s">
        <v>53</v>
      </c>
      <c r="D6" s="59" t="s">
        <v>53</v>
      </c>
      <c r="E6" s="59" t="s">
        <v>53</v>
      </c>
      <c r="F6" s="59" t="s">
        <v>53</v>
      </c>
      <c r="G6" s="59" t="s">
        <v>53</v>
      </c>
      <c r="I6" s="59" t="s">
        <v>24</v>
      </c>
      <c r="J6" s="59" t="s">
        <v>24</v>
      </c>
      <c r="K6" s="59" t="s">
        <v>24</v>
      </c>
      <c r="L6" s="59" t="s">
        <v>24</v>
      </c>
      <c r="M6" s="59" t="s">
        <v>24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</row>
    <row r="7" spans="1:19" ht="27" thickBot="1" x14ac:dyDescent="0.25">
      <c r="A7" s="59" t="s">
        <v>3</v>
      </c>
      <c r="C7" s="36" t="s">
        <v>54</v>
      </c>
      <c r="E7" s="36" t="s">
        <v>55</v>
      </c>
      <c r="G7" s="36" t="s">
        <v>56</v>
      </c>
      <c r="I7" s="36" t="s">
        <v>57</v>
      </c>
      <c r="K7" s="36" t="s">
        <v>28</v>
      </c>
      <c r="M7" s="36" t="s">
        <v>58</v>
      </c>
      <c r="O7" s="36" t="s">
        <v>57</v>
      </c>
      <c r="Q7" s="36" t="s">
        <v>28</v>
      </c>
      <c r="S7" s="36" t="s">
        <v>58</v>
      </c>
    </row>
    <row r="8" spans="1:19" ht="21" x14ac:dyDescent="0.2">
      <c r="A8" s="5" t="s">
        <v>67</v>
      </c>
      <c r="C8" s="8" t="s">
        <v>102</v>
      </c>
      <c r="E8" s="8">
        <v>855000</v>
      </c>
      <c r="G8" s="8">
        <v>6928</v>
      </c>
      <c r="I8" s="8">
        <v>5923440000</v>
      </c>
      <c r="K8" s="8">
        <v>-836250353</v>
      </c>
      <c r="M8" s="8">
        <f t="shared" ref="M8:M16" si="0">+K8+I8</f>
        <v>5087189647</v>
      </c>
      <c r="O8" s="8">
        <v>5923440000</v>
      </c>
      <c r="Q8" s="8">
        <v>-836250353</v>
      </c>
      <c r="S8" s="8">
        <f t="shared" ref="S8:S16" si="1">+Q8+O8</f>
        <v>5087189647</v>
      </c>
    </row>
    <row r="9" spans="1:19" ht="21" x14ac:dyDescent="0.2">
      <c r="A9" s="5" t="s">
        <v>101</v>
      </c>
      <c r="C9" s="8" t="s">
        <v>103</v>
      </c>
      <c r="E9" s="8">
        <v>1000000</v>
      </c>
      <c r="G9" s="8">
        <v>1910</v>
      </c>
      <c r="I9" s="8">
        <v>1910000000</v>
      </c>
      <c r="K9" s="8">
        <v>-139460317</v>
      </c>
      <c r="M9" s="8">
        <f t="shared" si="0"/>
        <v>1770539683</v>
      </c>
      <c r="O9" s="8">
        <v>1910000000</v>
      </c>
      <c r="Q9" s="8">
        <v>-139460317</v>
      </c>
      <c r="S9" s="8">
        <f t="shared" si="1"/>
        <v>1770539683</v>
      </c>
    </row>
    <row r="10" spans="1:19" ht="21" x14ac:dyDescent="0.2">
      <c r="A10" s="5" t="s">
        <v>50</v>
      </c>
      <c r="C10" s="8" t="s">
        <v>104</v>
      </c>
      <c r="E10" s="8">
        <v>75649236</v>
      </c>
      <c r="G10" s="8">
        <v>630</v>
      </c>
      <c r="I10" s="8">
        <v>47659018680</v>
      </c>
      <c r="K10" s="8">
        <v>-6752394769</v>
      </c>
      <c r="M10" s="8">
        <f t="shared" si="0"/>
        <v>40906623911</v>
      </c>
      <c r="O10" s="8">
        <v>47659018680</v>
      </c>
      <c r="Q10" s="8">
        <v>-6752394769</v>
      </c>
      <c r="S10" s="8">
        <f t="shared" si="1"/>
        <v>40906623911</v>
      </c>
    </row>
    <row r="11" spans="1:19" ht="21" x14ac:dyDescent="0.2">
      <c r="A11" s="5" t="s">
        <v>61</v>
      </c>
      <c r="C11" s="8" t="s">
        <v>82</v>
      </c>
      <c r="E11" s="8" t="s">
        <v>82</v>
      </c>
      <c r="G11" s="8" t="s">
        <v>82</v>
      </c>
      <c r="I11" s="8">
        <v>0</v>
      </c>
      <c r="K11" s="8">
        <v>0</v>
      </c>
      <c r="M11" s="8">
        <f t="shared" si="0"/>
        <v>0</v>
      </c>
      <c r="O11" s="8">
        <v>26982037900</v>
      </c>
      <c r="Q11" s="8">
        <v>0</v>
      </c>
      <c r="S11" s="8">
        <f t="shared" si="1"/>
        <v>26982037900</v>
      </c>
    </row>
    <row r="12" spans="1:19" ht="21" x14ac:dyDescent="0.2">
      <c r="A12" s="5" t="s">
        <v>52</v>
      </c>
      <c r="C12" s="8" t="s">
        <v>82</v>
      </c>
      <c r="E12" s="8" t="s">
        <v>82</v>
      </c>
      <c r="G12" s="8" t="s">
        <v>82</v>
      </c>
      <c r="I12" s="8">
        <v>0</v>
      </c>
      <c r="K12" s="8">
        <v>0</v>
      </c>
      <c r="M12" s="8">
        <f t="shared" si="0"/>
        <v>0</v>
      </c>
      <c r="O12" s="8">
        <v>40924750400</v>
      </c>
      <c r="Q12" s="8">
        <v>-1589572267</v>
      </c>
      <c r="S12" s="8">
        <f t="shared" si="1"/>
        <v>39335178133</v>
      </c>
    </row>
    <row r="13" spans="1:19" ht="21" x14ac:dyDescent="0.2">
      <c r="A13" s="5" t="s">
        <v>51</v>
      </c>
      <c r="C13" s="8" t="s">
        <v>82</v>
      </c>
      <c r="E13" s="8" t="s">
        <v>82</v>
      </c>
      <c r="G13" s="8" t="s">
        <v>82</v>
      </c>
      <c r="I13" s="8">
        <v>0</v>
      </c>
      <c r="K13" s="8">
        <v>0</v>
      </c>
      <c r="M13" s="8">
        <f t="shared" si="0"/>
        <v>0</v>
      </c>
      <c r="O13" s="8">
        <v>49899613930</v>
      </c>
      <c r="Q13" s="8">
        <v>-6353029149</v>
      </c>
      <c r="S13" s="8">
        <f t="shared" si="1"/>
        <v>43546584781</v>
      </c>
    </row>
    <row r="14" spans="1:19" ht="21" x14ac:dyDescent="0.2">
      <c r="A14" s="5" t="s">
        <v>48</v>
      </c>
      <c r="C14" s="8" t="s">
        <v>82</v>
      </c>
      <c r="E14" s="8" t="s">
        <v>82</v>
      </c>
      <c r="G14" s="8" t="s">
        <v>82</v>
      </c>
      <c r="I14" s="8">
        <v>0</v>
      </c>
      <c r="K14" s="8">
        <v>0</v>
      </c>
      <c r="M14" s="8">
        <f t="shared" si="0"/>
        <v>0</v>
      </c>
      <c r="O14" s="8">
        <v>19217247220</v>
      </c>
      <c r="Q14" s="8">
        <v>-2294942672</v>
      </c>
      <c r="S14" s="8">
        <f t="shared" si="1"/>
        <v>16922304548</v>
      </c>
    </row>
    <row r="15" spans="1:19" ht="21" x14ac:dyDescent="0.2">
      <c r="A15" s="5" t="s">
        <v>64</v>
      </c>
      <c r="C15" s="8" t="s">
        <v>82</v>
      </c>
      <c r="E15" s="8" t="s">
        <v>82</v>
      </c>
      <c r="G15" s="8" t="s">
        <v>82</v>
      </c>
      <c r="I15" s="8">
        <v>0</v>
      </c>
      <c r="K15" s="8">
        <v>0</v>
      </c>
      <c r="M15" s="8">
        <f t="shared" si="0"/>
        <v>0</v>
      </c>
      <c r="O15" s="8">
        <v>19950000000</v>
      </c>
      <c r="Q15" s="8">
        <v>0</v>
      </c>
      <c r="S15" s="8">
        <f t="shared" si="1"/>
        <v>19950000000</v>
      </c>
    </row>
    <row r="16" spans="1:19" ht="21.75" thickBot="1" x14ac:dyDescent="0.25">
      <c r="A16" s="5" t="s">
        <v>79</v>
      </c>
      <c r="C16" s="8" t="s">
        <v>82</v>
      </c>
      <c r="E16" s="8" t="s">
        <v>82</v>
      </c>
      <c r="G16" s="8" t="s">
        <v>82</v>
      </c>
      <c r="I16" s="8">
        <v>0</v>
      </c>
      <c r="K16" s="8">
        <v>0</v>
      </c>
      <c r="M16" s="8">
        <f t="shared" si="0"/>
        <v>0</v>
      </c>
      <c r="O16" s="8">
        <v>2400000000</v>
      </c>
      <c r="Q16" s="8">
        <v>0</v>
      </c>
      <c r="S16" s="8">
        <f t="shared" si="1"/>
        <v>2400000000</v>
      </c>
    </row>
    <row r="17" spans="7:19" s="5" customFormat="1" ht="21.75" thickBot="1" x14ac:dyDescent="0.25">
      <c r="G17" s="8"/>
      <c r="I17" s="6">
        <f>SUM(I8:I16)</f>
        <v>55492458680</v>
      </c>
      <c r="K17" s="6">
        <f>SUM(K8:K16)</f>
        <v>-7728105439</v>
      </c>
      <c r="M17" s="6">
        <f>SUM(M8:M16)</f>
        <v>47764353241</v>
      </c>
      <c r="O17" s="6">
        <f>SUM(O8:O16)</f>
        <v>214866108130</v>
      </c>
      <c r="Q17" s="6">
        <f>SUM(Q8:Q16)</f>
        <v>-17965649527</v>
      </c>
      <c r="S17" s="6">
        <f>SUM(S8:S16)</f>
        <v>196900458603</v>
      </c>
    </row>
    <row r="18" spans="7:19" ht="19.5" thickTop="1" x14ac:dyDescent="0.2"/>
    <row r="19" spans="7:19" x14ac:dyDescent="0.2">
      <c r="L19" s="8" t="s">
        <v>60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G35" sqref="G35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</row>
    <row r="3" spans="1:9" ht="26.25" x14ac:dyDescent="0.45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</row>
    <row r="4" spans="1:9" ht="26.25" x14ac:dyDescent="0.45">
      <c r="A4" s="58" t="str">
        <f>+سهام!A4</f>
        <v>برای ماه منتهی به 1405/03/31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</row>
    <row r="6" spans="1:9" ht="27" thickBot="1" x14ac:dyDescent="0.5">
      <c r="A6" s="36" t="s">
        <v>37</v>
      </c>
      <c r="C6" s="59" t="s">
        <v>24</v>
      </c>
      <c r="D6" s="59" t="s">
        <v>24</v>
      </c>
      <c r="E6" s="59" t="s">
        <v>24</v>
      </c>
      <c r="G6" s="59" t="s">
        <v>25</v>
      </c>
      <c r="H6" s="59" t="s">
        <v>25</v>
      </c>
      <c r="I6" s="59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345399431</v>
      </c>
      <c r="D8" s="8"/>
      <c r="E8" s="39">
        <f>+C8/$C$10</f>
        <v>0.99981259417022095</v>
      </c>
      <c r="F8" s="8"/>
      <c r="G8" s="8">
        <f>+'سود سپرده بانکی'!M8</f>
        <v>1493410974</v>
      </c>
      <c r="H8" s="8"/>
      <c r="I8" s="39">
        <f>+G8/$G$10</f>
        <v>0.99977618406535063</v>
      </c>
    </row>
    <row r="9" spans="1:9" ht="21.75" thickBot="1" x14ac:dyDescent="0.6">
      <c r="A9" s="25" t="s">
        <v>47</v>
      </c>
      <c r="B9" s="8"/>
      <c r="C9" s="8">
        <f>+'سود سپرده بانکی'!G9</f>
        <v>64742</v>
      </c>
      <c r="D9" s="8"/>
      <c r="E9" s="39">
        <f>+C9/$C$10</f>
        <v>1.8740582977905498E-4</v>
      </c>
      <c r="F9" s="8"/>
      <c r="G9" s="8">
        <f>+'سود سپرده بانکی'!M9</f>
        <v>334324</v>
      </c>
      <c r="H9" s="8"/>
      <c r="I9" s="39">
        <f>+G9/$G$10</f>
        <v>2.2381593464938893E-4</v>
      </c>
    </row>
    <row r="10" spans="1:9" ht="24.75" thickBot="1" x14ac:dyDescent="0.6">
      <c r="A10" s="18" t="s">
        <v>15</v>
      </c>
      <c r="B10" s="25"/>
      <c r="C10" s="26">
        <f>SUM(C8:C9)</f>
        <v>345464173</v>
      </c>
      <c r="D10" s="27"/>
      <c r="E10" s="40">
        <f>SUM(E8:E9)</f>
        <v>1</v>
      </c>
      <c r="F10" s="27"/>
      <c r="G10" s="26">
        <f>SUM(G8:G9)</f>
        <v>1493745298</v>
      </c>
      <c r="H10" s="27"/>
      <c r="I10" s="40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E14" sqref="E14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</row>
    <row r="3" spans="1:13" ht="26.25" x14ac:dyDescent="0.2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  <c r="J3" s="58" t="s">
        <v>22</v>
      </c>
      <c r="K3" s="58" t="s">
        <v>22</v>
      </c>
      <c r="L3" s="58" t="s">
        <v>22</v>
      </c>
      <c r="M3" s="58" t="s">
        <v>22</v>
      </c>
    </row>
    <row r="4" spans="1:13" ht="26.25" x14ac:dyDescent="0.2">
      <c r="A4" s="58" t="str">
        <f>+سهام!A4</f>
        <v>برای ماه منتهی به 1405/03/31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</row>
    <row r="6" spans="1:13" ht="27" thickBot="1" x14ac:dyDescent="0.25">
      <c r="A6" s="59" t="s">
        <v>23</v>
      </c>
      <c r="B6" s="59" t="s">
        <v>23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I6" s="59" t="s">
        <v>25</v>
      </c>
      <c r="J6" s="59" t="s">
        <v>25</v>
      </c>
      <c r="K6" s="59" t="s">
        <v>25</v>
      </c>
      <c r="L6" s="59" t="s">
        <v>25</v>
      </c>
      <c r="M6" s="59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345399431</v>
      </c>
      <c r="E8" s="8">
        <v>0</v>
      </c>
      <c r="G8" s="8">
        <f>+C8-E8</f>
        <v>345399431</v>
      </c>
      <c r="I8" s="8">
        <v>1493410974</v>
      </c>
      <c r="K8" s="8">
        <v>0</v>
      </c>
      <c r="M8" s="8">
        <f>+I8-K8</f>
        <v>1493410974</v>
      </c>
    </row>
    <row r="9" spans="1:13" ht="19.5" customHeight="1" thickBot="1" x14ac:dyDescent="0.25">
      <c r="A9" s="5" t="s">
        <v>47</v>
      </c>
      <c r="C9" s="8">
        <v>64742</v>
      </c>
      <c r="E9" s="8">
        <v>0</v>
      </c>
      <c r="G9" s="8">
        <f t="shared" ref="G9" si="0">+C9-E9</f>
        <v>64742</v>
      </c>
      <c r="I9" s="8">
        <v>334324</v>
      </c>
      <c r="K9" s="8">
        <v>0</v>
      </c>
      <c r="M9" s="8">
        <f t="shared" ref="M9" si="1">+I9-K9</f>
        <v>334324</v>
      </c>
    </row>
    <row r="10" spans="1:13" s="5" customFormat="1" ht="21.75" thickBot="1" x14ac:dyDescent="0.25">
      <c r="A10" s="5" t="s">
        <v>15</v>
      </c>
      <c r="C10" s="6">
        <f>SUM(C8:C9)</f>
        <v>345464173</v>
      </c>
      <c r="E10" s="6">
        <f>SUM(E8:E9)</f>
        <v>0</v>
      </c>
      <c r="G10" s="6">
        <f>SUM(G8:G9)</f>
        <v>345464173</v>
      </c>
      <c r="I10" s="6">
        <f>SUM(I8:I9)</f>
        <v>1493745298</v>
      </c>
      <c r="K10" s="6">
        <f>SUM(K8:K9)</f>
        <v>0</v>
      </c>
      <c r="M10" s="6">
        <f>SUM(M8:M9)</f>
        <v>1493745298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34"/>
  <sheetViews>
    <sheetView rightToLeft="1" topLeftCell="A7" zoomScale="80" zoomScaleNormal="80" workbookViewId="0">
      <selection activeCell="I31" sqref="I31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20.25" style="15" bestFit="1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1.125" style="15" bestFit="1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60" t="str">
        <f>+سهام!A2</f>
        <v>صندوق سرمایه‌گذاری بخشی صنایع مفید - معدن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9" ht="24" x14ac:dyDescent="0.2">
      <c r="A3" s="60" t="s">
        <v>22</v>
      </c>
      <c r="B3" s="60" t="s">
        <v>22</v>
      </c>
      <c r="C3" s="60" t="s">
        <v>22</v>
      </c>
      <c r="D3" s="60" t="s">
        <v>22</v>
      </c>
      <c r="E3" s="60" t="s">
        <v>22</v>
      </c>
      <c r="F3" s="60" t="s">
        <v>22</v>
      </c>
      <c r="G3" s="60" t="s">
        <v>22</v>
      </c>
      <c r="H3" s="60" t="s">
        <v>22</v>
      </c>
      <c r="I3" s="60" t="s">
        <v>22</v>
      </c>
      <c r="J3" s="60" t="s">
        <v>22</v>
      </c>
      <c r="K3" s="60" t="s">
        <v>22</v>
      </c>
      <c r="L3" s="60" t="s">
        <v>22</v>
      </c>
      <c r="M3" s="60" t="s">
        <v>22</v>
      </c>
      <c r="N3" s="60" t="s">
        <v>22</v>
      </c>
      <c r="O3" s="60" t="s">
        <v>22</v>
      </c>
      <c r="P3" s="60" t="s">
        <v>22</v>
      </c>
      <c r="Q3" s="60" t="s">
        <v>22</v>
      </c>
    </row>
    <row r="4" spans="1:19" ht="24" x14ac:dyDescent="0.2">
      <c r="A4" s="60" t="str">
        <f>+سهام!A4</f>
        <v>برای ماه منتهی به 1405/03/31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9" ht="24.75" thickBot="1" x14ac:dyDescent="0.25">
      <c r="A6" s="60" t="s">
        <v>3</v>
      </c>
      <c r="C6" s="61" t="s">
        <v>24</v>
      </c>
      <c r="D6" s="61" t="s">
        <v>24</v>
      </c>
      <c r="E6" s="61" t="s">
        <v>24</v>
      </c>
      <c r="F6" s="61" t="s">
        <v>24</v>
      </c>
      <c r="G6" s="61" t="s">
        <v>24</v>
      </c>
      <c r="H6" s="61" t="s">
        <v>24</v>
      </c>
      <c r="I6" s="61" t="s">
        <v>24</v>
      </c>
      <c r="K6" s="61" t="s">
        <v>25</v>
      </c>
      <c r="L6" s="61" t="s">
        <v>25</v>
      </c>
      <c r="M6" s="61" t="s">
        <v>25</v>
      </c>
      <c r="N6" s="61" t="s">
        <v>25</v>
      </c>
      <c r="O6" s="61" t="s">
        <v>25</v>
      </c>
      <c r="P6" s="61" t="s">
        <v>25</v>
      </c>
      <c r="Q6" s="61" t="s">
        <v>25</v>
      </c>
    </row>
    <row r="7" spans="1:19" ht="24.75" thickBot="1" x14ac:dyDescent="0.25">
      <c r="A7" s="61" t="s">
        <v>3</v>
      </c>
      <c r="C7" s="33" t="s">
        <v>7</v>
      </c>
      <c r="E7" s="33" t="s">
        <v>30</v>
      </c>
      <c r="G7" s="33" t="s">
        <v>31</v>
      </c>
      <c r="I7" s="33" t="s">
        <v>59</v>
      </c>
      <c r="K7" s="33" t="s">
        <v>7</v>
      </c>
      <c r="M7" s="33" t="s">
        <v>30</v>
      </c>
      <c r="O7" s="33" t="s">
        <v>31</v>
      </c>
      <c r="Q7" s="33" t="s">
        <v>59</v>
      </c>
    </row>
    <row r="8" spans="1:19" ht="24" x14ac:dyDescent="0.45">
      <c r="A8" s="24" t="s">
        <v>48</v>
      </c>
      <c r="C8" s="15">
        <v>0</v>
      </c>
      <c r="E8" s="15">
        <v>0</v>
      </c>
      <c r="G8" s="15">
        <v>0</v>
      </c>
      <c r="I8" s="15">
        <f t="shared" ref="I8:I30" si="0">+E8-G8</f>
        <v>0</v>
      </c>
      <c r="K8" s="15">
        <v>9030748</v>
      </c>
      <c r="M8" s="15">
        <v>72386684778</v>
      </c>
      <c r="O8" s="15">
        <v>70164162207</v>
      </c>
      <c r="Q8" s="15">
        <f>+M8-O8</f>
        <v>2222522571</v>
      </c>
      <c r="S8" s="34"/>
    </row>
    <row r="9" spans="1:19" ht="24" x14ac:dyDescent="0.45">
      <c r="A9" s="24" t="s">
        <v>61</v>
      </c>
      <c r="C9" s="15">
        <v>0</v>
      </c>
      <c r="E9" s="15">
        <v>0</v>
      </c>
      <c r="G9" s="15">
        <v>0</v>
      </c>
      <c r="I9" s="15">
        <f t="shared" si="0"/>
        <v>0</v>
      </c>
      <c r="K9" s="15">
        <v>3967947</v>
      </c>
      <c r="M9" s="15">
        <v>11786996161</v>
      </c>
      <c r="O9" s="15">
        <v>15571921711</v>
      </c>
      <c r="Q9" s="15">
        <f t="shared" ref="Q9:Q30" si="1">+M9-O9</f>
        <v>-3784925550</v>
      </c>
      <c r="S9" s="34"/>
    </row>
    <row r="10" spans="1:19" ht="24" x14ac:dyDescent="0.45">
      <c r="A10" s="24" t="s">
        <v>85</v>
      </c>
      <c r="C10" s="15">
        <v>0</v>
      </c>
      <c r="E10" s="15">
        <v>0</v>
      </c>
      <c r="G10" s="15">
        <v>0</v>
      </c>
      <c r="I10" s="15">
        <f t="shared" si="0"/>
        <v>0</v>
      </c>
      <c r="K10" s="15">
        <v>3</v>
      </c>
      <c r="M10" s="15">
        <v>3</v>
      </c>
      <c r="O10" s="15">
        <v>2874</v>
      </c>
      <c r="Q10" s="15">
        <f t="shared" si="1"/>
        <v>-2871</v>
      </c>
      <c r="S10" s="34"/>
    </row>
    <row r="11" spans="1:19" ht="24" x14ac:dyDescent="0.45">
      <c r="A11" s="24" t="s">
        <v>64</v>
      </c>
      <c r="C11" s="15">
        <v>0</v>
      </c>
      <c r="E11" s="15">
        <v>0</v>
      </c>
      <c r="G11" s="15">
        <v>0</v>
      </c>
      <c r="I11" s="15">
        <f t="shared" si="0"/>
        <v>0</v>
      </c>
      <c r="K11" s="15">
        <v>700000</v>
      </c>
      <c r="M11" s="15">
        <v>10057648774</v>
      </c>
      <c r="O11" s="15">
        <v>9863163800</v>
      </c>
      <c r="Q11" s="15">
        <f t="shared" si="1"/>
        <v>194484974</v>
      </c>
      <c r="S11" s="34"/>
    </row>
    <row r="12" spans="1:19" ht="24" x14ac:dyDescent="0.45">
      <c r="A12" s="24" t="s">
        <v>78</v>
      </c>
      <c r="C12" s="15">
        <v>0</v>
      </c>
      <c r="E12" s="15">
        <v>0</v>
      </c>
      <c r="G12" s="15">
        <v>0</v>
      </c>
      <c r="I12" s="15">
        <f t="shared" si="0"/>
        <v>0</v>
      </c>
      <c r="K12" s="15">
        <v>200000</v>
      </c>
      <c r="M12" s="15">
        <v>11486517528</v>
      </c>
      <c r="O12" s="15">
        <v>8336148496</v>
      </c>
      <c r="Q12" s="15">
        <f t="shared" si="1"/>
        <v>3150369032</v>
      </c>
      <c r="S12" s="34"/>
    </row>
    <row r="13" spans="1:19" ht="24" x14ac:dyDescent="0.45">
      <c r="A13" s="24" t="s">
        <v>62</v>
      </c>
      <c r="C13" s="15">
        <v>0</v>
      </c>
      <c r="E13" s="15">
        <v>0</v>
      </c>
      <c r="G13" s="15">
        <v>0</v>
      </c>
      <c r="I13" s="15">
        <f t="shared" si="0"/>
        <v>0</v>
      </c>
      <c r="K13" s="15">
        <v>6410555</v>
      </c>
      <c r="M13" s="15">
        <v>10276747760</v>
      </c>
      <c r="O13" s="15">
        <v>11148802684</v>
      </c>
      <c r="Q13" s="15">
        <f t="shared" si="1"/>
        <v>-872054924</v>
      </c>
      <c r="S13" s="34"/>
    </row>
    <row r="14" spans="1:19" ht="24" x14ac:dyDescent="0.45">
      <c r="A14" s="24" t="s">
        <v>52</v>
      </c>
      <c r="C14" s="15">
        <v>0</v>
      </c>
      <c r="E14" s="15">
        <v>0</v>
      </c>
      <c r="G14" s="15">
        <v>0</v>
      </c>
      <c r="I14" s="15">
        <f t="shared" si="0"/>
        <v>0</v>
      </c>
      <c r="K14" s="15">
        <v>15760002</v>
      </c>
      <c r="M14" s="15">
        <v>42960171335</v>
      </c>
      <c r="O14" s="15">
        <v>48202397264</v>
      </c>
      <c r="Q14" s="15">
        <f t="shared" si="1"/>
        <v>-5242225929</v>
      </c>
      <c r="S14" s="34"/>
    </row>
    <row r="15" spans="1:19" ht="24" x14ac:dyDescent="0.45">
      <c r="A15" s="24" t="s">
        <v>84</v>
      </c>
      <c r="C15" s="15">
        <v>0</v>
      </c>
      <c r="E15" s="15">
        <v>0</v>
      </c>
      <c r="G15" s="15">
        <v>0</v>
      </c>
      <c r="I15" s="15">
        <f t="shared" si="0"/>
        <v>0</v>
      </c>
      <c r="K15" s="15">
        <v>1</v>
      </c>
      <c r="M15" s="15">
        <v>1</v>
      </c>
      <c r="O15" s="15">
        <v>8725</v>
      </c>
      <c r="Q15" s="15">
        <f t="shared" si="1"/>
        <v>-8724</v>
      </c>
      <c r="S15" s="34"/>
    </row>
    <row r="16" spans="1:19" ht="24" x14ac:dyDescent="0.45">
      <c r="A16" s="24" t="s">
        <v>63</v>
      </c>
      <c r="C16" s="15">
        <v>0</v>
      </c>
      <c r="E16" s="15">
        <v>0</v>
      </c>
      <c r="G16" s="15">
        <v>0</v>
      </c>
      <c r="I16" s="15">
        <f t="shared" si="0"/>
        <v>0</v>
      </c>
      <c r="K16" s="15">
        <v>4500000</v>
      </c>
      <c r="M16" s="15">
        <v>75286028610</v>
      </c>
      <c r="O16" s="15">
        <v>84571172100</v>
      </c>
      <c r="Q16" s="15">
        <f t="shared" si="1"/>
        <v>-9285143490</v>
      </c>
      <c r="S16" s="34"/>
    </row>
    <row r="17" spans="1:19" ht="24" x14ac:dyDescent="0.45">
      <c r="A17" s="24" t="s">
        <v>73</v>
      </c>
      <c r="C17" s="15">
        <v>2457000</v>
      </c>
      <c r="E17" s="15">
        <v>20552402507</v>
      </c>
      <c r="G17" s="15">
        <v>25135856190</v>
      </c>
      <c r="I17" s="15">
        <f t="shared" si="0"/>
        <v>-4583453683</v>
      </c>
      <c r="K17" s="15">
        <v>2457000</v>
      </c>
      <c r="M17" s="15">
        <v>20552402507</v>
      </c>
      <c r="O17" s="15">
        <v>25135856190</v>
      </c>
      <c r="Q17" s="15">
        <f t="shared" si="1"/>
        <v>-4583453683</v>
      </c>
      <c r="S17" s="34"/>
    </row>
    <row r="18" spans="1:19" ht="24" x14ac:dyDescent="0.45">
      <c r="A18" s="24" t="s">
        <v>49</v>
      </c>
      <c r="C18" s="15">
        <v>0</v>
      </c>
      <c r="E18" s="15">
        <v>0</v>
      </c>
      <c r="G18" s="15">
        <v>0</v>
      </c>
      <c r="I18" s="15">
        <f t="shared" si="0"/>
        <v>0</v>
      </c>
      <c r="K18" s="15">
        <v>4</v>
      </c>
      <c r="M18" s="15">
        <v>4</v>
      </c>
      <c r="O18" s="15">
        <v>8519</v>
      </c>
      <c r="Q18" s="15">
        <f t="shared" si="1"/>
        <v>-8515</v>
      </c>
      <c r="S18" s="34"/>
    </row>
    <row r="19" spans="1:19" ht="24" x14ac:dyDescent="0.45">
      <c r="A19" s="24" t="s">
        <v>50</v>
      </c>
      <c r="C19" s="15">
        <v>0</v>
      </c>
      <c r="E19" s="15">
        <v>0</v>
      </c>
      <c r="G19" s="15">
        <v>0</v>
      </c>
      <c r="I19" s="15">
        <f t="shared" si="0"/>
        <v>0</v>
      </c>
      <c r="K19" s="15">
        <v>32644057</v>
      </c>
      <c r="M19" s="15">
        <v>107163257911</v>
      </c>
      <c r="O19" s="15">
        <v>107767247433</v>
      </c>
      <c r="Q19" s="15">
        <f t="shared" si="1"/>
        <v>-603989522</v>
      </c>
      <c r="S19" s="34"/>
    </row>
    <row r="20" spans="1:19" ht="24" x14ac:dyDescent="0.45">
      <c r="A20" s="24" t="s">
        <v>83</v>
      </c>
      <c r="C20" s="15">
        <v>0</v>
      </c>
      <c r="E20" s="15">
        <v>0</v>
      </c>
      <c r="G20" s="15">
        <v>0</v>
      </c>
      <c r="I20" s="15">
        <f t="shared" si="0"/>
        <v>0</v>
      </c>
      <c r="K20" s="15">
        <v>200000</v>
      </c>
      <c r="M20" s="15">
        <v>1024022656</v>
      </c>
      <c r="O20" s="15">
        <v>946696315</v>
      </c>
      <c r="Q20" s="15">
        <f t="shared" si="1"/>
        <v>77326341</v>
      </c>
      <c r="S20" s="34"/>
    </row>
    <row r="21" spans="1:19" ht="24" x14ac:dyDescent="0.45">
      <c r="A21" s="24" t="s">
        <v>70</v>
      </c>
      <c r="C21" s="15">
        <v>0</v>
      </c>
      <c r="E21" s="15">
        <v>0</v>
      </c>
      <c r="G21" s="15">
        <v>0</v>
      </c>
      <c r="I21" s="15">
        <f t="shared" si="0"/>
        <v>0</v>
      </c>
      <c r="K21" s="15">
        <v>170000</v>
      </c>
      <c r="M21" s="15">
        <v>657031583</v>
      </c>
      <c r="O21" s="15">
        <v>693467735</v>
      </c>
      <c r="Q21" s="15">
        <f t="shared" si="1"/>
        <v>-36436152</v>
      </c>
      <c r="S21" s="34"/>
    </row>
    <row r="22" spans="1:19" ht="24" x14ac:dyDescent="0.45">
      <c r="A22" s="24" t="s">
        <v>69</v>
      </c>
      <c r="C22" s="15">
        <v>0</v>
      </c>
      <c r="E22" s="15">
        <v>0</v>
      </c>
      <c r="G22" s="15">
        <v>0</v>
      </c>
      <c r="I22" s="15">
        <f t="shared" si="0"/>
        <v>0</v>
      </c>
      <c r="K22" s="15">
        <v>125000</v>
      </c>
      <c r="M22" s="15">
        <v>4966311356</v>
      </c>
      <c r="O22" s="15">
        <v>3615583811</v>
      </c>
      <c r="Q22" s="15">
        <f t="shared" si="1"/>
        <v>1350727545</v>
      </c>
      <c r="S22" s="34"/>
    </row>
    <row r="23" spans="1:19" ht="24" x14ac:dyDescent="0.45">
      <c r="A23" s="24" t="s">
        <v>74</v>
      </c>
      <c r="C23" s="15">
        <v>0</v>
      </c>
      <c r="E23" s="15">
        <v>0</v>
      </c>
      <c r="G23" s="15">
        <v>0</v>
      </c>
      <c r="I23" s="15">
        <f t="shared" si="0"/>
        <v>0</v>
      </c>
      <c r="K23" s="15">
        <v>15000</v>
      </c>
      <c r="M23" s="15">
        <v>540291021</v>
      </c>
      <c r="O23" s="15">
        <v>442056285</v>
      </c>
      <c r="Q23" s="15">
        <f t="shared" si="1"/>
        <v>98234736</v>
      </c>
      <c r="S23" s="34"/>
    </row>
    <row r="24" spans="1:19" ht="24" x14ac:dyDescent="0.45">
      <c r="A24" s="24" t="s">
        <v>80</v>
      </c>
      <c r="C24" s="15">
        <v>1256499</v>
      </c>
      <c r="E24" s="15">
        <v>8203853796</v>
      </c>
      <c r="G24" s="15">
        <v>8065015536</v>
      </c>
      <c r="I24" s="15">
        <f t="shared" si="0"/>
        <v>138838260</v>
      </c>
      <c r="K24" s="15">
        <v>2613000</v>
      </c>
      <c r="M24" s="15">
        <v>18675852621</v>
      </c>
      <c r="O24" s="15">
        <v>16771907980</v>
      </c>
      <c r="Q24" s="15">
        <f t="shared" si="1"/>
        <v>1903944641</v>
      </c>
      <c r="S24" s="34"/>
    </row>
    <row r="25" spans="1:19" ht="24" x14ac:dyDescent="0.45">
      <c r="A25" s="24" t="s">
        <v>72</v>
      </c>
      <c r="C25" s="15">
        <v>0</v>
      </c>
      <c r="E25" s="15">
        <v>0</v>
      </c>
      <c r="G25" s="15">
        <v>0</v>
      </c>
      <c r="I25" s="15">
        <f t="shared" si="0"/>
        <v>0</v>
      </c>
      <c r="K25" s="15">
        <v>30000</v>
      </c>
      <c r="M25" s="15">
        <v>648149641</v>
      </c>
      <c r="O25" s="15">
        <v>603101706</v>
      </c>
      <c r="Q25" s="15">
        <f t="shared" si="1"/>
        <v>45047935</v>
      </c>
      <c r="S25" s="34"/>
    </row>
    <row r="26" spans="1:19" ht="24" x14ac:dyDescent="0.45">
      <c r="A26" s="24" t="s">
        <v>88</v>
      </c>
      <c r="C26" s="15">
        <v>2</v>
      </c>
      <c r="E26" s="15">
        <v>2</v>
      </c>
      <c r="G26" s="15">
        <v>2690</v>
      </c>
      <c r="I26" s="15">
        <f t="shared" si="0"/>
        <v>-2688</v>
      </c>
      <c r="K26" s="15">
        <v>2</v>
      </c>
      <c r="M26" s="15">
        <v>2</v>
      </c>
      <c r="O26" s="15">
        <v>2690</v>
      </c>
      <c r="Q26" s="15">
        <f t="shared" si="1"/>
        <v>-2688</v>
      </c>
      <c r="S26" s="34"/>
    </row>
    <row r="27" spans="1:19" ht="24" x14ac:dyDescent="0.45">
      <c r="A27" s="24" t="s">
        <v>66</v>
      </c>
      <c r="C27" s="15">
        <v>100000</v>
      </c>
      <c r="E27" s="15">
        <v>9257879100</v>
      </c>
      <c r="G27" s="15">
        <v>13931470800</v>
      </c>
      <c r="I27" s="15">
        <f t="shared" si="0"/>
        <v>-4673591700</v>
      </c>
      <c r="K27" s="15">
        <v>100000</v>
      </c>
      <c r="M27" s="15">
        <v>9257879100</v>
      </c>
      <c r="O27" s="15">
        <v>13931470800</v>
      </c>
      <c r="Q27" s="15">
        <f t="shared" si="1"/>
        <v>-4673591700</v>
      </c>
      <c r="S27" s="34"/>
    </row>
    <row r="28" spans="1:19" ht="24" x14ac:dyDescent="0.45">
      <c r="A28" s="24" t="s">
        <v>46</v>
      </c>
      <c r="C28" s="15">
        <v>0</v>
      </c>
      <c r="E28" s="15">
        <v>0</v>
      </c>
      <c r="G28" s="15">
        <v>0</v>
      </c>
      <c r="I28" s="15">
        <f t="shared" si="0"/>
        <v>0</v>
      </c>
      <c r="K28" s="15">
        <v>400001</v>
      </c>
      <c r="M28" s="15">
        <v>5524959403</v>
      </c>
      <c r="O28" s="15">
        <v>5378113162</v>
      </c>
      <c r="Q28" s="15">
        <f t="shared" si="1"/>
        <v>146846241</v>
      </c>
      <c r="S28" s="34"/>
    </row>
    <row r="29" spans="1:19" ht="24" x14ac:dyDescent="0.45">
      <c r="A29" s="24" t="s">
        <v>51</v>
      </c>
      <c r="C29" s="15">
        <v>0</v>
      </c>
      <c r="E29" s="15">
        <v>0</v>
      </c>
      <c r="G29" s="15">
        <v>0</v>
      </c>
      <c r="I29" s="15">
        <f t="shared" si="0"/>
        <v>0</v>
      </c>
      <c r="K29" s="15">
        <v>28674709</v>
      </c>
      <c r="M29" s="15">
        <v>72205593131</v>
      </c>
      <c r="O29" s="15">
        <v>72669097773</v>
      </c>
      <c r="Q29" s="15">
        <f t="shared" si="1"/>
        <v>-463504642</v>
      </c>
      <c r="S29" s="34"/>
    </row>
    <row r="30" spans="1:19" ht="24.75" thickBot="1" x14ac:dyDescent="0.5">
      <c r="A30" s="24" t="s">
        <v>67</v>
      </c>
      <c r="C30" s="15">
        <v>540985</v>
      </c>
      <c r="E30" s="15">
        <v>37955517546</v>
      </c>
      <c r="G30" s="15">
        <v>24166879429</v>
      </c>
      <c r="I30" s="15">
        <f t="shared" si="0"/>
        <v>13788638117</v>
      </c>
      <c r="K30" s="15">
        <v>685985</v>
      </c>
      <c r="M30" s="15">
        <v>47640122381</v>
      </c>
      <c r="O30" s="15">
        <v>30644318762</v>
      </c>
      <c r="Q30" s="15">
        <f t="shared" si="1"/>
        <v>16995803619</v>
      </c>
      <c r="S30" s="34"/>
    </row>
    <row r="31" spans="1:19" ht="24.75" thickBot="1" x14ac:dyDescent="0.25">
      <c r="E31" s="16">
        <f>SUM(E8:E30)</f>
        <v>75969652951</v>
      </c>
      <c r="F31" s="17"/>
      <c r="G31" s="16">
        <f>SUM(G8:G30)</f>
        <v>71299224645</v>
      </c>
      <c r="H31" s="17"/>
      <c r="I31" s="16">
        <f>SUM(I8:I30)</f>
        <v>4670428306</v>
      </c>
      <c r="J31" s="17"/>
      <c r="K31" s="17" t="s">
        <v>15</v>
      </c>
      <c r="L31" s="17"/>
      <c r="M31" s="16">
        <f>SUM(M8:M30)</f>
        <v>523096668267</v>
      </c>
      <c r="N31" s="17"/>
      <c r="O31" s="16">
        <f>SUM(O8:O30)</f>
        <v>526456709022</v>
      </c>
      <c r="P31" s="17"/>
      <c r="Q31" s="16">
        <f>SUM(Q8:Q30)</f>
        <v>-3360040755</v>
      </c>
    </row>
    <row r="32" spans="1:19" ht="23.25" thickTop="1" x14ac:dyDescent="0.2"/>
    <row r="34" spans="9:9" x14ac:dyDescent="0.45">
      <c r="I34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سایر درآمدها</vt:lpstr>
      <vt:lpstr>جمع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2026-06-27T14:54:16Z</dcterms:modified>
</cp:coreProperties>
</file>