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4\بخشی\"/>
    </mc:Choice>
  </mc:AlternateContent>
  <xr:revisionPtr revIDLastSave="0" documentId="13_ncr:1_{65463079-DA82-41A6-9EB2-1925442C666F}" xr6:coauthVersionLast="47" xr6:coauthVersionMax="47" xr10:uidLastSave="{00000000-0000-0000-0000-000000000000}"/>
  <bookViews>
    <workbookView xWindow="-120" yWindow="-120" windowWidth="29040" windowHeight="15720" tabRatio="872" xr2:uid="{00000000-000D-0000-FFFF-FFFF00000000}"/>
  </bookViews>
  <sheets>
    <sheet name="سهام" sheetId="1" r:id="rId1"/>
    <sheet name="سپرده" sheetId="6" r:id="rId2"/>
    <sheet name="جمع درآمدها" sheetId="15" r:id="rId3"/>
    <sheet name="سایر درآمدها" sheetId="19" state="hidden" r:id="rId4"/>
    <sheet name="سرمایه‌گذاری در سهام" sheetId="11" r:id="rId5"/>
    <sheet name="درآمد سود سهام" sheetId="18" r:id="rId6"/>
    <sheet name="درآمد سپرده بانکی" sheetId="13" r:id="rId7"/>
    <sheet name="سود سپرده بانکی" sheetId="7" r:id="rId8"/>
    <sheet name="درآمد ناشی از فروش" sheetId="9" r:id="rId9"/>
    <sheet name="درآمد ناشی از تغییر قیمت اوراق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1" l="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C64" i="11"/>
  <c r="E64" i="11"/>
  <c r="G64" i="11"/>
  <c r="M64" i="11"/>
  <c r="O64" i="11"/>
  <c r="Q64" i="11"/>
  <c r="C63" i="11"/>
  <c r="E63" i="11"/>
  <c r="G63" i="11"/>
  <c r="M63" i="11"/>
  <c r="O63" i="11"/>
  <c r="Q63" i="11"/>
  <c r="C62" i="11"/>
  <c r="E62" i="11"/>
  <c r="G62" i="11"/>
  <c r="M62" i="11"/>
  <c r="O62" i="11"/>
  <c r="Q62" i="11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8" i="10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S64" i="11" l="1"/>
  <c r="S63" i="11"/>
  <c r="S62" i="11"/>
  <c r="Q8" i="9"/>
  <c r="Q58" i="9" s="1"/>
  <c r="S9" i="18"/>
  <c r="S10" i="18"/>
  <c r="S11" i="18"/>
  <c r="S12" i="18"/>
  <c r="S13" i="18"/>
  <c r="S14" i="18"/>
  <c r="S15" i="18"/>
  <c r="S16" i="18"/>
  <c r="S17" i="18"/>
  <c r="S18" i="18"/>
  <c r="S19" i="18"/>
  <c r="S20" i="18"/>
  <c r="S21" i="18"/>
  <c r="S22" i="18"/>
  <c r="S23" i="18"/>
  <c r="S24" i="18"/>
  <c r="S25" i="18"/>
  <c r="S26" i="18"/>
  <c r="S27" i="18"/>
  <c r="S28" i="18"/>
  <c r="S29" i="18"/>
  <c r="S30" i="18"/>
  <c r="S31" i="18"/>
  <c r="S32" i="18"/>
  <c r="S33" i="18"/>
  <c r="S34" i="18"/>
  <c r="S8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8" i="18"/>
  <c r="G11" i="13"/>
  <c r="C11" i="13"/>
  <c r="O35" i="18"/>
  <c r="M30" i="18"/>
  <c r="M31" i="18"/>
  <c r="M32" i="18"/>
  <c r="M33" i="18"/>
  <c r="M34" i="18"/>
  <c r="M27" i="18"/>
  <c r="M28" i="18"/>
  <c r="M29" i="18"/>
  <c r="Y57" i="1"/>
  <c r="G57" i="1"/>
  <c r="E57" i="1"/>
  <c r="M9" i="7"/>
  <c r="G9" i="13" s="1"/>
  <c r="M10" i="7"/>
  <c r="G10" i="13" s="1"/>
  <c r="M11" i="7"/>
  <c r="M8" i="7"/>
  <c r="G8" i="13" s="1"/>
  <c r="G9" i="7"/>
  <c r="C9" i="13" s="1"/>
  <c r="G10" i="7"/>
  <c r="C10" i="13" s="1"/>
  <c r="G11" i="7"/>
  <c r="G8" i="7"/>
  <c r="I10" i="6"/>
  <c r="F9" i="15"/>
  <c r="C6" i="6"/>
  <c r="I9" i="6"/>
  <c r="K12" i="7"/>
  <c r="I12" i="7"/>
  <c r="E12" i="7"/>
  <c r="C12" i="7"/>
  <c r="A4" i="19"/>
  <c r="A2" i="19"/>
  <c r="E9" i="19"/>
  <c r="C9" i="19"/>
  <c r="I42" i="10" l="1"/>
  <c r="O57" i="1"/>
  <c r="K57" i="1"/>
  <c r="U57" i="1"/>
  <c r="W57" i="1"/>
  <c r="G9" i="15"/>
  <c r="G42" i="10"/>
  <c r="E42" i="10"/>
  <c r="Q42" i="10"/>
  <c r="O42" i="10"/>
  <c r="M42" i="10"/>
  <c r="I6" i="6" l="1"/>
  <c r="A4" i="6"/>
  <c r="A4" i="10" s="1"/>
  <c r="I58" i="9"/>
  <c r="E56" i="11" l="1"/>
  <c r="E60" i="11"/>
  <c r="O57" i="11"/>
  <c r="O61" i="11"/>
  <c r="E59" i="11"/>
  <c r="E54" i="11"/>
  <c r="E55" i="11"/>
  <c r="O56" i="11"/>
  <c r="O60" i="11"/>
  <c r="E58" i="11"/>
  <c r="E61" i="11"/>
  <c r="O55" i="11"/>
  <c r="E57" i="11"/>
  <c r="O58" i="11"/>
  <c r="O54" i="11"/>
  <c r="O59" i="11"/>
  <c r="O52" i="11"/>
  <c r="E52" i="11"/>
  <c r="O53" i="11"/>
  <c r="E53" i="11"/>
  <c r="O51" i="11"/>
  <c r="E50" i="11"/>
  <c r="E51" i="11"/>
  <c r="O50" i="11"/>
  <c r="E49" i="11"/>
  <c r="O67" i="11"/>
  <c r="O49" i="11"/>
  <c r="E67" i="11"/>
  <c r="M35" i="18"/>
  <c r="Q35" i="18"/>
  <c r="K35" i="18"/>
  <c r="I35" i="18" l="1"/>
  <c r="S35" i="18"/>
  <c r="K12" i="6"/>
  <c r="I11" i="6"/>
  <c r="M58" i="9"/>
  <c r="O58" i="9"/>
  <c r="E58" i="9" l="1"/>
  <c r="G58" i="9"/>
  <c r="I8" i="6" l="1"/>
  <c r="I12" i="6" s="1"/>
  <c r="A4" i="9"/>
  <c r="A4" i="7"/>
  <c r="A4" i="13"/>
  <c r="A4" i="18"/>
  <c r="A4" i="11"/>
  <c r="A4" i="15"/>
  <c r="O31" i="11"/>
  <c r="O36" i="11"/>
  <c r="G67" i="11" l="1"/>
  <c r="Q58" i="11"/>
  <c r="Q54" i="11"/>
  <c r="G54" i="11"/>
  <c r="G56" i="11"/>
  <c r="G60" i="11"/>
  <c r="Q61" i="11"/>
  <c r="Q57" i="11"/>
  <c r="Q60" i="11"/>
  <c r="Q59" i="11"/>
  <c r="G55" i="11"/>
  <c r="G59" i="11"/>
  <c r="G58" i="11"/>
  <c r="Q56" i="11"/>
  <c r="Q55" i="11"/>
  <c r="G57" i="11"/>
  <c r="G61" i="11"/>
  <c r="M57" i="11"/>
  <c r="M61" i="11"/>
  <c r="C55" i="11"/>
  <c r="C59" i="11"/>
  <c r="C61" i="11"/>
  <c r="M56" i="11"/>
  <c r="M60" i="11"/>
  <c r="C57" i="11"/>
  <c r="C58" i="11"/>
  <c r="C54" i="11"/>
  <c r="M59" i="11"/>
  <c r="M55" i="11"/>
  <c r="M58" i="11"/>
  <c r="C56" i="11"/>
  <c r="C60" i="11"/>
  <c r="M54" i="11"/>
  <c r="G12" i="7"/>
  <c r="C8" i="13"/>
  <c r="M12" i="7"/>
  <c r="M52" i="11"/>
  <c r="C53" i="11"/>
  <c r="M53" i="11"/>
  <c r="C52" i="11"/>
  <c r="Q53" i="11"/>
  <c r="Q52" i="11"/>
  <c r="G53" i="11"/>
  <c r="G52" i="11"/>
  <c r="C50" i="11"/>
  <c r="C51" i="11"/>
  <c r="M50" i="11"/>
  <c r="M51" i="11"/>
  <c r="Q51" i="11"/>
  <c r="G50" i="11"/>
  <c r="G51" i="11"/>
  <c r="Q50" i="11"/>
  <c r="M67" i="11"/>
  <c r="C67" i="11"/>
  <c r="C49" i="11"/>
  <c r="M49" i="11"/>
  <c r="G49" i="11"/>
  <c r="Q67" i="11"/>
  <c r="Q49" i="11"/>
  <c r="O48" i="11"/>
  <c r="O47" i="11"/>
  <c r="E46" i="11"/>
  <c r="E45" i="11"/>
  <c r="O46" i="11"/>
  <c r="E48" i="11"/>
  <c r="O45" i="11"/>
  <c r="E47" i="11"/>
  <c r="C46" i="11"/>
  <c r="M47" i="11"/>
  <c r="C45" i="11"/>
  <c r="M46" i="11"/>
  <c r="C48" i="11"/>
  <c r="M45" i="11"/>
  <c r="C47" i="11"/>
  <c r="M48" i="11"/>
  <c r="G47" i="11"/>
  <c r="Q48" i="11"/>
  <c r="G46" i="11"/>
  <c r="Q47" i="11"/>
  <c r="G48" i="11"/>
  <c r="G45" i="11"/>
  <c r="Q46" i="11"/>
  <c r="Q45" i="11"/>
  <c r="C42" i="11"/>
  <c r="C66" i="11"/>
  <c r="M42" i="11"/>
  <c r="M66" i="11"/>
  <c r="C43" i="11"/>
  <c r="C44" i="11"/>
  <c r="C65" i="11"/>
  <c r="C68" i="11"/>
  <c r="M43" i="11"/>
  <c r="M44" i="11"/>
  <c r="M65" i="11"/>
  <c r="M68" i="11"/>
  <c r="E42" i="11"/>
  <c r="E66" i="11"/>
  <c r="O42" i="11"/>
  <c r="O66" i="11"/>
  <c r="E68" i="11"/>
  <c r="E43" i="11"/>
  <c r="E44" i="11"/>
  <c r="E65" i="11"/>
  <c r="O43" i="11"/>
  <c r="O44" i="11"/>
  <c r="O65" i="11"/>
  <c r="O68" i="11"/>
  <c r="G43" i="11"/>
  <c r="G44" i="11"/>
  <c r="G42" i="11"/>
  <c r="Q43" i="11"/>
  <c r="Q44" i="11"/>
  <c r="Q42" i="11"/>
  <c r="G68" i="11"/>
  <c r="G66" i="11"/>
  <c r="Q68" i="11"/>
  <c r="G65" i="11"/>
  <c r="Q66" i="11"/>
  <c r="Q65" i="11"/>
  <c r="C12" i="11"/>
  <c r="M13" i="11"/>
  <c r="C14" i="11"/>
  <c r="M12" i="11"/>
  <c r="M14" i="11"/>
  <c r="C13" i="11"/>
  <c r="G13" i="11"/>
  <c r="G12" i="11"/>
  <c r="Q14" i="11"/>
  <c r="Q13" i="11"/>
  <c r="G14" i="11"/>
  <c r="Q12" i="11"/>
  <c r="E12" i="11"/>
  <c r="O13" i="11"/>
  <c r="E14" i="11"/>
  <c r="O12" i="11"/>
  <c r="O14" i="11"/>
  <c r="E13" i="11"/>
  <c r="M41" i="11"/>
  <c r="C39" i="11"/>
  <c r="C40" i="11"/>
  <c r="M39" i="11"/>
  <c r="M40" i="11"/>
  <c r="C41" i="11"/>
  <c r="O41" i="11"/>
  <c r="E40" i="11"/>
  <c r="E39" i="11"/>
  <c r="O40" i="11"/>
  <c r="E41" i="11"/>
  <c r="O39" i="11"/>
  <c r="Q40" i="11"/>
  <c r="G39" i="11"/>
  <c r="G41" i="11"/>
  <c r="Q39" i="11"/>
  <c r="G40" i="11"/>
  <c r="Q41" i="11"/>
  <c r="O19" i="11"/>
  <c r="O23" i="11"/>
  <c r="O30" i="11"/>
  <c r="O29" i="11"/>
  <c r="Q9" i="11"/>
  <c r="Q17" i="11"/>
  <c r="Q30" i="11"/>
  <c r="Q36" i="11"/>
  <c r="Q10" i="11"/>
  <c r="Q25" i="11"/>
  <c r="Q15" i="11"/>
  <c r="Q20" i="11"/>
  <c r="Q26" i="11"/>
  <c r="Q33" i="11"/>
  <c r="Q16" i="11"/>
  <c r="Q22" i="11"/>
  <c r="Q37" i="11"/>
  <c r="Q19" i="11"/>
  <c r="Q23" i="11"/>
  <c r="Q27" i="11"/>
  <c r="Q31" i="11"/>
  <c r="Q34" i="11"/>
  <c r="Q69" i="11"/>
  <c r="Q32" i="11"/>
  <c r="Q21" i="11"/>
  <c r="Q28" i="11"/>
  <c r="Q35" i="11"/>
  <c r="Q38" i="11"/>
  <c r="Q8" i="11"/>
  <c r="Q18" i="11"/>
  <c r="Q24" i="11"/>
  <c r="Q29" i="11"/>
  <c r="Q11" i="11"/>
  <c r="E24" i="11"/>
  <c r="E29" i="11"/>
  <c r="E17" i="11"/>
  <c r="E36" i="11"/>
  <c r="E11" i="11"/>
  <c r="E19" i="11"/>
  <c r="E32" i="11"/>
  <c r="E15" i="11"/>
  <c r="E20" i="11"/>
  <c r="E26" i="11"/>
  <c r="E33" i="11"/>
  <c r="E9" i="11"/>
  <c r="E25" i="11"/>
  <c r="E16" i="11"/>
  <c r="E22" i="11"/>
  <c r="E37" i="11"/>
  <c r="E23" i="11"/>
  <c r="E27" i="11"/>
  <c r="E31" i="11"/>
  <c r="E34" i="11"/>
  <c r="E30" i="11"/>
  <c r="E10" i="11"/>
  <c r="E8" i="11"/>
  <c r="E21" i="11"/>
  <c r="E28" i="11"/>
  <c r="E35" i="11"/>
  <c r="E38" i="11"/>
  <c r="E18" i="11"/>
  <c r="O37" i="11"/>
  <c r="O16" i="11"/>
  <c r="O27" i="11"/>
  <c r="M15" i="11"/>
  <c r="M20" i="11"/>
  <c r="M26" i="11"/>
  <c r="M33" i="11"/>
  <c r="C15" i="11"/>
  <c r="C20" i="11"/>
  <c r="C26" i="11"/>
  <c r="M16" i="11"/>
  <c r="M22" i="11"/>
  <c r="M37" i="11"/>
  <c r="C32" i="11"/>
  <c r="C16" i="11"/>
  <c r="C22" i="11"/>
  <c r="C8" i="11"/>
  <c r="C19" i="11"/>
  <c r="C69" i="11"/>
  <c r="M23" i="11"/>
  <c r="M27" i="11"/>
  <c r="M31" i="11"/>
  <c r="M34" i="11"/>
  <c r="M8" i="11"/>
  <c r="C33" i="11"/>
  <c r="C23" i="11"/>
  <c r="C11" i="11"/>
  <c r="M21" i="11"/>
  <c r="M28" i="11"/>
  <c r="M35" i="11"/>
  <c r="M38" i="11"/>
  <c r="C37" i="11"/>
  <c r="C21" i="11"/>
  <c r="M19" i="11"/>
  <c r="M32" i="11"/>
  <c r="M24" i="11"/>
  <c r="M29" i="11"/>
  <c r="C27" i="11"/>
  <c r="C31" i="11"/>
  <c r="C34" i="11"/>
  <c r="C24" i="11"/>
  <c r="M11" i="11"/>
  <c r="C36" i="11"/>
  <c r="M9" i="11"/>
  <c r="M17" i="11"/>
  <c r="M30" i="11"/>
  <c r="M36" i="11"/>
  <c r="C28" i="11"/>
  <c r="C35" i="11"/>
  <c r="C38" i="11"/>
  <c r="C9" i="11"/>
  <c r="C17" i="11"/>
  <c r="M69" i="11"/>
  <c r="C30" i="11"/>
  <c r="M10" i="11"/>
  <c r="M18" i="11"/>
  <c r="M25" i="11"/>
  <c r="C29" i="11"/>
  <c r="C10" i="11"/>
  <c r="C18" i="11"/>
  <c r="C25" i="11"/>
  <c r="O24" i="11"/>
  <c r="G19" i="11"/>
  <c r="G28" i="11"/>
  <c r="G32" i="11"/>
  <c r="G23" i="11"/>
  <c r="G31" i="11"/>
  <c r="G15" i="11"/>
  <c r="G38" i="11"/>
  <c r="G26" i="11"/>
  <c r="G69" i="11"/>
  <c r="G33" i="11"/>
  <c r="G30" i="11"/>
  <c r="G35" i="11"/>
  <c r="G22" i="11"/>
  <c r="G34" i="11"/>
  <c r="G16" i="11"/>
  <c r="G9" i="11"/>
  <c r="G10" i="11"/>
  <c r="G18" i="11"/>
  <c r="G37" i="11"/>
  <c r="G17" i="11"/>
  <c r="G21" i="11"/>
  <c r="G25" i="11"/>
  <c r="G27" i="11"/>
  <c r="G36" i="11"/>
  <c r="G20" i="11"/>
  <c r="G11" i="11"/>
  <c r="G29" i="11"/>
  <c r="G8" i="11"/>
  <c r="G24" i="11"/>
  <c r="O69" i="11"/>
  <c r="E69" i="11"/>
  <c r="O22" i="11"/>
  <c r="O11" i="11"/>
  <c r="O33" i="11"/>
  <c r="O34" i="11"/>
  <c r="O35" i="11"/>
  <c r="O32" i="11"/>
  <c r="O28" i="11"/>
  <c r="O8" i="11"/>
  <c r="O38" i="11"/>
  <c r="O26" i="11"/>
  <c r="O20" i="11"/>
  <c r="O15" i="11"/>
  <c r="O25" i="11"/>
  <c r="O18" i="11"/>
  <c r="O10" i="11"/>
  <c r="O17" i="11"/>
  <c r="O9" i="11"/>
  <c r="O21" i="11"/>
  <c r="S32" i="11" l="1"/>
  <c r="S54" i="11"/>
  <c r="S58" i="11"/>
  <c r="S60" i="11"/>
  <c r="S56" i="11"/>
  <c r="S59" i="11"/>
  <c r="S61" i="11"/>
  <c r="S55" i="11"/>
  <c r="S57" i="11"/>
  <c r="S36" i="11"/>
  <c r="S21" i="11"/>
  <c r="S22" i="11"/>
  <c r="S24" i="11"/>
  <c r="S38" i="11"/>
  <c r="S33" i="11"/>
  <c r="S10" i="11"/>
  <c r="S28" i="11"/>
  <c r="S69" i="11"/>
  <c r="S34" i="11"/>
  <c r="S20" i="11"/>
  <c r="S14" i="11"/>
  <c r="S43" i="11"/>
  <c r="S17" i="11"/>
  <c r="S27" i="11"/>
  <c r="S68" i="11"/>
  <c r="S25" i="11"/>
  <c r="S37" i="11"/>
  <c r="S11" i="11"/>
  <c r="S9" i="11"/>
  <c r="S31" i="11"/>
  <c r="S50" i="11"/>
  <c r="S53" i="11"/>
  <c r="S18" i="11"/>
  <c r="S16" i="11"/>
  <c r="S30" i="11"/>
  <c r="S23" i="11"/>
  <c r="S39" i="11"/>
  <c r="S13" i="11"/>
  <c r="S47" i="11"/>
  <c r="S19" i="11"/>
  <c r="S48" i="11"/>
  <c r="S67" i="11"/>
  <c r="S52" i="11"/>
  <c r="S40" i="11"/>
  <c r="S66" i="11"/>
  <c r="S35" i="11"/>
  <c r="S65" i="11"/>
  <c r="S42" i="11"/>
  <c r="S45" i="11"/>
  <c r="S44" i="11"/>
  <c r="S15" i="11"/>
  <c r="S41" i="11"/>
  <c r="S46" i="11"/>
  <c r="S26" i="11"/>
  <c r="S29" i="11"/>
  <c r="S12" i="11"/>
  <c r="S49" i="11"/>
  <c r="S51" i="11"/>
  <c r="I8" i="11"/>
  <c r="S8" i="11"/>
  <c r="Q70" i="11"/>
  <c r="E70" i="11"/>
  <c r="O70" i="11"/>
  <c r="C70" i="11"/>
  <c r="M70" i="11"/>
  <c r="G70" i="11"/>
  <c r="C12" i="6"/>
  <c r="E12" i="6"/>
  <c r="G12" i="6"/>
  <c r="G12" i="13" l="1"/>
  <c r="I10" i="13" s="1"/>
  <c r="C12" i="13"/>
  <c r="E10" i="13" s="1"/>
  <c r="I70" i="11"/>
  <c r="K64" i="11" s="1"/>
  <c r="S70" i="11"/>
  <c r="U64" i="11" s="1"/>
  <c r="U62" i="11" l="1"/>
  <c r="U63" i="11"/>
  <c r="K62" i="11"/>
  <c r="K63" i="11"/>
  <c r="K54" i="11"/>
  <c r="K55" i="11"/>
  <c r="K56" i="11"/>
  <c r="K58" i="11"/>
  <c r="K61" i="11"/>
  <c r="K59" i="11"/>
  <c r="K60" i="11"/>
  <c r="K57" i="11"/>
  <c r="U54" i="11"/>
  <c r="U58" i="11"/>
  <c r="U59" i="11"/>
  <c r="U57" i="11"/>
  <c r="U60" i="11"/>
  <c r="U56" i="11"/>
  <c r="U61" i="11"/>
  <c r="U55" i="11"/>
  <c r="K67" i="11"/>
  <c r="K51" i="11"/>
  <c r="K52" i="11"/>
  <c r="K49" i="11"/>
  <c r="K53" i="11"/>
  <c r="K50" i="11"/>
  <c r="K35" i="11"/>
  <c r="K28" i="11"/>
  <c r="K39" i="11"/>
  <c r="K66" i="11"/>
  <c r="K9" i="11"/>
  <c r="K17" i="11"/>
  <c r="K46" i="11"/>
  <c r="K26" i="11"/>
  <c r="K65" i="11"/>
  <c r="K45" i="11"/>
  <c r="K43" i="11"/>
  <c r="K29" i="11"/>
  <c r="K23" i="11"/>
  <c r="K15" i="11"/>
  <c r="K21" i="11"/>
  <c r="K48" i="11"/>
  <c r="K36" i="11"/>
  <c r="K41" i="11"/>
  <c r="K47" i="11"/>
  <c r="K25" i="11"/>
  <c r="K32" i="11"/>
  <c r="K44" i="11"/>
  <c r="K20" i="11"/>
  <c r="K37" i="11"/>
  <c r="K30" i="11"/>
  <c r="K27" i="11"/>
  <c r="K24" i="11"/>
  <c r="K11" i="11"/>
  <c r="K69" i="11"/>
  <c r="K34" i="11"/>
  <c r="K12" i="11"/>
  <c r="K14" i="11"/>
  <c r="K68" i="11"/>
  <c r="K10" i="11"/>
  <c r="K40" i="11"/>
  <c r="K42" i="11"/>
  <c r="K38" i="11"/>
  <c r="K22" i="11"/>
  <c r="K16" i="11"/>
  <c r="K13" i="11"/>
  <c r="K18" i="11"/>
  <c r="K31" i="11"/>
  <c r="K19" i="11"/>
  <c r="K33" i="11"/>
  <c r="U67" i="11"/>
  <c r="U50" i="11"/>
  <c r="U49" i="11"/>
  <c r="U52" i="11"/>
  <c r="U51" i="11"/>
  <c r="U53" i="11"/>
  <c r="U36" i="11"/>
  <c r="U31" i="11"/>
  <c r="U47" i="11"/>
  <c r="U69" i="11"/>
  <c r="U40" i="11"/>
  <c r="U34" i="11"/>
  <c r="U25" i="11"/>
  <c r="U42" i="11"/>
  <c r="U41" i="11"/>
  <c r="U12" i="11"/>
  <c r="U18" i="11"/>
  <c r="U43" i="11"/>
  <c r="U44" i="11"/>
  <c r="U68" i="11"/>
  <c r="U65" i="11"/>
  <c r="U37" i="11"/>
  <c r="U20" i="11"/>
  <c r="U29" i="11"/>
  <c r="U26" i="11"/>
  <c r="U38" i="11"/>
  <c r="U11" i="11"/>
  <c r="U24" i="11"/>
  <c r="U19" i="11"/>
  <c r="U66" i="11"/>
  <c r="U21" i="11"/>
  <c r="U45" i="11"/>
  <c r="U14" i="11"/>
  <c r="U30" i="11"/>
  <c r="U23" i="11"/>
  <c r="U32" i="11"/>
  <c r="U16" i="11"/>
  <c r="U15" i="11"/>
  <c r="U28" i="11"/>
  <c r="U35" i="11"/>
  <c r="U39" i="11"/>
  <c r="U27" i="11"/>
  <c r="U22" i="11"/>
  <c r="U33" i="11"/>
  <c r="U17" i="11"/>
  <c r="U13" i="11"/>
  <c r="U48" i="11"/>
  <c r="U10" i="11"/>
  <c r="U46" i="11"/>
  <c r="U9" i="11"/>
  <c r="I11" i="13"/>
  <c r="I9" i="13"/>
  <c r="E11" i="13"/>
  <c r="E9" i="13"/>
  <c r="U8" i="11"/>
  <c r="K8" i="11"/>
  <c r="I8" i="13"/>
  <c r="C8" i="15"/>
  <c r="E8" i="13"/>
  <c r="C7" i="15"/>
  <c r="C9" i="15" s="1"/>
  <c r="I12" i="13" l="1"/>
  <c r="E12" i="13"/>
  <c r="U70" i="11"/>
  <c r="K70" i="11"/>
  <c r="E8" i="15" l="1"/>
  <c r="E7" i="15"/>
  <c r="E9" i="15" l="1"/>
</calcChain>
</file>

<file path=xl/sharedStrings.xml><?xml version="1.0" encoding="utf-8"?>
<sst xmlns="http://schemas.openxmlformats.org/spreadsheetml/2006/main" count="914" uniqueCount="141">
  <si>
    <t>صندوق سرمایه‌گذاری بخشی صنایع مفید</t>
  </si>
  <si>
    <t>صورت وضعیت پورتفوی</t>
  </si>
  <si>
    <t>برای ماه منتهی به 1403/11/30</t>
  </si>
  <si>
    <t>نام شرکت</t>
  </si>
  <si>
    <t>1403/10/30</t>
  </si>
  <si>
    <t>تغییرات طی دوره</t>
  </si>
  <si>
    <t>1403/11/30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</si>
  <si>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</si>
  <si>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</si>
  <si>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</si>
  <si>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</si>
  <si>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</si>
  <si>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</si>
  <si>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</si>
  <si>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</si>
  <si>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</si>
  <si>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توسعه معدنی و صنعتی صبانور</t>
  </si>
  <si>
    <t>سرمایه‌گذاری‌توکافولاد(هلدینگ</t>
  </si>
  <si>
    <t>شرکت آهن و فولاد ارفع</t>
  </si>
  <si>
    <t>فولاد  خوزستان</t>
  </si>
  <si>
    <t>فولاد آلیاژی ایران</t>
  </si>
  <si>
    <t>فولاد افزا سپاهان</t>
  </si>
  <si>
    <t>فولاد امیرکبیرکاشان</t>
  </si>
  <si>
    <t>فولاد شاهرود</t>
  </si>
  <si>
    <t>فولاد مبارکه اصفهان</t>
  </si>
  <si>
    <t>فولاد هرمزگان جنوب</t>
  </si>
  <si>
    <t>فولاد کاوه جنوب کیش</t>
  </si>
  <si>
    <t>ملی‌ صنایع‌ مس‌ ایران‌</t>
  </si>
  <si>
    <t>نوردوقطعات‌ فولادی‌</t>
  </si>
  <si>
    <t>فولاد خراسان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</si>
  <si>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</si>
  <si>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</si>
  <si>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</si>
  <si>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</si>
  <si>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</si>
  <si>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</si>
  <si>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</si>
  <si>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</si>
  <si>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</si>
  <si>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</si>
  <si>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</si>
  <si>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</si>
  <si>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</si>
  <si>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</si>
  <si>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</si>
  <si>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</si>
  <si>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</si>
  <si>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</si>
  <si>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</si>
  <si>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</si>
  <si>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</si>
  <si>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</si>
  <si>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</si>
  <si>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</si>
  <si>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</si>
  <si>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</si>
  <si>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</si>
  <si>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</si>
  <si>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</si>
  <si>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</si>
  <si>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صندوق سرمایه‌گذاری بخشی صنایع مفید - استیل</t>
  </si>
  <si>
    <t>فولاد خوزستان</t>
  </si>
  <si>
    <t>برای ماه منتهی به 1403/12/30</t>
  </si>
  <si>
    <t>حمل ونقل توکا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</si>
  <si>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</si>
  <si>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</si>
  <si>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</si>
  <si>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</si>
  <si>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</si>
  <si>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</si>
  <si>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توسعه معادن وفلزات</t>
  </si>
  <si>
    <t>ملی  صنایع  مس  ایران</t>
  </si>
  <si>
    <t>ملی صنایع مس ایران</t>
  </si>
  <si>
    <t>بانک اقتصادنوین</t>
  </si>
  <si>
    <t>سرمایه گذاری تامین اجتماعی</t>
  </si>
  <si>
    <t>گروه مالی صبا تامین</t>
  </si>
  <si>
    <t>گروه‌صنعتی‌سپاهان‌</t>
  </si>
  <si>
    <t>طلوع فولاد پارس</t>
  </si>
  <si>
    <t>سرمایه گذاری سیمان تامین</t>
  </si>
  <si>
    <t>سرمایه‌گذاری‌غدیر(هلدینگ‌</t>
  </si>
  <si>
    <t>صنایع مس افق کرمان</t>
  </si>
  <si>
    <t>بین المللی توسعه ص. معادن غدیر</t>
  </si>
  <si>
    <t>صنایع فروآلیاژ ایران</t>
  </si>
  <si>
    <t>فروسیلیس  ایران</t>
  </si>
  <si>
    <t>فولاد سیرجان ایرانیان</t>
  </si>
  <si>
    <t>فروسیلیس ایران</t>
  </si>
  <si>
    <t>اختیارخ فملی-8000-1404/11/01</t>
  </si>
  <si>
    <t>اختیارخ فملی-9000-1404/11/01</t>
  </si>
  <si>
    <t>اختیارخ فولاد-2400-1404/11/08</t>
  </si>
  <si>
    <t>پتروشیمی زاگرس</t>
  </si>
  <si>
    <t>پتروشیمی شیراز</t>
  </si>
  <si>
    <t>تولیدی چدن سازان</t>
  </si>
  <si>
    <t>س. و توسعه صنایع لاستیک</t>
  </si>
  <si>
    <t>صنایع پتروشیمی کرمانشاه</t>
  </si>
  <si>
    <t>برای ماه منتهی به 1404/09/30</t>
  </si>
  <si>
    <t>ح.فولاد سیرجان ایرانیان</t>
  </si>
  <si>
    <t>زغال سنگ پروده طبس</t>
  </si>
  <si>
    <t>گروه مالی مهرگان تامین پارس</t>
  </si>
  <si>
    <t>هامون نایزه</t>
  </si>
  <si>
    <t>صندوق سرمایه‌گذاری تضمین اصل سرمایه مفید</t>
  </si>
  <si>
    <t>از ابتدای سال مالی</t>
  </si>
  <si>
    <t>سایر درآمدها</t>
  </si>
  <si>
    <t>تا پایان ماه</t>
  </si>
  <si>
    <t>پتروشیمی اروند</t>
  </si>
  <si>
    <t>گروه مالی نماد غدیر(سهامی عام)</t>
  </si>
  <si>
    <t>مجتمع کاشی و سنگ پرسپولیس یزد</t>
  </si>
  <si>
    <t>کیمیا کالای رازی</t>
  </si>
  <si>
    <t>اختیارخ فملی-14000-1405/01/11</t>
  </si>
  <si>
    <t>تکادو</t>
  </si>
  <si>
    <t>بانک ملت مستقل مرکزی</t>
  </si>
  <si>
    <t>کارخانجات تولیدی نیروترانسفو</t>
  </si>
  <si>
    <t>توسعه ساختمان سپهر تهران</t>
  </si>
  <si>
    <t>ح . توسعه‌معادن‌وفلزات‌</t>
  </si>
  <si>
    <t>سرمایه گذاری دارویی تامین</t>
  </si>
  <si>
    <t>بانک ملت - کوتاه مدت - مستقل مرکزی</t>
  </si>
  <si>
    <t>1405/03/31</t>
  </si>
  <si>
    <t>آلومینیوم‌ایران‌</t>
  </si>
  <si>
    <t>پاریز شرق</t>
  </si>
  <si>
    <t>پالایش نفت اصفهان</t>
  </si>
  <si>
    <t>پالایش نفت بندرعباس</t>
  </si>
  <si>
    <t>رهیاب پیام گستران</t>
  </si>
  <si>
    <t>سرمایه گذاری صدرتامین</t>
  </si>
  <si>
    <t>معدنی‌ املاح‌  ایران‌</t>
  </si>
  <si>
    <t>کشت و صنعت شیفته آرای شرق</t>
  </si>
  <si>
    <t>-</t>
  </si>
  <si>
    <t>معدنی‌ املاح‌ ایران‌</t>
  </si>
  <si>
    <t>برای ماه منتهی به 1405/04/31</t>
  </si>
  <si>
    <t>1405/04/31</t>
  </si>
  <si>
    <t>پنبه و دانه های روغنی خراسان</t>
  </si>
  <si>
    <t>سرمایه گذاری صنعت نفت</t>
  </si>
  <si>
    <t>1405/04/28</t>
  </si>
  <si>
    <t>1405/04/30</t>
  </si>
  <si>
    <t>1405/04/29</t>
  </si>
  <si>
    <t>1405/04/23</t>
  </si>
  <si>
    <t>1405/04/20</t>
  </si>
  <si>
    <t>1405/04/10</t>
  </si>
  <si>
    <t>1405/04/17</t>
  </si>
  <si>
    <t>1405/04/25</t>
  </si>
  <si>
    <t>1405/04/27</t>
  </si>
  <si>
    <t>1405/04/07</t>
  </si>
  <si>
    <t>رینگ اسپرت نور نی ریز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</si>
</sst>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4" x14ac:knownFonts="1">
    <font>
      <sz val="11"/>
      <name val="Calibri"/>
    </font>
    <font>
      <sz val="11"/>
      <name val="Calibri"/>
      <family val="2"/>
    </font>
    <font>
      <sz val="12"/>
      <name val="B Nazanin"/>
      <charset val="178"/>
    </font>
    <font>
      <b/>
      <sz val="14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6"/>
      <color theme="1"/>
      <name val="B Nazanin"/>
      <charset val="178"/>
    </font>
    <font>
      <b/>
      <sz val="16"/>
      <name val="B Nazanin"/>
      <charset val="178"/>
    </font>
    <font>
      <sz val="10"/>
      <color rgb="FF000000"/>
      <name val="Arial"/>
      <charset val="1"/>
    </font>
    <font>
      <b/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2" fillId="0" borderId="0"/>
  </cellStyleXfs>
  <cellXfs count="35">
    <xf numFmtId="0" fontId="0" fillId="0" borderId="0" xfId="0"/>
    <xf numFmtId="164" fontId="4" fillId="0" borderId="0" xfId="0" applyNumberFormat="1" applyFont="1" applyFill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0" fontId="3" fillId="0" borderId="2" xfId="1" applyNumberFormat="1" applyFont="1" applyFill="1" applyBorder="1" applyAlignment="1">
      <alignment horizontal="center" vertical="center"/>
    </xf>
    <xf numFmtId="10" fontId="4" fillId="0" borderId="0" xfId="1" applyNumberFormat="1" applyFont="1" applyFill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6" fillId="0" borderId="0" xfId="0" applyNumberFormat="1" applyFont="1" applyFill="1"/>
    <xf numFmtId="164" fontId="9" fillId="0" borderId="0" xfId="0" applyNumberFormat="1" applyFont="1" applyFill="1" applyAlignment="1">
      <alignment horizontal="center" vertical="center"/>
    </xf>
    <xf numFmtId="164" fontId="9" fillId="0" borderId="2" xfId="0" applyNumberFormat="1" applyFont="1" applyFill="1" applyBorder="1" applyAlignment="1">
      <alignment horizontal="center" vertical="center"/>
    </xf>
    <xf numFmtId="164" fontId="7" fillId="0" borderId="0" xfId="0" applyNumberFormat="1" applyFont="1" applyFill="1"/>
    <xf numFmtId="9" fontId="4" fillId="0" borderId="0" xfId="1" applyFont="1" applyFill="1" applyAlignment="1">
      <alignment horizontal="center" vertical="center"/>
    </xf>
    <xf numFmtId="9" fontId="3" fillId="0" borderId="2" xfId="1" applyFont="1" applyFill="1" applyBorder="1" applyAlignment="1">
      <alignment horizontal="center" vertical="center"/>
    </xf>
    <xf numFmtId="3" fontId="0" fillId="0" borderId="0" xfId="0" applyNumberFormat="1" applyFill="1"/>
    <xf numFmtId="164" fontId="3" fillId="0" borderId="3" xfId="0" applyNumberFormat="1" applyFont="1" applyFill="1" applyBorder="1" applyAlignment="1">
      <alignment horizontal="center" vertical="center"/>
    </xf>
    <xf numFmtId="10" fontId="3" fillId="0" borderId="3" xfId="1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3" fontId="7" fillId="0" borderId="0" xfId="0" applyNumberFormat="1" applyFont="1"/>
    <xf numFmtId="3" fontId="6" fillId="0" borderId="0" xfId="0" applyNumberFormat="1" applyFont="1"/>
    <xf numFmtId="164" fontId="10" fillId="0" borderId="0" xfId="0" applyNumberFormat="1" applyFont="1" applyBorder="1" applyAlignment="1">
      <alignment horizontal="center" vertical="center"/>
    </xf>
    <xf numFmtId="164" fontId="2" fillId="0" borderId="0" xfId="2" applyNumberFormat="1" applyFont="1" applyAlignment="1">
      <alignment horizontal="center" vertical="center"/>
    </xf>
    <xf numFmtId="164" fontId="11" fillId="0" borderId="0" xfId="2" applyNumberFormat="1" applyFont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9" fillId="0" borderId="2" xfId="2" applyNumberFormat="1" applyFont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4" fontId="8" fillId="0" borderId="1" xfId="2" applyNumberFormat="1" applyFont="1" applyBorder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3" fontId="13" fillId="0" borderId="0" xfId="0" applyNumberFormat="1" applyFont="1"/>
  </cellXfs>
  <cellStyles count="4">
    <cellStyle name="Normal" xfId="0" builtinId="0"/>
    <cellStyle name="Normal 2" xfId="2" xr:uid="{1F4A5D59-8BCE-432C-8EAB-441C78F54A4F}"/>
    <cellStyle name="Normal 3" xfId="3" xr:uid="{B8CDAD29-BE45-4735-8BEF-AC119CFC1589}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8"/>
  <sheetViews>
    <sheetView rightToLeft="1" tabSelected="1" zoomScale="70" zoomScaleNormal="70" workbookViewId="0">
      <selection activeCell="A20" sqref="A20"/>
    </sheetView>
  </sheetViews>
  <sheetFormatPr defaultRowHeight="18.75" x14ac:dyDescent="0.25"/>
  <cols>
    <col min="1" max="1" width="34.42578125" style="7" bestFit="1" customWidth="1"/>
    <col min="2" max="2" width="1" style="7" customWidth="1"/>
    <col min="3" max="3" width="19" style="7" customWidth="1"/>
    <col min="4" max="4" width="1" style="7" customWidth="1"/>
    <col min="5" max="5" width="24" style="7" bestFit="1" customWidth="1"/>
    <col min="6" max="6" width="1" style="7" customWidth="1"/>
    <col min="7" max="7" width="26" style="7" customWidth="1"/>
    <col min="8" max="8" width="1" style="7" customWidth="1"/>
    <col min="9" max="9" width="18.5703125" style="7" customWidth="1"/>
    <col min="10" max="10" width="1" style="7" customWidth="1"/>
    <col min="11" max="11" width="24.5703125" style="7" customWidth="1"/>
    <col min="12" max="12" width="1" style="7" customWidth="1"/>
    <col min="13" max="13" width="18.5703125" style="7" customWidth="1"/>
    <col min="14" max="14" width="1" style="7" customWidth="1"/>
    <col min="15" max="15" width="24.5703125" style="7" customWidth="1"/>
    <col min="16" max="16" width="1" style="7" customWidth="1"/>
    <col min="17" max="17" width="19" style="7" customWidth="1"/>
    <col min="18" max="18" width="1" style="7" customWidth="1"/>
    <col min="19" max="19" width="22" style="7" bestFit="1" customWidth="1"/>
    <col min="20" max="20" width="1" style="7" customWidth="1"/>
    <col min="21" max="21" width="24.28515625" style="7" bestFit="1" customWidth="1"/>
    <col min="22" max="22" width="1" style="7" customWidth="1"/>
    <col min="23" max="23" width="26" style="7" customWidth="1"/>
    <col min="24" max="24" width="1" style="7" customWidth="1"/>
    <col min="25" max="25" width="30.7109375" style="7" bestFit="1" customWidth="1"/>
    <col min="26" max="26" width="1" style="7" customWidth="1"/>
    <col min="27" max="27" width="16.28515625" style="7" bestFit="1" customWidth="1"/>
    <col min="28" max="16384" width="9.140625" style="7"/>
  </cols>
  <sheetData>
    <row r="1" spans="1:25" s="1" customFormat="1" ht="22.5" x14ac:dyDescent="0.25"/>
    <row r="2" spans="1:25" s="1" customFormat="1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  <c r="T2" s="29" t="s">
        <v>0</v>
      </c>
      <c r="U2" s="29" t="s">
        <v>0</v>
      </c>
      <c r="V2" s="29" t="s">
        <v>0</v>
      </c>
      <c r="W2" s="29" t="s">
        <v>0</v>
      </c>
      <c r="X2" s="29" t="s">
        <v>0</v>
      </c>
      <c r="Y2" s="29" t="s">
        <v>0</v>
      </c>
    </row>
    <row r="3" spans="1:25" s="1" customFormat="1" ht="24" x14ac:dyDescent="0.25">
      <c r="A3" s="29" t="s">
        <v>1</v>
      </c>
      <c r="B3" s="29" t="s">
        <v>1</v>
      </c>
      <c r="C3" s="29" t="s">
        <v>1</v>
      </c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  <c r="L3" s="29" t="s">
        <v>1</v>
      </c>
      <c r="M3" s="29" t="s">
        <v>1</v>
      </c>
      <c r="N3" s="29" t="s">
        <v>1</v>
      </c>
      <c r="O3" s="29" t="s">
        <v>1</v>
      </c>
      <c r="P3" s="29" t="s">
        <v>1</v>
      </c>
      <c r="Q3" s="29" t="s">
        <v>1</v>
      </c>
      <c r="R3" s="29" t="s">
        <v>1</v>
      </c>
      <c r="S3" s="29" t="s">
        <v>1</v>
      </c>
      <c r="T3" s="29" t="s">
        <v>1</v>
      </c>
      <c r="U3" s="29" t="s">
        <v>1</v>
      </c>
      <c r="V3" s="29" t="s">
        <v>1</v>
      </c>
      <c r="W3" s="29" t="s">
        <v>1</v>
      </c>
      <c r="X3" s="29" t="s">
        <v>1</v>
      </c>
      <c r="Y3" s="29" t="s">
        <v>1</v>
      </c>
    </row>
    <row r="4" spans="1:25" s="1" customFormat="1" ht="24" x14ac:dyDescent="0.25">
      <c r="A4" s="29" t="s">
        <v>126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  <c r="T4" s="29" t="s">
        <v>2</v>
      </c>
      <c r="U4" s="29" t="s">
        <v>2</v>
      </c>
      <c r="V4" s="29" t="s">
        <v>2</v>
      </c>
      <c r="W4" s="29" t="s">
        <v>2</v>
      </c>
      <c r="X4" s="29" t="s">
        <v>2</v>
      </c>
      <c r="Y4" s="29" t="s">
        <v>2</v>
      </c>
    </row>
    <row r="5" spans="1:25" s="1" customFormat="1" ht="22.5" x14ac:dyDescent="0.25"/>
    <row r="6" spans="1:25" s="1" customFormat="1" ht="24.75" thickBot="1" x14ac:dyDescent="0.3">
      <c r="A6" s="28" t="s">
        <v>3</v>
      </c>
      <c r="C6" s="28" t="s">
        <v>115</v>
      </c>
      <c r="D6" s="28" t="s">
        <v>4</v>
      </c>
      <c r="E6" s="28" t="s">
        <v>4</v>
      </c>
      <c r="F6" s="28" t="s">
        <v>4</v>
      </c>
      <c r="G6" s="28" t="s">
        <v>4</v>
      </c>
      <c r="I6" s="28" t="s">
        <v>5</v>
      </c>
      <c r="J6" s="28" t="s">
        <v>5</v>
      </c>
      <c r="K6" s="28" t="s">
        <v>5</v>
      </c>
      <c r="L6" s="28" t="s">
        <v>5</v>
      </c>
      <c r="M6" s="28" t="s">
        <v>5</v>
      </c>
      <c r="N6" s="28" t="s">
        <v>5</v>
      </c>
      <c r="O6" s="28" t="s">
        <v>5</v>
      </c>
      <c r="Q6" s="28" t="s">
        <v>127</v>
      </c>
      <c r="R6" s="28" t="s">
        <v>6</v>
      </c>
      <c r="S6" s="28" t="s">
        <v>6</v>
      </c>
      <c r="T6" s="28" t="s">
        <v>6</v>
      </c>
      <c r="U6" s="28" t="s">
        <v>6</v>
      </c>
      <c r="V6" s="28" t="s">
        <v>6</v>
      </c>
      <c r="W6" s="28" t="s">
        <v>6</v>
      </c>
      <c r="X6" s="28" t="s">
        <v>6</v>
      </c>
      <c r="Y6" s="28" t="s">
        <v>6</v>
      </c>
    </row>
    <row r="7" spans="1:25" s="1" customFormat="1" ht="24.75" thickBot="1" x14ac:dyDescent="0.3">
      <c r="A7" s="28" t="s">
        <v>3</v>
      </c>
      <c r="C7" s="28" t="s">
        <v>7</v>
      </c>
      <c r="E7" s="28" t="s">
        <v>8</v>
      </c>
      <c r="G7" s="28" t="s">
        <v>9</v>
      </c>
      <c r="I7" s="28" t="s">
        <v>10</v>
      </c>
      <c r="J7" s="28" t="s">
        <v>10</v>
      </c>
      <c r="K7" s="28" t="s">
        <v>10</v>
      </c>
      <c r="M7" s="28" t="s">
        <v>11</v>
      </c>
      <c r="N7" s="28" t="s">
        <v>11</v>
      </c>
      <c r="O7" s="28" t="s">
        <v>11</v>
      </c>
      <c r="Q7" s="28" t="s">
        <v>7</v>
      </c>
      <c r="S7" s="28" t="s">
        <v>12</v>
      </c>
      <c r="U7" s="28" t="s">
        <v>8</v>
      </c>
      <c r="W7" s="28" t="s">
        <v>9</v>
      </c>
      <c r="Y7" s="28" t="s">
        <v>13</v>
      </c>
    </row>
    <row r="8" spans="1:25" s="1" customFormat="1" ht="24.75" thickBot="1" x14ac:dyDescent="0.3">
      <c r="A8" s="28" t="s">
        <v>3</v>
      </c>
      <c r="C8" s="28" t="s">
        <v>7</v>
      </c>
      <c r="E8" s="28" t="s">
        <v>8</v>
      </c>
      <c r="G8" s="28" t="s">
        <v>9</v>
      </c>
      <c r="I8" s="28" t="s">
        <v>7</v>
      </c>
      <c r="K8" s="28" t="s">
        <v>8</v>
      </c>
      <c r="M8" s="28" t="s">
        <v>7</v>
      </c>
      <c r="O8" s="28" t="s">
        <v>14</v>
      </c>
      <c r="Q8" s="28" t="s">
        <v>7</v>
      </c>
      <c r="S8" s="28" t="s">
        <v>12</v>
      </c>
      <c r="U8" s="28" t="s">
        <v>8</v>
      </c>
      <c r="W8" s="28" t="s">
        <v>9</v>
      </c>
      <c r="Y8" s="28" t="s">
        <v>13</v>
      </c>
    </row>
    <row r="9" spans="1:25" s="1" customFormat="1" ht="24" x14ac:dyDescent="0.25">
      <c r="A9" s="3" t="s">
        <v>15</v>
      </c>
      <c r="C9" s="1">
        <v>27300000</v>
      </c>
      <c r="E9" s="1">
        <v>168190263101</v>
      </c>
      <c r="G9" s="1">
        <v>129404014467</v>
      </c>
      <c r="H9" s="1">
        <v>0</v>
      </c>
      <c r="I9" s="1">
        <v>0</v>
      </c>
      <c r="K9" s="1">
        <v>0</v>
      </c>
      <c r="M9" s="1">
        <v>0</v>
      </c>
      <c r="O9" s="1">
        <v>0</v>
      </c>
      <c r="Q9" s="1">
        <v>27300000</v>
      </c>
      <c r="S9" s="1">
        <v>3918</v>
      </c>
      <c r="U9" s="1">
        <v>168190263101</v>
      </c>
      <c r="W9" s="1">
        <v>106134588378</v>
      </c>
      <c r="Y9" s="5">
        <v>8.1641608155890166E-3</v>
      </c>
    </row>
    <row r="10" spans="1:25" s="1" customFormat="1" ht="24" x14ac:dyDescent="0.25">
      <c r="A10" s="3" t="s">
        <v>128</v>
      </c>
      <c r="C10" s="1">
        <v>0</v>
      </c>
      <c r="E10" s="1">
        <v>0</v>
      </c>
      <c r="G10" s="1">
        <v>0</v>
      </c>
      <c r="H10" s="1">
        <v>0</v>
      </c>
      <c r="I10" s="1">
        <v>200000</v>
      </c>
      <c r="K10" s="1">
        <v>2745239262</v>
      </c>
      <c r="M10" s="1">
        <v>0</v>
      </c>
      <c r="O10" s="1">
        <v>0</v>
      </c>
      <c r="Q10" s="1">
        <v>200000</v>
      </c>
      <c r="S10" s="1">
        <v>15740</v>
      </c>
      <c r="U10" s="1">
        <v>2745239262</v>
      </c>
      <c r="W10" s="1">
        <v>3123665960</v>
      </c>
      <c r="Y10" s="5">
        <v>2.4028086999117651E-4</v>
      </c>
    </row>
    <row r="11" spans="1:25" s="1" customFormat="1" ht="24" x14ac:dyDescent="0.25">
      <c r="A11" s="3" t="s">
        <v>16</v>
      </c>
      <c r="C11" s="1">
        <v>13000000</v>
      </c>
      <c r="E11" s="1">
        <v>53077602511</v>
      </c>
      <c r="G11" s="1">
        <v>47083211500</v>
      </c>
      <c r="H11" s="1">
        <v>0</v>
      </c>
      <c r="I11" s="1">
        <v>0</v>
      </c>
      <c r="K11" s="1">
        <v>0</v>
      </c>
      <c r="M11" s="1">
        <v>-13000000</v>
      </c>
      <c r="O11" s="1">
        <v>44525437147</v>
      </c>
      <c r="Q11" s="1">
        <v>0</v>
      </c>
      <c r="S11" s="1">
        <v>0</v>
      </c>
      <c r="U11" s="1">
        <v>0</v>
      </c>
      <c r="W11" s="1">
        <v>0</v>
      </c>
      <c r="Y11" s="5">
        <v>0</v>
      </c>
    </row>
    <row r="12" spans="1:25" s="1" customFormat="1" ht="24" x14ac:dyDescent="0.25">
      <c r="A12" s="3" t="s">
        <v>17</v>
      </c>
      <c r="C12" s="1">
        <v>56420463</v>
      </c>
      <c r="E12" s="1">
        <v>150002435271</v>
      </c>
      <c r="G12" s="1">
        <v>129323808816.533</v>
      </c>
      <c r="H12" s="1">
        <v>0</v>
      </c>
      <c r="I12" s="1">
        <v>0</v>
      </c>
      <c r="K12" s="1">
        <v>0</v>
      </c>
      <c r="M12" s="1">
        <v>0</v>
      </c>
      <c r="O12" s="1">
        <v>0</v>
      </c>
      <c r="Q12" s="1">
        <v>56420463</v>
      </c>
      <c r="S12" s="1">
        <v>2020</v>
      </c>
      <c r="U12" s="1">
        <v>150002435271</v>
      </c>
      <c r="W12" s="1">
        <v>113088352298.44</v>
      </c>
      <c r="Y12" s="5">
        <v>8.6990632238210987E-3</v>
      </c>
    </row>
    <row r="13" spans="1:25" s="1" customFormat="1" ht="24" x14ac:dyDescent="0.25">
      <c r="A13" s="3" t="s">
        <v>18</v>
      </c>
      <c r="C13" s="1">
        <v>30981370</v>
      </c>
      <c r="E13" s="1">
        <v>181088761142</v>
      </c>
      <c r="G13" s="1">
        <v>309878190819.79199</v>
      </c>
      <c r="H13" s="1">
        <v>0</v>
      </c>
      <c r="I13" s="1">
        <v>0</v>
      </c>
      <c r="K13" s="1">
        <v>0</v>
      </c>
      <c r="M13" s="1">
        <v>-981370</v>
      </c>
      <c r="O13" s="1">
        <v>11597767618</v>
      </c>
      <c r="Q13" s="1">
        <v>30000000</v>
      </c>
      <c r="S13" s="1">
        <v>12840</v>
      </c>
      <c r="U13" s="1">
        <v>175352569447</v>
      </c>
      <c r="W13" s="1">
        <v>382222404000</v>
      </c>
      <c r="Y13" s="5">
        <v>2.9401585489390467E-2</v>
      </c>
    </row>
    <row r="14" spans="1:25" s="1" customFormat="1" ht="24" x14ac:dyDescent="0.25">
      <c r="A14" s="3" t="s">
        <v>108</v>
      </c>
      <c r="C14" s="1">
        <v>1000000</v>
      </c>
      <c r="E14" s="1">
        <v>2278002161</v>
      </c>
      <c r="G14" s="1">
        <v>2770417840</v>
      </c>
      <c r="H14" s="1">
        <v>0</v>
      </c>
      <c r="I14" s="1">
        <v>0</v>
      </c>
      <c r="K14" s="1">
        <v>0</v>
      </c>
      <c r="M14" s="1">
        <v>0</v>
      </c>
      <c r="O14" s="1">
        <v>0</v>
      </c>
      <c r="Q14" s="1">
        <v>1000000</v>
      </c>
      <c r="S14" s="1">
        <v>2832</v>
      </c>
      <c r="U14" s="1">
        <v>2278002161</v>
      </c>
      <c r="W14" s="1">
        <v>2810108640</v>
      </c>
      <c r="Y14" s="5">
        <v>2.1616118926779282E-4</v>
      </c>
    </row>
    <row r="15" spans="1:25" s="1" customFormat="1" ht="24" x14ac:dyDescent="0.25">
      <c r="A15" s="3" t="s">
        <v>19</v>
      </c>
      <c r="C15" s="1">
        <v>118600000</v>
      </c>
      <c r="E15" s="1">
        <v>234203060838</v>
      </c>
      <c r="G15" s="1">
        <v>188293155200</v>
      </c>
      <c r="H15" s="1">
        <v>0</v>
      </c>
      <c r="I15" s="1">
        <v>0</v>
      </c>
      <c r="K15" s="1">
        <v>0</v>
      </c>
      <c r="M15" s="1">
        <v>0</v>
      </c>
      <c r="O15" s="1">
        <v>0</v>
      </c>
      <c r="Q15" s="1">
        <v>118600000</v>
      </c>
      <c r="S15" s="1">
        <v>1600</v>
      </c>
      <c r="U15" s="1">
        <v>234203060838</v>
      </c>
      <c r="W15" s="1">
        <v>188293155200</v>
      </c>
      <c r="Y15" s="5">
        <v>1.4484020930599001E-2</v>
      </c>
    </row>
    <row r="16" spans="1:25" s="1" customFormat="1" ht="24" x14ac:dyDescent="0.25">
      <c r="A16" s="3" t="s">
        <v>22</v>
      </c>
      <c r="C16" s="1">
        <v>10075939</v>
      </c>
      <c r="E16" s="1">
        <v>25707331656</v>
      </c>
      <c r="G16" s="1">
        <v>33043561832.006599</v>
      </c>
      <c r="H16" s="1">
        <v>0</v>
      </c>
      <c r="I16" s="1">
        <v>0</v>
      </c>
      <c r="K16" s="1">
        <v>0</v>
      </c>
      <c r="M16" s="1">
        <v>0</v>
      </c>
      <c r="O16" s="1">
        <v>0</v>
      </c>
      <c r="Q16" s="1">
        <v>10075939</v>
      </c>
      <c r="S16" s="1">
        <v>4070</v>
      </c>
      <c r="U16" s="1">
        <v>25707331656</v>
      </c>
      <c r="W16" s="1">
        <v>40692071605.5271</v>
      </c>
      <c r="Y16" s="5">
        <v>3.1301446737023383E-3</v>
      </c>
    </row>
    <row r="17" spans="1:25" s="1" customFormat="1" ht="24" x14ac:dyDescent="0.25">
      <c r="A17" s="3" t="s">
        <v>23</v>
      </c>
      <c r="C17" s="1">
        <v>11000000</v>
      </c>
      <c r="E17" s="1">
        <v>37846206750</v>
      </c>
      <c r="G17" s="1">
        <v>61123832000</v>
      </c>
      <c r="H17" s="1">
        <v>0</v>
      </c>
      <c r="I17" s="1">
        <v>0</v>
      </c>
      <c r="K17" s="1">
        <v>0</v>
      </c>
      <c r="M17" s="1">
        <v>-11000000</v>
      </c>
      <c r="O17" s="1">
        <v>54228083232</v>
      </c>
      <c r="Q17" s="1">
        <v>0</v>
      </c>
      <c r="S17" s="1">
        <v>0</v>
      </c>
      <c r="U17" s="1">
        <v>0</v>
      </c>
      <c r="W17" s="1">
        <v>0</v>
      </c>
      <c r="Y17" s="5">
        <v>0</v>
      </c>
    </row>
    <row r="18" spans="1:25" s="1" customFormat="1" ht="24" x14ac:dyDescent="0.25">
      <c r="A18" s="3" t="s">
        <v>24</v>
      </c>
      <c r="C18" s="1">
        <v>584422567</v>
      </c>
      <c r="E18" s="1">
        <v>1545625126820</v>
      </c>
      <c r="G18" s="1">
        <v>1210841599403.2</v>
      </c>
      <c r="H18" s="1">
        <v>0</v>
      </c>
      <c r="I18" s="1">
        <v>0</v>
      </c>
      <c r="K18" s="1">
        <v>0</v>
      </c>
      <c r="M18" s="1">
        <v>0</v>
      </c>
      <c r="O18" s="1">
        <v>0</v>
      </c>
      <c r="Q18" s="1">
        <v>584422567</v>
      </c>
      <c r="S18" s="1">
        <v>2088</v>
      </c>
      <c r="U18" s="1">
        <v>1545625126820</v>
      </c>
      <c r="W18" s="1">
        <v>1210841599403.2</v>
      </c>
      <c r="Y18" s="5">
        <v>9.3141224654542928E-2</v>
      </c>
    </row>
    <row r="19" spans="1:25" s="1" customFormat="1" ht="24" x14ac:dyDescent="0.25">
      <c r="A19" s="3" t="s">
        <v>25</v>
      </c>
      <c r="C19" s="1">
        <v>56070108</v>
      </c>
      <c r="E19" s="1">
        <v>105974315864</v>
      </c>
      <c r="G19" s="1">
        <v>153279070109.51599</v>
      </c>
      <c r="H19" s="1">
        <v>0</v>
      </c>
      <c r="I19" s="1">
        <v>0</v>
      </c>
      <c r="K19" s="1">
        <v>0</v>
      </c>
      <c r="M19" s="1">
        <v>-70108</v>
      </c>
      <c r="O19" s="1">
        <v>194993685</v>
      </c>
      <c r="Q19" s="1">
        <v>56000000</v>
      </c>
      <c r="S19" s="1">
        <v>3240</v>
      </c>
      <c r="U19" s="1">
        <v>105841809479</v>
      </c>
      <c r="W19" s="1">
        <v>180037468800</v>
      </c>
      <c r="Y19" s="5">
        <v>1.3848971109021304E-2</v>
      </c>
    </row>
    <row r="20" spans="1:25" s="1" customFormat="1" ht="24" x14ac:dyDescent="0.25">
      <c r="A20" s="3" t="s">
        <v>26</v>
      </c>
      <c r="C20" s="1">
        <v>47213581</v>
      </c>
      <c r="E20" s="1">
        <v>196069431294</v>
      </c>
      <c r="G20" s="1">
        <v>279217775312.46503</v>
      </c>
      <c r="H20" s="1">
        <v>0</v>
      </c>
      <c r="I20" s="1">
        <v>0</v>
      </c>
      <c r="K20" s="1">
        <v>0</v>
      </c>
      <c r="M20" s="1">
        <v>-213581</v>
      </c>
      <c r="O20" s="1">
        <v>1046934301</v>
      </c>
      <c r="Q20" s="1">
        <v>47000000</v>
      </c>
      <c r="S20" s="1">
        <v>4730</v>
      </c>
      <c r="U20" s="1">
        <v>195182468172</v>
      </c>
      <c r="W20" s="1">
        <v>220591543700</v>
      </c>
      <c r="Y20" s="5">
        <v>1.6968500701314629E-2</v>
      </c>
    </row>
    <row r="21" spans="1:25" s="1" customFormat="1" ht="24" x14ac:dyDescent="0.25">
      <c r="A21" s="3" t="s">
        <v>76</v>
      </c>
      <c r="C21" s="1">
        <v>59975452</v>
      </c>
      <c r="E21" s="1">
        <v>179403097402</v>
      </c>
      <c r="G21" s="1">
        <v>223169406585.14999</v>
      </c>
      <c r="H21" s="1">
        <v>0</v>
      </c>
      <c r="I21" s="1">
        <v>0</v>
      </c>
      <c r="K21" s="1">
        <v>0</v>
      </c>
      <c r="M21" s="1">
        <v>-4975452</v>
      </c>
      <c r="O21" s="1">
        <v>18877837012</v>
      </c>
      <c r="Q21" s="1">
        <v>55000000</v>
      </c>
      <c r="S21" s="1">
        <v>3600</v>
      </c>
      <c r="U21" s="1">
        <v>164520149959</v>
      </c>
      <c r="W21" s="1">
        <v>196469460000</v>
      </c>
      <c r="Y21" s="5">
        <v>1.5112964503892296E-2</v>
      </c>
    </row>
    <row r="22" spans="1:25" s="1" customFormat="1" ht="24" x14ac:dyDescent="0.25">
      <c r="A22" s="3" t="s">
        <v>71</v>
      </c>
      <c r="C22" s="1">
        <v>305435071</v>
      </c>
      <c r="E22" s="1">
        <v>1926265368024</v>
      </c>
      <c r="G22" s="1">
        <v>6688844457878.8203</v>
      </c>
      <c r="H22" s="1">
        <v>0</v>
      </c>
      <c r="I22" s="1">
        <v>106971429</v>
      </c>
      <c r="K22" s="1">
        <v>0</v>
      </c>
      <c r="M22" s="1">
        <v>-17435071</v>
      </c>
      <c r="O22" s="1">
        <v>350744747174</v>
      </c>
      <c r="Q22" s="1">
        <v>394971429</v>
      </c>
      <c r="S22" s="1">
        <v>14926</v>
      </c>
      <c r="U22" s="1">
        <v>1816308861221</v>
      </c>
      <c r="W22" s="1">
        <v>5849772543618.2695</v>
      </c>
      <c r="Y22" s="5">
        <v>0.44998039291982911</v>
      </c>
    </row>
    <row r="23" spans="1:25" s="1" customFormat="1" ht="24" x14ac:dyDescent="0.25">
      <c r="A23" s="3" t="s">
        <v>28</v>
      </c>
      <c r="C23" s="1">
        <v>4024038</v>
      </c>
      <c r="E23" s="1">
        <v>16982447215</v>
      </c>
      <c r="G23" s="1">
        <v>29268192925.285801</v>
      </c>
      <c r="H23" s="1">
        <v>0</v>
      </c>
      <c r="I23" s="1">
        <v>0</v>
      </c>
      <c r="K23" s="1">
        <v>0</v>
      </c>
      <c r="M23" s="1">
        <v>-4024038</v>
      </c>
      <c r="O23" s="1">
        <v>27235824425</v>
      </c>
      <c r="Q23" s="1">
        <v>0</v>
      </c>
      <c r="S23" s="1">
        <v>0</v>
      </c>
      <c r="U23" s="1">
        <v>0</v>
      </c>
      <c r="W23" s="1">
        <v>0</v>
      </c>
      <c r="Y23" s="5">
        <v>0</v>
      </c>
    </row>
    <row r="24" spans="1:25" s="1" customFormat="1" ht="24" x14ac:dyDescent="0.25">
      <c r="A24" s="3" t="s">
        <v>63</v>
      </c>
      <c r="C24" s="1">
        <v>36941650</v>
      </c>
      <c r="E24" s="1">
        <v>70180619868</v>
      </c>
      <c r="G24" s="1">
        <v>74081960002.955505</v>
      </c>
      <c r="H24" s="1">
        <v>0</v>
      </c>
      <c r="I24" s="1">
        <v>0</v>
      </c>
      <c r="K24" s="1">
        <v>0</v>
      </c>
      <c r="M24" s="1">
        <v>-36941650</v>
      </c>
      <c r="O24" s="1">
        <v>70499401597</v>
      </c>
      <c r="Q24" s="1">
        <v>0</v>
      </c>
      <c r="S24" s="1">
        <v>0</v>
      </c>
      <c r="U24" s="1">
        <v>0</v>
      </c>
      <c r="W24" s="1">
        <v>0</v>
      </c>
      <c r="Y24" s="5">
        <v>0</v>
      </c>
    </row>
    <row r="25" spans="1:25" s="1" customFormat="1" ht="24" x14ac:dyDescent="0.25">
      <c r="A25" s="3" t="s">
        <v>70</v>
      </c>
      <c r="C25" s="1">
        <v>685400154</v>
      </c>
      <c r="E25" s="1">
        <v>1462705110865</v>
      </c>
      <c r="G25" s="1">
        <v>1514587178072.9299</v>
      </c>
      <c r="H25" s="1">
        <v>0</v>
      </c>
      <c r="I25" s="1">
        <v>15842696</v>
      </c>
      <c r="K25" s="1">
        <v>0</v>
      </c>
      <c r="M25" s="1">
        <v>-60231617</v>
      </c>
      <c r="O25" s="1">
        <v>124258049183</v>
      </c>
      <c r="Q25" s="1">
        <v>641011233</v>
      </c>
      <c r="S25" s="1">
        <v>1986</v>
      </c>
      <c r="U25" s="1">
        <v>1365229188117</v>
      </c>
      <c r="W25" s="1">
        <v>1263207645311.46</v>
      </c>
      <c r="Y25" s="5">
        <v>9.7169363139886791E-2</v>
      </c>
    </row>
    <row r="26" spans="1:25" s="1" customFormat="1" ht="24" x14ac:dyDescent="0.25">
      <c r="A26" s="3" t="s">
        <v>73</v>
      </c>
      <c r="C26" s="1">
        <v>29962806</v>
      </c>
      <c r="E26" s="1">
        <v>46396444804</v>
      </c>
      <c r="G26" s="1">
        <v>106943103054.103</v>
      </c>
      <c r="H26" s="1">
        <v>0</v>
      </c>
      <c r="I26" s="1">
        <v>6761571</v>
      </c>
      <c r="K26" s="1">
        <v>0</v>
      </c>
      <c r="M26" s="1">
        <v>0</v>
      </c>
      <c r="O26" s="1">
        <v>0</v>
      </c>
      <c r="Q26" s="1">
        <v>36724377</v>
      </c>
      <c r="S26" s="1">
        <v>2785</v>
      </c>
      <c r="U26" s="1">
        <v>46396444804</v>
      </c>
      <c r="W26" s="1">
        <v>101486785720.72501</v>
      </c>
      <c r="Y26" s="5">
        <v>7.8066392110582505E-3</v>
      </c>
    </row>
    <row r="27" spans="1:25" s="1" customFormat="1" ht="24" x14ac:dyDescent="0.25">
      <c r="A27" s="3" t="s">
        <v>78</v>
      </c>
      <c r="C27" s="1">
        <v>8000000</v>
      </c>
      <c r="E27" s="1">
        <v>118009411200</v>
      </c>
      <c r="G27" s="1">
        <v>232191180000</v>
      </c>
      <c r="H27" s="1">
        <v>0</v>
      </c>
      <c r="I27" s="1">
        <v>0</v>
      </c>
      <c r="K27" s="1">
        <v>0</v>
      </c>
      <c r="M27" s="1">
        <v>-4000000</v>
      </c>
      <c r="O27" s="1">
        <v>115500479291</v>
      </c>
      <c r="Q27" s="1">
        <v>4000000</v>
      </c>
      <c r="S27" s="1">
        <v>28500</v>
      </c>
      <c r="U27" s="1">
        <v>59004705600</v>
      </c>
      <c r="W27" s="1">
        <v>113118780000</v>
      </c>
      <c r="Y27" s="5">
        <v>8.7014038052713218E-3</v>
      </c>
    </row>
    <row r="28" spans="1:25" s="1" customFormat="1" ht="24" x14ac:dyDescent="0.25">
      <c r="A28" s="3" t="s">
        <v>74</v>
      </c>
      <c r="C28" s="1">
        <v>73900000</v>
      </c>
      <c r="E28" s="1">
        <v>110956263414</v>
      </c>
      <c r="G28" s="1">
        <v>150250614897</v>
      </c>
      <c r="H28" s="1">
        <v>0</v>
      </c>
      <c r="I28" s="1">
        <v>0</v>
      </c>
      <c r="K28" s="1">
        <v>0</v>
      </c>
      <c r="M28" s="1">
        <v>-13900000</v>
      </c>
      <c r="O28" s="1">
        <v>30592980443</v>
      </c>
      <c r="Q28" s="1">
        <v>60000000</v>
      </c>
      <c r="S28" s="1">
        <v>2178</v>
      </c>
      <c r="U28" s="1">
        <v>90086276109</v>
      </c>
      <c r="W28" s="1">
        <v>129669843600</v>
      </c>
      <c r="Y28" s="5">
        <v>9.9745565725689149E-3</v>
      </c>
    </row>
    <row r="29" spans="1:25" s="1" customFormat="1" ht="24" x14ac:dyDescent="0.25">
      <c r="A29" s="3" t="s">
        <v>89</v>
      </c>
      <c r="C29" s="1">
        <v>0</v>
      </c>
      <c r="E29" s="1">
        <v>0</v>
      </c>
      <c r="G29" s="1">
        <v>0</v>
      </c>
      <c r="H29" s="1">
        <v>0</v>
      </c>
      <c r="I29" s="1">
        <v>0</v>
      </c>
      <c r="K29" s="1">
        <v>0</v>
      </c>
      <c r="M29" s="1">
        <v>0</v>
      </c>
      <c r="O29" s="1">
        <v>0</v>
      </c>
      <c r="Q29" s="1">
        <v>0</v>
      </c>
      <c r="S29" s="1">
        <v>0</v>
      </c>
      <c r="U29" s="1">
        <v>0</v>
      </c>
      <c r="W29" s="1">
        <v>0</v>
      </c>
      <c r="Y29" s="5">
        <v>0</v>
      </c>
    </row>
    <row r="30" spans="1:25" s="1" customFormat="1" ht="24" x14ac:dyDescent="0.25">
      <c r="A30" s="3" t="s">
        <v>75</v>
      </c>
      <c r="C30" s="1">
        <v>103397995</v>
      </c>
      <c r="E30" s="1">
        <v>362837659866</v>
      </c>
      <c r="G30" s="1">
        <v>509915680638.28998</v>
      </c>
      <c r="H30" s="1">
        <v>0</v>
      </c>
      <c r="I30" s="1">
        <v>0</v>
      </c>
      <c r="K30" s="1">
        <v>0</v>
      </c>
      <c r="M30" s="1">
        <v>0</v>
      </c>
      <c r="O30" s="1">
        <v>0</v>
      </c>
      <c r="Q30" s="1">
        <v>103397995</v>
      </c>
      <c r="S30" s="1">
        <v>5310</v>
      </c>
      <c r="U30" s="1">
        <v>362837659866</v>
      </c>
      <c r="W30" s="1">
        <v>544799248327.83099</v>
      </c>
      <c r="Y30" s="5">
        <v>4.1907437938322391E-2</v>
      </c>
    </row>
    <row r="31" spans="1:25" s="1" customFormat="1" ht="24" x14ac:dyDescent="0.25">
      <c r="A31" s="3" t="s">
        <v>29</v>
      </c>
      <c r="C31" s="1">
        <v>96677902</v>
      </c>
      <c r="E31" s="1">
        <v>231689407579</v>
      </c>
      <c r="G31" s="1">
        <v>202029805307.73901</v>
      </c>
      <c r="H31" s="1">
        <v>0</v>
      </c>
      <c r="I31" s="1">
        <v>0</v>
      </c>
      <c r="K31" s="1">
        <v>0</v>
      </c>
      <c r="M31" s="1">
        <v>-1677902</v>
      </c>
      <c r="O31" s="1">
        <v>3420952087</v>
      </c>
      <c r="Q31" s="1">
        <v>95000000</v>
      </c>
      <c r="S31" s="1">
        <v>2098</v>
      </c>
      <c r="U31" s="1">
        <v>227668301288</v>
      </c>
      <c r="W31" s="1">
        <v>197769333700</v>
      </c>
      <c r="Y31" s="5">
        <v>1.521295431954936E-2</v>
      </c>
    </row>
    <row r="32" spans="1:25" s="1" customFormat="1" ht="24" x14ac:dyDescent="0.25">
      <c r="A32" s="3" t="s">
        <v>96</v>
      </c>
      <c r="C32" s="1">
        <v>5000000</v>
      </c>
      <c r="E32" s="1">
        <v>20443339008</v>
      </c>
      <c r="G32" s="1">
        <v>24261001500</v>
      </c>
      <c r="I32" s="1">
        <v>0</v>
      </c>
      <c r="K32" s="1">
        <v>0</v>
      </c>
      <c r="M32" s="1">
        <v>0</v>
      </c>
      <c r="O32" s="1">
        <v>0</v>
      </c>
      <c r="Q32" s="1">
        <v>5000000</v>
      </c>
      <c r="S32" s="1">
        <v>4755</v>
      </c>
      <c r="U32" s="1">
        <v>20443339008</v>
      </c>
      <c r="W32" s="1">
        <v>23591219250</v>
      </c>
      <c r="Y32" s="5">
        <v>1.8147006620204006E-3</v>
      </c>
    </row>
    <row r="33" spans="1:25" s="1" customFormat="1" ht="24" x14ac:dyDescent="0.25">
      <c r="A33" s="3" t="s">
        <v>104</v>
      </c>
      <c r="C33" s="1">
        <v>15000000</v>
      </c>
      <c r="E33" s="1">
        <v>46198745635</v>
      </c>
      <c r="G33" s="1">
        <v>45723801600</v>
      </c>
      <c r="H33" s="1">
        <v>0</v>
      </c>
      <c r="I33" s="1">
        <v>0</v>
      </c>
      <c r="K33" s="1">
        <v>0</v>
      </c>
      <c r="M33" s="1">
        <v>0</v>
      </c>
      <c r="O33" s="1">
        <v>0</v>
      </c>
      <c r="Q33" s="1">
        <v>15000000</v>
      </c>
      <c r="S33" s="1">
        <v>2873</v>
      </c>
      <c r="U33" s="1">
        <v>46198745635</v>
      </c>
      <c r="W33" s="1">
        <v>42761875650</v>
      </c>
      <c r="Y33" s="5">
        <v>3.2893596227032244E-3</v>
      </c>
    </row>
    <row r="34" spans="1:25" s="1" customFormat="1" ht="24" x14ac:dyDescent="0.25">
      <c r="A34" s="3" t="s">
        <v>105</v>
      </c>
      <c r="C34" s="1">
        <v>0</v>
      </c>
      <c r="E34" s="1">
        <v>0</v>
      </c>
      <c r="G34" s="1">
        <v>0</v>
      </c>
      <c r="I34" s="1">
        <v>0</v>
      </c>
      <c r="K34" s="1">
        <v>0</v>
      </c>
      <c r="M34" s="1">
        <v>0</v>
      </c>
      <c r="O34" s="1">
        <v>0</v>
      </c>
      <c r="Q34" s="1">
        <v>0</v>
      </c>
      <c r="S34" s="1">
        <v>0</v>
      </c>
      <c r="U34" s="1">
        <v>0</v>
      </c>
      <c r="W34" s="1">
        <v>0</v>
      </c>
      <c r="Y34" s="5">
        <v>0</v>
      </c>
    </row>
    <row r="35" spans="1:25" s="1" customFormat="1" ht="24" x14ac:dyDescent="0.25">
      <c r="A35" s="3" t="s">
        <v>79</v>
      </c>
      <c r="C35" s="1">
        <v>28500000</v>
      </c>
      <c r="E35" s="1">
        <v>282599158226</v>
      </c>
      <c r="G35" s="1">
        <v>425043815850</v>
      </c>
      <c r="I35" s="1">
        <v>0</v>
      </c>
      <c r="K35" s="1">
        <v>0</v>
      </c>
      <c r="M35" s="1">
        <v>-2200000</v>
      </c>
      <c r="O35" s="1">
        <v>31597817090</v>
      </c>
      <c r="Q35" s="1">
        <v>26300000</v>
      </c>
      <c r="S35" s="1">
        <v>13710</v>
      </c>
      <c r="U35" s="1">
        <v>260784486365</v>
      </c>
      <c r="W35" s="1">
        <v>357785770710</v>
      </c>
      <c r="Y35" s="5">
        <v>2.7521853283141197E-2</v>
      </c>
    </row>
    <row r="36" spans="1:25" s="1" customFormat="1" ht="24" x14ac:dyDescent="0.25">
      <c r="A36" s="3" t="s">
        <v>80</v>
      </c>
      <c r="C36" s="1">
        <v>6121915</v>
      </c>
      <c r="E36" s="1">
        <v>37395531233</v>
      </c>
      <c r="G36" s="1">
        <v>66395297085.7565</v>
      </c>
      <c r="I36" s="1">
        <v>0</v>
      </c>
      <c r="K36" s="1">
        <v>0</v>
      </c>
      <c r="M36" s="1">
        <v>0</v>
      </c>
      <c r="O36" s="1">
        <v>0</v>
      </c>
      <c r="Q36" s="1">
        <v>6121915</v>
      </c>
      <c r="S36" s="1">
        <v>10060</v>
      </c>
      <c r="U36" s="1">
        <v>37395531233</v>
      </c>
      <c r="W36" s="1">
        <v>61110401526.322998</v>
      </c>
      <c r="Y36" s="5">
        <v>4.7007780704742862E-3</v>
      </c>
    </row>
    <row r="37" spans="1:25" s="1" customFormat="1" ht="24" x14ac:dyDescent="0.25">
      <c r="A37" s="3" t="s">
        <v>81</v>
      </c>
      <c r="C37" s="1">
        <v>54644770</v>
      </c>
      <c r="E37" s="1">
        <v>177834244732</v>
      </c>
      <c r="G37" s="1">
        <v>181048479833.258</v>
      </c>
      <c r="I37" s="1">
        <v>0</v>
      </c>
      <c r="K37" s="1">
        <v>0</v>
      </c>
      <c r="M37" s="1">
        <v>-4644770</v>
      </c>
      <c r="O37" s="1">
        <v>13734420497</v>
      </c>
      <c r="Q37" s="1">
        <v>50000000</v>
      </c>
      <c r="S37" s="1">
        <v>3160</v>
      </c>
      <c r="U37" s="1">
        <v>162718449293</v>
      </c>
      <c r="W37" s="1">
        <v>156778660000</v>
      </c>
      <c r="Y37" s="5">
        <v>1.2059840361691831E-2</v>
      </c>
    </row>
    <row r="38" spans="1:25" s="1" customFormat="1" ht="24" x14ac:dyDescent="0.25">
      <c r="A38" s="3" t="s">
        <v>82</v>
      </c>
      <c r="C38" s="1">
        <v>4168735</v>
      </c>
      <c r="E38" s="1">
        <v>3630092537</v>
      </c>
      <c r="G38" s="1">
        <v>3954504208.5981998</v>
      </c>
      <c r="I38" s="1">
        <v>0</v>
      </c>
      <c r="K38" s="1">
        <v>0</v>
      </c>
      <c r="M38" s="1">
        <v>-4168735</v>
      </c>
      <c r="O38" s="1">
        <v>3759429954</v>
      </c>
      <c r="Q38" s="1">
        <v>0</v>
      </c>
      <c r="S38" s="1">
        <v>0</v>
      </c>
      <c r="U38" s="1">
        <v>0</v>
      </c>
      <c r="W38" s="1">
        <v>0</v>
      </c>
      <c r="Y38" s="5">
        <v>0</v>
      </c>
    </row>
    <row r="39" spans="1:25" s="1" customFormat="1" ht="24" x14ac:dyDescent="0.25">
      <c r="A39" s="3" t="s">
        <v>83</v>
      </c>
      <c r="C39" s="1">
        <v>475000</v>
      </c>
      <c r="E39" s="1">
        <v>1103022656</v>
      </c>
      <c r="G39" s="1">
        <v>1579892294</v>
      </c>
      <c r="I39" s="1">
        <v>55563</v>
      </c>
      <c r="K39" s="1">
        <v>0</v>
      </c>
      <c r="M39" s="1">
        <v>0</v>
      </c>
      <c r="O39" s="1">
        <v>0</v>
      </c>
      <c r="Q39" s="1">
        <v>530563</v>
      </c>
      <c r="S39" s="1">
        <v>2870</v>
      </c>
      <c r="U39" s="1">
        <v>1103022656</v>
      </c>
      <c r="W39" s="1">
        <v>1510945216.7887001</v>
      </c>
      <c r="Y39" s="5">
        <v>1.1622601003053336E-4</v>
      </c>
    </row>
    <row r="40" spans="1:25" s="1" customFormat="1" ht="24" x14ac:dyDescent="0.25">
      <c r="A40" s="3" t="s">
        <v>84</v>
      </c>
      <c r="C40" s="1">
        <v>67647058</v>
      </c>
      <c r="E40" s="1">
        <v>138763631748</v>
      </c>
      <c r="G40" s="1">
        <v>226275496980.63599</v>
      </c>
      <c r="I40" s="1">
        <v>0</v>
      </c>
      <c r="K40" s="1">
        <v>0</v>
      </c>
      <c r="M40" s="1">
        <v>0</v>
      </c>
      <c r="O40" s="1">
        <v>0</v>
      </c>
      <c r="Q40" s="1">
        <v>67647058</v>
      </c>
      <c r="S40" s="1">
        <v>3420</v>
      </c>
      <c r="U40" s="1">
        <v>138763631748</v>
      </c>
      <c r="W40" s="1">
        <v>229564580146.47699</v>
      </c>
      <c r="Y40" s="5">
        <v>1.7658731036898277E-2</v>
      </c>
    </row>
    <row r="41" spans="1:25" s="1" customFormat="1" ht="24" x14ac:dyDescent="0.25">
      <c r="A41" s="3" t="s">
        <v>91</v>
      </c>
      <c r="C41" s="1">
        <v>11764705</v>
      </c>
      <c r="E41" s="1">
        <v>16145154874</v>
      </c>
      <c r="G41" s="1">
        <v>27923643082.197201</v>
      </c>
      <c r="I41" s="1">
        <v>0</v>
      </c>
      <c r="K41" s="1">
        <v>0</v>
      </c>
      <c r="M41" s="1">
        <v>0</v>
      </c>
      <c r="O41" s="1">
        <v>0</v>
      </c>
      <c r="Q41" s="1">
        <v>11764705</v>
      </c>
      <c r="S41" s="1">
        <v>2341</v>
      </c>
      <c r="U41" s="1">
        <v>16145154874</v>
      </c>
      <c r="W41" s="1">
        <v>27328281126.8493</v>
      </c>
      <c r="Y41" s="5">
        <v>2.102165612011471E-3</v>
      </c>
    </row>
    <row r="42" spans="1:25" s="1" customFormat="1" ht="24" x14ac:dyDescent="0.25">
      <c r="A42" s="3" t="s">
        <v>92</v>
      </c>
      <c r="C42" s="1">
        <v>562499</v>
      </c>
      <c r="E42" s="1">
        <v>5038937253</v>
      </c>
      <c r="G42" s="1">
        <v>4950798329.8150997</v>
      </c>
      <c r="I42" s="1">
        <v>0</v>
      </c>
      <c r="K42" s="1">
        <v>0</v>
      </c>
      <c r="M42" s="1">
        <v>-562499</v>
      </c>
      <c r="O42" s="1">
        <v>4937959955</v>
      </c>
      <c r="Q42" s="1">
        <v>0</v>
      </c>
      <c r="S42" s="1">
        <v>0</v>
      </c>
      <c r="U42" s="1">
        <v>0</v>
      </c>
      <c r="W42" s="1">
        <v>0</v>
      </c>
      <c r="Y42" s="5">
        <v>0</v>
      </c>
    </row>
    <row r="43" spans="1:25" s="1" customFormat="1" ht="24" x14ac:dyDescent="0.25">
      <c r="A43" s="3" t="s">
        <v>93</v>
      </c>
      <c r="C43" s="1">
        <v>5623980</v>
      </c>
      <c r="E43" s="1">
        <v>73609646354</v>
      </c>
      <c r="G43" s="1">
        <v>152654758989.483</v>
      </c>
      <c r="I43" s="1">
        <v>0</v>
      </c>
      <c r="K43" s="1">
        <v>0</v>
      </c>
      <c r="M43" s="1">
        <v>-623979</v>
      </c>
      <c r="O43" s="1">
        <v>13479018428</v>
      </c>
      <c r="Q43" s="1">
        <v>5000001</v>
      </c>
      <c r="S43" s="1">
        <v>20170</v>
      </c>
      <c r="U43" s="1">
        <v>65442676785</v>
      </c>
      <c r="W43" s="1">
        <v>100070449514.086</v>
      </c>
      <c r="Y43" s="5">
        <v>7.6976907830607752E-3</v>
      </c>
    </row>
    <row r="44" spans="1:25" s="1" customFormat="1" ht="24" x14ac:dyDescent="0.25">
      <c r="A44" s="3" t="s">
        <v>97</v>
      </c>
      <c r="C44" s="1">
        <v>3200000</v>
      </c>
      <c r="E44" s="1">
        <v>26153487663</v>
      </c>
      <c r="G44" s="1">
        <v>30355523840</v>
      </c>
      <c r="I44" s="1">
        <v>0</v>
      </c>
      <c r="K44" s="1">
        <v>0</v>
      </c>
      <c r="M44" s="1">
        <v>-3200000</v>
      </c>
      <c r="O44" s="1">
        <v>29466450037</v>
      </c>
      <c r="Q44" s="1">
        <v>0</v>
      </c>
      <c r="S44" s="1">
        <v>0</v>
      </c>
      <c r="U44" s="1">
        <v>0</v>
      </c>
      <c r="W44" s="1">
        <v>0</v>
      </c>
      <c r="Y44" s="5">
        <v>0</v>
      </c>
    </row>
    <row r="45" spans="1:25" s="1" customFormat="1" ht="24" x14ac:dyDescent="0.25">
      <c r="A45" s="3" t="s">
        <v>98</v>
      </c>
      <c r="C45" s="1">
        <v>0</v>
      </c>
      <c r="E45" s="1">
        <v>0</v>
      </c>
      <c r="G45" s="1">
        <v>0</v>
      </c>
      <c r="I45" s="1">
        <v>0</v>
      </c>
      <c r="K45" s="1">
        <v>0</v>
      </c>
      <c r="M45" s="1">
        <v>0</v>
      </c>
      <c r="O45" s="1">
        <v>0</v>
      </c>
      <c r="Q45" s="1">
        <v>0</v>
      </c>
      <c r="S45" s="1">
        <v>0</v>
      </c>
      <c r="U45" s="1">
        <v>0</v>
      </c>
      <c r="W45" s="1">
        <v>0</v>
      </c>
      <c r="Y45" s="5">
        <v>0</v>
      </c>
    </row>
    <row r="46" spans="1:25" s="1" customFormat="1" ht="24" x14ac:dyDescent="0.25">
      <c r="A46" s="3" t="s">
        <v>110</v>
      </c>
      <c r="C46" s="1">
        <v>50000</v>
      </c>
      <c r="E46" s="1">
        <v>488788941</v>
      </c>
      <c r="G46" s="1">
        <v>760078820</v>
      </c>
      <c r="I46" s="1">
        <v>0</v>
      </c>
      <c r="K46" s="1">
        <v>0</v>
      </c>
      <c r="M46" s="1">
        <v>-50000</v>
      </c>
      <c r="O46" s="1">
        <v>816638224</v>
      </c>
      <c r="Q46" s="1">
        <v>0</v>
      </c>
      <c r="S46" s="1">
        <v>0</v>
      </c>
      <c r="U46" s="1">
        <v>0</v>
      </c>
      <c r="W46" s="1">
        <v>0</v>
      </c>
      <c r="Y46" s="5">
        <v>0</v>
      </c>
    </row>
    <row r="47" spans="1:25" s="1" customFormat="1" ht="24" x14ac:dyDescent="0.25">
      <c r="A47" s="3" t="s">
        <v>112</v>
      </c>
      <c r="C47" s="1">
        <v>15842696</v>
      </c>
      <c r="E47" s="1">
        <v>15113931984</v>
      </c>
      <c r="G47" s="1">
        <v>16521963789.8759</v>
      </c>
      <c r="I47" s="1">
        <v>0</v>
      </c>
      <c r="K47" s="1">
        <v>0</v>
      </c>
      <c r="M47" s="1">
        <v>-15842696</v>
      </c>
      <c r="O47" s="1">
        <v>15113931984</v>
      </c>
      <c r="Q47" s="1">
        <v>0</v>
      </c>
      <c r="S47" s="1">
        <v>0</v>
      </c>
      <c r="U47" s="1">
        <v>0</v>
      </c>
      <c r="W47" s="1">
        <v>0</v>
      </c>
      <c r="Y47" s="5">
        <v>0</v>
      </c>
    </row>
    <row r="48" spans="1:25" s="1" customFormat="1" ht="24" x14ac:dyDescent="0.25">
      <c r="A48" s="3" t="s">
        <v>113</v>
      </c>
      <c r="C48" s="1">
        <v>1700000</v>
      </c>
      <c r="E48" s="1">
        <v>100862984961</v>
      </c>
      <c r="G48" s="1">
        <v>104652732360</v>
      </c>
      <c r="I48" s="1">
        <v>497239</v>
      </c>
      <c r="K48" s="1">
        <v>29968660641</v>
      </c>
      <c r="M48" s="1">
        <v>0</v>
      </c>
      <c r="O48" s="1">
        <v>0</v>
      </c>
      <c r="Q48" s="1">
        <v>2197239</v>
      </c>
      <c r="S48" s="1">
        <v>69340</v>
      </c>
      <c r="U48" s="1">
        <v>130831645602</v>
      </c>
      <c r="W48" s="1">
        <v>151178836111.03</v>
      </c>
      <c r="Y48" s="5">
        <v>1.1629086698185799E-2</v>
      </c>
    </row>
    <row r="49" spans="1:25" s="1" customFormat="1" ht="24" x14ac:dyDescent="0.25">
      <c r="A49" s="3" t="s">
        <v>116</v>
      </c>
      <c r="C49" s="1">
        <v>3200000</v>
      </c>
      <c r="E49" s="1">
        <v>26576611875</v>
      </c>
      <c r="G49" s="1">
        <v>32355940160</v>
      </c>
      <c r="I49" s="1">
        <v>6800000</v>
      </c>
      <c r="K49" s="1">
        <v>83427188684</v>
      </c>
      <c r="M49" s="1">
        <v>0</v>
      </c>
      <c r="O49" s="1">
        <v>0</v>
      </c>
      <c r="Q49" s="1">
        <v>10000000</v>
      </c>
      <c r="S49" s="1">
        <v>11540</v>
      </c>
      <c r="U49" s="1">
        <v>110003800559</v>
      </c>
      <c r="W49" s="1">
        <v>114507958000</v>
      </c>
      <c r="Y49" s="5">
        <v>8.8082631502483383E-3</v>
      </c>
    </row>
    <row r="50" spans="1:25" s="1" customFormat="1" ht="24" x14ac:dyDescent="0.25">
      <c r="A50" s="3" t="s">
        <v>117</v>
      </c>
      <c r="C50" s="1">
        <v>30000</v>
      </c>
      <c r="E50" s="1">
        <v>979081663</v>
      </c>
      <c r="G50" s="1">
        <v>968951655</v>
      </c>
      <c r="I50" s="1">
        <v>0</v>
      </c>
      <c r="K50" s="1">
        <v>0</v>
      </c>
      <c r="M50" s="1">
        <v>-30000</v>
      </c>
      <c r="O50" s="1">
        <v>997231365</v>
      </c>
      <c r="Q50" s="1">
        <v>0</v>
      </c>
      <c r="S50" s="1">
        <v>0</v>
      </c>
      <c r="U50" s="1">
        <v>0</v>
      </c>
      <c r="W50" s="1">
        <v>0</v>
      </c>
      <c r="Y50" s="5">
        <v>0</v>
      </c>
    </row>
    <row r="51" spans="1:25" s="1" customFormat="1" ht="24" x14ac:dyDescent="0.25">
      <c r="A51" s="3" t="s">
        <v>118</v>
      </c>
      <c r="C51" s="1">
        <v>800000</v>
      </c>
      <c r="E51" s="1">
        <v>4820808451</v>
      </c>
      <c r="G51" s="1">
        <v>7271354560</v>
      </c>
      <c r="I51" s="1">
        <v>0</v>
      </c>
      <c r="K51" s="1">
        <v>0</v>
      </c>
      <c r="M51" s="1">
        <v>0</v>
      </c>
      <c r="O51" s="1">
        <v>0</v>
      </c>
      <c r="Q51" s="1">
        <v>800000</v>
      </c>
      <c r="S51" s="1">
        <v>9420</v>
      </c>
      <c r="U51" s="1">
        <v>4820808451</v>
      </c>
      <c r="W51" s="1">
        <v>7477746720</v>
      </c>
      <c r="Y51" s="5">
        <v>5.752085883905674E-4</v>
      </c>
    </row>
    <row r="52" spans="1:25" s="1" customFormat="1" ht="24" x14ac:dyDescent="0.25">
      <c r="A52" s="3" t="s">
        <v>119</v>
      </c>
      <c r="C52" s="1">
        <v>4515908</v>
      </c>
      <c r="E52" s="1">
        <v>45718070454</v>
      </c>
      <c r="G52" s="1">
        <v>51934790361.144402</v>
      </c>
      <c r="I52" s="1">
        <v>0</v>
      </c>
      <c r="K52" s="1">
        <v>0</v>
      </c>
      <c r="M52" s="1">
        <v>0</v>
      </c>
      <c r="O52" s="1">
        <v>0</v>
      </c>
      <c r="Q52" s="1">
        <v>4515908</v>
      </c>
      <c r="S52" s="1">
        <v>11080</v>
      </c>
      <c r="U52" s="1">
        <v>45718070454</v>
      </c>
      <c r="W52" s="1">
        <v>49649480345.2528</v>
      </c>
      <c r="Y52" s="5">
        <v>3.8191728836354708E-3</v>
      </c>
    </row>
    <row r="53" spans="1:25" s="1" customFormat="1" ht="24" x14ac:dyDescent="0.25">
      <c r="A53" s="3" t="s">
        <v>120</v>
      </c>
      <c r="C53" s="1">
        <v>585000</v>
      </c>
      <c r="E53" s="1">
        <v>4856607006</v>
      </c>
      <c r="G53" s="1">
        <v>3831734947.9499998</v>
      </c>
      <c r="I53" s="1">
        <v>0</v>
      </c>
      <c r="K53" s="1">
        <v>0</v>
      </c>
      <c r="M53" s="1">
        <v>0</v>
      </c>
      <c r="O53" s="1">
        <v>0</v>
      </c>
      <c r="Q53" s="1">
        <v>585000</v>
      </c>
      <c r="S53" s="1">
        <v>6187</v>
      </c>
      <c r="U53" s="1">
        <v>4856607006</v>
      </c>
      <c r="W53" s="1">
        <v>3591417076.6500001</v>
      </c>
      <c r="Y53" s="5">
        <v>2.7626155636649121E-4</v>
      </c>
    </row>
    <row r="54" spans="1:25" s="1" customFormat="1" ht="24" x14ac:dyDescent="0.25">
      <c r="A54" s="3" t="s">
        <v>121</v>
      </c>
      <c r="C54" s="1">
        <v>15988382</v>
      </c>
      <c r="E54" s="1">
        <v>201293236319</v>
      </c>
      <c r="G54" s="1">
        <v>225914635333.67401</v>
      </c>
      <c r="I54" s="1">
        <v>0</v>
      </c>
      <c r="K54" s="1">
        <v>0</v>
      </c>
      <c r="M54" s="1">
        <v>-988382</v>
      </c>
      <c r="O54" s="1">
        <v>15201498082</v>
      </c>
      <c r="Q54" s="1">
        <v>15000000</v>
      </c>
      <c r="S54" s="1">
        <v>16400</v>
      </c>
      <c r="U54" s="1">
        <v>188849537415</v>
      </c>
      <c r="W54" s="1">
        <v>244098420000</v>
      </c>
      <c r="Y54" s="5">
        <v>1.8776713474532851E-2</v>
      </c>
    </row>
    <row r="55" spans="1:25" s="1" customFormat="1" ht="24" x14ac:dyDescent="0.25">
      <c r="A55" s="3" t="s">
        <v>122</v>
      </c>
      <c r="C55" s="1">
        <v>2300000</v>
      </c>
      <c r="E55" s="1">
        <v>50163279741</v>
      </c>
      <c r="G55" s="1">
        <v>61300456060</v>
      </c>
      <c r="I55" s="1">
        <v>0</v>
      </c>
      <c r="K55" s="1">
        <v>0</v>
      </c>
      <c r="M55" s="1">
        <v>0</v>
      </c>
      <c r="O55" s="1">
        <v>0</v>
      </c>
      <c r="Q55" s="1">
        <v>2300000</v>
      </c>
      <c r="S55" s="1">
        <v>29030</v>
      </c>
      <c r="U55" s="1">
        <v>50163279741</v>
      </c>
      <c r="W55" s="1">
        <v>66252875630</v>
      </c>
      <c r="Y55" s="5">
        <v>5.0963511462645689E-3</v>
      </c>
    </row>
    <row r="56" spans="1:25" s="1" customFormat="1" ht="24" x14ac:dyDescent="0.25">
      <c r="A56" s="3" t="s">
        <v>123</v>
      </c>
      <c r="C56" s="1">
        <v>30000</v>
      </c>
      <c r="E56" s="1">
        <v>572710252</v>
      </c>
      <c r="G56" s="1">
        <v>628106910</v>
      </c>
      <c r="I56" s="1">
        <v>30000</v>
      </c>
      <c r="K56" s="1">
        <v>0</v>
      </c>
      <c r="M56" s="1">
        <v>-60000</v>
      </c>
      <c r="O56" s="1">
        <v>580630128</v>
      </c>
      <c r="Q56" s="1">
        <v>0</v>
      </c>
      <c r="S56" s="1">
        <v>0</v>
      </c>
      <c r="U56" s="1">
        <v>0</v>
      </c>
      <c r="W56" s="1">
        <v>0</v>
      </c>
      <c r="Y56" s="5">
        <v>0</v>
      </c>
    </row>
    <row r="57" spans="1:25" s="3" customFormat="1" ht="24.75" thickBot="1" x14ac:dyDescent="0.3">
      <c r="A57" s="3" t="s">
        <v>30</v>
      </c>
      <c r="C57" s="3" t="s">
        <v>30</v>
      </c>
      <c r="E57" s="15">
        <f>SUM(E9:E56)</f>
        <v>8505849471211</v>
      </c>
      <c r="G57" s="15">
        <f>SUM(G9:G56)</f>
        <v>13971847975214.168</v>
      </c>
      <c r="K57" s="15">
        <f>SUM(K9:K56)</f>
        <v>116141088587</v>
      </c>
      <c r="O57" s="15">
        <f>SUM(O9:O56)</f>
        <v>982408512939</v>
      </c>
      <c r="S57" s="3" t="s">
        <v>30</v>
      </c>
      <c r="U57" s="15">
        <f>SUM(U9:U56)</f>
        <v>8021418679996</v>
      </c>
      <c r="W57" s="15">
        <f>SUM(W9:W56)</f>
        <v>12481387515286.906</v>
      </c>
      <c r="Y57" s="16">
        <f>SUM(Y9:Y56)</f>
        <v>0.96010222900727449</v>
      </c>
    </row>
    <row r="58" spans="1:25" ht="19.5" thickTop="1" x14ac:dyDescent="0.25"/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4"/>
  <sheetViews>
    <sheetView rightToLeft="1" topLeftCell="A6" zoomScale="70" zoomScaleNormal="70" workbookViewId="0">
      <selection activeCell="A6" sqref="A6:A8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8" style="1" customWidth="1"/>
    <col min="4" max="4" width="1" style="1" customWidth="1"/>
    <col min="5" max="5" width="24.2851562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31.7109375" style="1" customWidth="1"/>
    <col min="10" max="10" width="1" style="1" customWidth="1"/>
    <col min="11" max="11" width="19" style="1" customWidth="1"/>
    <col min="12" max="12" width="1" style="1" customWidth="1"/>
    <col min="13" max="13" width="25.5703125" style="1" customWidth="1"/>
    <col min="14" max="14" width="1" style="1" customWidth="1"/>
    <col min="15" max="15" width="25.5703125" style="1" customWidth="1"/>
    <col min="16" max="16" width="1" style="1" customWidth="1"/>
    <col min="17" max="17" width="31.7109375" style="1" customWidth="1"/>
    <col min="18" max="18" width="1" style="1" customWidth="1"/>
    <col min="19" max="19" width="9.140625" style="1"/>
    <col min="20" max="20" width="18.7109375" style="1" bestFit="1" customWidth="1"/>
    <col min="21" max="16384" width="9.140625" style="1"/>
  </cols>
  <sheetData>
    <row r="2" spans="1:17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</row>
    <row r="3" spans="1:17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  <c r="N3" s="29" t="s">
        <v>38</v>
      </c>
      <c r="O3" s="29" t="s">
        <v>38</v>
      </c>
      <c r="P3" s="29" t="s">
        <v>38</v>
      </c>
      <c r="Q3" s="29" t="s">
        <v>38</v>
      </c>
    </row>
    <row r="4" spans="1:17" ht="24" x14ac:dyDescent="0.25">
      <c r="A4" s="29" t="str">
        <f>+سپرده!A4</f>
        <v>برای ماه منتهی به 1405/04/31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</row>
    <row r="6" spans="1:17" ht="24.75" thickBot="1" x14ac:dyDescent="0.3">
      <c r="A6" s="28" t="s">
        <v>3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H6" s="28" t="s">
        <v>40</v>
      </c>
      <c r="I6" s="28" t="s">
        <v>40</v>
      </c>
      <c r="K6" s="28" t="s">
        <v>41</v>
      </c>
      <c r="L6" s="28" t="s">
        <v>41</v>
      </c>
      <c r="M6" s="28" t="s">
        <v>41</v>
      </c>
      <c r="N6" s="28" t="s">
        <v>41</v>
      </c>
      <c r="O6" s="28" t="s">
        <v>41</v>
      </c>
      <c r="P6" s="28" t="s">
        <v>41</v>
      </c>
      <c r="Q6" s="28" t="s">
        <v>41</v>
      </c>
    </row>
    <row r="7" spans="1:17" ht="24.75" thickBot="1" x14ac:dyDescent="0.3">
      <c r="A7" s="28" t="s">
        <v>3</v>
      </c>
      <c r="C7" s="28" t="s">
        <v>7</v>
      </c>
      <c r="E7" s="28" t="s">
        <v>46</v>
      </c>
      <c r="G7" s="28" t="s">
        <v>47</v>
      </c>
      <c r="I7" s="28" t="s">
        <v>48</v>
      </c>
      <c r="K7" s="28" t="s">
        <v>7</v>
      </c>
      <c r="M7" s="28" t="s">
        <v>46</v>
      </c>
      <c r="O7" s="28" t="s">
        <v>47</v>
      </c>
      <c r="Q7" s="17" t="s">
        <v>48</v>
      </c>
    </row>
    <row r="8" spans="1:17" ht="24" x14ac:dyDescent="0.25">
      <c r="A8" s="3" t="s">
        <v>29</v>
      </c>
      <c r="C8" s="1">
        <v>95000000</v>
      </c>
      <c r="E8" s="1">
        <v>197769333700</v>
      </c>
      <c r="G8" s="1">
        <v>198412423344</v>
      </c>
      <c r="I8" s="1">
        <f>+E8-G8</f>
        <v>-643089644</v>
      </c>
      <c r="K8" s="1">
        <v>95000000</v>
      </c>
      <c r="M8" s="1">
        <v>197769333700</v>
      </c>
      <c r="O8" s="1">
        <v>204810106677</v>
      </c>
      <c r="Q8" s="1">
        <f>+M8-O8</f>
        <v>-7040772977</v>
      </c>
    </row>
    <row r="9" spans="1:17" ht="24" x14ac:dyDescent="0.25">
      <c r="A9" s="3" t="s">
        <v>108</v>
      </c>
      <c r="C9" s="1">
        <v>1000000</v>
      </c>
      <c r="E9" s="1">
        <v>2810108640</v>
      </c>
      <c r="G9" s="1">
        <v>2770417840</v>
      </c>
      <c r="I9" s="1">
        <f t="shared" ref="I9:I41" si="0">+E9-G9</f>
        <v>39690800</v>
      </c>
      <c r="K9" s="1">
        <v>1000000</v>
      </c>
      <c r="M9" s="1">
        <v>2810108640</v>
      </c>
      <c r="O9" s="1">
        <v>2278002161</v>
      </c>
      <c r="Q9" s="1">
        <f t="shared" ref="Q9:Q41" si="1">+M9-O9</f>
        <v>532106479</v>
      </c>
    </row>
    <row r="10" spans="1:17" ht="24" x14ac:dyDescent="0.25">
      <c r="A10" s="3" t="s">
        <v>22</v>
      </c>
      <c r="C10" s="1">
        <v>10075939</v>
      </c>
      <c r="E10" s="1">
        <v>40692071605</v>
      </c>
      <c r="G10" s="1">
        <v>33043561832</v>
      </c>
      <c r="I10" s="1">
        <f t="shared" si="0"/>
        <v>7648509773</v>
      </c>
      <c r="K10" s="1">
        <v>10075939</v>
      </c>
      <c r="M10" s="1">
        <v>40692071605</v>
      </c>
      <c r="O10" s="1">
        <v>27774588432</v>
      </c>
      <c r="Q10" s="1">
        <f t="shared" si="1"/>
        <v>12917483173</v>
      </c>
    </row>
    <row r="11" spans="1:17" ht="24" x14ac:dyDescent="0.25">
      <c r="A11" s="3" t="s">
        <v>18</v>
      </c>
      <c r="C11" s="1">
        <v>30000000</v>
      </c>
      <c r="E11" s="1">
        <v>382222404000</v>
      </c>
      <c r="G11" s="1">
        <v>304031835140</v>
      </c>
      <c r="I11" s="1">
        <f t="shared" si="0"/>
        <v>78190568860</v>
      </c>
      <c r="K11" s="1">
        <v>30000000</v>
      </c>
      <c r="M11" s="1">
        <v>382222404000</v>
      </c>
      <c r="O11" s="1">
        <v>178720228457</v>
      </c>
      <c r="Q11" s="1">
        <f t="shared" si="1"/>
        <v>203502175543</v>
      </c>
    </row>
    <row r="12" spans="1:17" ht="24" x14ac:dyDescent="0.25">
      <c r="A12" s="3" t="s">
        <v>85</v>
      </c>
      <c r="C12" s="1">
        <v>530563</v>
      </c>
      <c r="E12" s="1">
        <v>1510945217</v>
      </c>
      <c r="G12" s="1">
        <v>1579892294</v>
      </c>
      <c r="I12" s="1">
        <f t="shared" si="0"/>
        <v>-68947077</v>
      </c>
      <c r="K12" s="1">
        <v>530563</v>
      </c>
      <c r="M12" s="1">
        <v>1510945217</v>
      </c>
      <c r="O12" s="1">
        <v>1269286978</v>
      </c>
      <c r="Q12" s="1">
        <f t="shared" si="1"/>
        <v>241658239</v>
      </c>
    </row>
    <row r="13" spans="1:17" ht="24" x14ac:dyDescent="0.25">
      <c r="A13" s="3" t="s">
        <v>17</v>
      </c>
      <c r="C13" s="1">
        <v>56420463</v>
      </c>
      <c r="E13" s="1">
        <v>113088352299</v>
      </c>
      <c r="G13" s="1">
        <v>129323808816</v>
      </c>
      <c r="I13" s="1">
        <f t="shared" si="0"/>
        <v>-16235456517</v>
      </c>
      <c r="K13" s="1">
        <v>56420463</v>
      </c>
      <c r="M13" s="1">
        <v>113088352299</v>
      </c>
      <c r="O13" s="1">
        <v>190122794260</v>
      </c>
      <c r="Q13" s="1">
        <f t="shared" si="1"/>
        <v>-77034441961</v>
      </c>
    </row>
    <row r="14" spans="1:17" ht="24" x14ac:dyDescent="0.25">
      <c r="A14" s="3" t="s">
        <v>76</v>
      </c>
      <c r="C14" s="1">
        <v>55000000</v>
      </c>
      <c r="E14" s="1">
        <v>196469460000</v>
      </c>
      <c r="G14" s="1">
        <v>211289523398</v>
      </c>
      <c r="I14" s="1">
        <f t="shared" si="0"/>
        <v>-14820063398</v>
      </c>
      <c r="K14" s="1">
        <v>55000000</v>
      </c>
      <c r="M14" s="1">
        <v>196469460000</v>
      </c>
      <c r="O14" s="1">
        <v>131323460845</v>
      </c>
      <c r="Q14" s="1">
        <f t="shared" si="1"/>
        <v>65145999155</v>
      </c>
    </row>
    <row r="15" spans="1:17" ht="24" x14ac:dyDescent="0.25">
      <c r="A15" s="3" t="s">
        <v>15</v>
      </c>
      <c r="C15" s="1">
        <v>27300000</v>
      </c>
      <c r="E15" s="1">
        <v>106134588378</v>
      </c>
      <c r="G15" s="1">
        <v>129404014467</v>
      </c>
      <c r="I15" s="1">
        <f t="shared" si="0"/>
        <v>-23269426089</v>
      </c>
      <c r="K15" s="1">
        <v>27300000</v>
      </c>
      <c r="M15" s="1">
        <v>106134588378</v>
      </c>
      <c r="O15" s="1">
        <v>137882862398</v>
      </c>
      <c r="Q15" s="1">
        <f t="shared" si="1"/>
        <v>-31748274020</v>
      </c>
    </row>
    <row r="16" spans="1:17" ht="24" x14ac:dyDescent="0.25">
      <c r="A16" s="3" t="s">
        <v>84</v>
      </c>
      <c r="C16" s="1">
        <v>67647058</v>
      </c>
      <c r="E16" s="1">
        <v>229564580146</v>
      </c>
      <c r="G16" s="1">
        <v>226275496980</v>
      </c>
      <c r="I16" s="1">
        <f t="shared" si="0"/>
        <v>3289083166</v>
      </c>
      <c r="K16" s="1">
        <v>67647058</v>
      </c>
      <c r="M16" s="1">
        <v>229564580146</v>
      </c>
      <c r="O16" s="1">
        <v>138763631748</v>
      </c>
      <c r="Q16" s="1">
        <f t="shared" si="1"/>
        <v>90800948398</v>
      </c>
    </row>
    <row r="17" spans="1:17" ht="24" x14ac:dyDescent="0.25">
      <c r="A17" s="3" t="s">
        <v>118</v>
      </c>
      <c r="C17" s="1">
        <v>800000</v>
      </c>
      <c r="E17" s="1">
        <v>7477746720</v>
      </c>
      <c r="G17" s="1">
        <v>7271354560</v>
      </c>
      <c r="I17" s="1">
        <f t="shared" si="0"/>
        <v>206392160</v>
      </c>
      <c r="K17" s="1">
        <v>800000</v>
      </c>
      <c r="M17" s="1">
        <v>7477746720</v>
      </c>
      <c r="O17" s="1">
        <v>4820808451</v>
      </c>
      <c r="Q17" s="1">
        <f t="shared" si="1"/>
        <v>2656938269</v>
      </c>
    </row>
    <row r="18" spans="1:17" ht="24" x14ac:dyDescent="0.25">
      <c r="A18" s="3" t="s">
        <v>75</v>
      </c>
      <c r="C18" s="1">
        <v>103397995</v>
      </c>
      <c r="E18" s="1">
        <v>544799248328</v>
      </c>
      <c r="G18" s="1">
        <v>509915680638</v>
      </c>
      <c r="I18" s="1">
        <f t="shared" si="0"/>
        <v>34883567690</v>
      </c>
      <c r="K18" s="1">
        <v>103397995</v>
      </c>
      <c r="M18" s="1">
        <v>544799248328</v>
      </c>
      <c r="O18" s="1">
        <v>427097638414</v>
      </c>
      <c r="Q18" s="1">
        <f t="shared" si="1"/>
        <v>117701609914</v>
      </c>
    </row>
    <row r="19" spans="1:17" ht="24" x14ac:dyDescent="0.25">
      <c r="A19" s="3" t="s">
        <v>72</v>
      </c>
      <c r="C19" s="1">
        <v>394971429</v>
      </c>
      <c r="E19" s="1">
        <v>5849772543619</v>
      </c>
      <c r="G19" s="1">
        <v>6484180877200</v>
      </c>
      <c r="I19" s="1">
        <f t="shared" si="0"/>
        <v>-634408333581</v>
      </c>
      <c r="K19" s="1">
        <v>394971429</v>
      </c>
      <c r="M19" s="1">
        <v>5849772543619</v>
      </c>
      <c r="O19" s="1">
        <v>3380721032559</v>
      </c>
      <c r="Q19" s="1">
        <f t="shared" si="1"/>
        <v>2469051511060</v>
      </c>
    </row>
    <row r="20" spans="1:17" ht="24" x14ac:dyDescent="0.25">
      <c r="A20" s="3" t="s">
        <v>79</v>
      </c>
      <c r="C20" s="1">
        <v>26300000</v>
      </c>
      <c r="E20" s="1">
        <v>357785770710</v>
      </c>
      <c r="G20" s="1">
        <v>394045301060</v>
      </c>
      <c r="I20" s="1">
        <f t="shared" si="0"/>
        <v>-36259530350</v>
      </c>
      <c r="K20" s="1">
        <v>26300000</v>
      </c>
      <c r="M20" s="1">
        <v>357785770710</v>
      </c>
      <c r="O20" s="1">
        <v>370573154206</v>
      </c>
      <c r="Q20" s="1">
        <f t="shared" si="1"/>
        <v>-12787383496</v>
      </c>
    </row>
    <row r="21" spans="1:17" ht="24" x14ac:dyDescent="0.25">
      <c r="A21" s="3" t="s">
        <v>81</v>
      </c>
      <c r="C21" s="1">
        <v>50000000</v>
      </c>
      <c r="E21" s="1">
        <v>156778660000</v>
      </c>
      <c r="G21" s="1">
        <v>163176172374</v>
      </c>
      <c r="I21" s="1">
        <f t="shared" si="0"/>
        <v>-6397512374</v>
      </c>
      <c r="K21" s="1">
        <v>50000000</v>
      </c>
      <c r="M21" s="1">
        <v>156778660000</v>
      </c>
      <c r="O21" s="1">
        <v>192391737956</v>
      </c>
      <c r="Q21" s="1">
        <f t="shared" si="1"/>
        <v>-35613077956</v>
      </c>
    </row>
    <row r="22" spans="1:17" ht="24" x14ac:dyDescent="0.25">
      <c r="A22" s="3" t="s">
        <v>125</v>
      </c>
      <c r="C22" s="1">
        <v>2300000</v>
      </c>
      <c r="E22" s="1">
        <v>66252875630</v>
      </c>
      <c r="G22" s="1">
        <v>61300456060</v>
      </c>
      <c r="I22" s="1">
        <f t="shared" si="0"/>
        <v>4952419570</v>
      </c>
      <c r="K22" s="1">
        <v>2300000</v>
      </c>
      <c r="M22" s="1">
        <v>66252875630</v>
      </c>
      <c r="O22" s="1">
        <v>50163279741</v>
      </c>
      <c r="Q22" s="1">
        <f t="shared" si="1"/>
        <v>16089595889</v>
      </c>
    </row>
    <row r="23" spans="1:17" ht="24" x14ac:dyDescent="0.25">
      <c r="A23" s="3" t="s">
        <v>91</v>
      </c>
      <c r="C23" s="1">
        <v>11764705</v>
      </c>
      <c r="E23" s="1">
        <v>27328281127</v>
      </c>
      <c r="G23" s="1">
        <v>27923643082</v>
      </c>
      <c r="I23" s="1">
        <f t="shared" si="0"/>
        <v>-595361955</v>
      </c>
      <c r="K23" s="1">
        <v>11764705</v>
      </c>
      <c r="M23" s="1">
        <v>27328281127</v>
      </c>
      <c r="O23" s="1">
        <v>18495911229</v>
      </c>
      <c r="Q23" s="1">
        <f t="shared" si="1"/>
        <v>8832369898</v>
      </c>
    </row>
    <row r="24" spans="1:17" ht="24" x14ac:dyDescent="0.25">
      <c r="A24" s="3" t="s">
        <v>128</v>
      </c>
      <c r="C24" s="1">
        <v>200000</v>
      </c>
      <c r="E24" s="1">
        <v>3123665960</v>
      </c>
      <c r="G24" s="1">
        <v>2745239262</v>
      </c>
      <c r="I24" s="1">
        <f t="shared" si="0"/>
        <v>378426698</v>
      </c>
      <c r="K24" s="1">
        <v>200000</v>
      </c>
      <c r="M24" s="1">
        <v>3123665960</v>
      </c>
      <c r="O24" s="1">
        <v>2745239262</v>
      </c>
      <c r="Q24" s="1">
        <f t="shared" si="1"/>
        <v>378426698</v>
      </c>
    </row>
    <row r="25" spans="1:17" ht="24" x14ac:dyDescent="0.25">
      <c r="A25" s="3" t="s">
        <v>61</v>
      </c>
      <c r="C25" s="1">
        <v>118600000</v>
      </c>
      <c r="E25" s="1">
        <v>188293155200</v>
      </c>
      <c r="G25" s="1">
        <v>188293155200</v>
      </c>
      <c r="I25" s="1">
        <f t="shared" si="0"/>
        <v>0</v>
      </c>
      <c r="K25" s="1">
        <v>118600000</v>
      </c>
      <c r="M25" s="1">
        <v>188293155200</v>
      </c>
      <c r="O25" s="1">
        <v>221597507026</v>
      </c>
      <c r="Q25" s="1">
        <f t="shared" si="1"/>
        <v>-33304351826</v>
      </c>
    </row>
    <row r="26" spans="1:17" ht="24" x14ac:dyDescent="0.25">
      <c r="A26" s="3" t="s">
        <v>73</v>
      </c>
      <c r="C26" s="1">
        <v>36724377</v>
      </c>
      <c r="E26" s="1">
        <v>101486785720</v>
      </c>
      <c r="G26" s="1">
        <v>106943103054</v>
      </c>
      <c r="I26" s="1">
        <f t="shared" si="0"/>
        <v>-5456317334</v>
      </c>
      <c r="K26" s="1">
        <v>36724377</v>
      </c>
      <c r="M26" s="1">
        <v>101486785720</v>
      </c>
      <c r="O26" s="1">
        <v>62357914585</v>
      </c>
      <c r="Q26" s="1">
        <f t="shared" si="1"/>
        <v>39128871135</v>
      </c>
    </row>
    <row r="27" spans="1:17" ht="24" x14ac:dyDescent="0.25">
      <c r="A27" s="3" t="s">
        <v>113</v>
      </c>
      <c r="C27" s="1">
        <v>2197239</v>
      </c>
      <c r="E27" s="1">
        <v>151178836111</v>
      </c>
      <c r="G27" s="1">
        <v>134621393001</v>
      </c>
      <c r="I27" s="1">
        <f t="shared" si="0"/>
        <v>16557443110</v>
      </c>
      <c r="K27" s="1">
        <v>2197239</v>
      </c>
      <c r="M27" s="1">
        <v>151178836111</v>
      </c>
      <c r="O27" s="1">
        <v>130831645602</v>
      </c>
      <c r="Q27" s="1">
        <f t="shared" si="1"/>
        <v>20347190509</v>
      </c>
    </row>
    <row r="28" spans="1:17" ht="24" x14ac:dyDescent="0.25">
      <c r="A28" s="3" t="s">
        <v>96</v>
      </c>
      <c r="C28" s="1">
        <v>5000000</v>
      </c>
      <c r="E28" s="1">
        <v>23591219250</v>
      </c>
      <c r="G28" s="1">
        <v>24261001500</v>
      </c>
      <c r="I28" s="1">
        <f t="shared" si="0"/>
        <v>-669782250</v>
      </c>
      <c r="K28" s="1">
        <v>5000000</v>
      </c>
      <c r="M28" s="1">
        <v>23591219250</v>
      </c>
      <c r="O28" s="1">
        <v>20521347422</v>
      </c>
      <c r="Q28" s="1">
        <f t="shared" si="1"/>
        <v>3069871828</v>
      </c>
    </row>
    <row r="29" spans="1:17" ht="24" x14ac:dyDescent="0.25">
      <c r="A29" s="3" t="s">
        <v>24</v>
      </c>
      <c r="C29" s="1">
        <v>584422567</v>
      </c>
      <c r="E29" s="1">
        <v>1210841599404</v>
      </c>
      <c r="G29" s="1">
        <v>1210841599403</v>
      </c>
      <c r="I29" s="1">
        <f t="shared" si="0"/>
        <v>1</v>
      </c>
      <c r="K29" s="1">
        <v>584422567</v>
      </c>
      <c r="M29" s="1">
        <v>1210841599404</v>
      </c>
      <c r="O29" s="1">
        <v>1741513095351</v>
      </c>
      <c r="Q29" s="1">
        <f t="shared" si="1"/>
        <v>-530671495947</v>
      </c>
    </row>
    <row r="30" spans="1:17" ht="24" x14ac:dyDescent="0.25">
      <c r="A30" s="3" t="s">
        <v>74</v>
      </c>
      <c r="C30" s="1">
        <v>60000000</v>
      </c>
      <c r="E30" s="1">
        <v>129669843600</v>
      </c>
      <c r="G30" s="1">
        <v>126317989159</v>
      </c>
      <c r="I30" s="1">
        <f t="shared" si="0"/>
        <v>3351854441</v>
      </c>
      <c r="K30" s="1">
        <v>60000000</v>
      </c>
      <c r="M30" s="1">
        <v>129669843600</v>
      </c>
      <c r="O30" s="1">
        <v>103306298099</v>
      </c>
      <c r="Q30" s="1">
        <f t="shared" si="1"/>
        <v>26363545501</v>
      </c>
    </row>
    <row r="31" spans="1:17" ht="24" x14ac:dyDescent="0.25">
      <c r="A31" s="3" t="s">
        <v>78</v>
      </c>
      <c r="C31" s="1">
        <v>4000000</v>
      </c>
      <c r="E31" s="1">
        <v>113118780000</v>
      </c>
      <c r="G31" s="1">
        <v>157016804800</v>
      </c>
      <c r="I31" s="1">
        <f t="shared" si="0"/>
        <v>-43898024800</v>
      </c>
      <c r="K31" s="1">
        <v>4000000</v>
      </c>
      <c r="M31" s="1">
        <v>113118780000</v>
      </c>
      <c r="O31" s="1">
        <v>75174375200</v>
      </c>
      <c r="Q31" s="1">
        <f t="shared" si="1"/>
        <v>37944404800</v>
      </c>
    </row>
    <row r="32" spans="1:17" ht="24" x14ac:dyDescent="0.25">
      <c r="A32" s="3" t="s">
        <v>70</v>
      </c>
      <c r="C32" s="1">
        <v>641011233</v>
      </c>
      <c r="E32" s="1">
        <v>1263207645311</v>
      </c>
      <c r="G32" s="1">
        <v>1412429562581</v>
      </c>
      <c r="I32" s="1">
        <f t="shared" si="0"/>
        <v>-149221917270</v>
      </c>
      <c r="K32" s="1">
        <v>641011233</v>
      </c>
      <c r="M32" s="1">
        <v>1263207645311</v>
      </c>
      <c r="O32" s="1">
        <v>1414353633973</v>
      </c>
      <c r="Q32" s="1">
        <f t="shared" si="1"/>
        <v>-151145988662</v>
      </c>
    </row>
    <row r="33" spans="1:17" ht="24" x14ac:dyDescent="0.25">
      <c r="A33" s="3" t="s">
        <v>104</v>
      </c>
      <c r="C33" s="1">
        <v>15000000</v>
      </c>
      <c r="E33" s="1">
        <v>42761875650</v>
      </c>
      <c r="G33" s="1">
        <v>45723801600</v>
      </c>
      <c r="I33" s="1">
        <f t="shared" si="0"/>
        <v>-2961925950</v>
      </c>
      <c r="K33" s="1">
        <v>15000000</v>
      </c>
      <c r="M33" s="1">
        <v>42761875650</v>
      </c>
      <c r="O33" s="1">
        <v>46198745635</v>
      </c>
      <c r="Q33" s="1">
        <f t="shared" si="1"/>
        <v>-3436869985</v>
      </c>
    </row>
    <row r="34" spans="1:17" ht="24" x14ac:dyDescent="0.25">
      <c r="A34" s="3" t="s">
        <v>80</v>
      </c>
      <c r="C34" s="1">
        <v>6121915</v>
      </c>
      <c r="E34" s="1">
        <v>61110401526</v>
      </c>
      <c r="G34" s="1">
        <v>66395297085</v>
      </c>
      <c r="I34" s="1">
        <f t="shared" si="0"/>
        <v>-5284895559</v>
      </c>
      <c r="K34" s="1">
        <v>6121915</v>
      </c>
      <c r="M34" s="1">
        <v>61110401526</v>
      </c>
      <c r="O34" s="1">
        <v>45680936329</v>
      </c>
      <c r="Q34" s="1">
        <f t="shared" si="1"/>
        <v>15429465197</v>
      </c>
    </row>
    <row r="35" spans="1:17" ht="24" x14ac:dyDescent="0.25">
      <c r="A35" s="3" t="s">
        <v>120</v>
      </c>
      <c r="C35" s="1">
        <v>585000</v>
      </c>
      <c r="E35" s="1">
        <v>3591417077</v>
      </c>
      <c r="G35" s="1">
        <v>3831734947</v>
      </c>
      <c r="I35" s="1">
        <f t="shared" si="0"/>
        <v>-240317870</v>
      </c>
      <c r="K35" s="1">
        <v>585000</v>
      </c>
      <c r="M35" s="1">
        <v>3591417077</v>
      </c>
      <c r="O35" s="1">
        <v>4856607006</v>
      </c>
      <c r="Q35" s="1">
        <f t="shared" si="1"/>
        <v>-1265189929</v>
      </c>
    </row>
    <row r="36" spans="1:17" ht="24" x14ac:dyDescent="0.25">
      <c r="A36" s="3" t="s">
        <v>26</v>
      </c>
      <c r="C36" s="1">
        <v>47000000</v>
      </c>
      <c r="E36" s="1">
        <v>220591543700</v>
      </c>
      <c r="G36" s="1">
        <v>278174890555</v>
      </c>
      <c r="I36" s="1">
        <f t="shared" si="0"/>
        <v>-57583346855</v>
      </c>
      <c r="K36" s="1">
        <v>47000000</v>
      </c>
      <c r="M36" s="1">
        <v>220591543700</v>
      </c>
      <c r="O36" s="1">
        <v>229494119820</v>
      </c>
      <c r="Q36" s="1">
        <f t="shared" si="1"/>
        <v>-8902576120</v>
      </c>
    </row>
    <row r="37" spans="1:17" ht="24" x14ac:dyDescent="0.25">
      <c r="A37" s="3" t="s">
        <v>116</v>
      </c>
      <c r="C37" s="1">
        <v>10000000</v>
      </c>
      <c r="E37" s="1">
        <v>114507958000</v>
      </c>
      <c r="G37" s="1">
        <v>115783128844</v>
      </c>
      <c r="I37" s="1">
        <f t="shared" si="0"/>
        <v>-1275170844</v>
      </c>
      <c r="K37" s="1">
        <v>10000000</v>
      </c>
      <c r="M37" s="1">
        <v>114507958000</v>
      </c>
      <c r="O37" s="1">
        <v>110003800559</v>
      </c>
      <c r="Q37" s="1">
        <f t="shared" si="1"/>
        <v>4504157441</v>
      </c>
    </row>
    <row r="38" spans="1:17" ht="24" x14ac:dyDescent="0.25">
      <c r="A38" s="3" t="s">
        <v>25</v>
      </c>
      <c r="C38" s="1">
        <v>56000000</v>
      </c>
      <c r="E38" s="1">
        <v>180037468800</v>
      </c>
      <c r="G38" s="1">
        <v>153145618875</v>
      </c>
      <c r="I38" s="1">
        <f t="shared" si="0"/>
        <v>26891849925</v>
      </c>
      <c r="K38" s="1">
        <v>56000000</v>
      </c>
      <c r="M38" s="1">
        <v>180037468800</v>
      </c>
      <c r="O38" s="1">
        <v>106596524130</v>
      </c>
      <c r="Q38" s="1">
        <f t="shared" si="1"/>
        <v>73440944670</v>
      </c>
    </row>
    <row r="39" spans="1:17" ht="24" x14ac:dyDescent="0.25">
      <c r="A39" s="3" t="s">
        <v>121</v>
      </c>
      <c r="C39" s="1">
        <v>15000000</v>
      </c>
      <c r="E39" s="1">
        <v>244098420000</v>
      </c>
      <c r="G39" s="1">
        <v>213470936429</v>
      </c>
      <c r="I39" s="1">
        <f t="shared" si="0"/>
        <v>30627483571</v>
      </c>
      <c r="K39" s="1">
        <v>15000000</v>
      </c>
      <c r="M39" s="1">
        <v>244098420000</v>
      </c>
      <c r="O39" s="1">
        <v>188849537415</v>
      </c>
      <c r="Q39" s="1">
        <f t="shared" si="1"/>
        <v>55248882585</v>
      </c>
    </row>
    <row r="40" spans="1:17" ht="24" x14ac:dyDescent="0.25">
      <c r="A40" s="3" t="s">
        <v>93</v>
      </c>
      <c r="C40" s="1">
        <v>5000001</v>
      </c>
      <c r="E40" s="1">
        <v>100070449514</v>
      </c>
      <c r="G40" s="1">
        <v>143508584419</v>
      </c>
      <c r="I40" s="1">
        <f t="shared" si="0"/>
        <v>-43438134905</v>
      </c>
      <c r="K40" s="1">
        <v>5000001</v>
      </c>
      <c r="M40" s="1">
        <v>100070449514</v>
      </c>
      <c r="O40" s="1">
        <v>73289136358</v>
      </c>
      <c r="Q40" s="1">
        <f t="shared" si="1"/>
        <v>26781313156</v>
      </c>
    </row>
    <row r="41" spans="1:17" ht="24.75" thickBot="1" x14ac:dyDescent="0.3">
      <c r="A41" s="3" t="s">
        <v>119</v>
      </c>
      <c r="C41" s="1">
        <v>4515908</v>
      </c>
      <c r="E41" s="1">
        <v>49649480345</v>
      </c>
      <c r="G41" s="1">
        <v>51934790361</v>
      </c>
      <c r="I41" s="1">
        <f t="shared" si="0"/>
        <v>-2285310016</v>
      </c>
      <c r="K41" s="1">
        <v>4515908</v>
      </c>
      <c r="M41" s="1">
        <v>49649480345</v>
      </c>
      <c r="O41" s="1">
        <v>45718070454</v>
      </c>
      <c r="Q41" s="1">
        <f t="shared" si="1"/>
        <v>3931409891</v>
      </c>
    </row>
    <row r="42" spans="1:17" ht="24.75" thickBot="1" x14ac:dyDescent="0.3">
      <c r="E42" s="2">
        <f>SUM(E8:E41)</f>
        <v>12481387515287</v>
      </c>
      <c r="F42" s="3"/>
      <c r="G42" s="2">
        <f>SUM(G8:G41)</f>
        <v>13319383090160</v>
      </c>
      <c r="H42" s="3"/>
      <c r="I42" s="2">
        <f>SUM(I8:I41)</f>
        <v>-837995574873</v>
      </c>
      <c r="J42" s="3"/>
      <c r="K42" s="3" t="s">
        <v>30</v>
      </c>
      <c r="L42" s="3"/>
      <c r="M42" s="2">
        <f>SUM(M8:M41)</f>
        <v>12481387515287</v>
      </c>
      <c r="N42" s="3"/>
      <c r="O42" s="2">
        <f>SUM(O8:O41)</f>
        <v>10080297058738</v>
      </c>
      <c r="P42" s="3"/>
      <c r="Q42" s="2">
        <f>SUM(Q8:Q41)</f>
        <v>2401090456549</v>
      </c>
    </row>
    <row r="43" spans="1:17" ht="23.25" thickTop="1" x14ac:dyDescent="0.25"/>
    <row r="44" spans="1:17" x14ac:dyDescent="0.45">
      <c r="I44" s="20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5"/>
  <sheetViews>
    <sheetView rightToLeft="1" workbookViewId="0">
      <selection activeCell="A6" sqref="A6:A8"/>
    </sheetView>
  </sheetViews>
  <sheetFormatPr defaultRowHeight="22.5" x14ac:dyDescent="0.25"/>
  <cols>
    <col min="1" max="1" width="24.5703125" style="1" bestFit="1" customWidth="1"/>
    <col min="2" max="2" width="1" style="1" customWidth="1"/>
    <col min="3" max="3" width="25.140625" style="1" customWidth="1"/>
    <col min="4" max="4" width="1" style="1" customWidth="1"/>
    <col min="5" max="5" width="25.140625" style="1" customWidth="1"/>
    <col min="6" max="6" width="1" style="1" customWidth="1"/>
    <col min="7" max="7" width="25.140625" style="1" customWidth="1"/>
    <col min="8" max="8" width="1" style="1" customWidth="1"/>
    <col min="9" max="9" width="25.140625" style="1" customWidth="1"/>
    <col min="10" max="10" width="1" style="1" customWidth="1"/>
    <col min="11" max="11" width="25.140625" style="1" customWidth="1"/>
    <col min="12" max="12" width="1" style="1" customWidth="1"/>
    <col min="13" max="13" width="9.140625" style="1" customWidth="1"/>
    <col min="14" max="14" width="9.140625" style="1"/>
    <col min="15" max="15" width="20.42578125" style="1" bestFit="1" customWidth="1"/>
    <col min="16" max="16384" width="9.140625" style="1"/>
  </cols>
  <sheetData>
    <row r="2" spans="1:11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</row>
    <row r="3" spans="1:11" ht="24" x14ac:dyDescent="0.25">
      <c r="A3" s="29" t="s">
        <v>1</v>
      </c>
      <c r="B3" s="29" t="s">
        <v>1</v>
      </c>
      <c r="C3" s="29" t="s">
        <v>1</v>
      </c>
      <c r="D3" s="29" t="s">
        <v>1</v>
      </c>
      <c r="E3" s="29" t="s">
        <v>1</v>
      </c>
      <c r="F3" s="29" t="s">
        <v>1</v>
      </c>
      <c r="G3" s="29" t="s">
        <v>1</v>
      </c>
      <c r="H3" s="29" t="s">
        <v>1</v>
      </c>
      <c r="I3" s="29" t="s">
        <v>1</v>
      </c>
      <c r="J3" s="29" t="s">
        <v>1</v>
      </c>
      <c r="K3" s="29" t="s">
        <v>1</v>
      </c>
    </row>
    <row r="4" spans="1:11" ht="24" x14ac:dyDescent="0.25">
      <c r="A4" s="29" t="str">
        <f>+سهام!A4</f>
        <v>برای ماه منتهی به 1405/04/31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</row>
    <row r="6" spans="1:11" ht="24.75" thickBot="1" x14ac:dyDescent="0.3">
      <c r="A6" s="28" t="s">
        <v>32</v>
      </c>
      <c r="C6" s="17" t="str">
        <f>+سهام!C6</f>
        <v>1405/03/31</v>
      </c>
      <c r="E6" s="28" t="s">
        <v>5</v>
      </c>
      <c r="F6" s="28" t="s">
        <v>5</v>
      </c>
      <c r="G6" s="28" t="s">
        <v>5</v>
      </c>
      <c r="I6" s="28" t="str">
        <f>+سهام!Q6</f>
        <v>1405/04/31</v>
      </c>
      <c r="J6" s="28" t="s">
        <v>6</v>
      </c>
      <c r="K6" s="28" t="s">
        <v>6</v>
      </c>
    </row>
    <row r="7" spans="1:11" ht="24.75" thickBot="1" x14ac:dyDescent="0.3">
      <c r="A7" s="28" t="s">
        <v>32</v>
      </c>
      <c r="C7" s="28" t="s">
        <v>33</v>
      </c>
      <c r="E7" s="28" t="s">
        <v>34</v>
      </c>
      <c r="G7" s="28" t="s">
        <v>35</v>
      </c>
      <c r="I7" s="28" t="s">
        <v>33</v>
      </c>
      <c r="K7" s="28" t="s">
        <v>31</v>
      </c>
    </row>
    <row r="8" spans="1:11" ht="24" x14ac:dyDescent="0.25">
      <c r="A8" s="3" t="s">
        <v>36</v>
      </c>
      <c r="C8" s="1">
        <v>1213804658</v>
      </c>
      <c r="E8" s="1">
        <v>1538105964793</v>
      </c>
      <c r="G8" s="1">
        <v>1444096741933</v>
      </c>
      <c r="I8" s="1">
        <f>+C8+E8-G8</f>
        <v>95223027518</v>
      </c>
      <c r="K8" s="5">
        <v>7.3248139167924279E-3</v>
      </c>
    </row>
    <row r="9" spans="1:11" ht="24" x14ac:dyDescent="0.25">
      <c r="A9" s="3" t="s">
        <v>109</v>
      </c>
      <c r="C9" s="1">
        <v>1298171719</v>
      </c>
      <c r="E9" s="1">
        <v>4348496635</v>
      </c>
      <c r="G9" s="1">
        <v>4345475000</v>
      </c>
      <c r="I9" s="1">
        <f>+C9+E9-G9</f>
        <v>1301193354</v>
      </c>
      <c r="K9" s="5">
        <v>1.0009132702712454E-4</v>
      </c>
    </row>
    <row r="10" spans="1:11" ht="24" x14ac:dyDescent="0.25">
      <c r="A10" s="3" t="s">
        <v>109</v>
      </c>
      <c r="C10" s="1">
        <v>159999000000</v>
      </c>
      <c r="E10" s="1">
        <v>0</v>
      </c>
      <c r="G10" s="1">
        <v>0</v>
      </c>
      <c r="I10" s="1">
        <f>+C10+E10-G10</f>
        <v>159999000000</v>
      </c>
      <c r="K10" s="5">
        <v>1.2307557661421085E-2</v>
      </c>
    </row>
    <row r="11" spans="1:11" ht="24.75" thickBot="1" x14ac:dyDescent="0.3">
      <c r="A11" s="3" t="s">
        <v>37</v>
      </c>
      <c r="C11" s="1">
        <v>281038</v>
      </c>
      <c r="E11" s="1">
        <v>0</v>
      </c>
      <c r="G11" s="1">
        <v>0</v>
      </c>
      <c r="I11" s="1">
        <f>+C11+E11-G11</f>
        <v>281038</v>
      </c>
      <c r="K11" s="5">
        <v>2.1618206301604754E-8</v>
      </c>
    </row>
    <row r="12" spans="1:11" ht="24.75" thickBot="1" x14ac:dyDescent="0.3">
      <c r="A12" s="3" t="s">
        <v>30</v>
      </c>
      <c r="C12" s="2">
        <f>SUM(C8:C11)</f>
        <v>162511257415</v>
      </c>
      <c r="D12" s="3"/>
      <c r="E12" s="2">
        <f>SUM(E8:E11)</f>
        <v>1542454461428</v>
      </c>
      <c r="F12" s="3"/>
      <c r="G12" s="2">
        <f>SUM(G8:G11)</f>
        <v>1448442216933</v>
      </c>
      <c r="H12" s="3"/>
      <c r="I12" s="2">
        <f>SUM(I8:I11)</f>
        <v>256523501910</v>
      </c>
      <c r="J12" s="3"/>
      <c r="K12" s="4">
        <f>SUM(K8:K11)</f>
        <v>1.973248452344694E-2</v>
      </c>
    </row>
    <row r="13" spans="1:11" ht="23.25" thickTop="1" x14ac:dyDescent="0.25"/>
    <row r="15" spans="1:11" x14ac:dyDescent="0.45">
      <c r="K15" s="11"/>
    </row>
  </sheetData>
  <mergeCells count="11">
    <mergeCell ref="I7"/>
    <mergeCell ref="K7"/>
    <mergeCell ref="I6:K6"/>
    <mergeCell ref="A2:K2"/>
    <mergeCell ref="A3:K3"/>
    <mergeCell ref="A4:K4"/>
    <mergeCell ref="C7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8"/>
  <sheetViews>
    <sheetView rightToLeft="1" zoomScale="90" zoomScaleNormal="90" workbookViewId="0">
      <selection activeCell="A6" sqref="A6:A8"/>
    </sheetView>
  </sheetViews>
  <sheetFormatPr defaultRowHeight="22.5" x14ac:dyDescent="0.25"/>
  <cols>
    <col min="1" max="1" width="26.85546875" style="1" customWidth="1"/>
    <col min="2" max="2" width="1" style="1" customWidth="1"/>
    <col min="3" max="3" width="24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9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</row>
    <row r="3" spans="1:9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</row>
    <row r="4" spans="1:9" ht="24" x14ac:dyDescent="0.25">
      <c r="A4" s="29" t="str">
        <f>+سپرده!A4</f>
        <v>برای ماه منتهی به 1405/04/31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</row>
    <row r="6" spans="1:9" ht="24" x14ac:dyDescent="0.25">
      <c r="A6" s="28" t="s">
        <v>42</v>
      </c>
      <c r="C6" s="28" t="s">
        <v>33</v>
      </c>
      <c r="E6" s="28" t="s">
        <v>53</v>
      </c>
      <c r="G6" s="28" t="s">
        <v>13</v>
      </c>
    </row>
    <row r="7" spans="1:9" ht="24" x14ac:dyDescent="0.25">
      <c r="A7" s="3" t="s">
        <v>58</v>
      </c>
      <c r="C7" s="1">
        <f>+'سرمایه‌گذاری در سهام'!I70</f>
        <v>-455260303837</v>
      </c>
      <c r="E7" s="5">
        <f>+C7/$C$9</f>
        <v>1.0101155048620936</v>
      </c>
      <c r="G7" s="5">
        <v>-3.5019859126806795E-2</v>
      </c>
    </row>
    <row r="8" spans="1:9" ht="24.75" thickBot="1" x14ac:dyDescent="0.3">
      <c r="A8" s="3" t="s">
        <v>59</v>
      </c>
      <c r="C8" s="1">
        <f>+'درآمد سپرده بانکی'!C12</f>
        <v>4559070517</v>
      </c>
      <c r="E8" s="5">
        <f>+C8/$C$9</f>
        <v>-1.0115504862093507E-2</v>
      </c>
      <c r="G8" s="5">
        <v>3.5069608729093517E-4</v>
      </c>
    </row>
    <row r="9" spans="1:9" ht="24.75" thickBot="1" x14ac:dyDescent="0.3">
      <c r="A9" s="3" t="s">
        <v>30</v>
      </c>
      <c r="C9" s="2">
        <f>SUM(C7:C8)</f>
        <v>-450701233320</v>
      </c>
      <c r="D9" s="3"/>
      <c r="E9" s="13">
        <f>SUM(E7:E8)</f>
        <v>1</v>
      </c>
      <c r="F9" s="3">
        <f>SUM(F7:F8)</f>
        <v>0</v>
      </c>
      <c r="G9" s="4">
        <f>SUM(G7:G8)</f>
        <v>-3.4669163039515859E-2</v>
      </c>
      <c r="H9" s="3"/>
      <c r="I9" s="3"/>
    </row>
    <row r="10" spans="1:9" ht="23.25" thickTop="1" x14ac:dyDescent="0.25"/>
    <row r="11" spans="1:9" x14ac:dyDescent="0.45">
      <c r="C11" s="34"/>
      <c r="G11" s="19"/>
    </row>
    <row r="12" spans="1:9" x14ac:dyDescent="0.45">
      <c r="C12" s="20"/>
      <c r="E12" s="19"/>
      <c r="G12" s="19"/>
    </row>
    <row r="13" spans="1:9" x14ac:dyDescent="0.45">
      <c r="C13" s="20"/>
    </row>
    <row r="14" spans="1:9" x14ac:dyDescent="0.25">
      <c r="C14" s="6"/>
    </row>
    <row r="15" spans="1:9" ht="24.75" x14ac:dyDescent="0.25">
      <c r="C15" s="21"/>
    </row>
    <row r="16" spans="1:9" x14ac:dyDescent="0.25">
      <c r="C16" s="6"/>
    </row>
    <row r="17" spans="3:3" x14ac:dyDescent="0.25">
      <c r="C17" s="6"/>
    </row>
    <row r="18" spans="3:3" ht="24" x14ac:dyDescent="0.25">
      <c r="C18" s="2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316A-5B37-450C-B3F1-D845B5C06938}">
  <dimension ref="A2:E9"/>
  <sheetViews>
    <sheetView rightToLeft="1" workbookViewId="0">
      <selection activeCell="W49" sqref="W49"/>
    </sheetView>
  </sheetViews>
  <sheetFormatPr defaultRowHeight="18.75" x14ac:dyDescent="0.25"/>
  <cols>
    <col min="1" max="1" width="24" style="22" customWidth="1"/>
    <col min="2" max="2" width="1" style="22" customWidth="1"/>
    <col min="3" max="3" width="22" style="22" customWidth="1"/>
    <col min="4" max="4" width="1" style="22" customWidth="1"/>
    <col min="5" max="5" width="22" style="22" customWidth="1"/>
    <col min="6" max="6" width="1" style="22" customWidth="1"/>
    <col min="7" max="7" width="9.140625" style="22" customWidth="1"/>
    <col min="8" max="16384" width="9.140625" style="22"/>
  </cols>
  <sheetData>
    <row r="2" spans="1:5" ht="26.25" x14ac:dyDescent="0.25">
      <c r="A2" s="30" t="str">
        <f>+سهام!A2</f>
        <v>صندوق سرمایه‌گذاری بخشی صنایع مفید - استیل</v>
      </c>
      <c r="B2" s="30" t="s">
        <v>99</v>
      </c>
      <c r="C2" s="30" t="s">
        <v>99</v>
      </c>
      <c r="D2" s="30" t="s">
        <v>99</v>
      </c>
      <c r="E2" s="30" t="s">
        <v>99</v>
      </c>
    </row>
    <row r="3" spans="1:5" ht="26.25" x14ac:dyDescent="0.25">
      <c r="A3" s="30" t="s">
        <v>38</v>
      </c>
      <c r="B3" s="30" t="s">
        <v>38</v>
      </c>
      <c r="C3" s="30" t="s">
        <v>38</v>
      </c>
      <c r="D3" s="30" t="s">
        <v>38</v>
      </c>
      <c r="E3" s="30" t="s">
        <v>38</v>
      </c>
    </row>
    <row r="4" spans="1:5" ht="26.25" x14ac:dyDescent="0.25">
      <c r="A4" s="30" t="str">
        <f>+سهام!A4</f>
        <v>برای ماه منتهی به 1405/04/31</v>
      </c>
      <c r="B4" s="30" t="s">
        <v>94</v>
      </c>
      <c r="C4" s="30" t="s">
        <v>94</v>
      </c>
      <c r="D4" s="30" t="s">
        <v>94</v>
      </c>
      <c r="E4" s="30" t="s">
        <v>94</v>
      </c>
    </row>
    <row r="5" spans="1:5" ht="26.25" x14ac:dyDescent="0.25">
      <c r="E5" s="23" t="s">
        <v>100</v>
      </c>
    </row>
    <row r="6" spans="1:5" ht="27" thickBot="1" x14ac:dyDescent="0.3">
      <c r="A6" s="31" t="s">
        <v>101</v>
      </c>
      <c r="C6" s="24" t="s">
        <v>40</v>
      </c>
      <c r="E6" s="24" t="s">
        <v>102</v>
      </c>
    </row>
    <row r="7" spans="1:5" ht="27" thickBot="1" x14ac:dyDescent="0.3">
      <c r="A7" s="31" t="s">
        <v>101</v>
      </c>
      <c r="C7" s="24" t="s">
        <v>33</v>
      </c>
      <c r="E7" s="24" t="s">
        <v>33</v>
      </c>
    </row>
    <row r="8" spans="1:5" ht="21.75" thickBot="1" x14ac:dyDescent="0.3">
      <c r="A8" s="25" t="s">
        <v>101</v>
      </c>
      <c r="C8" s="22">
        <v>0</v>
      </c>
      <c r="E8" s="22">
        <v>637514149</v>
      </c>
    </row>
    <row r="9" spans="1:5" ht="21.75" thickBot="1" x14ac:dyDescent="0.3">
      <c r="A9" s="25" t="s">
        <v>30</v>
      </c>
      <c r="C9" s="26">
        <f>SUM(C8:C8)</f>
        <v>0</v>
      </c>
      <c r="D9" s="25"/>
      <c r="E9" s="26">
        <f>SUM(E8:E8)</f>
        <v>637514149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1"/>
  <sheetViews>
    <sheetView rightToLeft="1" topLeftCell="A40" zoomScale="70" zoomScaleNormal="70" workbookViewId="0">
      <selection activeCell="A6" sqref="A6:A8"/>
    </sheetView>
  </sheetViews>
  <sheetFormatPr defaultRowHeight="22.5" x14ac:dyDescent="0.25"/>
  <cols>
    <col min="1" max="1" width="47.7109375" style="1" bestFit="1" customWidth="1"/>
    <col min="2" max="2" width="1" style="1" customWidth="1"/>
    <col min="3" max="3" width="23" style="1" customWidth="1"/>
    <col min="4" max="4" width="1" style="1" customWidth="1"/>
    <col min="5" max="5" width="24" style="1" bestFit="1" customWidth="1"/>
    <col min="6" max="6" width="1" style="1" customWidth="1"/>
    <col min="7" max="7" width="23" style="1" customWidth="1"/>
    <col min="8" max="8" width="1" style="1" customWidth="1"/>
    <col min="9" max="9" width="24.140625" style="1" bestFit="1" customWidth="1"/>
    <col min="10" max="10" width="1" style="1" customWidth="1"/>
    <col min="11" max="11" width="23" style="1" customWidth="1"/>
    <col min="12" max="12" width="1" style="1" customWidth="1"/>
    <col min="13" max="13" width="23" style="1" customWidth="1"/>
    <col min="14" max="14" width="1" style="1" customWidth="1"/>
    <col min="15" max="15" width="24.140625" style="1" bestFit="1" customWidth="1"/>
    <col min="16" max="16" width="1" style="1" customWidth="1"/>
    <col min="17" max="17" width="23" style="1" customWidth="1"/>
    <col min="18" max="18" width="1" style="1" customWidth="1"/>
    <col min="19" max="19" width="24.28515625" style="1" bestFit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  <c r="R2" s="29" t="s">
        <v>0</v>
      </c>
      <c r="S2" s="29" t="s">
        <v>0</v>
      </c>
      <c r="T2" s="29" t="s">
        <v>0</v>
      </c>
      <c r="U2" s="29" t="s">
        <v>0</v>
      </c>
    </row>
    <row r="3" spans="1:21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  <c r="N3" s="29" t="s">
        <v>38</v>
      </c>
      <c r="O3" s="29" t="s">
        <v>38</v>
      </c>
      <c r="P3" s="29" t="s">
        <v>38</v>
      </c>
      <c r="Q3" s="29" t="s">
        <v>38</v>
      </c>
      <c r="R3" s="29" t="s">
        <v>38</v>
      </c>
      <c r="S3" s="29" t="s">
        <v>38</v>
      </c>
      <c r="T3" s="29" t="s">
        <v>38</v>
      </c>
      <c r="U3" s="29" t="s">
        <v>38</v>
      </c>
    </row>
    <row r="4" spans="1:21" ht="24" x14ac:dyDescent="0.25">
      <c r="A4" s="29" t="str">
        <f>+سپرده!A4</f>
        <v>برای ماه منتهی به 1405/04/31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  <c r="R4" s="29" t="s">
        <v>2</v>
      </c>
      <c r="S4" s="29" t="s">
        <v>2</v>
      </c>
      <c r="T4" s="29" t="s">
        <v>2</v>
      </c>
      <c r="U4" s="29" t="s">
        <v>2</v>
      </c>
    </row>
    <row r="6" spans="1:21" ht="24" x14ac:dyDescent="0.25">
      <c r="A6" s="28" t="s">
        <v>3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H6" s="28" t="s">
        <v>40</v>
      </c>
      <c r="I6" s="28" t="s">
        <v>40</v>
      </c>
      <c r="J6" s="28" t="s">
        <v>40</v>
      </c>
      <c r="K6" s="28" t="s">
        <v>40</v>
      </c>
      <c r="M6" s="28" t="s">
        <v>41</v>
      </c>
      <c r="N6" s="28" t="s">
        <v>41</v>
      </c>
      <c r="O6" s="28" t="s">
        <v>41</v>
      </c>
      <c r="P6" s="28" t="s">
        <v>41</v>
      </c>
      <c r="Q6" s="28" t="s">
        <v>41</v>
      </c>
      <c r="R6" s="28" t="s">
        <v>41</v>
      </c>
      <c r="S6" s="28" t="s">
        <v>41</v>
      </c>
      <c r="T6" s="28" t="s">
        <v>41</v>
      </c>
      <c r="U6" s="28" t="s">
        <v>41</v>
      </c>
    </row>
    <row r="7" spans="1:21" ht="24.75" thickBot="1" x14ac:dyDescent="0.3">
      <c r="A7" s="28" t="s">
        <v>3</v>
      </c>
      <c r="C7" s="28" t="s">
        <v>50</v>
      </c>
      <c r="E7" s="28" t="s">
        <v>51</v>
      </c>
      <c r="G7" s="28" t="s">
        <v>52</v>
      </c>
      <c r="I7" s="28" t="s">
        <v>33</v>
      </c>
      <c r="K7" s="28" t="s">
        <v>53</v>
      </c>
      <c r="M7" s="28" t="s">
        <v>50</v>
      </c>
      <c r="O7" s="28" t="s">
        <v>51</v>
      </c>
      <c r="Q7" s="28" t="s">
        <v>52</v>
      </c>
      <c r="S7" s="28" t="s">
        <v>33</v>
      </c>
      <c r="U7" s="28" t="s">
        <v>53</v>
      </c>
    </row>
    <row r="8" spans="1:21" ht="24" x14ac:dyDescent="0.25">
      <c r="A8" s="3" t="s">
        <v>85</v>
      </c>
      <c r="C8" s="1">
        <f>IFERROR(VLOOKUP(A8,'درآمد سود سهام'!A:S,13,0),0)</f>
        <v>13362235</v>
      </c>
      <c r="E8" s="1">
        <f>IFERROR(VLOOKUP(A8,'درآمد ناشی از تغییر قیمت اوراق'!A:Q,9,0),0)</f>
        <v>-68947077</v>
      </c>
      <c r="G8" s="1">
        <f>IFERROR(VLOOKUP(A8,'درآمد ناشی از فروش'!A:Q,9,0),0)</f>
        <v>0</v>
      </c>
      <c r="I8" s="1">
        <f>+G8+E8+C8</f>
        <v>-55584842</v>
      </c>
      <c r="K8" s="5">
        <f t="shared" ref="K8:K69" si="0">+I8/$I$70</f>
        <v>1.220946380159282E-4</v>
      </c>
      <c r="M8" s="1">
        <f>IFERROR(VLOOKUP(A8,'درآمد سود سهام'!A:S,19,0),0)</f>
        <v>13362235</v>
      </c>
      <c r="O8" s="1">
        <f>IFERROR(VLOOKUP(A8,'درآمد ناشی از تغییر قیمت اوراق'!A:Q,17,0),0)</f>
        <v>241658239</v>
      </c>
      <c r="Q8" s="1">
        <f>IFERROR(VLOOKUP(A8,'درآمد ناشی از فروش'!A:Q,17,0),0)</f>
        <v>2133386</v>
      </c>
      <c r="S8" s="1">
        <f>+M8+O8+Q8</f>
        <v>257153860</v>
      </c>
      <c r="U8" s="5">
        <f>+S8/$S$70</f>
        <v>8.4865337768641176E-5</v>
      </c>
    </row>
    <row r="9" spans="1:21" ht="24" x14ac:dyDescent="0.25">
      <c r="A9" s="3" t="s">
        <v>84</v>
      </c>
      <c r="C9" s="1">
        <f>IFERROR(VLOOKUP(A9,'درآمد سود سهام'!A:S,13,0),0)</f>
        <v>19483276213</v>
      </c>
      <c r="E9" s="1">
        <f>IFERROR(VLOOKUP(A9,'درآمد ناشی از تغییر قیمت اوراق'!A:Q,9,0),0)</f>
        <v>3289083166</v>
      </c>
      <c r="G9" s="1">
        <f>IFERROR(VLOOKUP(A9,'درآمد ناشی از فروش'!A:Q,9,0),0)</f>
        <v>0</v>
      </c>
      <c r="I9" s="1">
        <f t="shared" ref="I9:I69" si="1">+G9+E9+C9</f>
        <v>22772359379</v>
      </c>
      <c r="K9" s="5">
        <f t="shared" si="0"/>
        <v>-5.0020524932815898E-2</v>
      </c>
      <c r="M9" s="1">
        <f>IFERROR(VLOOKUP(A9,'درآمد سود سهام'!A:S,19,0),0)</f>
        <v>19483276213</v>
      </c>
      <c r="O9" s="1">
        <f>IFERROR(VLOOKUP(A9,'درآمد ناشی از تغییر قیمت اوراق'!A:Q,17,0),0)</f>
        <v>90800948398</v>
      </c>
      <c r="Q9" s="1">
        <f>IFERROR(VLOOKUP(A9,'درآمد ناشی از فروش'!A:Q,17,0),0)</f>
        <v>4794909</v>
      </c>
      <c r="S9" s="1">
        <f t="shared" ref="S9:S69" si="2">+M9+O9+Q9</f>
        <v>110289019520</v>
      </c>
      <c r="U9" s="5">
        <f t="shared" ref="U9:U69" si="3">+S9/$S$70</f>
        <v>3.6397333851947856E-2</v>
      </c>
    </row>
    <row r="10" spans="1:21" ht="24" x14ac:dyDescent="0.25">
      <c r="A10" s="3" t="s">
        <v>81</v>
      </c>
      <c r="C10" s="1">
        <f>IFERROR(VLOOKUP(A10,'درآمد سود سهام'!A:S,13,0),0)</f>
        <v>0</v>
      </c>
      <c r="E10" s="1">
        <f>IFERROR(VLOOKUP(A10,'درآمد ناشی از تغییر قیمت اوراق'!A:Q,9,0),0)</f>
        <v>-6397512374</v>
      </c>
      <c r="G10" s="1">
        <f>IFERROR(VLOOKUP(A10,'درآمد ناشی از فروش'!A:Q,9,0),0)</f>
        <v>-4137886962</v>
      </c>
      <c r="I10" s="1">
        <f t="shared" si="1"/>
        <v>-10535399336</v>
      </c>
      <c r="K10" s="5">
        <f t="shared" si="0"/>
        <v>2.3141484656593433E-2</v>
      </c>
      <c r="M10" s="1">
        <f>IFERROR(VLOOKUP(A10,'درآمد سود سهام'!A:S,19,0),0)</f>
        <v>13634997560</v>
      </c>
      <c r="O10" s="1">
        <f>IFERROR(VLOOKUP(A10,'درآمد ناشی از تغییر قیمت اوراق'!A:Q,17,0),0)</f>
        <v>-35613077956</v>
      </c>
      <c r="Q10" s="1">
        <f>IFERROR(VLOOKUP(A10,'درآمد ناشی از فروش'!A:Q,17,0),0)</f>
        <v>-6117167976</v>
      </c>
      <c r="S10" s="1">
        <f t="shared" si="2"/>
        <v>-28095248372</v>
      </c>
      <c r="U10" s="5">
        <f t="shared" si="3"/>
        <v>-9.2719305974393925E-3</v>
      </c>
    </row>
    <row r="11" spans="1:21" ht="24" x14ac:dyDescent="0.25">
      <c r="A11" s="3" t="s">
        <v>82</v>
      </c>
      <c r="C11" s="1">
        <f>IFERROR(VLOOKUP(A11,'درآمد سود سهام'!A:S,13,0),0)</f>
        <v>0</v>
      </c>
      <c r="E11" s="1">
        <f>IFERROR(VLOOKUP(A11,'درآمد ناشی از تغییر قیمت اوراق'!A:Q,9,0),0)</f>
        <v>0</v>
      </c>
      <c r="G11" s="1">
        <f>IFERROR(VLOOKUP(A11,'درآمد ناشی از فروش'!A:Q,9,0),0)</f>
        <v>-600452306</v>
      </c>
      <c r="I11" s="1">
        <f t="shared" si="1"/>
        <v>-600452306</v>
      </c>
      <c r="K11" s="5">
        <f t="shared" si="0"/>
        <v>1.318920848005637E-3</v>
      </c>
      <c r="M11" s="1">
        <f>IFERROR(VLOOKUP(A11,'درآمد سود سهام'!A:S,19,0),0)</f>
        <v>0</v>
      </c>
      <c r="O11" s="1">
        <f>IFERROR(VLOOKUP(A11,'درآمد ناشی از تغییر قیمت اوراق'!A:Q,17,0),0)</f>
        <v>0</v>
      </c>
      <c r="Q11" s="1">
        <f>IFERROR(VLOOKUP(A11,'درآمد ناشی از فروش'!A:Q,17,0),0)</f>
        <v>-615256705</v>
      </c>
      <c r="S11" s="1">
        <f t="shared" si="2"/>
        <v>-615256705</v>
      </c>
      <c r="U11" s="5">
        <f t="shared" si="3"/>
        <v>-2.0304563223062731E-4</v>
      </c>
    </row>
    <row r="12" spans="1:21" ht="24" x14ac:dyDescent="0.25">
      <c r="A12" s="3" t="s">
        <v>92</v>
      </c>
      <c r="C12" s="1">
        <f>IFERROR(VLOOKUP(A12,'درآمد سود سهام'!A:S,13,0),0)</f>
        <v>0</v>
      </c>
      <c r="E12" s="1">
        <f>IFERROR(VLOOKUP(A12,'درآمد ناشی از تغییر قیمت اوراق'!A:Q,9,0),0)</f>
        <v>0</v>
      </c>
      <c r="G12" s="1">
        <f>IFERROR(VLOOKUP(A12,'درآمد ناشی از فروش'!A:Q,9,0),0)</f>
        <v>-604478310</v>
      </c>
      <c r="I12" s="1">
        <f t="shared" si="1"/>
        <v>-604478310</v>
      </c>
      <c r="K12" s="5">
        <f t="shared" si="0"/>
        <v>1.3277641492248917E-3</v>
      </c>
      <c r="M12" s="1">
        <f>IFERROR(VLOOKUP(A12,'درآمد سود سهام'!A:S,19,0),0)</f>
        <v>0</v>
      </c>
      <c r="O12" s="1">
        <f>IFERROR(VLOOKUP(A12,'درآمد ناشی از تغییر قیمت اوراق'!A:Q,17,0),0)</f>
        <v>0</v>
      </c>
      <c r="Q12" s="1">
        <f>IFERROR(VLOOKUP(A12,'درآمد ناشی از فروش'!A:Q,17,0),0)</f>
        <v>-604478310</v>
      </c>
      <c r="S12" s="1">
        <f t="shared" si="2"/>
        <v>-604478310</v>
      </c>
      <c r="U12" s="5">
        <f t="shared" si="3"/>
        <v>-1.9948857058559179E-4</v>
      </c>
    </row>
    <row r="13" spans="1:21" ht="24" x14ac:dyDescent="0.25">
      <c r="A13" s="3" t="s">
        <v>89</v>
      </c>
      <c r="C13" s="1">
        <f>IFERROR(VLOOKUP(A13,'درآمد سود سهام'!A:S,13,0),0)</f>
        <v>0</v>
      </c>
      <c r="E13" s="1">
        <f>IFERROR(VLOOKUP(A13,'درآمد ناشی از تغییر قیمت اوراق'!A:Q,9,0),0)</f>
        <v>0</v>
      </c>
      <c r="G13" s="1">
        <f>IFERROR(VLOOKUP(A13,'درآمد ناشی از فروش'!A:Q,9,0),0)</f>
        <v>0</v>
      </c>
      <c r="I13" s="1">
        <f t="shared" si="1"/>
        <v>0</v>
      </c>
      <c r="K13" s="5">
        <f t="shared" si="0"/>
        <v>0</v>
      </c>
      <c r="M13" s="1">
        <f>IFERROR(VLOOKUP(A13,'درآمد سود سهام'!A:S,19,0),0)</f>
        <v>0</v>
      </c>
      <c r="O13" s="1">
        <f>IFERROR(VLOOKUP(A13,'درآمد ناشی از تغییر قیمت اوراق'!A:Q,17,0),0)</f>
        <v>0</v>
      </c>
      <c r="Q13" s="1">
        <f>IFERROR(VLOOKUP(A13,'درآمد ناشی از فروش'!A:Q,17,0),0)</f>
        <v>-5841989625</v>
      </c>
      <c r="S13" s="1">
        <f t="shared" si="2"/>
        <v>-5841989625</v>
      </c>
      <c r="U13" s="5">
        <f t="shared" si="3"/>
        <v>-1.9279602599257986E-3</v>
      </c>
    </row>
    <row r="14" spans="1:21" ht="24" x14ac:dyDescent="0.25">
      <c r="A14" s="3" t="s">
        <v>91</v>
      </c>
      <c r="C14" s="1">
        <f>IFERROR(VLOOKUP(A14,'درآمد سود سهام'!A:S,13,0),0)</f>
        <v>2069454133</v>
      </c>
      <c r="E14" s="1">
        <f>IFERROR(VLOOKUP(A14,'درآمد ناشی از تغییر قیمت اوراق'!A:Q,9,0),0)</f>
        <v>-595361955</v>
      </c>
      <c r="G14" s="1">
        <f>IFERROR(VLOOKUP(A14,'درآمد ناشی از فروش'!A:Q,9,0),0)</f>
        <v>0</v>
      </c>
      <c r="I14" s="1">
        <f t="shared" si="1"/>
        <v>1474092178</v>
      </c>
      <c r="K14" s="5">
        <f t="shared" si="0"/>
        <v>-3.2379106317333992E-3</v>
      </c>
      <c r="M14" s="1">
        <f>IFERROR(VLOOKUP(A14,'درآمد سود سهام'!A:S,19,0),0)</f>
        <v>2069454133</v>
      </c>
      <c r="O14" s="1">
        <f>IFERROR(VLOOKUP(A14,'درآمد ناشی از تغییر قیمت اوراق'!A:Q,17,0),0)</f>
        <v>8832369898</v>
      </c>
      <c r="Q14" s="1">
        <f>IFERROR(VLOOKUP(A14,'درآمد ناشی از فروش'!A:Q,17,0),0)</f>
        <v>-1570</v>
      </c>
      <c r="S14" s="1">
        <f t="shared" si="2"/>
        <v>10901822461</v>
      </c>
      <c r="U14" s="5">
        <f t="shared" si="3"/>
        <v>3.5977948977570237E-3</v>
      </c>
    </row>
    <row r="15" spans="1:21" ht="24" x14ac:dyDescent="0.25">
      <c r="A15" s="3" t="s">
        <v>90</v>
      </c>
      <c r="C15" s="1">
        <f>IFERROR(VLOOKUP(A15,'درآمد سود سهام'!A:S,13,0),0)</f>
        <v>0</v>
      </c>
      <c r="E15" s="1">
        <f>IFERROR(VLOOKUP(A15,'درآمد ناشی از تغییر قیمت اوراق'!A:Q,9,0),0)</f>
        <v>0</v>
      </c>
      <c r="G15" s="1">
        <f>IFERROR(VLOOKUP(A15,'درآمد ناشی از فروش'!A:Q,9,0),0)</f>
        <v>0</v>
      </c>
      <c r="I15" s="1">
        <f t="shared" si="1"/>
        <v>0</v>
      </c>
      <c r="K15" s="5">
        <f t="shared" si="0"/>
        <v>0</v>
      </c>
      <c r="M15" s="1">
        <f>IFERROR(VLOOKUP(A15,'درآمد سود سهام'!A:S,19,0),0)</f>
        <v>5181679089</v>
      </c>
      <c r="O15" s="1">
        <f>IFERROR(VLOOKUP(A15,'درآمد ناشی از تغییر قیمت اوراق'!A:Q,17,0),0)</f>
        <v>0</v>
      </c>
      <c r="Q15" s="1">
        <f>IFERROR(VLOOKUP(A15,'درآمد ناشی از فروش'!A:Q,17,0),0)</f>
        <v>27750021433</v>
      </c>
      <c r="S15" s="1">
        <f t="shared" si="2"/>
        <v>32931700522</v>
      </c>
      <c r="U15" s="5">
        <f t="shared" si="3"/>
        <v>1.0868045644328524E-2</v>
      </c>
    </row>
    <row r="16" spans="1:21" ht="24" x14ac:dyDescent="0.25">
      <c r="A16" s="3" t="s">
        <v>93</v>
      </c>
      <c r="C16" s="1">
        <f>IFERROR(VLOOKUP(A16,'درآمد سود سهام'!A:S,13,0),0)</f>
        <v>5965014951</v>
      </c>
      <c r="E16" s="1">
        <f>IFERROR(VLOOKUP(A16,'درآمد ناشی از تغییر قیمت اوراق'!A:Q,9,0),0)</f>
        <v>-43438134905</v>
      </c>
      <c r="G16" s="1">
        <f>IFERROR(VLOOKUP(A16,'درآمد ناشی از فروش'!A:Q,9,0),0)</f>
        <v>4332843858</v>
      </c>
      <c r="I16" s="1">
        <f t="shared" si="1"/>
        <v>-33140276096</v>
      </c>
      <c r="K16" s="5">
        <f t="shared" si="0"/>
        <v>7.2794126385913593E-2</v>
      </c>
      <c r="M16" s="1">
        <f>IFERROR(VLOOKUP(A16,'درآمد سود سهام'!A:S,19,0),0)</f>
        <v>5965014951</v>
      </c>
      <c r="O16" s="1">
        <f>IFERROR(VLOOKUP(A16,'درآمد ناشی از تغییر قیمت اوراق'!A:Q,17,0),0)</f>
        <v>26781313156</v>
      </c>
      <c r="Q16" s="1">
        <f>IFERROR(VLOOKUP(A16,'درآمد ناشی از فروش'!A:Q,17,0),0)</f>
        <v>5953716922</v>
      </c>
      <c r="S16" s="1">
        <f t="shared" si="2"/>
        <v>38700045029</v>
      </c>
      <c r="U16" s="5">
        <f t="shared" si="3"/>
        <v>1.2771701708260214E-2</v>
      </c>
    </row>
    <row r="17" spans="1:21" ht="24" x14ac:dyDescent="0.25">
      <c r="A17" s="3" t="s">
        <v>22</v>
      </c>
      <c r="C17" s="1">
        <f>IFERROR(VLOOKUP(A17,'درآمد سود سهام'!A:S,13,0),0)</f>
        <v>0</v>
      </c>
      <c r="E17" s="1">
        <f>IFERROR(VLOOKUP(A17,'درآمد ناشی از تغییر قیمت اوراق'!A:Q,9,0),0)</f>
        <v>7648509773</v>
      </c>
      <c r="G17" s="1">
        <f>IFERROR(VLOOKUP(A17,'درآمد ناشی از فروش'!A:Q,9,0),0)</f>
        <v>0</v>
      </c>
      <c r="I17" s="1">
        <f t="shared" si="1"/>
        <v>7648509773</v>
      </c>
      <c r="K17" s="5">
        <f t="shared" si="0"/>
        <v>-1.6800300198671504E-2</v>
      </c>
      <c r="M17" s="1">
        <f>IFERROR(VLOOKUP(A17,'درآمد سود سهام'!A:S,19,0),0)</f>
        <v>4242661625</v>
      </c>
      <c r="O17" s="1">
        <f>IFERROR(VLOOKUP(A17,'درآمد ناشی از تغییر قیمت اوراق'!A:Q,17,0),0)</f>
        <v>12917483173</v>
      </c>
      <c r="Q17" s="1">
        <f>IFERROR(VLOOKUP(A17,'درآمد ناشی از فروش'!A:Q,17,0),0)</f>
        <v>8945654</v>
      </c>
      <c r="S17" s="1">
        <f t="shared" si="2"/>
        <v>17169090452</v>
      </c>
      <c r="U17" s="5">
        <f t="shared" si="3"/>
        <v>5.66610456630646E-3</v>
      </c>
    </row>
    <row r="18" spans="1:21" ht="24" x14ac:dyDescent="0.25">
      <c r="A18" s="3" t="s">
        <v>18</v>
      </c>
      <c r="C18" s="1">
        <f>IFERROR(VLOOKUP(A18,'درآمد سود سهام'!A:S,13,0),0)</f>
        <v>0</v>
      </c>
      <c r="E18" s="1">
        <f>IFERROR(VLOOKUP(A18,'درآمد ناشی از تغییر قیمت اوراق'!A:Q,9,0),0)</f>
        <v>78190568860</v>
      </c>
      <c r="G18" s="1">
        <f>IFERROR(VLOOKUP(A18,'درآمد ناشی از فروش'!A:Q,9,0),0)</f>
        <v>5751411939</v>
      </c>
      <c r="I18" s="1">
        <f t="shared" si="1"/>
        <v>83941980799</v>
      </c>
      <c r="K18" s="5">
        <f t="shared" si="0"/>
        <v>-0.18438238539913274</v>
      </c>
      <c r="M18" s="1">
        <f>IFERROR(VLOOKUP(A18,'درآمد سود سهام'!A:S,19,0),0)</f>
        <v>38038013206</v>
      </c>
      <c r="O18" s="1">
        <f>IFERROR(VLOOKUP(A18,'درآمد ناشی از تغییر قیمت اوراق'!A:Q,17,0),0)</f>
        <v>203502175543</v>
      </c>
      <c r="Q18" s="1">
        <f>IFERROR(VLOOKUP(A18,'درآمد ناشی از فروش'!A:Q,17,0),0)</f>
        <v>8738968087</v>
      </c>
      <c r="S18" s="1">
        <f t="shared" si="2"/>
        <v>250279156836</v>
      </c>
      <c r="U18" s="5">
        <f t="shared" si="3"/>
        <v>8.2596563712237725E-2</v>
      </c>
    </row>
    <row r="19" spans="1:21" ht="24" x14ac:dyDescent="0.25">
      <c r="A19" s="3" t="s">
        <v>16</v>
      </c>
      <c r="C19" s="1">
        <f>IFERROR(VLOOKUP(A19,'درآمد سود سهام'!A:S,13,0),0)</f>
        <v>0</v>
      </c>
      <c r="E19" s="1">
        <f>IFERROR(VLOOKUP(A19,'درآمد ناشی از تغییر قیمت اوراق'!A:Q,9,0),0)</f>
        <v>0</v>
      </c>
      <c r="G19" s="1">
        <f>IFERROR(VLOOKUP(A19,'درآمد ناشی از فروش'!A:Q,9,0),0)</f>
        <v>1608767378</v>
      </c>
      <c r="I19" s="1">
        <f t="shared" si="1"/>
        <v>1608767378</v>
      </c>
      <c r="K19" s="5">
        <f t="shared" si="0"/>
        <v>-3.533730844620264E-3</v>
      </c>
      <c r="M19" s="1">
        <f>IFERROR(VLOOKUP(A19,'درآمد سود سهام'!A:S,19,0),0)</f>
        <v>7160119760</v>
      </c>
      <c r="O19" s="1">
        <f>IFERROR(VLOOKUP(A19,'درآمد ناشی از تغییر قیمت اوراق'!A:Q,17,0),0)</f>
        <v>0</v>
      </c>
      <c r="Q19" s="1">
        <f>IFERROR(VLOOKUP(A19,'درآمد ناشی از فروش'!A:Q,17,0),0)</f>
        <v>1638688548</v>
      </c>
      <c r="S19" s="1">
        <f t="shared" si="2"/>
        <v>8798808308</v>
      </c>
      <c r="U19" s="5">
        <f t="shared" si="3"/>
        <v>2.903762902956021E-3</v>
      </c>
    </row>
    <row r="20" spans="1:21" ht="24" x14ac:dyDescent="0.25">
      <c r="A20" s="3" t="s">
        <v>26</v>
      </c>
      <c r="C20" s="1">
        <f>IFERROR(VLOOKUP(A20,'درآمد سود سهام'!A:S,13,0),0)</f>
        <v>0</v>
      </c>
      <c r="E20" s="1">
        <f>IFERROR(VLOOKUP(A20,'درآمد ناشی از تغییر قیمت اوراق'!A:Q,9,0),0)</f>
        <v>-57583346855</v>
      </c>
      <c r="G20" s="1">
        <f>IFERROR(VLOOKUP(A20,'درآمد ناشی از فروش'!A:Q,9,0),0)</f>
        <v>4049544</v>
      </c>
      <c r="I20" s="1">
        <f t="shared" si="1"/>
        <v>-57579297311</v>
      </c>
      <c r="K20" s="5">
        <f t="shared" si="0"/>
        <v>0.12647554997814067</v>
      </c>
      <c r="M20" s="1">
        <f>IFERROR(VLOOKUP(A20,'درآمد سود سهام'!A:S,19,0),0)</f>
        <v>0</v>
      </c>
      <c r="O20" s="1">
        <f>IFERROR(VLOOKUP(A20,'درآمد ناشی از تغییر قیمت اوراق'!A:Q,17,0),0)</f>
        <v>-8902576120</v>
      </c>
      <c r="Q20" s="1">
        <f>IFERROR(VLOOKUP(A20,'درآمد ناشی از فروش'!A:Q,17,0),0)</f>
        <v>-1015073065</v>
      </c>
      <c r="S20" s="1">
        <f t="shared" si="2"/>
        <v>-9917649185</v>
      </c>
      <c r="U20" s="5">
        <f t="shared" si="3"/>
        <v>-3.2730002495623199E-3</v>
      </c>
    </row>
    <row r="21" spans="1:21" ht="24" x14ac:dyDescent="0.25">
      <c r="A21" s="3" t="s">
        <v>15</v>
      </c>
      <c r="C21" s="1">
        <f>IFERROR(VLOOKUP(A21,'درآمد سود سهام'!A:S,13,0),0)</f>
        <v>19419306905</v>
      </c>
      <c r="E21" s="1">
        <f>IFERROR(VLOOKUP(A21,'درآمد ناشی از تغییر قیمت اوراق'!A:Q,9,0),0)</f>
        <v>-23269426089</v>
      </c>
      <c r="G21" s="1">
        <f>IFERROR(VLOOKUP(A21,'درآمد ناشی از فروش'!A:Q,9,0),0)</f>
        <v>0</v>
      </c>
      <c r="I21" s="1">
        <f t="shared" si="1"/>
        <v>-3850119184</v>
      </c>
      <c r="K21" s="5">
        <f t="shared" si="0"/>
        <v>8.4569622072265815E-3</v>
      </c>
      <c r="M21" s="1">
        <f>IFERROR(VLOOKUP(A21,'درآمد سود سهام'!A:S,19,0),0)</f>
        <v>19419306905</v>
      </c>
      <c r="O21" s="1">
        <f>IFERROR(VLOOKUP(A21,'درآمد ناشی از تغییر قیمت اوراق'!A:Q,17,0),0)</f>
        <v>-31748274020</v>
      </c>
      <c r="Q21" s="1">
        <f>IFERROR(VLOOKUP(A21,'درآمد ناشی از فروش'!A:Q,17,0),0)</f>
        <v>-2477300790</v>
      </c>
      <c r="S21" s="1">
        <f t="shared" si="2"/>
        <v>-14806267905</v>
      </c>
      <c r="U21" s="5">
        <f t="shared" si="3"/>
        <v>-4.8863311904041272E-3</v>
      </c>
    </row>
    <row r="22" spans="1:21" ht="24" x14ac:dyDescent="0.25">
      <c r="A22" s="3" t="s">
        <v>23</v>
      </c>
      <c r="C22" s="1">
        <f>IFERROR(VLOOKUP(A22,'درآمد سود سهام'!A:S,13,0),0)</f>
        <v>0</v>
      </c>
      <c r="E22" s="1">
        <f>IFERROR(VLOOKUP(A22,'درآمد ناشی از تغییر قیمت اوراق'!A:Q,9,0),0)</f>
        <v>0</v>
      </c>
      <c r="G22" s="1">
        <f>IFERROR(VLOOKUP(A22,'درآمد ناشی از فروش'!A:Q,9,0),0)</f>
        <v>14203727199</v>
      </c>
      <c r="I22" s="1">
        <f t="shared" si="1"/>
        <v>14203727199</v>
      </c>
      <c r="K22" s="5">
        <f t="shared" si="0"/>
        <v>-3.1199133944446556E-2</v>
      </c>
      <c r="M22" s="1">
        <f>IFERROR(VLOOKUP(A22,'درآمد سود سهام'!A:S,19,0),0)</f>
        <v>6743540052</v>
      </c>
      <c r="O22" s="1">
        <f>IFERROR(VLOOKUP(A22,'درآمد ناشی از تغییر قیمت اوراق'!A:Q,17,0),0)</f>
        <v>0</v>
      </c>
      <c r="Q22" s="1">
        <f>IFERROR(VLOOKUP(A22,'درآمد ناشی از فروش'!A:Q,17,0),0)</f>
        <v>29878188717</v>
      </c>
      <c r="S22" s="1">
        <f t="shared" si="2"/>
        <v>36621728769</v>
      </c>
      <c r="U22" s="5">
        <f t="shared" si="3"/>
        <v>1.2085820456487602E-2</v>
      </c>
    </row>
    <row r="23" spans="1:21" ht="24" x14ac:dyDescent="0.25">
      <c r="A23" s="3" t="s">
        <v>27</v>
      </c>
      <c r="C23" s="1">
        <f>IFERROR(VLOOKUP(A23,'درآمد سود سهام'!A:S,13,0),0)</f>
        <v>0</v>
      </c>
      <c r="E23" s="1">
        <f>IFERROR(VLOOKUP(A23,'درآمد ناشی از تغییر قیمت اوراق'!A:Q,9,0),0)</f>
        <v>-634408333581</v>
      </c>
      <c r="G23" s="1">
        <f>IFERROR(VLOOKUP(A23,'درآمد ناشی از فروش'!A:Q,9,0),0)</f>
        <v>146081166496</v>
      </c>
      <c r="I23" s="1">
        <f t="shared" si="1"/>
        <v>-488327167085</v>
      </c>
      <c r="K23" s="5">
        <f t="shared" si="0"/>
        <v>1.072632871720437</v>
      </c>
      <c r="M23" s="1">
        <f>IFERROR(VLOOKUP(A23,'درآمد سود سهام'!A:S,19,0),0)</f>
        <v>0</v>
      </c>
      <c r="O23" s="1">
        <f>IFERROR(VLOOKUP(A23,'درآمد ناشی از تغییر قیمت اوراق'!A:Q,17,0),0)</f>
        <v>2469051511060</v>
      </c>
      <c r="Q23" s="1">
        <f>IFERROR(VLOOKUP(A23,'درآمد ناشی از فروش'!A:Q,17,0),0)</f>
        <v>187497270714</v>
      </c>
      <c r="S23" s="1">
        <f t="shared" si="2"/>
        <v>2656548781774</v>
      </c>
      <c r="U23" s="5">
        <f t="shared" si="3"/>
        <v>0.87670824643317724</v>
      </c>
    </row>
    <row r="24" spans="1:21" ht="24" x14ac:dyDescent="0.25">
      <c r="A24" s="3" t="s">
        <v>24</v>
      </c>
      <c r="C24" s="1">
        <f>IFERROR(VLOOKUP(A24,'درآمد سود سهام'!A:S,13,0),0)</f>
        <v>0</v>
      </c>
      <c r="E24" s="1">
        <f>IFERROR(VLOOKUP(A24,'درآمد ناشی از تغییر قیمت اوراق'!A:Q,9,0),0)</f>
        <v>1</v>
      </c>
      <c r="G24" s="1">
        <f>IFERROR(VLOOKUP(A24,'درآمد ناشی از فروش'!A:Q,9,0),0)</f>
        <v>0</v>
      </c>
      <c r="I24" s="1">
        <f t="shared" si="1"/>
        <v>1</v>
      </c>
      <c r="K24" s="5">
        <f t="shared" si="0"/>
        <v>-2.1965455621143656E-12</v>
      </c>
      <c r="M24" s="1">
        <f>IFERROR(VLOOKUP(A24,'درآمد سود سهام'!A:S,19,0),0)</f>
        <v>0</v>
      </c>
      <c r="O24" s="1">
        <f>IFERROR(VLOOKUP(A24,'درآمد ناشی از تغییر قیمت اوراق'!A:Q,17,0),0)</f>
        <v>-530671495947</v>
      </c>
      <c r="Q24" s="1">
        <f>IFERROR(VLOOKUP(A24,'درآمد ناشی از فروش'!A:Q,17,0),0)</f>
        <v>-12637828066</v>
      </c>
      <c r="S24" s="1">
        <f t="shared" si="2"/>
        <v>-543309324013</v>
      </c>
      <c r="U24" s="5">
        <f t="shared" si="3"/>
        <v>-0.17930171958225849</v>
      </c>
    </row>
    <row r="25" spans="1:21" ht="24" x14ac:dyDescent="0.25">
      <c r="A25" s="3" t="s">
        <v>28</v>
      </c>
      <c r="C25" s="1">
        <f>IFERROR(VLOOKUP(A25,'درآمد سود سهام'!A:S,13,0),0)</f>
        <v>0</v>
      </c>
      <c r="E25" s="1">
        <f>IFERROR(VLOOKUP(A25,'درآمد ناشی از تغییر قیمت اوراق'!A:Q,9,0),0)</f>
        <v>0</v>
      </c>
      <c r="G25" s="1">
        <f>IFERROR(VLOOKUP(A25,'درآمد ناشی از فروش'!A:Q,9,0),0)</f>
        <v>10285827295</v>
      </c>
      <c r="I25" s="1">
        <f t="shared" si="1"/>
        <v>10285827295</v>
      </c>
      <c r="K25" s="5">
        <f t="shared" si="0"/>
        <v>-2.259328829750706E-2</v>
      </c>
      <c r="M25" s="1">
        <f>IFERROR(VLOOKUP(A25,'درآمد سود سهام'!A:S,19,0),0)</f>
        <v>0</v>
      </c>
      <c r="O25" s="1">
        <f>IFERROR(VLOOKUP(A25,'درآمد ناشی از تغییر قیمت اوراق'!A:Q,17,0),0)</f>
        <v>0</v>
      </c>
      <c r="Q25" s="1">
        <f>IFERROR(VLOOKUP(A25,'درآمد ناشی از فروش'!A:Q,17,0),0)</f>
        <v>10285827295</v>
      </c>
      <c r="S25" s="1">
        <f t="shared" si="2"/>
        <v>10285827295</v>
      </c>
      <c r="U25" s="5">
        <f t="shared" si="3"/>
        <v>3.3945055602901848E-3</v>
      </c>
    </row>
    <row r="26" spans="1:21" ht="24" x14ac:dyDescent="0.25">
      <c r="A26" s="3" t="s">
        <v>29</v>
      </c>
      <c r="C26" s="1">
        <f>IFERROR(VLOOKUP(A26,'درآمد سود سهام'!A:S,13,0),0)</f>
        <v>5327784891</v>
      </c>
      <c r="E26" s="1">
        <f>IFERROR(VLOOKUP(A26,'درآمد ناشی از تغییر قیمت اوراق'!A:Q,9,0),0)</f>
        <v>-643089644</v>
      </c>
      <c r="G26" s="1">
        <f>IFERROR(VLOOKUP(A26,'درآمد ناشی از فروش'!A:Q,9,0),0)</f>
        <v>-196429876</v>
      </c>
      <c r="I26" s="1">
        <f t="shared" si="1"/>
        <v>4488265371</v>
      </c>
      <c r="K26" s="5">
        <f t="shared" si="0"/>
        <v>-9.8586793822616359E-3</v>
      </c>
      <c r="M26" s="1">
        <f>IFERROR(VLOOKUP(A26,'درآمد سود سهام'!A:S,19,0),0)</f>
        <v>5327784891</v>
      </c>
      <c r="O26" s="1">
        <f>IFERROR(VLOOKUP(A26,'درآمد ناشی از تغییر قیمت اوراق'!A:Q,17,0),0)</f>
        <v>-7040772977</v>
      </c>
      <c r="Q26" s="1">
        <f>IFERROR(VLOOKUP(A26,'درآمد ناشی از فروش'!A:Q,17,0),0)</f>
        <v>-578257525</v>
      </c>
      <c r="S26" s="1">
        <f t="shared" si="2"/>
        <v>-2291245611</v>
      </c>
      <c r="U26" s="5">
        <f t="shared" si="3"/>
        <v>-7.5615171667433505E-4</v>
      </c>
    </row>
    <row r="27" spans="1:21" ht="24" x14ac:dyDescent="0.25">
      <c r="A27" s="3" t="s">
        <v>21</v>
      </c>
      <c r="C27" s="1">
        <f>IFERROR(VLOOKUP(A27,'درآمد سود سهام'!A:S,13,0),0)</f>
        <v>0</v>
      </c>
      <c r="E27" s="1">
        <f>IFERROR(VLOOKUP(A27,'درآمد ناشی از تغییر قیمت اوراق'!A:Q,9,0),0)</f>
        <v>0</v>
      </c>
      <c r="G27" s="1">
        <f>IFERROR(VLOOKUP(A27,'درآمد ناشی از فروش'!A:Q,9,0),0)</f>
        <v>0</v>
      </c>
      <c r="I27" s="1">
        <f t="shared" si="1"/>
        <v>0</v>
      </c>
      <c r="K27" s="5">
        <f t="shared" si="0"/>
        <v>0</v>
      </c>
      <c r="M27" s="1">
        <f>IFERROR(VLOOKUP(A27,'درآمد سود سهام'!A:S,19,0),0)</f>
        <v>0</v>
      </c>
      <c r="O27" s="1">
        <f>IFERROR(VLOOKUP(A27,'درآمد ناشی از تغییر قیمت اوراق'!A:Q,17,0),0)</f>
        <v>0</v>
      </c>
      <c r="Q27" s="1">
        <f>IFERROR(VLOOKUP(A27,'درآمد ناشی از فروش'!A:Q,17,0),0)</f>
        <v>-8101346048</v>
      </c>
      <c r="S27" s="1">
        <f t="shared" si="2"/>
        <v>-8101346048</v>
      </c>
      <c r="U27" s="5">
        <f t="shared" si="3"/>
        <v>-2.6735879785905851E-3</v>
      </c>
    </row>
    <row r="28" spans="1:21" ht="24" x14ac:dyDescent="0.25">
      <c r="A28" s="3" t="s">
        <v>63</v>
      </c>
      <c r="C28" s="1">
        <f>IFERROR(VLOOKUP(A28,'درآمد سود سهام'!A:S,13,0),0)</f>
        <v>0</v>
      </c>
      <c r="E28" s="1">
        <f>IFERROR(VLOOKUP(A28,'درآمد ناشی از تغییر قیمت اوراق'!A:Q,9,0),0)</f>
        <v>0</v>
      </c>
      <c r="G28" s="1">
        <f>IFERROR(VLOOKUP(A28,'درآمد ناشی از فروش'!A:Q,9,0),0)</f>
        <v>-5364903863</v>
      </c>
      <c r="I28" s="1">
        <f t="shared" si="1"/>
        <v>-5364903863</v>
      </c>
      <c r="K28" s="5">
        <f t="shared" si="0"/>
        <v>1.1784255771442867E-2</v>
      </c>
      <c r="M28" s="1">
        <f>IFERROR(VLOOKUP(A28,'درآمد سود سهام'!A:S,19,0),0)</f>
        <v>4927053197</v>
      </c>
      <c r="O28" s="1">
        <f>IFERROR(VLOOKUP(A28,'درآمد ناشی از تغییر قیمت اوراق'!A:Q,17,0),0)</f>
        <v>0</v>
      </c>
      <c r="Q28" s="1">
        <f>IFERROR(VLOOKUP(A28,'درآمد ناشی از فروش'!A:Q,17,0),0)</f>
        <v>-5721036583</v>
      </c>
      <c r="S28" s="1">
        <f t="shared" si="2"/>
        <v>-793983386</v>
      </c>
      <c r="U28" s="5">
        <f t="shared" si="3"/>
        <v>-2.6202860900310579E-4</v>
      </c>
    </row>
    <row r="29" spans="1:21" ht="24" x14ac:dyDescent="0.25">
      <c r="A29" s="3" t="s">
        <v>17</v>
      </c>
      <c r="C29" s="1">
        <f>IFERROR(VLOOKUP(A29,'درآمد سود سهام'!A:S,13,0),0)</f>
        <v>0</v>
      </c>
      <c r="E29" s="1">
        <f>IFERROR(VLOOKUP(A29,'درآمد ناشی از تغییر قیمت اوراق'!A:Q,9,0),0)</f>
        <v>-16235456517</v>
      </c>
      <c r="G29" s="1">
        <f>IFERROR(VLOOKUP(A29,'درآمد ناشی از فروش'!A:Q,9,0),0)</f>
        <v>0</v>
      </c>
      <c r="I29" s="1">
        <f t="shared" si="1"/>
        <v>-16235456517</v>
      </c>
      <c r="K29" s="5">
        <f t="shared" si="0"/>
        <v>3.5661919961317103E-2</v>
      </c>
      <c r="M29" s="1">
        <f>IFERROR(VLOOKUP(A29,'درآمد سود سهام'!A:S,19,0),0)</f>
        <v>23368475455</v>
      </c>
      <c r="O29" s="1">
        <f>IFERROR(VLOOKUP(A29,'درآمد ناشی از تغییر قیمت اوراق'!A:Q,17,0),0)</f>
        <v>-77034441961</v>
      </c>
      <c r="Q29" s="1">
        <f>IFERROR(VLOOKUP(A29,'درآمد ناشی از فروش'!A:Q,17,0),0)</f>
        <v>0</v>
      </c>
      <c r="S29" s="1">
        <f t="shared" si="2"/>
        <v>-53665966506</v>
      </c>
      <c r="U29" s="5">
        <f t="shared" si="3"/>
        <v>-1.7710721410957139E-2</v>
      </c>
    </row>
    <row r="30" spans="1:21" ht="24" x14ac:dyDescent="0.25">
      <c r="A30" s="3" t="s">
        <v>76</v>
      </c>
      <c r="C30" s="1">
        <f>IFERROR(VLOOKUP(A30,'درآمد سود سهام'!A:S,13,0),0)</f>
        <v>20303413401</v>
      </c>
      <c r="E30" s="1">
        <f>IFERROR(VLOOKUP(A30,'درآمد ناشی از تغییر قیمت اوراق'!A:Q,9,0),0)</f>
        <v>-14820063398</v>
      </c>
      <c r="G30" s="1">
        <f>IFERROR(VLOOKUP(A30,'درآمد ناشی از فروش'!A:Q,9,0),0)</f>
        <v>6997953825</v>
      </c>
      <c r="I30" s="1">
        <f t="shared" si="1"/>
        <v>12481303828</v>
      </c>
      <c r="K30" s="5">
        <f t="shared" si="0"/>
        <v>-2.7415752532794442E-2</v>
      </c>
      <c r="M30" s="1">
        <f>IFERROR(VLOOKUP(A30,'درآمد سود سهام'!A:S,19,0),0)</f>
        <v>20303413401</v>
      </c>
      <c r="O30" s="1">
        <f>IFERROR(VLOOKUP(A30,'درآمد ناشی از تغییر قیمت اوراق'!A:Q,17,0),0)</f>
        <v>65145999155</v>
      </c>
      <c r="Q30" s="1">
        <f>IFERROR(VLOOKUP(A30,'درآمد ناشی از فروش'!A:Q,17,0),0)</f>
        <v>42502022672</v>
      </c>
      <c r="S30" s="1">
        <f t="shared" si="2"/>
        <v>127951435228</v>
      </c>
      <c r="U30" s="5">
        <f t="shared" si="3"/>
        <v>4.2226244508274668E-2</v>
      </c>
    </row>
    <row r="31" spans="1:21" ht="24" x14ac:dyDescent="0.25">
      <c r="A31" s="3" t="s">
        <v>20</v>
      </c>
      <c r="C31" s="1">
        <f>IFERROR(VLOOKUP(A31,'درآمد سود سهام'!A:S,13,0),0)</f>
        <v>0</v>
      </c>
      <c r="E31" s="1">
        <f>IFERROR(VLOOKUP(A31,'درآمد ناشی از تغییر قیمت اوراق'!A:Q,9,0),0)</f>
        <v>0</v>
      </c>
      <c r="G31" s="1">
        <f>IFERROR(VLOOKUP(A31,'درآمد ناشی از فروش'!A:Q,9,0),0)</f>
        <v>0</v>
      </c>
      <c r="I31" s="1">
        <f t="shared" si="1"/>
        <v>0</v>
      </c>
      <c r="K31" s="5">
        <f t="shared" si="0"/>
        <v>0</v>
      </c>
      <c r="M31" s="1">
        <f>IFERROR(VLOOKUP(A31,'درآمد سود سهام'!A:S,19,0),0)</f>
        <v>0</v>
      </c>
      <c r="O31" s="1">
        <f>IFERROR(VLOOKUP(A31,'درآمد ناشی از تغییر قیمت اوراق'!A:Q,17,0),0)</f>
        <v>0</v>
      </c>
      <c r="Q31" s="1">
        <f>IFERROR(VLOOKUP(A31,'درآمد ناشی از فروش'!A:Q,17,0),0)</f>
        <v>-2005816957</v>
      </c>
      <c r="S31" s="1">
        <f t="shared" si="2"/>
        <v>-2005816957</v>
      </c>
      <c r="U31" s="5">
        <f t="shared" si="3"/>
        <v>-6.6195519506443735E-4</v>
      </c>
    </row>
    <row r="32" spans="1:21" ht="24" x14ac:dyDescent="0.25">
      <c r="A32" s="3" t="s">
        <v>75</v>
      </c>
      <c r="C32" s="1">
        <f>IFERROR(VLOOKUP(A32,'درآمد سود سهام'!A:S,13,0),0)</f>
        <v>0</v>
      </c>
      <c r="E32" s="1">
        <f>IFERROR(VLOOKUP(A32,'درآمد ناشی از تغییر قیمت اوراق'!A:Q,9,0),0)</f>
        <v>34883567690</v>
      </c>
      <c r="G32" s="1">
        <f>IFERROR(VLOOKUP(A32,'درآمد ناشی از فروش'!A:Q,9,0),0)</f>
        <v>0</v>
      </c>
      <c r="I32" s="1">
        <f t="shared" si="1"/>
        <v>34883567690</v>
      </c>
      <c r="K32" s="5">
        <f t="shared" si="0"/>
        <v>-7.6623345800185566E-2</v>
      </c>
      <c r="M32" s="1">
        <f>IFERROR(VLOOKUP(A32,'درآمد سود سهام'!A:S,19,0),0)</f>
        <v>0</v>
      </c>
      <c r="O32" s="1">
        <f>IFERROR(VLOOKUP(A32,'درآمد ناشی از تغییر قیمت اوراق'!A:Q,17,0),0)</f>
        <v>117701609914</v>
      </c>
      <c r="Q32" s="1">
        <f>IFERROR(VLOOKUP(A32,'درآمد ناشی از فروش'!A:Q,17,0),0)</f>
        <v>-1497285442</v>
      </c>
      <c r="S32" s="1">
        <f t="shared" si="2"/>
        <v>116204324472</v>
      </c>
      <c r="U32" s="5">
        <f t="shared" si="3"/>
        <v>3.8349489470984634E-2</v>
      </c>
    </row>
    <row r="33" spans="1:21" ht="24" x14ac:dyDescent="0.25">
      <c r="A33" s="3" t="s">
        <v>73</v>
      </c>
      <c r="C33" s="1">
        <f>IFERROR(VLOOKUP(A33,'درآمد سود سهام'!A:S,13,0),0)</f>
        <v>3240421982</v>
      </c>
      <c r="E33" s="1">
        <f>IFERROR(VLOOKUP(A33,'درآمد ناشی از تغییر قیمت اوراق'!A:Q,9,0),0)</f>
        <v>-5456317334</v>
      </c>
      <c r="G33" s="1">
        <f>IFERROR(VLOOKUP(A33,'درآمد ناشی از فروش'!A:Q,9,0),0)</f>
        <v>0</v>
      </c>
      <c r="I33" s="1">
        <f t="shared" si="1"/>
        <v>-2215895352</v>
      </c>
      <c r="K33" s="5">
        <f t="shared" si="0"/>
        <v>4.8673151015454497E-3</v>
      </c>
      <c r="M33" s="1">
        <f>IFERROR(VLOOKUP(A33,'درآمد سود سهام'!A:S,19,0),0)</f>
        <v>3240421982</v>
      </c>
      <c r="O33" s="1">
        <f>IFERROR(VLOOKUP(A33,'درآمد ناشی از تغییر قیمت اوراق'!A:Q,17,0),0)</f>
        <v>39128871135</v>
      </c>
      <c r="Q33" s="1">
        <f>IFERROR(VLOOKUP(A33,'درآمد ناشی از فروش'!A:Q,17,0),0)</f>
        <v>-85388447</v>
      </c>
      <c r="S33" s="1">
        <f t="shared" si="2"/>
        <v>42283904670</v>
      </c>
      <c r="U33" s="5">
        <f t="shared" si="3"/>
        <v>1.3954438996158074E-2</v>
      </c>
    </row>
    <row r="34" spans="1:21" ht="24" x14ac:dyDescent="0.25">
      <c r="A34" s="3" t="s">
        <v>77</v>
      </c>
      <c r="C34" s="1">
        <f>IFERROR(VLOOKUP(A34,'درآمد سود سهام'!A:S,13,0),0)</f>
        <v>0</v>
      </c>
      <c r="E34" s="1">
        <f>IFERROR(VLOOKUP(A34,'درآمد ناشی از تغییر قیمت اوراق'!A:Q,9,0),0)</f>
        <v>0</v>
      </c>
      <c r="G34" s="1">
        <f>IFERROR(VLOOKUP(A34,'درآمد ناشی از فروش'!A:Q,9,0),0)</f>
        <v>0</v>
      </c>
      <c r="I34" s="1">
        <f t="shared" si="1"/>
        <v>0</v>
      </c>
      <c r="K34" s="5">
        <f t="shared" si="0"/>
        <v>0</v>
      </c>
      <c r="M34" s="1">
        <f>IFERROR(VLOOKUP(A34,'درآمد سود سهام'!A:S,19,0),0)</f>
        <v>0</v>
      </c>
      <c r="O34" s="1">
        <f>IFERROR(VLOOKUP(A34,'درآمد ناشی از تغییر قیمت اوراق'!A:Q,17,0),0)</f>
        <v>0</v>
      </c>
      <c r="Q34" s="1">
        <f>IFERROR(VLOOKUP(A34,'درآمد ناشی از فروش'!A:Q,17,0),0)</f>
        <v>734279895</v>
      </c>
      <c r="S34" s="1">
        <f t="shared" si="2"/>
        <v>734279895</v>
      </c>
      <c r="U34" s="5">
        <f t="shared" si="3"/>
        <v>2.4232539735509853E-4</v>
      </c>
    </row>
    <row r="35" spans="1:21" ht="24" x14ac:dyDescent="0.25">
      <c r="A35" s="3" t="s">
        <v>74</v>
      </c>
      <c r="C35" s="1">
        <f>IFERROR(VLOOKUP(A35,'درآمد سود سهام'!A:S,13,0),0)</f>
        <v>0</v>
      </c>
      <c r="E35" s="1">
        <f>IFERROR(VLOOKUP(A35,'درآمد ناشی از تغییر قیمت اوراق'!A:Q,9,0),0)</f>
        <v>3351854441</v>
      </c>
      <c r="G35" s="1">
        <f>IFERROR(VLOOKUP(A35,'درآمد ناشی از فروش'!A:Q,9,0),0)</f>
        <v>6660354705</v>
      </c>
      <c r="I35" s="1">
        <f t="shared" si="1"/>
        <v>10012209146</v>
      </c>
      <c r="K35" s="5">
        <f t="shared" si="0"/>
        <v>-2.199227356660716E-2</v>
      </c>
      <c r="M35" s="1">
        <f>IFERROR(VLOOKUP(A35,'درآمد سود سهام'!A:S,19,0),0)</f>
        <v>0</v>
      </c>
      <c r="O35" s="1">
        <f>IFERROR(VLOOKUP(A35,'درآمد ناشی از تغییر قیمت اوراق'!A:Q,17,0),0)</f>
        <v>26363545501</v>
      </c>
      <c r="Q35" s="1">
        <f>IFERROR(VLOOKUP(A35,'درآمد ناشی از فروش'!A:Q,17,0),0)</f>
        <v>4620176218</v>
      </c>
      <c r="S35" s="1">
        <f t="shared" si="2"/>
        <v>30983721719</v>
      </c>
      <c r="U35" s="5">
        <f t="shared" si="3"/>
        <v>1.0225178066596079E-2</v>
      </c>
    </row>
    <row r="36" spans="1:21" ht="24" x14ac:dyDescent="0.25">
      <c r="A36" s="3" t="s">
        <v>25</v>
      </c>
      <c r="C36" s="1">
        <f>IFERROR(VLOOKUP(A36,'درآمد سود سهام'!A:S,13,0),0)</f>
        <v>0</v>
      </c>
      <c r="E36" s="1">
        <f>IFERROR(VLOOKUP(A36,'درآمد ناشی از تغییر قیمت اوراق'!A:Q,9,0),0)</f>
        <v>26891849925</v>
      </c>
      <c r="G36" s="1">
        <f>IFERROR(VLOOKUP(A36,'درآمد ناشی از فروش'!A:Q,9,0),0)</f>
        <v>61542451</v>
      </c>
      <c r="I36" s="1">
        <f t="shared" si="1"/>
        <v>26953392376</v>
      </c>
      <c r="K36" s="5">
        <f t="shared" si="0"/>
        <v>-5.9204354407429972E-2</v>
      </c>
      <c r="M36" s="1">
        <f>IFERROR(VLOOKUP(A36,'درآمد سود سهام'!A:S,19,0),0)</f>
        <v>5031856751</v>
      </c>
      <c r="O36" s="1">
        <f>IFERROR(VLOOKUP(A36,'درآمد ناشی از تغییر قیمت اوراق'!A:Q,17,0),0)</f>
        <v>73440944670</v>
      </c>
      <c r="Q36" s="1">
        <f>IFERROR(VLOOKUP(A36,'درآمد ناشی از فروش'!A:Q,17,0),0)</f>
        <v>61540548</v>
      </c>
      <c r="S36" s="1">
        <f t="shared" si="2"/>
        <v>78534341969</v>
      </c>
      <c r="U36" s="5">
        <f t="shared" si="3"/>
        <v>2.5917726677861873E-2</v>
      </c>
    </row>
    <row r="37" spans="1:21" ht="24" x14ac:dyDescent="0.25">
      <c r="A37" s="3" t="s">
        <v>61</v>
      </c>
      <c r="C37" s="1">
        <f>IFERROR(VLOOKUP(A37,'درآمد سود سهام'!A:S,13,0),0)</f>
        <v>0</v>
      </c>
      <c r="E37" s="1">
        <f>IFERROR(VLOOKUP(A37,'درآمد ناشی از تغییر قیمت اوراق'!A:Q,9,0),0)</f>
        <v>0</v>
      </c>
      <c r="G37" s="1">
        <f>IFERROR(VLOOKUP(A37,'درآمد ناشی از فروش'!A:Q,9,0),0)</f>
        <v>0</v>
      </c>
      <c r="I37" s="1">
        <f t="shared" si="1"/>
        <v>0</v>
      </c>
      <c r="K37" s="5">
        <f t="shared" si="0"/>
        <v>0</v>
      </c>
      <c r="M37" s="1">
        <f>IFERROR(VLOOKUP(A37,'درآمد سود سهام'!A:S,19,0),0)</f>
        <v>0</v>
      </c>
      <c r="O37" s="1">
        <f>IFERROR(VLOOKUP(A37,'درآمد ناشی از تغییر قیمت اوراق'!A:Q,17,0),0)</f>
        <v>-33304351826</v>
      </c>
      <c r="Q37" s="1">
        <f>IFERROR(VLOOKUP(A37,'درآمد ناشی از فروش'!A:Q,17,0),0)</f>
        <v>33340279</v>
      </c>
      <c r="S37" s="1">
        <f t="shared" si="2"/>
        <v>-33271011547</v>
      </c>
      <c r="U37" s="5">
        <f t="shared" si="3"/>
        <v>-1.0980024304673148E-2</v>
      </c>
    </row>
    <row r="38" spans="1:21" ht="24" x14ac:dyDescent="0.25">
      <c r="A38" s="3" t="s">
        <v>70</v>
      </c>
      <c r="C38" s="1">
        <f>IFERROR(VLOOKUP(A38,'درآمد سود سهام'!A:S,13,0),0)</f>
        <v>67731958537</v>
      </c>
      <c r="E38" s="1">
        <f>IFERROR(VLOOKUP(A38,'درآمد ناشی از تغییر قیمت اوراق'!A:Q,9,0),0)</f>
        <v>-149221917270</v>
      </c>
      <c r="G38" s="1">
        <f>IFERROR(VLOOKUP(A38,'درآمد ناشی از فروش'!A:Q,9,0),0)</f>
        <v>-8856194292</v>
      </c>
      <c r="I38" s="1">
        <f t="shared" si="1"/>
        <v>-90346153025</v>
      </c>
      <c r="K38" s="5">
        <f t="shared" si="0"/>
        <v>0.19844944148116911</v>
      </c>
      <c r="M38" s="1">
        <f>IFERROR(VLOOKUP(A38,'درآمد سود سهام'!A:S,19,0),0)</f>
        <v>67731958537</v>
      </c>
      <c r="O38" s="1">
        <f>IFERROR(VLOOKUP(A38,'درآمد ناشی از تغییر قیمت اوراق'!A:Q,17,0),0)</f>
        <v>-151145988662</v>
      </c>
      <c r="Q38" s="1">
        <f>IFERROR(VLOOKUP(A38,'درآمد ناشی از فروش'!A:Q,17,0),0)</f>
        <v>-8856198576</v>
      </c>
      <c r="S38" s="1">
        <f t="shared" si="2"/>
        <v>-92270228701</v>
      </c>
      <c r="U38" s="5">
        <f t="shared" si="3"/>
        <v>-3.0450813084042894E-2</v>
      </c>
    </row>
    <row r="39" spans="1:21" ht="24" x14ac:dyDescent="0.25">
      <c r="A39" s="3" t="s">
        <v>79</v>
      </c>
      <c r="C39" s="1">
        <f>IFERROR(VLOOKUP(A39,'درآمد سود سهام'!A:S,13,0),0)</f>
        <v>0</v>
      </c>
      <c r="E39" s="1">
        <f>IFERROR(VLOOKUP(A39,'درآمد ناشی از تغییر قیمت اوراق'!A:Q,9,0),0)</f>
        <v>-36259530350</v>
      </c>
      <c r="G39" s="1">
        <f>IFERROR(VLOOKUP(A39,'درآمد ناشی از فروش'!A:Q,9,0),0)</f>
        <v>599302300</v>
      </c>
      <c r="I39" s="1">
        <f t="shared" si="1"/>
        <v>-35660228050</v>
      </c>
      <c r="K39" s="5">
        <f t="shared" si="0"/>
        <v>7.8329315667213711E-2</v>
      </c>
      <c r="M39" s="1">
        <f>IFERROR(VLOOKUP(A39,'درآمد سود سهام'!A:S,19,0),0)</f>
        <v>42750000000</v>
      </c>
      <c r="O39" s="1">
        <f>IFERROR(VLOOKUP(A39,'درآمد ناشی از تغییر قیمت اوراق'!A:Q,17,0),0)</f>
        <v>-12787383496</v>
      </c>
      <c r="Q39" s="1">
        <f>IFERROR(VLOOKUP(A39,'درآمد ناشی از فروش'!A:Q,17,0),0)</f>
        <v>1016055799</v>
      </c>
      <c r="S39" s="1">
        <f t="shared" si="2"/>
        <v>30978672303</v>
      </c>
      <c r="U39" s="5">
        <f t="shared" si="3"/>
        <v>1.0223511669699006E-2</v>
      </c>
    </row>
    <row r="40" spans="1:21" ht="24" x14ac:dyDescent="0.25">
      <c r="A40" s="3" t="s">
        <v>78</v>
      </c>
      <c r="C40" s="1">
        <f>IFERROR(VLOOKUP(A40,'درآمد سود سهام'!A:S,13,0),0)</f>
        <v>0</v>
      </c>
      <c r="E40" s="1">
        <f>IFERROR(VLOOKUP(A40,'درآمد ناشی از تغییر قیمت اوراق'!A:Q,9,0),0)</f>
        <v>-43898024800</v>
      </c>
      <c r="G40" s="1">
        <f>IFERROR(VLOOKUP(A40,'درآمد ناشی از فروش'!A:Q,9,0),0)</f>
        <v>40326104091</v>
      </c>
      <c r="I40" s="1">
        <f t="shared" si="1"/>
        <v>-3571920709</v>
      </c>
      <c r="K40" s="5">
        <f t="shared" si="0"/>
        <v>7.8458865815783478E-3</v>
      </c>
      <c r="M40" s="1">
        <f>IFERROR(VLOOKUP(A40,'درآمد سود سهام'!A:S,19,0),0)</f>
        <v>0</v>
      </c>
      <c r="O40" s="1">
        <f>IFERROR(VLOOKUP(A40,'درآمد ناشی از تغییر قیمت اوراق'!A:Q,17,0),0)</f>
        <v>37944404800</v>
      </c>
      <c r="Q40" s="1">
        <f>IFERROR(VLOOKUP(A40,'درآمد ناشی از فروش'!A:Q,17,0),0)</f>
        <v>40326104091</v>
      </c>
      <c r="S40" s="1">
        <f t="shared" si="2"/>
        <v>78270508891</v>
      </c>
      <c r="U40" s="5">
        <f t="shared" si="3"/>
        <v>2.5830657079610422E-2</v>
      </c>
    </row>
    <row r="41" spans="1:21" ht="24" x14ac:dyDescent="0.25">
      <c r="A41" s="3" t="s">
        <v>80</v>
      </c>
      <c r="C41" s="1">
        <f>IFERROR(VLOOKUP(A41,'درآمد سود سهام'!A:S,13,0),0)</f>
        <v>6866578156</v>
      </c>
      <c r="E41" s="1">
        <f>IFERROR(VLOOKUP(A41,'درآمد ناشی از تغییر قیمت اوراق'!A:Q,9,0),0)</f>
        <v>-5284895559</v>
      </c>
      <c r="G41" s="1">
        <f>IFERROR(VLOOKUP(A41,'درآمد ناشی از فروش'!A:Q,9,0),0)</f>
        <v>0</v>
      </c>
      <c r="I41" s="1">
        <f t="shared" si="1"/>
        <v>1581682597</v>
      </c>
      <c r="K41" s="5">
        <f t="shared" si="0"/>
        <v>-3.4742378891138744E-3</v>
      </c>
      <c r="M41" s="1">
        <f>IFERROR(VLOOKUP(A41,'درآمد سود سهام'!A:S,19,0),0)</f>
        <v>6866578156</v>
      </c>
      <c r="O41" s="1">
        <f>IFERROR(VLOOKUP(A41,'درآمد ناشی از تغییر قیمت اوراق'!A:Q,17,0),0)</f>
        <v>15429465197</v>
      </c>
      <c r="Q41" s="1">
        <f>IFERROR(VLOOKUP(A41,'درآمد ناشی از فروش'!A:Q,17,0),0)</f>
        <v>0</v>
      </c>
      <c r="S41" s="1">
        <f t="shared" si="2"/>
        <v>22296043353</v>
      </c>
      <c r="U41" s="5">
        <f t="shared" si="3"/>
        <v>7.3580900168351039E-3</v>
      </c>
    </row>
    <row r="42" spans="1:21" ht="24" x14ac:dyDescent="0.25">
      <c r="A42" s="3" t="s">
        <v>105</v>
      </c>
      <c r="C42" s="1">
        <f>IFERROR(VLOOKUP(A42,'درآمد سود سهام'!A:S,13,0),0)</f>
        <v>0</v>
      </c>
      <c r="E42" s="1">
        <f>IFERROR(VLOOKUP(A42,'درآمد ناشی از تغییر قیمت اوراق'!A:Q,9,0),0)</f>
        <v>0</v>
      </c>
      <c r="G42" s="1">
        <f>IFERROR(VLOOKUP(A42,'درآمد ناشی از فروش'!A:Q,9,0),0)</f>
        <v>0</v>
      </c>
      <c r="I42" s="1">
        <f t="shared" si="1"/>
        <v>0</v>
      </c>
      <c r="K42" s="5">
        <f t="shared" si="0"/>
        <v>0</v>
      </c>
      <c r="M42" s="1">
        <f>IFERROR(VLOOKUP(A42,'درآمد سود سهام'!A:S,19,0),0)</f>
        <v>0</v>
      </c>
      <c r="O42" s="1">
        <f>IFERROR(VLOOKUP(A42,'درآمد ناشی از تغییر قیمت اوراق'!A:Q,17,0),0)</f>
        <v>0</v>
      </c>
      <c r="Q42" s="1">
        <f>IFERROR(VLOOKUP(A42,'درآمد ناشی از فروش'!A:Q,17,0),0)</f>
        <v>1885921984</v>
      </c>
      <c r="S42" s="1">
        <f t="shared" si="2"/>
        <v>1885921984</v>
      </c>
      <c r="U42" s="5">
        <f t="shared" si="3"/>
        <v>6.2238772607755492E-4</v>
      </c>
    </row>
    <row r="43" spans="1:21" ht="24" x14ac:dyDescent="0.25">
      <c r="A43" s="3" t="s">
        <v>103</v>
      </c>
      <c r="C43" s="1">
        <f>IFERROR(VLOOKUP(A43,'درآمد سود سهام'!A:S,13,0),0)</f>
        <v>0</v>
      </c>
      <c r="E43" s="1">
        <f>IFERROR(VLOOKUP(A43,'درآمد ناشی از تغییر قیمت اوراق'!A:Q,9,0),0)</f>
        <v>0</v>
      </c>
      <c r="G43" s="1">
        <f>IFERROR(VLOOKUP(A43,'درآمد ناشی از فروش'!A:Q,9,0),0)</f>
        <v>0</v>
      </c>
      <c r="I43" s="1">
        <f t="shared" si="1"/>
        <v>0</v>
      </c>
      <c r="K43" s="5">
        <f t="shared" si="0"/>
        <v>0</v>
      </c>
      <c r="M43" s="1">
        <f>IFERROR(VLOOKUP(A43,'درآمد سود سهام'!A:S,19,0),0)</f>
        <v>0</v>
      </c>
      <c r="O43" s="1">
        <f>IFERROR(VLOOKUP(A43,'درآمد ناشی از تغییر قیمت اوراق'!A:Q,17,0),0)</f>
        <v>0</v>
      </c>
      <c r="Q43" s="1">
        <f>IFERROR(VLOOKUP(A43,'درآمد ناشی از فروش'!A:Q,17,0),0)</f>
        <v>1636347822</v>
      </c>
      <c r="S43" s="1">
        <f t="shared" si="2"/>
        <v>1636347822</v>
      </c>
      <c r="U43" s="5">
        <f t="shared" si="3"/>
        <v>5.4002382317345078E-4</v>
      </c>
    </row>
    <row r="44" spans="1:21" ht="24" x14ac:dyDescent="0.25">
      <c r="A44" s="3" t="s">
        <v>106</v>
      </c>
      <c r="C44" s="1">
        <f>IFERROR(VLOOKUP(A44,'درآمد سود سهام'!A:S,13,0),0)</f>
        <v>0</v>
      </c>
      <c r="E44" s="1">
        <f>IFERROR(VLOOKUP(A44,'درآمد ناشی از تغییر قیمت اوراق'!A:Q,9,0),0)</f>
        <v>0</v>
      </c>
      <c r="G44" s="1">
        <f>IFERROR(VLOOKUP(A44,'درآمد ناشی از فروش'!A:Q,9,0),0)</f>
        <v>0</v>
      </c>
      <c r="I44" s="1">
        <f t="shared" si="1"/>
        <v>0</v>
      </c>
      <c r="K44" s="5">
        <f t="shared" si="0"/>
        <v>0</v>
      </c>
      <c r="M44" s="1">
        <f>IFERROR(VLOOKUP(A44,'درآمد سود سهام'!A:S,19,0),0)</f>
        <v>0</v>
      </c>
      <c r="O44" s="1">
        <f>IFERROR(VLOOKUP(A44,'درآمد ناشی از تغییر قیمت اوراق'!A:Q,17,0),0)</f>
        <v>0</v>
      </c>
      <c r="Q44" s="1">
        <f>IFERROR(VLOOKUP(A44,'درآمد ناشی از فروش'!A:Q,17,0),0)</f>
        <v>80830791</v>
      </c>
      <c r="S44" s="1">
        <f t="shared" si="2"/>
        <v>80830791</v>
      </c>
      <c r="U44" s="5">
        <f t="shared" si="3"/>
        <v>2.6675595615486546E-5</v>
      </c>
    </row>
    <row r="45" spans="1:21" ht="24" x14ac:dyDescent="0.25">
      <c r="A45" s="3" t="s">
        <v>98</v>
      </c>
      <c r="C45" s="1">
        <f>IFERROR(VLOOKUP(A45,'درآمد سود سهام'!A:S,13,0),0)</f>
        <v>0</v>
      </c>
      <c r="E45" s="1">
        <f>IFERROR(VLOOKUP(A45,'درآمد ناشی از تغییر قیمت اوراق'!A:Q,9,0),0)</f>
        <v>0</v>
      </c>
      <c r="G45" s="1">
        <f>IFERROR(VLOOKUP(A45,'درآمد ناشی از فروش'!A:Q,9,0),0)</f>
        <v>0</v>
      </c>
      <c r="I45" s="1">
        <f t="shared" si="1"/>
        <v>0</v>
      </c>
      <c r="K45" s="5">
        <f t="shared" si="0"/>
        <v>0</v>
      </c>
      <c r="M45" s="1">
        <f>IFERROR(VLOOKUP(A45,'درآمد سود سهام'!A:S,19,0),0)</f>
        <v>0</v>
      </c>
      <c r="O45" s="1">
        <f>IFERROR(VLOOKUP(A45,'درآمد ناشی از تغییر قیمت اوراق'!A:Q,17,0),0)</f>
        <v>0</v>
      </c>
      <c r="Q45" s="1">
        <f>IFERROR(VLOOKUP(A45,'درآمد ناشی از فروش'!A:Q,17,0),0)</f>
        <v>-4576139713</v>
      </c>
      <c r="S45" s="1">
        <f t="shared" si="2"/>
        <v>-4576139713</v>
      </c>
      <c r="U45" s="5">
        <f t="shared" si="3"/>
        <v>-1.5102073226520407E-3</v>
      </c>
    </row>
    <row r="46" spans="1:21" ht="24" x14ac:dyDescent="0.25">
      <c r="A46" s="3" t="s">
        <v>97</v>
      </c>
      <c r="C46" s="1">
        <f>IFERROR(VLOOKUP(A46,'درآمد سود سهام'!A:S,13,0),0)</f>
        <v>0</v>
      </c>
      <c r="E46" s="1">
        <f>IFERROR(VLOOKUP(A46,'درآمد ناشی از تغییر قیمت اوراق'!A:Q,9,0),0)</f>
        <v>0</v>
      </c>
      <c r="G46" s="1">
        <f>IFERROR(VLOOKUP(A46,'درآمد ناشی از فروش'!A:Q,9,0),0)</f>
        <v>2940094551</v>
      </c>
      <c r="I46" s="1">
        <f t="shared" si="1"/>
        <v>2940094551</v>
      </c>
      <c r="K46" s="5">
        <f t="shared" si="0"/>
        <v>-6.458051638195678E-3</v>
      </c>
      <c r="M46" s="1">
        <f>IFERROR(VLOOKUP(A46,'درآمد سود سهام'!A:S,19,0),0)</f>
        <v>0</v>
      </c>
      <c r="O46" s="1">
        <f>IFERROR(VLOOKUP(A46,'درآمد ناشی از تغییر قیمت اوراق'!A:Q,17,0),0)</f>
        <v>0</v>
      </c>
      <c r="Q46" s="1">
        <f>IFERROR(VLOOKUP(A46,'درآمد ناشی از فروش'!A:Q,17,0),0)</f>
        <v>2940094551</v>
      </c>
      <c r="S46" s="1">
        <f t="shared" si="2"/>
        <v>2940094551</v>
      </c>
      <c r="U46" s="5">
        <f t="shared" si="3"/>
        <v>9.7028338265020184E-4</v>
      </c>
    </row>
    <row r="47" spans="1:21" ht="24" x14ac:dyDescent="0.25">
      <c r="A47" s="3" t="s">
        <v>96</v>
      </c>
      <c r="C47" s="1">
        <f>IFERROR(VLOOKUP(A47,'درآمد سود سهام'!A:S,13,0),0)</f>
        <v>150294118</v>
      </c>
      <c r="E47" s="1">
        <f>IFERROR(VLOOKUP(A47,'درآمد ناشی از تغییر قیمت اوراق'!A:Q,9,0),0)</f>
        <v>-669782250</v>
      </c>
      <c r="G47" s="1">
        <f>IFERROR(VLOOKUP(A47,'درآمد ناشی از فروش'!A:Q,9,0),0)</f>
        <v>0</v>
      </c>
      <c r="I47" s="1">
        <f t="shared" si="1"/>
        <v>-519488132</v>
      </c>
      <c r="K47" s="5">
        <f t="shared" si="0"/>
        <v>1.1410793509156816E-3</v>
      </c>
      <c r="M47" s="1">
        <f>IFERROR(VLOOKUP(A47,'درآمد سود سهام'!A:S,19,0),0)</f>
        <v>150294118</v>
      </c>
      <c r="O47" s="1">
        <f>IFERROR(VLOOKUP(A47,'درآمد ناشی از تغییر قیمت اوراق'!A:Q,17,0),0)</f>
        <v>3069871828</v>
      </c>
      <c r="Q47" s="1">
        <f>IFERROR(VLOOKUP(A47,'درآمد ناشی از فروش'!A:Q,17,0),0)</f>
        <v>-32149548</v>
      </c>
      <c r="S47" s="1">
        <f t="shared" si="2"/>
        <v>3188016398</v>
      </c>
      <c r="U47" s="5">
        <f t="shared" si="3"/>
        <v>1.0521019922790067E-3</v>
      </c>
    </row>
    <row r="48" spans="1:21" ht="24" x14ac:dyDescent="0.25">
      <c r="A48" s="3" t="s">
        <v>113</v>
      </c>
      <c r="C48" s="1">
        <f>IFERROR(VLOOKUP(A48,'درآمد سود سهام'!A:S,13,0),0)</f>
        <v>0</v>
      </c>
      <c r="E48" s="1">
        <f>IFERROR(VLOOKUP(A48,'درآمد ناشی از تغییر قیمت اوراق'!A:Q,9,0),0)</f>
        <v>16557443110</v>
      </c>
      <c r="G48" s="1">
        <f>IFERROR(VLOOKUP(A48,'درآمد ناشی از فروش'!A:Q,9,0),0)</f>
        <v>0</v>
      </c>
      <c r="I48" s="1">
        <f t="shared" si="1"/>
        <v>16557443110</v>
      </c>
      <c r="K48" s="5">
        <f t="shared" si="0"/>
        <v>-3.6369178183231578E-2</v>
      </c>
      <c r="M48" s="1">
        <f>IFERROR(VLOOKUP(A48,'درآمد سود سهام'!A:S,19,0),0)</f>
        <v>0</v>
      </c>
      <c r="O48" s="1">
        <f>IFERROR(VLOOKUP(A48,'درآمد ناشی از تغییر قیمت اوراق'!A:Q,17,0),0)</f>
        <v>20347190509</v>
      </c>
      <c r="Q48" s="1">
        <f>IFERROR(VLOOKUP(A48,'درآمد ناشی از فروش'!A:Q,17,0),0)</f>
        <v>0</v>
      </c>
      <c r="S48" s="1">
        <f t="shared" si="2"/>
        <v>20347190509</v>
      </c>
      <c r="U48" s="5">
        <f t="shared" si="3"/>
        <v>6.7149339900601721E-3</v>
      </c>
    </row>
    <row r="49" spans="1:21" ht="24" x14ac:dyDescent="0.25">
      <c r="A49" s="3" t="s">
        <v>108</v>
      </c>
      <c r="C49" s="1">
        <f>IFERROR(VLOOKUP(A49,'درآمد سود سهام'!A:S,13,0),0)</f>
        <v>0</v>
      </c>
      <c r="E49" s="1">
        <f>IFERROR(VLOOKUP(A49,'درآمد ناشی از تغییر قیمت اوراق'!A:Q,9,0),0)</f>
        <v>39690800</v>
      </c>
      <c r="G49" s="1">
        <f>IFERROR(VLOOKUP(A49,'درآمد ناشی از فروش'!A:Q,9,0),0)</f>
        <v>0</v>
      </c>
      <c r="I49" s="1">
        <f t="shared" si="1"/>
        <v>39690800</v>
      </c>
      <c r="K49" s="5">
        <f t="shared" si="0"/>
        <v>-8.7182650596768862E-5</v>
      </c>
      <c r="M49" s="1">
        <f>IFERROR(VLOOKUP(A49,'درآمد سود سهام'!A:S,19,0),0)</f>
        <v>0</v>
      </c>
      <c r="O49" s="1">
        <f>IFERROR(VLOOKUP(A49,'درآمد ناشی از تغییر قیمت اوراق'!A:Q,17,0),0)</f>
        <v>532106479</v>
      </c>
      <c r="Q49" s="1">
        <f>IFERROR(VLOOKUP(A49,'درآمد ناشی از فروش'!A:Q,17,0),0)</f>
        <v>0</v>
      </c>
      <c r="S49" s="1">
        <f t="shared" si="2"/>
        <v>532106479</v>
      </c>
      <c r="U49" s="5">
        <f t="shared" si="3"/>
        <v>1.7560458189979093E-4</v>
      </c>
    </row>
    <row r="50" spans="1:21" ht="24" x14ac:dyDescent="0.25">
      <c r="A50" s="3" t="s">
        <v>112</v>
      </c>
      <c r="C50" s="1">
        <f>IFERROR(VLOOKUP(A50,'درآمد سود سهام'!A:S,13,0),0)</f>
        <v>0</v>
      </c>
      <c r="E50" s="1">
        <f>IFERROR(VLOOKUP(A50,'درآمد ناشی از تغییر قیمت اوراق'!A:Q,9,0),0)</f>
        <v>0</v>
      </c>
      <c r="G50" s="1">
        <f>IFERROR(VLOOKUP(A50,'درآمد ناشی از فروش'!A:Q,9,0),0)</f>
        <v>0</v>
      </c>
      <c r="I50" s="1">
        <f t="shared" si="1"/>
        <v>0</v>
      </c>
      <c r="K50" s="5">
        <f t="shared" si="0"/>
        <v>0</v>
      </c>
      <c r="M50" s="1">
        <f>IFERROR(VLOOKUP(A50,'درآمد سود سهام'!A:S,19,0),0)</f>
        <v>0</v>
      </c>
      <c r="O50" s="1">
        <f>IFERROR(VLOOKUP(A50,'درآمد ناشی از تغییر قیمت اوراق'!A:Q,17,0),0)</f>
        <v>0</v>
      </c>
      <c r="Q50" s="1">
        <f>IFERROR(VLOOKUP(A50,'درآمد ناشی از فروش'!A:Q,17,0),0)</f>
        <v>0</v>
      </c>
      <c r="S50" s="1">
        <f t="shared" si="2"/>
        <v>0</v>
      </c>
      <c r="U50" s="5">
        <f t="shared" si="3"/>
        <v>0</v>
      </c>
    </row>
    <row r="51" spans="1:21" ht="24" x14ac:dyDescent="0.25">
      <c r="A51" s="3" t="s">
        <v>110</v>
      </c>
      <c r="C51" s="1">
        <f>IFERROR(VLOOKUP(A51,'درآمد سود سهام'!A:S,13,0),0)</f>
        <v>0</v>
      </c>
      <c r="E51" s="1">
        <f>IFERROR(VLOOKUP(A51,'درآمد ناشی از تغییر قیمت اوراق'!A:Q,9,0),0)</f>
        <v>0</v>
      </c>
      <c r="G51" s="1">
        <f>IFERROR(VLOOKUP(A51,'درآمد ناشی از فروش'!A:Q,9,0),0)</f>
        <v>327849283</v>
      </c>
      <c r="I51" s="1">
        <f t="shared" si="1"/>
        <v>327849283</v>
      </c>
      <c r="K51" s="5">
        <f t="shared" si="0"/>
        <v>-7.2013588761602669E-4</v>
      </c>
      <c r="M51" s="1">
        <f>IFERROR(VLOOKUP(A51,'درآمد سود سهام'!A:S,19,0),0)</f>
        <v>0</v>
      </c>
      <c r="O51" s="1">
        <f>IFERROR(VLOOKUP(A51,'درآمد ناشی از تغییر قیمت اوراق'!A:Q,17,0),0)</f>
        <v>0</v>
      </c>
      <c r="Q51" s="1">
        <f>IFERROR(VLOOKUP(A51,'درآمد ناشی از فروش'!A:Q,17,0),0)</f>
        <v>327849283</v>
      </c>
      <c r="S51" s="1">
        <f t="shared" si="2"/>
        <v>327849283</v>
      </c>
      <c r="U51" s="5">
        <f t="shared" si="3"/>
        <v>1.0819608206154024E-4</v>
      </c>
    </row>
    <row r="52" spans="1:21" ht="24" x14ac:dyDescent="0.25">
      <c r="A52" s="3" t="s">
        <v>111</v>
      </c>
      <c r="C52" s="1">
        <f>IFERROR(VLOOKUP(A52,'درآمد سود سهام'!A:S,13,0),0)</f>
        <v>0</v>
      </c>
      <c r="E52" s="1">
        <f>IFERROR(VLOOKUP(A52,'درآمد ناشی از تغییر قیمت اوراق'!A:Q,9,0),0)</f>
        <v>0</v>
      </c>
      <c r="G52" s="1">
        <f>IFERROR(VLOOKUP(A52,'درآمد ناشی از فروش'!A:Q,9,0),0)</f>
        <v>0</v>
      </c>
      <c r="I52" s="1">
        <f t="shared" si="1"/>
        <v>0</v>
      </c>
      <c r="K52" s="5">
        <f t="shared" si="0"/>
        <v>0</v>
      </c>
      <c r="M52" s="1">
        <f>IFERROR(VLOOKUP(A52,'درآمد سود سهام'!A:S,19,0),0)</f>
        <v>0</v>
      </c>
      <c r="O52" s="1">
        <f>IFERROR(VLOOKUP(A52,'درآمد ناشی از تغییر قیمت اوراق'!A:Q,17,0),0)</f>
        <v>0</v>
      </c>
      <c r="Q52" s="1">
        <f>IFERROR(VLOOKUP(A52,'درآمد ناشی از فروش'!A:Q,17,0),0)</f>
        <v>-17025287</v>
      </c>
      <c r="S52" s="1">
        <f t="shared" si="2"/>
        <v>-17025287</v>
      </c>
      <c r="U52" s="5">
        <f t="shared" si="3"/>
        <v>-5.6186468749217127E-6</v>
      </c>
    </row>
    <row r="53" spans="1:21" ht="24" x14ac:dyDescent="0.25">
      <c r="A53" s="3" t="s">
        <v>95</v>
      </c>
      <c r="C53" s="1">
        <f>IFERROR(VLOOKUP(A53,'درآمد سود سهام'!A:S,13,0),0)</f>
        <v>0</v>
      </c>
      <c r="E53" s="1">
        <f>IFERROR(VLOOKUP(A53,'درآمد ناشی از تغییر قیمت اوراق'!A:Q,9,0),0)</f>
        <v>0</v>
      </c>
      <c r="G53" s="1">
        <f>IFERROR(VLOOKUP(A53,'درآمد ناشی از فروش'!A:Q,9,0),0)</f>
        <v>0</v>
      </c>
      <c r="I53" s="1">
        <f t="shared" si="1"/>
        <v>0</v>
      </c>
      <c r="K53" s="5">
        <f t="shared" si="0"/>
        <v>0</v>
      </c>
      <c r="M53" s="1">
        <f>IFERROR(VLOOKUP(A53,'درآمد سود سهام'!A:S,19,0),0)</f>
        <v>0</v>
      </c>
      <c r="O53" s="1">
        <f>IFERROR(VLOOKUP(A53,'درآمد ناشی از تغییر قیمت اوراق'!A:Q,17,0),0)</f>
        <v>0</v>
      </c>
      <c r="Q53" s="1">
        <f>IFERROR(VLOOKUP(A53,'درآمد ناشی از فروش'!A:Q,17,0),0)</f>
        <v>-3241660181</v>
      </c>
      <c r="S53" s="1">
        <f t="shared" si="2"/>
        <v>-3241660181</v>
      </c>
      <c r="U53" s="5">
        <f t="shared" si="3"/>
        <v>-1.0698053927392709E-3</v>
      </c>
    </row>
    <row r="54" spans="1:21" ht="24" x14ac:dyDescent="0.25">
      <c r="A54" s="3" t="s">
        <v>125</v>
      </c>
      <c r="C54" s="1">
        <f>IFERROR(VLOOKUP(A54,'درآمد سود سهام'!A:S,13,0),0)</f>
        <v>0</v>
      </c>
      <c r="E54" s="1">
        <f>IFERROR(VLOOKUP(A54,'درآمد ناشی از تغییر قیمت اوراق'!A:Q,9,0),0)</f>
        <v>4952419570</v>
      </c>
      <c r="G54" s="1">
        <f>IFERROR(VLOOKUP(A54,'درآمد ناشی از فروش'!A:Q,9,0),0)</f>
        <v>0</v>
      </c>
      <c r="I54" s="1">
        <f t="shared" si="1"/>
        <v>4952419570</v>
      </c>
      <c r="K54" s="5">
        <f t="shared" ref="K54" si="4">+I54/$I$70</f>
        <v>-1.0878215228211835E-2</v>
      </c>
      <c r="M54" s="1">
        <f>IFERROR(VLOOKUP(A54,'درآمد سود سهام'!A:S,19,0),0)</f>
        <v>4154002591</v>
      </c>
      <c r="O54" s="1">
        <f>IFERROR(VLOOKUP(A54,'درآمد ناشی از تغییر قیمت اوراق'!A:Q,17,0),0)</f>
        <v>16089595889</v>
      </c>
      <c r="Q54" s="1">
        <f>IFERROR(VLOOKUP(A54,'درآمد ناشی از فروش'!A:Q,17,0),0)</f>
        <v>0</v>
      </c>
      <c r="S54" s="1">
        <f t="shared" ref="S54" si="5">+M54+O54+Q54</f>
        <v>20243598480</v>
      </c>
      <c r="U54" s="5">
        <f t="shared" ref="U54" si="6">+S54/$S$70</f>
        <v>6.6807467819380625E-3</v>
      </c>
    </row>
    <row r="55" spans="1:21" ht="24" x14ac:dyDescent="0.25">
      <c r="A55" s="3" t="s">
        <v>123</v>
      </c>
      <c r="C55" s="1">
        <f>IFERROR(VLOOKUP(A55,'درآمد سود سهام'!A:S,13,0),0)</f>
        <v>0</v>
      </c>
      <c r="E55" s="1">
        <f>IFERROR(VLOOKUP(A55,'درآمد ناشی از تغییر قیمت اوراق'!A:Q,9,0),0)</f>
        <v>0</v>
      </c>
      <c r="G55" s="1">
        <f>IFERROR(VLOOKUP(A55,'درآمد ناشی از فروش'!A:Q,9,0),0)</f>
        <v>7919876</v>
      </c>
      <c r="I55" s="1">
        <f t="shared" si="1"/>
        <v>7919876</v>
      </c>
      <c r="K55" s="5">
        <f t="shared" ref="K55:K61" si="7">+I55/$I$70</f>
        <v>-1.7396368480296071E-5</v>
      </c>
      <c r="M55" s="1">
        <f>IFERROR(VLOOKUP(A55,'درآمد سود سهام'!A:S,19,0),0)</f>
        <v>0</v>
      </c>
      <c r="O55" s="1">
        <f>IFERROR(VLOOKUP(A55,'درآمد ناشی از تغییر قیمت اوراق'!A:Q,17,0),0)</f>
        <v>0</v>
      </c>
      <c r="Q55" s="1">
        <f>IFERROR(VLOOKUP(A55,'درآمد ناشی از فروش'!A:Q,17,0),0)</f>
        <v>7919876</v>
      </c>
      <c r="S55" s="1">
        <f t="shared" ref="S55:S61" si="8">+M55+O55+Q55</f>
        <v>7919876</v>
      </c>
      <c r="U55" s="5">
        <f t="shared" ref="U55:U61" si="9">+S55/$S$70</f>
        <v>2.6136996420188086E-6</v>
      </c>
    </row>
    <row r="56" spans="1:21" ht="24" x14ac:dyDescent="0.25">
      <c r="A56" s="3" t="s">
        <v>118</v>
      </c>
      <c r="C56" s="1">
        <f>IFERROR(VLOOKUP(A56,'درآمد سود سهام'!A:S,13,0),0)</f>
        <v>573536828</v>
      </c>
      <c r="E56" s="1">
        <f>IFERROR(VLOOKUP(A56,'درآمد ناشی از تغییر قیمت اوراق'!A:Q,9,0),0)</f>
        <v>206392160</v>
      </c>
      <c r="G56" s="1">
        <f>IFERROR(VLOOKUP(A56,'درآمد ناشی از فروش'!A:Q,9,0),0)</f>
        <v>0</v>
      </c>
      <c r="I56" s="1">
        <f t="shared" si="1"/>
        <v>779928988</v>
      </c>
      <c r="K56" s="5">
        <f t="shared" si="7"/>
        <v>-1.7131495573557483E-3</v>
      </c>
      <c r="M56" s="1">
        <f>IFERROR(VLOOKUP(A56,'درآمد سود سهام'!A:S,19,0),0)</f>
        <v>573536828</v>
      </c>
      <c r="O56" s="1">
        <f>IFERROR(VLOOKUP(A56,'درآمد ناشی از تغییر قیمت اوراق'!A:Q,17,0),0)</f>
        <v>2656938269</v>
      </c>
      <c r="Q56" s="1">
        <f>IFERROR(VLOOKUP(A56,'درآمد ناشی از فروش'!A:Q,17,0),0)</f>
        <v>0</v>
      </c>
      <c r="S56" s="1">
        <f t="shared" si="8"/>
        <v>3230475097</v>
      </c>
      <c r="U56" s="5">
        <f t="shared" si="9"/>
        <v>1.066114116506316E-3</v>
      </c>
    </row>
    <row r="57" spans="1:21" ht="24" x14ac:dyDescent="0.25">
      <c r="A57" s="3" t="s">
        <v>117</v>
      </c>
      <c r="C57" s="1">
        <f>IFERROR(VLOOKUP(A57,'درآمد سود سهام'!A:S,13,0),0)</f>
        <v>0</v>
      </c>
      <c r="E57" s="1">
        <f>IFERROR(VLOOKUP(A57,'درآمد ناشی از تغییر قیمت اوراق'!A:Q,9,0),0)</f>
        <v>0</v>
      </c>
      <c r="G57" s="1">
        <f>IFERROR(VLOOKUP(A57,'درآمد ناشی از فروش'!A:Q,9,0),0)</f>
        <v>18149702</v>
      </c>
      <c r="I57" s="1">
        <f t="shared" si="1"/>
        <v>18149702</v>
      </c>
      <c r="K57" s="5">
        <f t="shared" si="7"/>
        <v>-3.9866647381798221E-5</v>
      </c>
      <c r="M57" s="1">
        <f>IFERROR(VLOOKUP(A57,'درآمد سود سهام'!A:S,19,0),0)</f>
        <v>0</v>
      </c>
      <c r="O57" s="1">
        <f>IFERROR(VLOOKUP(A57,'درآمد ناشی از تغییر قیمت اوراق'!A:Q,17,0),0)</f>
        <v>0</v>
      </c>
      <c r="Q57" s="1">
        <f>IFERROR(VLOOKUP(A57,'درآمد ناشی از فروش'!A:Q,17,0),0)</f>
        <v>18149702</v>
      </c>
      <c r="S57" s="1">
        <f t="shared" si="8"/>
        <v>18149702</v>
      </c>
      <c r="U57" s="5">
        <f t="shared" si="9"/>
        <v>5.9897237810475891E-6</v>
      </c>
    </row>
    <row r="58" spans="1:21" ht="24" x14ac:dyDescent="0.25">
      <c r="A58" s="3" t="s">
        <v>120</v>
      </c>
      <c r="C58" s="1">
        <f>IFERROR(VLOOKUP(A58,'درآمد سود سهام'!A:S,13,0),0)</f>
        <v>224506286</v>
      </c>
      <c r="E58" s="1">
        <f>IFERROR(VLOOKUP(A58,'درآمد ناشی از تغییر قیمت اوراق'!A:Q,9,0),0)</f>
        <v>-240317870</v>
      </c>
      <c r="G58" s="1">
        <f>IFERROR(VLOOKUP(A58,'درآمد ناشی از فروش'!A:Q,9,0),0)</f>
        <v>0</v>
      </c>
      <c r="I58" s="1">
        <f t="shared" si="1"/>
        <v>-15811584</v>
      </c>
      <c r="K58" s="5">
        <f t="shared" si="7"/>
        <v>3.4730864665198505E-5</v>
      </c>
      <c r="M58" s="1">
        <f>IFERROR(VLOOKUP(A58,'درآمد سود سهام'!A:S,19,0),0)</f>
        <v>224506286</v>
      </c>
      <c r="O58" s="1">
        <f>IFERROR(VLOOKUP(A58,'درآمد ناشی از تغییر قیمت اوراق'!A:Q,17,0),0)</f>
        <v>-1265189929</v>
      </c>
      <c r="Q58" s="1">
        <f>IFERROR(VLOOKUP(A58,'درآمد ناشی از فروش'!A:Q,17,0),0)</f>
        <v>0</v>
      </c>
      <c r="S58" s="1">
        <f t="shared" si="8"/>
        <v>-1040683643</v>
      </c>
      <c r="U58" s="5">
        <f t="shared" si="9"/>
        <v>-3.4344407225112228E-4</v>
      </c>
    </row>
    <row r="59" spans="1:21" ht="24" x14ac:dyDescent="0.25">
      <c r="A59" s="3" t="s">
        <v>116</v>
      </c>
      <c r="C59" s="1">
        <f>IFERROR(VLOOKUP(A59,'درآمد سود سهام'!A:S,13,0),0)</f>
        <v>6866549089</v>
      </c>
      <c r="E59" s="1">
        <f>IFERROR(VLOOKUP(A59,'درآمد ناشی از تغییر قیمت اوراق'!A:Q,9,0),0)</f>
        <v>-1275170844</v>
      </c>
      <c r="G59" s="1">
        <f>IFERROR(VLOOKUP(A59,'درآمد ناشی از فروش'!A:Q,9,0),0)</f>
        <v>0</v>
      </c>
      <c r="I59" s="1">
        <f t="shared" si="1"/>
        <v>5591378245</v>
      </c>
      <c r="K59" s="5">
        <f t="shared" si="7"/>
        <v>-1.228171707015756E-2</v>
      </c>
      <c r="M59" s="1">
        <f>IFERROR(VLOOKUP(A59,'درآمد سود سهام'!A:S,19,0),0)</f>
        <v>6866549089</v>
      </c>
      <c r="O59" s="1">
        <f>IFERROR(VLOOKUP(A59,'درآمد ناشی از تغییر قیمت اوراق'!A:Q,17,0),0)</f>
        <v>4504157441</v>
      </c>
      <c r="Q59" s="1">
        <f>IFERROR(VLOOKUP(A59,'درآمد ناشی از فروش'!A:Q,17,0),0)</f>
        <v>0</v>
      </c>
      <c r="S59" s="1">
        <f t="shared" si="8"/>
        <v>11370706530</v>
      </c>
      <c r="U59" s="5">
        <f t="shared" si="9"/>
        <v>3.7525349622850065E-3</v>
      </c>
    </row>
    <row r="60" spans="1:21" ht="24" x14ac:dyDescent="0.25">
      <c r="A60" s="3" t="s">
        <v>121</v>
      </c>
      <c r="C60" s="1">
        <f>IFERROR(VLOOKUP(A60,'درآمد سود سهام'!A:S,13,0),0)</f>
        <v>0</v>
      </c>
      <c r="E60" s="1">
        <f>IFERROR(VLOOKUP(A60,'درآمد ناشی از تغییر قیمت اوراق'!A:Q,9,0),0)</f>
        <v>30627483571</v>
      </c>
      <c r="G60" s="1">
        <f>IFERROR(VLOOKUP(A60,'درآمد ناشی از فروش'!A:Q,9,0),0)</f>
        <v>2757799178</v>
      </c>
      <c r="I60" s="1">
        <f t="shared" si="1"/>
        <v>33385282749</v>
      </c>
      <c r="K60" s="5">
        <f t="shared" si="7"/>
        <v>-7.3332294662249234E-2</v>
      </c>
      <c r="M60" s="1">
        <f>IFERROR(VLOOKUP(A60,'درآمد سود سهام'!A:S,19,0),0)</f>
        <v>0</v>
      </c>
      <c r="O60" s="1">
        <f>IFERROR(VLOOKUP(A60,'درآمد ناشی از تغییر قیمت اوراق'!A:Q,17,0),0)</f>
        <v>55248882585</v>
      </c>
      <c r="Q60" s="1">
        <f>IFERROR(VLOOKUP(A60,'درآمد ناشی از فروش'!A:Q,17,0),0)</f>
        <v>2757799178</v>
      </c>
      <c r="S60" s="1">
        <f t="shared" si="8"/>
        <v>58006681763</v>
      </c>
      <c r="U60" s="5">
        <f t="shared" si="9"/>
        <v>1.9143234484814163E-2</v>
      </c>
    </row>
    <row r="61" spans="1:21" ht="24" x14ac:dyDescent="0.25">
      <c r="A61" s="3" t="s">
        <v>119</v>
      </c>
      <c r="C61" s="1">
        <f>IFERROR(VLOOKUP(A61,'درآمد سود سهام'!A:S,13,0),0)</f>
        <v>0</v>
      </c>
      <c r="E61" s="1">
        <f>IFERROR(VLOOKUP(A61,'درآمد ناشی از تغییر قیمت اوراق'!A:Q,9,0),0)</f>
        <v>-2285310016</v>
      </c>
      <c r="G61" s="1">
        <f>IFERROR(VLOOKUP(A61,'درآمد ناشی از فروش'!A:Q,9,0),0)</f>
        <v>0</v>
      </c>
      <c r="I61" s="1">
        <f t="shared" si="1"/>
        <v>-2285310016</v>
      </c>
      <c r="K61" s="5">
        <f t="shared" si="7"/>
        <v>5.0197875737003099E-3</v>
      </c>
      <c r="M61" s="1">
        <f>IFERROR(VLOOKUP(A61,'درآمد سود سهام'!A:S,19,0),0)</f>
        <v>0</v>
      </c>
      <c r="O61" s="1">
        <f>IFERROR(VLOOKUP(A61,'درآمد ناشی از تغییر قیمت اوراق'!A:Q,17,0),0)</f>
        <v>3931409891</v>
      </c>
      <c r="Q61" s="1">
        <f>IFERROR(VLOOKUP(A61,'درآمد ناشی از فروش'!A:Q,17,0),0)</f>
        <v>0</v>
      </c>
      <c r="S61" s="1">
        <f t="shared" si="8"/>
        <v>3931409891</v>
      </c>
      <c r="U61" s="5">
        <f t="shared" si="9"/>
        <v>1.2974350387223112E-3</v>
      </c>
    </row>
    <row r="62" spans="1:21" ht="24" x14ac:dyDescent="0.25">
      <c r="A62" s="3" t="s">
        <v>129</v>
      </c>
      <c r="C62" s="1">
        <f>IFERROR(VLOOKUP(A62,'درآمد سود سهام'!A:S,13,0),0)</f>
        <v>373358779</v>
      </c>
      <c r="E62" s="1">
        <f>IFERROR(VLOOKUP(A62,'درآمد ناشی از تغییر قیمت اوراق'!A:Q,9,0),0)</f>
        <v>0</v>
      </c>
      <c r="G62" s="1">
        <f>IFERROR(VLOOKUP(A62,'درآمد ناشی از فروش'!A:Q,9,0),0)</f>
        <v>903017605</v>
      </c>
      <c r="I62" s="1">
        <f t="shared" si="1"/>
        <v>1276376384</v>
      </c>
      <c r="K62" s="5">
        <f t="shared" ref="K62" si="10">+I62/$I$70</f>
        <v>-2.8036188818627811E-3</v>
      </c>
      <c r="M62" s="1">
        <f>IFERROR(VLOOKUP(A62,'درآمد سود سهام'!A:S,19,0),0)</f>
        <v>373358779</v>
      </c>
      <c r="O62" s="1">
        <f>IFERROR(VLOOKUP(A62,'درآمد ناشی از تغییر قیمت اوراق'!A:Q,17,0),0)</f>
        <v>0</v>
      </c>
      <c r="Q62" s="1">
        <f>IFERROR(VLOOKUP(A62,'درآمد ناشی از فروش'!A:Q,17,0),0)</f>
        <v>903017605</v>
      </c>
      <c r="S62" s="1">
        <f t="shared" ref="S62" si="11">+M62+O62+Q62</f>
        <v>1276376384</v>
      </c>
      <c r="U62" s="5">
        <f t="shared" ref="U62" si="12">+S62/$S$70</f>
        <v>4.2122685985766209E-4</v>
      </c>
    </row>
    <row r="63" spans="1:21" ht="24" x14ac:dyDescent="0.25">
      <c r="A63" s="3" t="s">
        <v>128</v>
      </c>
      <c r="C63" s="1">
        <f>IFERROR(VLOOKUP(A63,'درآمد سود سهام'!A:S,13,0),0)</f>
        <v>0</v>
      </c>
      <c r="E63" s="1">
        <f>IFERROR(VLOOKUP(A63,'درآمد ناشی از تغییر قیمت اوراق'!A:Q,9,0),0)</f>
        <v>378426698</v>
      </c>
      <c r="G63" s="1">
        <f>IFERROR(VLOOKUP(A63,'درآمد ناشی از فروش'!A:Q,9,0),0)</f>
        <v>0</v>
      </c>
      <c r="I63" s="1">
        <f t="shared" si="1"/>
        <v>378426698</v>
      </c>
      <c r="K63" s="5">
        <f t="shared" ref="K63" si="13">+I63/$I$70</f>
        <v>-8.3123148407749324E-4</v>
      </c>
      <c r="M63" s="1">
        <f>IFERROR(VLOOKUP(A63,'درآمد سود سهام'!A:S,19,0),0)</f>
        <v>0</v>
      </c>
      <c r="O63" s="1">
        <f>IFERROR(VLOOKUP(A63,'درآمد ناشی از تغییر قیمت اوراق'!A:Q,17,0),0)</f>
        <v>378426698</v>
      </c>
      <c r="Q63" s="1">
        <f>IFERROR(VLOOKUP(A63,'درآمد ناشی از فروش'!A:Q,17,0),0)</f>
        <v>0</v>
      </c>
      <c r="S63" s="1">
        <f t="shared" ref="S63" si="14">+M63+O63+Q63</f>
        <v>378426698</v>
      </c>
      <c r="U63" s="5">
        <f t="shared" ref="U63" si="15">+S63/$S$70</f>
        <v>1.2488752665988203E-4</v>
      </c>
    </row>
    <row r="64" spans="1:21" ht="24" x14ac:dyDescent="0.25">
      <c r="A64" s="3" t="s">
        <v>140</v>
      </c>
      <c r="C64" s="1">
        <f>IFERROR(VLOOKUP(A64,'درآمد سود سهام'!A:S,13,0),0)</f>
        <v>0</v>
      </c>
      <c r="E64" s="1">
        <f>IFERROR(VLOOKUP(A64,'درآمد ناشی از تغییر قیمت اوراق'!A:Q,9,0),0)</f>
        <v>0</v>
      </c>
      <c r="G64" s="1">
        <f>IFERROR(VLOOKUP(A64,'درآمد ناشی از فروش'!A:Q,9,0),0)</f>
        <v>18918865</v>
      </c>
      <c r="I64" s="1">
        <f t="shared" si="1"/>
        <v>18918865</v>
      </c>
      <c r="K64" s="5">
        <f t="shared" ref="K64" si="16">+I64/$I$70</f>
        <v>-4.1556148955990798E-5</v>
      </c>
      <c r="M64" s="1">
        <f>IFERROR(VLOOKUP(A64,'درآمد سود سهام'!A:S,19,0),0)</f>
        <v>0</v>
      </c>
      <c r="O64" s="1">
        <f>IFERROR(VLOOKUP(A64,'درآمد ناشی از تغییر قیمت اوراق'!A:Q,17,0),0)</f>
        <v>0</v>
      </c>
      <c r="Q64" s="1">
        <f>IFERROR(VLOOKUP(A64,'درآمد ناشی از فروش'!A:Q,17,0),0)</f>
        <v>18918865</v>
      </c>
      <c r="S64" s="1">
        <f t="shared" ref="S64" si="17">+M64+O64+Q64</f>
        <v>18918865</v>
      </c>
      <c r="U64" s="5">
        <f t="shared" ref="U64" si="18">+S64/$S$70</f>
        <v>6.2435612221582969E-6</v>
      </c>
    </row>
    <row r="65" spans="1:21" s="3" customFormat="1" ht="24" x14ac:dyDescent="0.25">
      <c r="A65" s="3" t="s">
        <v>86</v>
      </c>
      <c r="C65" s="1">
        <f>IFERROR(VLOOKUP(A65,'درآمد سود سهام'!A:S,13,0),0)</f>
        <v>0</v>
      </c>
      <c r="D65" s="1"/>
      <c r="E65" s="1">
        <f>IFERROR(VLOOKUP(A65,'درآمد ناشی از تغییر قیمت اوراق'!A:Q,9,0),0)</f>
        <v>0</v>
      </c>
      <c r="F65" s="1"/>
      <c r="G65" s="1">
        <f>IFERROR(VLOOKUP(A65,'درآمد ناشی از فروش'!A:Q,9,0),0)</f>
        <v>0</v>
      </c>
      <c r="H65" s="1"/>
      <c r="I65" s="1">
        <f t="shared" si="1"/>
        <v>0</v>
      </c>
      <c r="J65" s="1"/>
      <c r="K65" s="5">
        <f t="shared" si="0"/>
        <v>0</v>
      </c>
      <c r="L65" s="1"/>
      <c r="M65" s="1">
        <f>IFERROR(VLOOKUP(A65,'درآمد سود سهام'!A:S,19,0),0)</f>
        <v>0</v>
      </c>
      <c r="N65" s="1"/>
      <c r="O65" s="1">
        <f>IFERROR(VLOOKUP(A65,'درآمد ناشی از تغییر قیمت اوراق'!A:Q,17,0),0)</f>
        <v>0</v>
      </c>
      <c r="P65" s="1"/>
      <c r="Q65" s="1">
        <f>IFERROR(VLOOKUP(A65,'درآمد ناشی از فروش'!A:Q,17,0),0)</f>
        <v>4137011912</v>
      </c>
      <c r="R65" s="1"/>
      <c r="S65" s="1">
        <f t="shared" si="2"/>
        <v>4137011912</v>
      </c>
      <c r="T65" s="1"/>
      <c r="U65" s="5">
        <f t="shared" si="3"/>
        <v>1.3652873546785261E-3</v>
      </c>
    </row>
    <row r="66" spans="1:21" s="3" customFormat="1" ht="24" x14ac:dyDescent="0.25">
      <c r="A66" s="3" t="s">
        <v>87</v>
      </c>
      <c r="C66" s="1">
        <f>IFERROR(VLOOKUP(A66,'درآمد سود سهام'!A:S,13,0),0)</f>
        <v>0</v>
      </c>
      <c r="D66" s="1"/>
      <c r="E66" s="1">
        <f>IFERROR(VLOOKUP(A66,'درآمد ناشی از تغییر قیمت اوراق'!A:Q,9,0),0)</f>
        <v>0</v>
      </c>
      <c r="F66" s="1"/>
      <c r="G66" s="1">
        <f>IFERROR(VLOOKUP(A66,'درآمد ناشی از فروش'!A:Q,9,0),0)</f>
        <v>0</v>
      </c>
      <c r="H66" s="1"/>
      <c r="I66" s="1">
        <f t="shared" si="1"/>
        <v>0</v>
      </c>
      <c r="J66" s="1"/>
      <c r="K66" s="5">
        <f t="shared" si="0"/>
        <v>0</v>
      </c>
      <c r="L66" s="1"/>
      <c r="M66" s="1">
        <f>IFERROR(VLOOKUP(A66,'درآمد سود سهام'!A:S,19,0),0)</f>
        <v>0</v>
      </c>
      <c r="N66" s="1"/>
      <c r="O66" s="1">
        <f>IFERROR(VLOOKUP(A66,'درآمد ناشی از تغییر قیمت اوراق'!A:Q,17,0),0)</f>
        <v>0</v>
      </c>
      <c r="P66" s="1"/>
      <c r="Q66" s="1">
        <f>IFERROR(VLOOKUP(A66,'درآمد ناشی از فروش'!A:Q,17,0),0)</f>
        <v>3492223618</v>
      </c>
      <c r="R66" s="1"/>
      <c r="S66" s="1">
        <f t="shared" si="2"/>
        <v>3492223618</v>
      </c>
      <c r="T66" s="1"/>
      <c r="U66" s="5">
        <f t="shared" si="3"/>
        <v>1.1524957739510351E-3</v>
      </c>
    </row>
    <row r="67" spans="1:21" s="3" customFormat="1" ht="24" x14ac:dyDescent="0.25">
      <c r="A67" s="3" t="s">
        <v>107</v>
      </c>
      <c r="C67" s="1">
        <f>IFERROR(VLOOKUP(A67,'درآمد سود سهام'!A:S,13,0),0)</f>
        <v>0</v>
      </c>
      <c r="D67" s="1"/>
      <c r="E67" s="1">
        <f>IFERROR(VLOOKUP(A67,'درآمد ناشی از تغییر قیمت اوراق'!A:Q,9,0),0)</f>
        <v>0</v>
      </c>
      <c r="F67" s="1"/>
      <c r="G67" s="1">
        <f>IFERROR(VLOOKUP(A67,'درآمد ناشی از فروش'!A:Q,9,0),0)</f>
        <v>0</v>
      </c>
      <c r="H67" s="1"/>
      <c r="I67" s="1">
        <f t="shared" si="1"/>
        <v>0</v>
      </c>
      <c r="J67" s="1"/>
      <c r="K67" s="5">
        <f t="shared" si="0"/>
        <v>0</v>
      </c>
      <c r="L67" s="1"/>
      <c r="M67" s="1">
        <f>IFERROR(VLOOKUP(A67,'درآمد سود سهام'!A:S,19,0),0)</f>
        <v>0</v>
      </c>
      <c r="N67" s="1"/>
      <c r="O67" s="1">
        <f>IFERROR(VLOOKUP(A67,'درآمد ناشی از تغییر قیمت اوراق'!A:Q,17,0),0)</f>
        <v>0</v>
      </c>
      <c r="P67" s="1"/>
      <c r="Q67" s="1">
        <f>IFERROR(VLOOKUP(A67,'درآمد ناشی از فروش'!A:Q,17,0),0)</f>
        <v>-2428469646</v>
      </c>
      <c r="R67" s="1"/>
      <c r="S67" s="1">
        <f t="shared" si="2"/>
        <v>-2428469646</v>
      </c>
      <c r="T67" s="1"/>
      <c r="U67" s="5">
        <f t="shared" si="3"/>
        <v>-8.0143808367754029E-4</v>
      </c>
    </row>
    <row r="68" spans="1:21" s="3" customFormat="1" ht="24" x14ac:dyDescent="0.25">
      <c r="A68" s="3" t="s">
        <v>88</v>
      </c>
      <c r="C68" s="1">
        <f>IFERROR(VLOOKUP(A68,'درآمد سود سهام'!A:S,13,0),0)</f>
        <v>0</v>
      </c>
      <c r="D68" s="1"/>
      <c r="E68" s="1">
        <f>IFERROR(VLOOKUP(A68,'درآمد ناشی از تغییر قیمت اوراق'!A:Q,9,0),0)</f>
        <v>0</v>
      </c>
      <c r="F68" s="1"/>
      <c r="G68" s="1">
        <f>IFERROR(VLOOKUP(A68,'درآمد ناشی از فروش'!A:Q,9,0),0)</f>
        <v>0</v>
      </c>
      <c r="H68" s="1"/>
      <c r="I68" s="1">
        <f t="shared" si="1"/>
        <v>0</v>
      </c>
      <c r="J68" s="1"/>
      <c r="K68" s="5">
        <f t="shared" si="0"/>
        <v>0</v>
      </c>
      <c r="L68" s="1"/>
      <c r="M68" s="1">
        <f>IFERROR(VLOOKUP(A68,'درآمد سود سهام'!A:S,19,0),0)</f>
        <v>0</v>
      </c>
      <c r="N68" s="1"/>
      <c r="O68" s="1">
        <f>IFERROR(VLOOKUP(A68,'درآمد ناشی از تغییر قیمت اوراق'!A:Q,17,0),0)</f>
        <v>0</v>
      </c>
      <c r="P68" s="1"/>
      <c r="Q68" s="1">
        <f>IFERROR(VLOOKUP(A68,'درآمد ناشی از فروش'!A:Q,17,0),0)</f>
        <v>101159</v>
      </c>
      <c r="R68" s="1"/>
      <c r="S68" s="1">
        <f t="shared" si="2"/>
        <v>101159</v>
      </c>
      <c r="T68" s="1"/>
      <c r="U68" s="5">
        <f t="shared" si="3"/>
        <v>3.3384265370692758E-8</v>
      </c>
    </row>
    <row r="69" spans="1:21" ht="24.75" thickBot="1" x14ac:dyDescent="0.3">
      <c r="A69" s="3" t="s">
        <v>104</v>
      </c>
      <c r="C69" s="1">
        <f>IFERROR(VLOOKUP(A69,'درآمد سود سهام'!A:S,13,0),0)</f>
        <v>0</v>
      </c>
      <c r="E69" s="1">
        <f>IFERROR(VLOOKUP(A69,'درآمد ناشی از تغییر قیمت اوراق'!A:Q,9,0),0)</f>
        <v>-2961925950</v>
      </c>
      <c r="G69" s="1">
        <f>IFERROR(VLOOKUP(A69,'درآمد ناشی از فروش'!A:Q,9,0),0)</f>
        <v>0</v>
      </c>
      <c r="I69" s="1">
        <f t="shared" si="1"/>
        <v>-2961925950</v>
      </c>
      <c r="K69" s="5">
        <f t="shared" si="0"/>
        <v>6.5060053007838757E-3</v>
      </c>
      <c r="M69" s="1">
        <f>IFERROR(VLOOKUP(A69,'درآمد سود سهام'!A:S,19,0),0)</f>
        <v>2400000000</v>
      </c>
      <c r="O69" s="1">
        <f>IFERROR(VLOOKUP(A69,'درآمد ناشی از تغییر قیمت اوراق'!A:Q,17,0),0)</f>
        <v>-3436869985</v>
      </c>
      <c r="Q69" s="1">
        <f>IFERROR(VLOOKUP(A69,'درآمد ناشی از فروش'!A:Q,17,0),0)</f>
        <v>0</v>
      </c>
      <c r="S69" s="1">
        <f t="shared" si="2"/>
        <v>-1036869985</v>
      </c>
      <c r="U69" s="5">
        <f t="shared" si="3"/>
        <v>-3.4218549742629146E-4</v>
      </c>
    </row>
    <row r="70" spans="1:21" s="3" customFormat="1" ht="24.75" thickBot="1" x14ac:dyDescent="0.3">
      <c r="C70" s="2">
        <f>SUM(C8:C69)</f>
        <v>158608816504</v>
      </c>
      <c r="E70" s="2">
        <f>SUM(E8:E69)</f>
        <v>-837995574873</v>
      </c>
      <c r="G70" s="2">
        <f>SUM(G8:G69)</f>
        <v>224126454532</v>
      </c>
      <c r="I70" s="2">
        <f>SUM(I8:I69)</f>
        <v>-455260303837</v>
      </c>
      <c r="K70" s="13">
        <f>SUM(K8:K69)</f>
        <v>1.0000000000000002</v>
      </c>
      <c r="M70" s="2">
        <f>SUM(M8:M69)</f>
        <v>316241215790</v>
      </c>
      <c r="O70" s="2">
        <f>SUM(O8:O69)</f>
        <v>2401090456549</v>
      </c>
      <c r="Q70" s="2">
        <f>SUM(Q8:Q69)</f>
        <v>312808391453</v>
      </c>
      <c r="S70" s="2">
        <f>SUM(S8:S69)</f>
        <v>3030140063792</v>
      </c>
      <c r="U70" s="13">
        <f>SUM(U8:U69)</f>
        <v>1</v>
      </c>
    </row>
    <row r="71" spans="1:21" ht="23.25" thickTop="1" x14ac:dyDescent="0.25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899A2-9400-4A38-A1FD-CB4D944E9225}">
  <dimension ref="A2:S35"/>
  <sheetViews>
    <sheetView rightToLeft="1" topLeftCell="A16" zoomScaleNormal="100" workbookViewId="0">
      <selection activeCell="A6" sqref="A6:A8"/>
    </sheetView>
  </sheetViews>
  <sheetFormatPr defaultRowHeight="18.75" x14ac:dyDescent="0.25"/>
  <cols>
    <col min="1" max="1" width="28" style="7" bestFit="1" customWidth="1"/>
    <col min="2" max="2" width="1" style="7" customWidth="1"/>
    <col min="3" max="3" width="20" style="7" customWidth="1"/>
    <col min="4" max="4" width="1" style="7" customWidth="1"/>
    <col min="5" max="5" width="35" style="7" customWidth="1"/>
    <col min="6" max="6" width="1" style="7" customWidth="1"/>
    <col min="7" max="7" width="24" style="7" customWidth="1"/>
    <col min="8" max="8" width="1" style="7" customWidth="1"/>
    <col min="9" max="9" width="23" style="7" customWidth="1"/>
    <col min="10" max="10" width="1" style="7" customWidth="1"/>
    <col min="11" max="11" width="22" style="7" customWidth="1"/>
    <col min="12" max="12" width="1" style="7" customWidth="1"/>
    <col min="13" max="13" width="24" style="7" customWidth="1"/>
    <col min="14" max="14" width="1" style="7" customWidth="1"/>
    <col min="15" max="15" width="23" style="7" customWidth="1"/>
    <col min="16" max="16" width="1" style="7" customWidth="1"/>
    <col min="17" max="17" width="22" style="7" customWidth="1"/>
    <col min="18" max="18" width="1" style="7" customWidth="1"/>
    <col min="19" max="19" width="24" style="7" customWidth="1"/>
    <col min="20" max="20" width="1" style="7" customWidth="1"/>
    <col min="21" max="21" width="9.140625" style="7" customWidth="1"/>
    <col min="22" max="16384" width="9.140625" style="7"/>
  </cols>
  <sheetData>
    <row r="2" spans="1:19" ht="26.25" x14ac:dyDescent="0.25">
      <c r="A2" s="32" t="s">
        <v>60</v>
      </c>
      <c r="B2" s="32" t="s">
        <v>0</v>
      </c>
      <c r="C2" s="32" t="s">
        <v>0</v>
      </c>
      <c r="D2" s="32" t="s">
        <v>0</v>
      </c>
      <c r="E2" s="32" t="s">
        <v>0</v>
      </c>
      <c r="F2" s="32" t="s">
        <v>0</v>
      </c>
      <c r="G2" s="32" t="s">
        <v>0</v>
      </c>
      <c r="H2" s="32" t="s">
        <v>0</v>
      </c>
      <c r="I2" s="32" t="s">
        <v>0</v>
      </c>
      <c r="J2" s="32" t="s">
        <v>0</v>
      </c>
      <c r="K2" s="32" t="s">
        <v>0</v>
      </c>
      <c r="L2" s="32" t="s">
        <v>0</v>
      </c>
      <c r="M2" s="32" t="s">
        <v>0</v>
      </c>
      <c r="N2" s="32" t="s">
        <v>0</v>
      </c>
      <c r="O2" s="32" t="s">
        <v>0</v>
      </c>
      <c r="P2" s="32" t="s">
        <v>0</v>
      </c>
      <c r="Q2" s="32" t="s">
        <v>0</v>
      </c>
      <c r="R2" s="32" t="s">
        <v>0</v>
      </c>
      <c r="S2" s="32" t="s">
        <v>0</v>
      </c>
    </row>
    <row r="3" spans="1:19" ht="26.25" x14ac:dyDescent="0.25">
      <c r="A3" s="32" t="s">
        <v>38</v>
      </c>
      <c r="B3" s="32" t="s">
        <v>38</v>
      </c>
      <c r="C3" s="32" t="s">
        <v>38</v>
      </c>
      <c r="D3" s="32" t="s">
        <v>38</v>
      </c>
      <c r="E3" s="32" t="s">
        <v>38</v>
      </c>
      <c r="F3" s="32" t="s">
        <v>38</v>
      </c>
      <c r="G3" s="32" t="s">
        <v>38</v>
      </c>
      <c r="H3" s="32" t="s">
        <v>38</v>
      </c>
      <c r="I3" s="32" t="s">
        <v>38</v>
      </c>
      <c r="J3" s="32" t="s">
        <v>38</v>
      </c>
      <c r="K3" s="32" t="s">
        <v>38</v>
      </c>
      <c r="L3" s="32" t="s">
        <v>38</v>
      </c>
      <c r="M3" s="32" t="s">
        <v>38</v>
      </c>
      <c r="N3" s="32" t="s">
        <v>38</v>
      </c>
      <c r="O3" s="32" t="s">
        <v>38</v>
      </c>
      <c r="P3" s="32" t="s">
        <v>38</v>
      </c>
      <c r="Q3" s="32" t="s">
        <v>38</v>
      </c>
      <c r="R3" s="32" t="s">
        <v>38</v>
      </c>
      <c r="S3" s="32" t="s">
        <v>38</v>
      </c>
    </row>
    <row r="4" spans="1:19" ht="26.25" x14ac:dyDescent="0.25">
      <c r="A4" s="32" t="str">
        <f>+سپرده!A4</f>
        <v>برای ماه منتهی به 1405/04/31</v>
      </c>
      <c r="B4" s="32" t="s">
        <v>62</v>
      </c>
      <c r="C4" s="32" t="s">
        <v>62</v>
      </c>
      <c r="D4" s="32" t="s">
        <v>62</v>
      </c>
      <c r="E4" s="32" t="s">
        <v>62</v>
      </c>
      <c r="F4" s="32" t="s">
        <v>62</v>
      </c>
      <c r="G4" s="32" t="s">
        <v>62</v>
      </c>
      <c r="H4" s="32" t="s">
        <v>62</v>
      </c>
      <c r="I4" s="32" t="s">
        <v>62</v>
      </c>
      <c r="J4" s="32" t="s">
        <v>62</v>
      </c>
      <c r="K4" s="32" t="s">
        <v>62</v>
      </c>
      <c r="L4" s="32" t="s">
        <v>62</v>
      </c>
      <c r="M4" s="32" t="s">
        <v>62</v>
      </c>
      <c r="N4" s="32" t="s">
        <v>62</v>
      </c>
      <c r="O4" s="32" t="s">
        <v>62</v>
      </c>
      <c r="P4" s="32" t="s">
        <v>62</v>
      </c>
      <c r="Q4" s="32" t="s">
        <v>62</v>
      </c>
      <c r="R4" s="32" t="s">
        <v>62</v>
      </c>
      <c r="S4" s="32" t="s">
        <v>62</v>
      </c>
    </row>
    <row r="6" spans="1:19" ht="27" thickBot="1" x14ac:dyDescent="0.3">
      <c r="A6" s="33" t="s">
        <v>3</v>
      </c>
      <c r="C6" s="33" t="s">
        <v>64</v>
      </c>
      <c r="D6" s="33" t="s">
        <v>64</v>
      </c>
      <c r="E6" s="33" t="s">
        <v>64</v>
      </c>
      <c r="F6" s="33" t="s">
        <v>64</v>
      </c>
      <c r="G6" s="33" t="s">
        <v>64</v>
      </c>
      <c r="I6" s="33" t="s">
        <v>40</v>
      </c>
      <c r="J6" s="33" t="s">
        <v>40</v>
      </c>
      <c r="K6" s="33" t="s">
        <v>40</v>
      </c>
      <c r="L6" s="33" t="s">
        <v>40</v>
      </c>
      <c r="M6" s="33" t="s">
        <v>40</v>
      </c>
      <c r="O6" s="33" t="s">
        <v>41</v>
      </c>
      <c r="P6" s="33" t="s">
        <v>41</v>
      </c>
      <c r="Q6" s="33" t="s">
        <v>41</v>
      </c>
      <c r="R6" s="33" t="s">
        <v>41</v>
      </c>
      <c r="S6" s="33" t="s">
        <v>41</v>
      </c>
    </row>
    <row r="7" spans="1:19" ht="27" thickBot="1" x14ac:dyDescent="0.3">
      <c r="A7" s="33" t="s">
        <v>3</v>
      </c>
      <c r="C7" s="18" t="s">
        <v>65</v>
      </c>
      <c r="E7" s="18" t="s">
        <v>66</v>
      </c>
      <c r="G7" s="18" t="s">
        <v>67</v>
      </c>
      <c r="I7" s="18" t="s">
        <v>68</v>
      </c>
      <c r="K7" s="18" t="s">
        <v>44</v>
      </c>
      <c r="M7" s="18" t="s">
        <v>69</v>
      </c>
      <c r="O7" s="18" t="s">
        <v>68</v>
      </c>
      <c r="Q7" s="18" t="s">
        <v>44</v>
      </c>
      <c r="S7" s="18" t="s">
        <v>69</v>
      </c>
    </row>
    <row r="8" spans="1:19" ht="21" x14ac:dyDescent="0.25">
      <c r="A8" s="9" t="s">
        <v>129</v>
      </c>
      <c r="C8" s="7" t="s">
        <v>130</v>
      </c>
      <c r="E8" s="7">
        <v>300000</v>
      </c>
      <c r="G8" s="7">
        <v>1340</v>
      </c>
      <c r="I8" s="7">
        <v>402000000</v>
      </c>
      <c r="K8" s="7">
        <v>-28641221</v>
      </c>
      <c r="M8" s="7">
        <f>+K8+I8</f>
        <v>373358779</v>
      </c>
      <c r="O8" s="7">
        <v>402000000</v>
      </c>
      <c r="Q8" s="7">
        <v>-28641221</v>
      </c>
      <c r="S8" s="7">
        <f>+Q8+O8</f>
        <v>373358779</v>
      </c>
    </row>
    <row r="9" spans="1:19" ht="21" x14ac:dyDescent="0.25">
      <c r="A9" s="9" t="s">
        <v>73</v>
      </c>
      <c r="C9" s="7" t="s">
        <v>131</v>
      </c>
      <c r="E9" s="7">
        <v>29962806</v>
      </c>
      <c r="G9" s="7">
        <v>126</v>
      </c>
      <c r="I9" s="7">
        <v>3775313556</v>
      </c>
      <c r="K9" s="7">
        <v>-534891574</v>
      </c>
      <c r="M9" s="7">
        <f t="shared" ref="M9:M26" si="0">+K9+I9</f>
        <v>3240421982</v>
      </c>
      <c r="O9" s="7">
        <v>3775313556</v>
      </c>
      <c r="Q9" s="7">
        <v>-534891574</v>
      </c>
      <c r="S9" s="7">
        <f t="shared" ref="S9:S34" si="1">+Q9+O9</f>
        <v>3240421982</v>
      </c>
    </row>
    <row r="10" spans="1:19" ht="21" x14ac:dyDescent="0.25">
      <c r="A10" s="9" t="s">
        <v>76</v>
      </c>
      <c r="C10" s="7" t="s">
        <v>132</v>
      </c>
      <c r="E10" s="7">
        <v>55000000</v>
      </c>
      <c r="G10" s="7">
        <v>400</v>
      </c>
      <c r="I10" s="7">
        <v>22000000000</v>
      </c>
      <c r="K10" s="7">
        <v>-1696586599</v>
      </c>
      <c r="M10" s="7">
        <f t="shared" si="0"/>
        <v>20303413401</v>
      </c>
      <c r="O10" s="7">
        <v>22000000000</v>
      </c>
      <c r="Q10" s="7">
        <v>-1696586599</v>
      </c>
      <c r="S10" s="7">
        <f t="shared" si="1"/>
        <v>20303413401</v>
      </c>
    </row>
    <row r="11" spans="1:19" ht="21" x14ac:dyDescent="0.25">
      <c r="A11" s="9" t="s">
        <v>116</v>
      </c>
      <c r="C11" s="7" t="s">
        <v>131</v>
      </c>
      <c r="E11" s="7">
        <v>10000000</v>
      </c>
      <c r="G11" s="7">
        <v>800</v>
      </c>
      <c r="I11" s="7">
        <v>8000000000</v>
      </c>
      <c r="K11" s="7">
        <v>-1133450911</v>
      </c>
      <c r="M11" s="7">
        <f t="shared" si="0"/>
        <v>6866549089</v>
      </c>
      <c r="O11" s="7">
        <v>8000000000</v>
      </c>
      <c r="Q11" s="7">
        <v>-1133450911</v>
      </c>
      <c r="S11" s="7">
        <f t="shared" si="1"/>
        <v>6866549089</v>
      </c>
    </row>
    <row r="12" spans="1:19" ht="21" x14ac:dyDescent="0.25">
      <c r="A12" s="9" t="s">
        <v>85</v>
      </c>
      <c r="C12" s="7" t="s">
        <v>133</v>
      </c>
      <c r="E12" s="7">
        <v>475000</v>
      </c>
      <c r="G12" s="7">
        <v>30</v>
      </c>
      <c r="I12" s="7">
        <v>14250000</v>
      </c>
      <c r="K12" s="7">
        <v>-887765</v>
      </c>
      <c r="M12" s="7">
        <f t="shared" si="0"/>
        <v>13362235</v>
      </c>
      <c r="O12" s="7">
        <v>14250000</v>
      </c>
      <c r="Q12" s="7">
        <v>-887765</v>
      </c>
      <c r="S12" s="7">
        <f t="shared" si="1"/>
        <v>13362235</v>
      </c>
    </row>
    <row r="13" spans="1:19" ht="21" x14ac:dyDescent="0.25">
      <c r="A13" s="9" t="s">
        <v>70</v>
      </c>
      <c r="C13" s="7" t="s">
        <v>134</v>
      </c>
      <c r="E13" s="7">
        <v>599999998</v>
      </c>
      <c r="G13" s="7">
        <v>120</v>
      </c>
      <c r="I13" s="7">
        <v>71999999760</v>
      </c>
      <c r="K13" s="7">
        <v>-4268041223</v>
      </c>
      <c r="M13" s="7">
        <f t="shared" si="0"/>
        <v>67731958537</v>
      </c>
      <c r="O13" s="7">
        <v>71999999760</v>
      </c>
      <c r="Q13" s="7">
        <v>-4268041223</v>
      </c>
      <c r="S13" s="7">
        <f t="shared" si="1"/>
        <v>67731958537</v>
      </c>
    </row>
    <row r="14" spans="1:19" ht="21" x14ac:dyDescent="0.25">
      <c r="A14" s="9" t="s">
        <v>118</v>
      </c>
      <c r="C14" s="7" t="s">
        <v>131</v>
      </c>
      <c r="E14" s="7">
        <v>800000</v>
      </c>
      <c r="G14" s="7">
        <v>740</v>
      </c>
      <c r="I14" s="7">
        <v>592000000</v>
      </c>
      <c r="K14" s="7">
        <v>-18463172</v>
      </c>
      <c r="M14" s="7">
        <f t="shared" si="0"/>
        <v>573536828</v>
      </c>
      <c r="O14" s="7">
        <v>592000000</v>
      </c>
      <c r="Q14" s="7">
        <v>-18463172</v>
      </c>
      <c r="S14" s="7">
        <f t="shared" si="1"/>
        <v>573536828</v>
      </c>
    </row>
    <row r="15" spans="1:19" ht="21" x14ac:dyDescent="0.25">
      <c r="A15" s="9" t="s">
        <v>29</v>
      </c>
      <c r="C15" s="7" t="s">
        <v>135</v>
      </c>
      <c r="E15" s="7">
        <v>95000000</v>
      </c>
      <c r="G15" s="7">
        <v>60</v>
      </c>
      <c r="I15" s="7">
        <v>5700000000</v>
      </c>
      <c r="K15" s="7">
        <v>-372215109</v>
      </c>
      <c r="M15" s="7">
        <f t="shared" si="0"/>
        <v>5327784891</v>
      </c>
      <c r="O15" s="7">
        <v>5700000000</v>
      </c>
      <c r="Q15" s="7">
        <v>-372215109</v>
      </c>
      <c r="S15" s="7">
        <f t="shared" si="1"/>
        <v>5327784891</v>
      </c>
    </row>
    <row r="16" spans="1:19" ht="21" x14ac:dyDescent="0.25">
      <c r="A16" s="9" t="s">
        <v>93</v>
      </c>
      <c r="C16" s="7" t="s">
        <v>136</v>
      </c>
      <c r="E16" s="7">
        <v>5623980</v>
      </c>
      <c r="G16" s="7">
        <v>1227</v>
      </c>
      <c r="I16" s="7">
        <v>6900623460</v>
      </c>
      <c r="K16" s="7">
        <v>-935608509</v>
      </c>
      <c r="M16" s="7">
        <f t="shared" si="0"/>
        <v>5965014951</v>
      </c>
      <c r="O16" s="7">
        <v>6900623460</v>
      </c>
      <c r="Q16" s="7">
        <v>-935608509</v>
      </c>
      <c r="S16" s="7">
        <f t="shared" si="1"/>
        <v>5965014951</v>
      </c>
    </row>
    <row r="17" spans="1:19" ht="21" x14ac:dyDescent="0.25">
      <c r="A17" s="9" t="s">
        <v>91</v>
      </c>
      <c r="C17" s="7" t="s">
        <v>137</v>
      </c>
      <c r="E17" s="7">
        <v>11764705</v>
      </c>
      <c r="G17" s="7">
        <v>190</v>
      </c>
      <c r="I17" s="7">
        <v>2235293950</v>
      </c>
      <c r="K17" s="7">
        <v>-165839817</v>
      </c>
      <c r="M17" s="7">
        <f t="shared" si="0"/>
        <v>2069454133</v>
      </c>
      <c r="O17" s="7">
        <v>2235293950</v>
      </c>
      <c r="Q17" s="7">
        <v>-165839817</v>
      </c>
      <c r="S17" s="7">
        <f t="shared" si="1"/>
        <v>2069454133</v>
      </c>
    </row>
    <row r="18" spans="1:19" ht="21" x14ac:dyDescent="0.25">
      <c r="A18" s="9" t="s">
        <v>96</v>
      </c>
      <c r="C18" s="7" t="s">
        <v>130</v>
      </c>
      <c r="E18" s="7">
        <v>5000000</v>
      </c>
      <c r="G18" s="7">
        <v>35</v>
      </c>
      <c r="I18" s="7">
        <v>175000000</v>
      </c>
      <c r="K18" s="7">
        <v>-24705882</v>
      </c>
      <c r="M18" s="7">
        <f t="shared" si="0"/>
        <v>150294118</v>
      </c>
      <c r="O18" s="7">
        <v>175000000</v>
      </c>
      <c r="Q18" s="7">
        <v>-24705882</v>
      </c>
      <c r="S18" s="7">
        <f t="shared" si="1"/>
        <v>150294118</v>
      </c>
    </row>
    <row r="19" spans="1:19" ht="21" x14ac:dyDescent="0.25">
      <c r="A19" s="9" t="s">
        <v>80</v>
      </c>
      <c r="C19" s="7" t="s">
        <v>136</v>
      </c>
      <c r="E19" s="7">
        <v>6121915</v>
      </c>
      <c r="G19" s="7">
        <v>1200</v>
      </c>
      <c r="I19" s="7">
        <v>7346298000</v>
      </c>
      <c r="K19" s="7">
        <v>-479719844</v>
      </c>
      <c r="M19" s="7">
        <f t="shared" si="0"/>
        <v>6866578156</v>
      </c>
      <c r="O19" s="7">
        <v>7346298000</v>
      </c>
      <c r="Q19" s="7">
        <v>-479719844</v>
      </c>
      <c r="S19" s="7">
        <f t="shared" si="1"/>
        <v>6866578156</v>
      </c>
    </row>
    <row r="20" spans="1:19" ht="21" x14ac:dyDescent="0.25">
      <c r="A20" s="9" t="s">
        <v>15</v>
      </c>
      <c r="C20" s="7" t="s">
        <v>138</v>
      </c>
      <c r="E20" s="7">
        <v>27300000</v>
      </c>
      <c r="G20" s="7">
        <v>762</v>
      </c>
      <c r="I20" s="7">
        <v>20802600000</v>
      </c>
      <c r="K20" s="7">
        <v>-1383293095</v>
      </c>
      <c r="M20" s="7">
        <f t="shared" si="0"/>
        <v>19419306905</v>
      </c>
      <c r="O20" s="7">
        <v>20802600000</v>
      </c>
      <c r="Q20" s="7">
        <v>-1383293095</v>
      </c>
      <c r="S20" s="7">
        <f t="shared" si="1"/>
        <v>19419306905</v>
      </c>
    </row>
    <row r="21" spans="1:19" ht="21" x14ac:dyDescent="0.25">
      <c r="A21" s="9" t="s">
        <v>84</v>
      </c>
      <c r="C21" s="7" t="s">
        <v>139</v>
      </c>
      <c r="E21" s="7">
        <v>67647058</v>
      </c>
      <c r="G21" s="7">
        <v>289</v>
      </c>
      <c r="I21" s="7">
        <v>19549999762</v>
      </c>
      <c r="K21" s="7">
        <v>-66723549</v>
      </c>
      <c r="M21" s="7">
        <f t="shared" si="0"/>
        <v>19483276213</v>
      </c>
      <c r="O21" s="7">
        <v>19549999762</v>
      </c>
      <c r="Q21" s="7">
        <v>-66723549</v>
      </c>
      <c r="S21" s="7">
        <f t="shared" si="1"/>
        <v>19483276213</v>
      </c>
    </row>
    <row r="22" spans="1:19" ht="21" x14ac:dyDescent="0.25">
      <c r="A22" s="9" t="s">
        <v>120</v>
      </c>
      <c r="C22" s="7" t="s">
        <v>127</v>
      </c>
      <c r="E22" s="7">
        <v>585000</v>
      </c>
      <c r="G22" s="7">
        <v>414</v>
      </c>
      <c r="I22" s="7">
        <v>242190000</v>
      </c>
      <c r="K22" s="7">
        <v>-17683714</v>
      </c>
      <c r="M22" s="7">
        <f t="shared" si="0"/>
        <v>224506286</v>
      </c>
      <c r="O22" s="7">
        <v>242190000</v>
      </c>
      <c r="Q22" s="7">
        <v>-17683714</v>
      </c>
      <c r="S22" s="7">
        <f t="shared" si="1"/>
        <v>224506286</v>
      </c>
    </row>
    <row r="23" spans="1:19" ht="21" x14ac:dyDescent="0.25">
      <c r="A23" s="9" t="s">
        <v>22</v>
      </c>
      <c r="C23" s="7" t="s">
        <v>124</v>
      </c>
      <c r="E23" s="7">
        <v>0</v>
      </c>
      <c r="G23" s="7">
        <v>0</v>
      </c>
      <c r="I23" s="7">
        <v>0</v>
      </c>
      <c r="K23" s="7">
        <v>0</v>
      </c>
      <c r="M23" s="7">
        <f t="shared" si="0"/>
        <v>0</v>
      </c>
      <c r="O23" s="7">
        <v>4786071025</v>
      </c>
      <c r="Q23" s="7">
        <v>-543409400</v>
      </c>
      <c r="S23" s="7">
        <f t="shared" si="1"/>
        <v>4242661625</v>
      </c>
    </row>
    <row r="24" spans="1:19" ht="21" x14ac:dyDescent="0.25">
      <c r="A24" s="9" t="s">
        <v>17</v>
      </c>
      <c r="C24" s="7" t="s">
        <v>124</v>
      </c>
      <c r="E24" s="7">
        <v>0</v>
      </c>
      <c r="G24" s="7">
        <v>0</v>
      </c>
      <c r="I24" s="7">
        <v>0</v>
      </c>
      <c r="K24" s="7">
        <v>0</v>
      </c>
      <c r="M24" s="7">
        <f t="shared" si="0"/>
        <v>0</v>
      </c>
      <c r="O24" s="7">
        <v>24825003720</v>
      </c>
      <c r="Q24" s="7">
        <v>-1456528265</v>
      </c>
      <c r="S24" s="7">
        <f t="shared" si="1"/>
        <v>23368475455</v>
      </c>
    </row>
    <row r="25" spans="1:19" ht="21" x14ac:dyDescent="0.25">
      <c r="A25" s="9" t="s">
        <v>90</v>
      </c>
      <c r="C25" s="7" t="s">
        <v>124</v>
      </c>
      <c r="E25" s="7">
        <v>0</v>
      </c>
      <c r="G25" s="7">
        <v>0</v>
      </c>
      <c r="I25" s="7">
        <v>0</v>
      </c>
      <c r="K25" s="7">
        <v>0</v>
      </c>
      <c r="M25" s="7">
        <f t="shared" si="0"/>
        <v>0</v>
      </c>
      <c r="O25" s="7">
        <v>5923440000</v>
      </c>
      <c r="Q25" s="7">
        <v>-741760911</v>
      </c>
      <c r="S25" s="7">
        <f t="shared" si="1"/>
        <v>5181679089</v>
      </c>
    </row>
    <row r="26" spans="1:19" ht="21" x14ac:dyDescent="0.25">
      <c r="A26" s="9" t="s">
        <v>125</v>
      </c>
      <c r="C26" s="7" t="s">
        <v>124</v>
      </c>
      <c r="E26" s="7">
        <v>0</v>
      </c>
      <c r="G26" s="7">
        <v>0</v>
      </c>
      <c r="I26" s="7">
        <v>0</v>
      </c>
      <c r="K26" s="7">
        <v>0</v>
      </c>
      <c r="M26" s="7">
        <f t="shared" si="0"/>
        <v>0</v>
      </c>
      <c r="O26" s="7">
        <v>4393000000</v>
      </c>
      <c r="Q26" s="7">
        <v>-238997409</v>
      </c>
      <c r="S26" s="7">
        <f t="shared" si="1"/>
        <v>4154002591</v>
      </c>
    </row>
    <row r="27" spans="1:19" ht="21" x14ac:dyDescent="0.25">
      <c r="A27" s="9" t="s">
        <v>25</v>
      </c>
      <c r="C27" s="7" t="s">
        <v>124</v>
      </c>
      <c r="E27" s="7">
        <v>0</v>
      </c>
      <c r="G27" s="7">
        <v>0</v>
      </c>
      <c r="I27" s="7">
        <v>0</v>
      </c>
      <c r="K27" s="7">
        <v>0</v>
      </c>
      <c r="M27" s="7">
        <f t="shared" ref="M26:M34" si="2">+K27+I27</f>
        <v>0</v>
      </c>
      <c r="O27" s="7">
        <v>5214520044</v>
      </c>
      <c r="Q27" s="7">
        <v>-182663293</v>
      </c>
      <c r="S27" s="7">
        <f t="shared" si="1"/>
        <v>5031856751</v>
      </c>
    </row>
    <row r="28" spans="1:19" ht="21" x14ac:dyDescent="0.25">
      <c r="A28" s="9" t="s">
        <v>18</v>
      </c>
      <c r="C28" s="7" t="s">
        <v>124</v>
      </c>
      <c r="E28" s="7">
        <v>0</v>
      </c>
      <c r="G28" s="7">
        <v>0</v>
      </c>
      <c r="I28" s="7">
        <v>0</v>
      </c>
      <c r="K28" s="7">
        <v>0</v>
      </c>
      <c r="M28" s="7">
        <f t="shared" si="2"/>
        <v>0</v>
      </c>
      <c r="O28" s="7">
        <v>39965967300</v>
      </c>
      <c r="Q28" s="7">
        <v>-1927954094</v>
      </c>
      <c r="S28" s="7">
        <f t="shared" si="1"/>
        <v>38038013206</v>
      </c>
    </row>
    <row r="29" spans="1:19" ht="21" x14ac:dyDescent="0.25">
      <c r="A29" s="9" t="s">
        <v>16</v>
      </c>
      <c r="C29" s="7" t="s">
        <v>124</v>
      </c>
      <c r="E29" s="7">
        <v>0</v>
      </c>
      <c r="G29" s="7">
        <v>0</v>
      </c>
      <c r="I29" s="7">
        <v>0</v>
      </c>
      <c r="K29" s="7">
        <v>0</v>
      </c>
      <c r="M29" s="7">
        <f t="shared" si="2"/>
        <v>0</v>
      </c>
      <c r="O29" s="7">
        <v>8190000000</v>
      </c>
      <c r="Q29" s="7">
        <v>-1029880240</v>
      </c>
      <c r="S29" s="7">
        <f t="shared" si="1"/>
        <v>7160119760</v>
      </c>
    </row>
    <row r="30" spans="1:19" ht="21" x14ac:dyDescent="0.25">
      <c r="A30" s="9" t="s">
        <v>23</v>
      </c>
      <c r="C30" s="7" t="s">
        <v>124</v>
      </c>
      <c r="E30" s="7">
        <v>0</v>
      </c>
      <c r="G30" s="7">
        <v>0</v>
      </c>
      <c r="I30" s="7">
        <v>0</v>
      </c>
      <c r="K30" s="7">
        <v>0</v>
      </c>
      <c r="M30" s="7">
        <f t="shared" si="2"/>
        <v>0</v>
      </c>
      <c r="O30" s="7">
        <v>7150000000</v>
      </c>
      <c r="Q30" s="7">
        <v>-406459948</v>
      </c>
      <c r="S30" s="7">
        <f t="shared" si="1"/>
        <v>6743540052</v>
      </c>
    </row>
    <row r="31" spans="1:19" ht="21" x14ac:dyDescent="0.25">
      <c r="A31" s="9" t="s">
        <v>81</v>
      </c>
      <c r="C31" s="7" t="s">
        <v>124</v>
      </c>
      <c r="E31" s="7">
        <v>0</v>
      </c>
      <c r="G31" s="7">
        <v>0</v>
      </c>
      <c r="I31" s="7">
        <v>0</v>
      </c>
      <c r="K31" s="7">
        <v>0</v>
      </c>
      <c r="M31" s="7">
        <f t="shared" si="2"/>
        <v>0</v>
      </c>
      <c r="O31" s="7">
        <v>13634997560</v>
      </c>
      <c r="Q31" s="7">
        <v>0</v>
      </c>
      <c r="S31" s="7">
        <f t="shared" si="1"/>
        <v>13634997560</v>
      </c>
    </row>
    <row r="32" spans="1:19" ht="21" x14ac:dyDescent="0.25">
      <c r="A32" s="9" t="s">
        <v>63</v>
      </c>
      <c r="C32" s="7" t="s">
        <v>124</v>
      </c>
      <c r="E32" s="7">
        <v>0</v>
      </c>
      <c r="G32" s="7">
        <v>0</v>
      </c>
      <c r="I32" s="7">
        <v>0</v>
      </c>
      <c r="K32" s="7">
        <v>0</v>
      </c>
      <c r="M32" s="7">
        <f t="shared" si="2"/>
        <v>0</v>
      </c>
      <c r="O32" s="7">
        <v>5541247500</v>
      </c>
      <c r="Q32" s="7">
        <v>-614194303</v>
      </c>
      <c r="S32" s="7">
        <f t="shared" si="1"/>
        <v>4927053197</v>
      </c>
    </row>
    <row r="33" spans="1:19" ht="21" x14ac:dyDescent="0.25">
      <c r="A33" s="9" t="s">
        <v>79</v>
      </c>
      <c r="C33" s="7" t="s">
        <v>124</v>
      </c>
      <c r="E33" s="7">
        <v>0</v>
      </c>
      <c r="G33" s="7">
        <v>0</v>
      </c>
      <c r="I33" s="7">
        <v>0</v>
      </c>
      <c r="K33" s="7">
        <v>0</v>
      </c>
      <c r="M33" s="7">
        <f t="shared" si="2"/>
        <v>0</v>
      </c>
      <c r="O33" s="7">
        <v>42750000000</v>
      </c>
      <c r="Q33" s="7">
        <v>0</v>
      </c>
      <c r="S33" s="7">
        <f t="shared" si="1"/>
        <v>42750000000</v>
      </c>
    </row>
    <row r="34" spans="1:19" ht="21.75" thickBot="1" x14ac:dyDescent="0.3">
      <c r="A34" s="9" t="s">
        <v>104</v>
      </c>
      <c r="C34" s="7" t="s">
        <v>124</v>
      </c>
      <c r="E34" s="7">
        <v>0</v>
      </c>
      <c r="G34" s="7">
        <v>0</v>
      </c>
      <c r="I34" s="7">
        <v>0</v>
      </c>
      <c r="K34" s="7">
        <v>0</v>
      </c>
      <c r="M34" s="7">
        <f t="shared" si="2"/>
        <v>0</v>
      </c>
      <c r="O34" s="7">
        <v>2400000000</v>
      </c>
      <c r="Q34" s="7">
        <v>0</v>
      </c>
      <c r="S34" s="7">
        <f t="shared" si="1"/>
        <v>2400000000</v>
      </c>
    </row>
    <row r="35" spans="1:19" ht="21.75" thickBot="1" x14ac:dyDescent="0.3">
      <c r="A35" s="9" t="s">
        <v>30</v>
      </c>
      <c r="C35" s="7" t="s">
        <v>30</v>
      </c>
      <c r="E35" s="7" t="s">
        <v>30</v>
      </c>
      <c r="G35" s="7" t="s">
        <v>30</v>
      </c>
      <c r="I35" s="10">
        <f>SUM(I8:I34)</f>
        <v>169735568488</v>
      </c>
      <c r="K35" s="10">
        <f>SUM(K8:K34)</f>
        <v>-11126751984</v>
      </c>
      <c r="M35" s="10">
        <f>SUM(M8:M34)</f>
        <v>158608816504</v>
      </c>
      <c r="O35" s="10">
        <f>SUM(O8:O34)</f>
        <v>334509815637</v>
      </c>
      <c r="P35" s="9"/>
      <c r="Q35" s="10">
        <f>SUM(Q8:Q34)</f>
        <v>-18268599847</v>
      </c>
      <c r="R35" s="9"/>
      <c r="S35" s="10">
        <f>SUM(S8:S34)</f>
        <v>316241215790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3"/>
  <sheetViews>
    <sheetView rightToLeft="1" zoomScale="85" zoomScaleNormal="85" workbookViewId="0">
      <selection activeCell="A6" sqref="A6:A8"/>
    </sheetView>
  </sheetViews>
  <sheetFormatPr defaultRowHeight="22.5" x14ac:dyDescent="0.25"/>
  <cols>
    <col min="1" max="1" width="39.7109375" style="1" bestFit="1" customWidth="1"/>
    <col min="2" max="2" width="1" style="1" customWidth="1"/>
    <col min="3" max="3" width="34" style="1" customWidth="1"/>
    <col min="4" max="4" width="1" style="1" customWidth="1"/>
    <col min="5" max="5" width="30" style="1" customWidth="1"/>
    <col min="6" max="6" width="1" style="1" customWidth="1"/>
    <col min="7" max="7" width="34" style="1" customWidth="1"/>
    <col min="8" max="8" width="1" style="1" customWidth="1"/>
    <col min="9" max="9" width="30" style="1" customWidth="1"/>
    <col min="10" max="10" width="1" style="1" customWidth="1"/>
    <col min="11" max="11" width="9.140625" style="1" customWidth="1"/>
    <col min="12" max="16384" width="9.140625" style="1"/>
  </cols>
  <sheetData>
    <row r="2" spans="1:9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</row>
    <row r="3" spans="1:9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</row>
    <row r="4" spans="1:9" ht="24" x14ac:dyDescent="0.25">
      <c r="A4" s="29" t="str">
        <f>+سپرده!A4</f>
        <v>برای ماه منتهی به 1405/04/31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</row>
    <row r="6" spans="1:9" ht="24.75" thickBot="1" x14ac:dyDescent="0.3">
      <c r="A6" s="17" t="s">
        <v>54</v>
      </c>
      <c r="C6" s="28" t="s">
        <v>40</v>
      </c>
      <c r="D6" s="28" t="s">
        <v>40</v>
      </c>
      <c r="E6" s="28" t="s">
        <v>40</v>
      </c>
      <c r="G6" s="28" t="s">
        <v>41</v>
      </c>
      <c r="H6" s="28" t="s">
        <v>41</v>
      </c>
      <c r="I6" s="28" t="s">
        <v>41</v>
      </c>
    </row>
    <row r="7" spans="1:9" ht="24.75" thickBot="1" x14ac:dyDescent="0.3">
      <c r="A7" s="28" t="s">
        <v>55</v>
      </c>
      <c r="C7" s="28" t="s">
        <v>56</v>
      </c>
      <c r="E7" s="28" t="s">
        <v>57</v>
      </c>
      <c r="G7" s="28" t="s">
        <v>56</v>
      </c>
      <c r="I7" s="28" t="s">
        <v>57</v>
      </c>
    </row>
    <row r="8" spans="1:9" ht="24" x14ac:dyDescent="0.25">
      <c r="A8" s="3" t="s">
        <v>36</v>
      </c>
      <c r="C8" s="1">
        <f>+'سود سپرده بانکی'!G8</f>
        <v>210573860</v>
      </c>
      <c r="E8" s="12">
        <f>+C8/$C$12</f>
        <v>4.6187892732697557E-2</v>
      </c>
      <c r="G8" s="1">
        <f>+'سود سپرده بانکی'!M8</f>
        <v>9715367054</v>
      </c>
      <c r="I8" s="12">
        <f>+G8/$G$12</f>
        <v>0.42185668160981177</v>
      </c>
    </row>
    <row r="9" spans="1:9" ht="24" x14ac:dyDescent="0.25">
      <c r="A9" s="3" t="s">
        <v>109</v>
      </c>
      <c r="C9" s="1">
        <f>+'سود سپرده بانکی'!G9</f>
        <v>30663</v>
      </c>
      <c r="E9" s="12">
        <f>+C9/$C$12</f>
        <v>6.7257130341947721E-6</v>
      </c>
      <c r="G9" s="1">
        <f>+'سود سپرده بانکی'!M9</f>
        <v>13314591048</v>
      </c>
      <c r="I9" s="12">
        <f>+G9/$G$12</f>
        <v>0.57814070896975767</v>
      </c>
    </row>
    <row r="10" spans="1:9" ht="24" x14ac:dyDescent="0.25">
      <c r="A10" s="3" t="s">
        <v>114</v>
      </c>
      <c r="C10" s="1">
        <f>+'سود سپرده بانکی'!G10</f>
        <v>4348465994</v>
      </c>
      <c r="E10" s="12">
        <f>+C10/$C$12</f>
        <v>0.95380538155426819</v>
      </c>
      <c r="G10" s="1">
        <f>+'سود سپرده بانکی'!M10</f>
        <v>45441</v>
      </c>
      <c r="I10" s="12">
        <f>+G10/$G$12</f>
        <v>1.9731204557154612E-6</v>
      </c>
    </row>
    <row r="11" spans="1:9" ht="24.75" thickBot="1" x14ac:dyDescent="0.3">
      <c r="A11" s="3" t="s">
        <v>37</v>
      </c>
      <c r="C11" s="1">
        <f>+'سود سپرده بانکی'!G11</f>
        <v>0</v>
      </c>
      <c r="E11" s="12">
        <f>+C11/$C$12</f>
        <v>0</v>
      </c>
      <c r="G11" s="1">
        <f>+'سود سپرده بانکی'!M11</f>
        <v>14654</v>
      </c>
      <c r="I11" s="12">
        <f>+G11/$G$12</f>
        <v>6.3629997486970724E-7</v>
      </c>
    </row>
    <row r="12" spans="1:9" ht="24.75" thickBot="1" x14ac:dyDescent="0.3">
      <c r="A12" s="3" t="s">
        <v>30</v>
      </c>
      <c r="C12" s="2">
        <f>SUM(C8:C11)</f>
        <v>4559070517</v>
      </c>
      <c r="D12" s="3"/>
      <c r="E12" s="13">
        <f>SUM(E8:E11)</f>
        <v>1</v>
      </c>
      <c r="F12" s="3"/>
      <c r="G12" s="2">
        <f>SUM(G8:G11)</f>
        <v>23030018197</v>
      </c>
      <c r="H12" s="3"/>
      <c r="I12" s="13">
        <f>SUM(I8:I11)</f>
        <v>0.99999999999999989</v>
      </c>
    </row>
    <row r="13" spans="1:9" ht="23.25" thickTop="1" x14ac:dyDescent="0.25"/>
  </sheetData>
  <mergeCells count="10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4"/>
  <sheetViews>
    <sheetView rightToLeft="1" workbookViewId="0">
      <selection activeCell="A6" sqref="A6:A8"/>
    </sheetView>
  </sheetViews>
  <sheetFormatPr defaultRowHeight="22.5" x14ac:dyDescent="0.25"/>
  <cols>
    <col min="1" max="1" width="37.7109375" style="1" bestFit="1" customWidth="1"/>
    <col min="2" max="2" width="1" style="1" customWidth="1"/>
    <col min="3" max="3" width="22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</row>
    <row r="3" spans="1:13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</row>
    <row r="4" spans="1:13" ht="24" x14ac:dyDescent="0.25">
      <c r="A4" s="29" t="str">
        <f>+سپرده!A4</f>
        <v>برای ماه منتهی به 1405/04/31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</row>
    <row r="6" spans="1:13" ht="24.75" thickBot="1" x14ac:dyDescent="0.3">
      <c r="A6" s="17" t="s">
        <v>39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I6" s="28" t="s">
        <v>41</v>
      </c>
      <c r="J6" s="28" t="s">
        <v>41</v>
      </c>
      <c r="K6" s="28" t="s">
        <v>41</v>
      </c>
      <c r="L6" s="28" t="s">
        <v>41</v>
      </c>
      <c r="M6" s="28" t="s">
        <v>41</v>
      </c>
    </row>
    <row r="7" spans="1:13" ht="24.75" thickBot="1" x14ac:dyDescent="0.3">
      <c r="A7" s="28" t="s">
        <v>42</v>
      </c>
      <c r="C7" s="28" t="s">
        <v>43</v>
      </c>
      <c r="E7" s="28" t="s">
        <v>44</v>
      </c>
      <c r="G7" s="28" t="s">
        <v>45</v>
      </c>
      <c r="I7" s="28" t="s">
        <v>43</v>
      </c>
      <c r="K7" s="28" t="s">
        <v>44</v>
      </c>
      <c r="M7" s="28" t="s">
        <v>45</v>
      </c>
    </row>
    <row r="8" spans="1:13" ht="24" x14ac:dyDescent="0.25">
      <c r="A8" s="3" t="s">
        <v>36</v>
      </c>
      <c r="C8" s="1">
        <v>210573860</v>
      </c>
      <c r="E8" s="1">
        <v>0</v>
      </c>
      <c r="G8" s="1">
        <f>+E8+C8</f>
        <v>210573860</v>
      </c>
      <c r="I8" s="1">
        <v>9715367054</v>
      </c>
      <c r="K8" s="1">
        <v>0</v>
      </c>
      <c r="M8" s="1">
        <f>+K8+I8</f>
        <v>9715367054</v>
      </c>
    </row>
    <row r="9" spans="1:13" ht="24" x14ac:dyDescent="0.25">
      <c r="A9" s="3" t="s">
        <v>109</v>
      </c>
      <c r="C9" s="1">
        <v>30664</v>
      </c>
      <c r="E9" s="1">
        <v>-1</v>
      </c>
      <c r="G9" s="1">
        <f t="shared" ref="G9:G11" si="0">+E9+C9</f>
        <v>30663</v>
      </c>
      <c r="I9" s="1">
        <v>13321560569</v>
      </c>
      <c r="K9" s="1">
        <v>-6969521</v>
      </c>
      <c r="M9" s="1">
        <f t="shared" ref="M9:M11" si="1">+K9+I9</f>
        <v>13314591048</v>
      </c>
    </row>
    <row r="10" spans="1:13" ht="24" x14ac:dyDescent="0.25">
      <c r="A10" s="3" t="s">
        <v>114</v>
      </c>
      <c r="C10" s="1">
        <v>4348465994</v>
      </c>
      <c r="E10" s="1">
        <v>0</v>
      </c>
      <c r="G10" s="1">
        <f t="shared" si="0"/>
        <v>4348465994</v>
      </c>
      <c r="I10" s="1">
        <v>45441</v>
      </c>
      <c r="K10" s="1">
        <v>0</v>
      </c>
      <c r="M10" s="1">
        <f t="shared" si="1"/>
        <v>45441</v>
      </c>
    </row>
    <row r="11" spans="1:13" ht="24.75" thickBot="1" x14ac:dyDescent="0.3">
      <c r="A11" s="3" t="s">
        <v>37</v>
      </c>
      <c r="C11" s="1">
        <v>0</v>
      </c>
      <c r="E11" s="1">
        <v>0</v>
      </c>
      <c r="G11" s="1">
        <f t="shared" si="0"/>
        <v>0</v>
      </c>
      <c r="I11" s="1">
        <v>14654</v>
      </c>
      <c r="K11" s="1">
        <v>0</v>
      </c>
      <c r="M11" s="1">
        <f t="shared" si="1"/>
        <v>14654</v>
      </c>
    </row>
    <row r="12" spans="1:13" ht="24.75" thickBot="1" x14ac:dyDescent="0.3">
      <c r="A12" s="3" t="s">
        <v>30</v>
      </c>
      <c r="C12" s="2">
        <f>SUM(C8:C11)</f>
        <v>4559070518</v>
      </c>
      <c r="D12" s="3"/>
      <c r="E12" s="2">
        <f>SUM(E8:E11)</f>
        <v>-1</v>
      </c>
      <c r="F12" s="3"/>
      <c r="G12" s="2">
        <f>SUM(G8:G11)</f>
        <v>4559070517</v>
      </c>
      <c r="H12" s="3"/>
      <c r="I12" s="2">
        <f>SUM(I8:I11)</f>
        <v>23036987718</v>
      </c>
      <c r="J12" s="3"/>
      <c r="K12" s="2">
        <f>SUM(K8:K11)</f>
        <v>-6969521</v>
      </c>
      <c r="L12" s="3"/>
      <c r="M12" s="2">
        <f>SUM(M8:M11)</f>
        <v>23030018197</v>
      </c>
    </row>
    <row r="14" spans="1:13" x14ac:dyDescent="0.45">
      <c r="G14" s="8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70"/>
  <sheetViews>
    <sheetView rightToLeft="1" topLeftCell="A38" zoomScale="70" zoomScaleNormal="70" workbookViewId="0">
      <selection activeCell="A6" sqref="A6:A8"/>
    </sheetView>
  </sheetViews>
  <sheetFormatPr defaultRowHeight="22.5" x14ac:dyDescent="0.25"/>
  <cols>
    <col min="1" max="1" width="35.42578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28.28515625" style="1" customWidth="1"/>
    <col min="10" max="10" width="1" style="1" customWidth="1"/>
    <col min="11" max="11" width="19" style="1" customWidth="1"/>
    <col min="12" max="12" width="1" style="1" customWidth="1"/>
    <col min="13" max="13" width="24" style="1" bestFit="1" customWidth="1"/>
    <col min="14" max="14" width="1" style="1" customWidth="1"/>
    <col min="15" max="15" width="23" style="1" customWidth="1"/>
    <col min="16" max="16" width="1" style="1" customWidth="1"/>
    <col min="17" max="17" width="28.28515625" style="1" customWidth="1"/>
    <col min="18" max="18" width="18.42578125" style="1" bestFit="1" customWidth="1"/>
    <col min="19" max="19" width="17" style="1" bestFit="1" customWidth="1"/>
    <col min="20" max="54" width="13.28515625" style="1" customWidth="1"/>
    <col min="55" max="16384" width="9.140625" style="1"/>
  </cols>
  <sheetData>
    <row r="2" spans="1:17" ht="24" x14ac:dyDescent="0.25">
      <c r="A2" s="29" t="s">
        <v>60</v>
      </c>
      <c r="B2" s="29" t="s">
        <v>0</v>
      </c>
      <c r="C2" s="29" t="s">
        <v>0</v>
      </c>
      <c r="D2" s="29" t="s">
        <v>0</v>
      </c>
      <c r="E2" s="29" t="s">
        <v>0</v>
      </c>
      <c r="F2" s="29" t="s">
        <v>0</v>
      </c>
      <c r="G2" s="29" t="s">
        <v>0</v>
      </c>
      <c r="H2" s="29" t="s">
        <v>0</v>
      </c>
      <c r="I2" s="29" t="s">
        <v>0</v>
      </c>
      <c r="J2" s="29" t="s">
        <v>0</v>
      </c>
      <c r="K2" s="29" t="s">
        <v>0</v>
      </c>
      <c r="L2" s="29" t="s">
        <v>0</v>
      </c>
      <c r="M2" s="29" t="s">
        <v>0</v>
      </c>
      <c r="N2" s="29" t="s">
        <v>0</v>
      </c>
      <c r="O2" s="29" t="s">
        <v>0</v>
      </c>
      <c r="P2" s="29" t="s">
        <v>0</v>
      </c>
      <c r="Q2" s="29" t="s">
        <v>0</v>
      </c>
    </row>
    <row r="3" spans="1:17" ht="24" x14ac:dyDescent="0.25">
      <c r="A3" s="29" t="s">
        <v>38</v>
      </c>
      <c r="B3" s="29" t="s">
        <v>38</v>
      </c>
      <c r="C3" s="29" t="s">
        <v>38</v>
      </c>
      <c r="D3" s="29" t="s">
        <v>38</v>
      </c>
      <c r="E3" s="29" t="s">
        <v>38</v>
      </c>
      <c r="F3" s="29" t="s">
        <v>38</v>
      </c>
      <c r="G3" s="29" t="s">
        <v>38</v>
      </c>
      <c r="H3" s="29" t="s">
        <v>38</v>
      </c>
      <c r="I3" s="29" t="s">
        <v>38</v>
      </c>
      <c r="J3" s="29" t="s">
        <v>38</v>
      </c>
      <c r="K3" s="29" t="s">
        <v>38</v>
      </c>
      <c r="L3" s="29" t="s">
        <v>38</v>
      </c>
      <c r="M3" s="29" t="s">
        <v>38</v>
      </c>
      <c r="N3" s="29" t="s">
        <v>38</v>
      </c>
      <c r="O3" s="29" t="s">
        <v>38</v>
      </c>
      <c r="P3" s="29" t="s">
        <v>38</v>
      </c>
      <c r="Q3" s="29" t="s">
        <v>38</v>
      </c>
    </row>
    <row r="4" spans="1:17" ht="24" x14ac:dyDescent="0.25">
      <c r="A4" s="29" t="str">
        <f>+سپرده!A4</f>
        <v>برای ماه منتهی به 1405/04/31</v>
      </c>
      <c r="B4" s="29" t="s">
        <v>2</v>
      </c>
      <c r="C4" s="29" t="s">
        <v>2</v>
      </c>
      <c r="D4" s="29" t="s">
        <v>2</v>
      </c>
      <c r="E4" s="29" t="s">
        <v>2</v>
      </c>
      <c r="F4" s="29" t="s">
        <v>2</v>
      </c>
      <c r="G4" s="29" t="s">
        <v>2</v>
      </c>
      <c r="H4" s="29" t="s">
        <v>2</v>
      </c>
      <c r="I4" s="29" t="s">
        <v>2</v>
      </c>
      <c r="J4" s="29" t="s">
        <v>2</v>
      </c>
      <c r="K4" s="29" t="s">
        <v>2</v>
      </c>
      <c r="L4" s="29" t="s">
        <v>2</v>
      </c>
      <c r="M4" s="29" t="s">
        <v>2</v>
      </c>
      <c r="N4" s="29" t="s">
        <v>2</v>
      </c>
      <c r="O4" s="29" t="s">
        <v>2</v>
      </c>
      <c r="P4" s="29" t="s">
        <v>2</v>
      </c>
      <c r="Q4" s="29" t="s">
        <v>2</v>
      </c>
    </row>
    <row r="6" spans="1:17" ht="24.75" thickBot="1" x14ac:dyDescent="0.3">
      <c r="A6" s="28" t="s">
        <v>3</v>
      </c>
      <c r="C6" s="28" t="s">
        <v>40</v>
      </c>
      <c r="D6" s="28" t="s">
        <v>40</v>
      </c>
      <c r="E6" s="28" t="s">
        <v>40</v>
      </c>
      <c r="F6" s="28" t="s">
        <v>40</v>
      </c>
      <c r="G6" s="28" t="s">
        <v>40</v>
      </c>
      <c r="H6" s="28" t="s">
        <v>40</v>
      </c>
      <c r="I6" s="28" t="s">
        <v>40</v>
      </c>
      <c r="K6" s="28" t="s">
        <v>41</v>
      </c>
      <c r="L6" s="28" t="s">
        <v>41</v>
      </c>
      <c r="M6" s="28" t="s">
        <v>41</v>
      </c>
      <c r="N6" s="28" t="s">
        <v>41</v>
      </c>
      <c r="O6" s="28" t="s">
        <v>41</v>
      </c>
      <c r="P6" s="28" t="s">
        <v>41</v>
      </c>
      <c r="Q6" s="28" t="s">
        <v>41</v>
      </c>
    </row>
    <row r="7" spans="1:17" ht="24.75" thickBot="1" x14ac:dyDescent="0.3">
      <c r="A7" s="28" t="s">
        <v>3</v>
      </c>
      <c r="C7" s="28" t="s">
        <v>7</v>
      </c>
      <c r="E7" s="28" t="s">
        <v>46</v>
      </c>
      <c r="G7" s="28" t="s">
        <v>47</v>
      </c>
      <c r="I7" s="28" t="s">
        <v>49</v>
      </c>
      <c r="K7" s="28" t="s">
        <v>7</v>
      </c>
      <c r="M7" s="28" t="s">
        <v>46</v>
      </c>
      <c r="O7" s="28" t="s">
        <v>47</v>
      </c>
      <c r="Q7" s="17" t="s">
        <v>49</v>
      </c>
    </row>
    <row r="8" spans="1:17" ht="24" x14ac:dyDescent="0.25">
      <c r="A8" s="3" t="s">
        <v>129</v>
      </c>
      <c r="C8" s="1">
        <v>300000</v>
      </c>
      <c r="E8" s="1">
        <v>2680740816</v>
      </c>
      <c r="G8" s="1">
        <v>1777723211</v>
      </c>
      <c r="I8" s="1">
        <f>+E8-G8</f>
        <v>903017605</v>
      </c>
      <c r="K8" s="1">
        <v>300000</v>
      </c>
      <c r="M8" s="1">
        <v>2680740816</v>
      </c>
      <c r="O8" s="1">
        <v>1777723211</v>
      </c>
      <c r="Q8" s="1">
        <f>+M8-O8</f>
        <v>903017605</v>
      </c>
    </row>
    <row r="9" spans="1:17" ht="24" x14ac:dyDescent="0.25">
      <c r="A9" s="3" t="s">
        <v>15</v>
      </c>
      <c r="C9" s="1">
        <v>0</v>
      </c>
      <c r="E9" s="1">
        <v>0</v>
      </c>
      <c r="G9" s="1">
        <v>0</v>
      </c>
      <c r="I9" s="1">
        <f t="shared" ref="I9:I57" si="0">+E9-G9</f>
        <v>0</v>
      </c>
      <c r="K9" s="1">
        <v>2700000</v>
      </c>
      <c r="M9" s="1">
        <v>11159465812</v>
      </c>
      <c r="O9" s="1">
        <v>13636766602</v>
      </c>
      <c r="Q9" s="1">
        <f t="shared" ref="Q9:Q53" si="1">+M9-O9</f>
        <v>-2477300790</v>
      </c>
    </row>
    <row r="10" spans="1:17" ht="24" x14ac:dyDescent="0.25">
      <c r="A10" s="3" t="s">
        <v>23</v>
      </c>
      <c r="C10" s="1">
        <v>11000000</v>
      </c>
      <c r="E10" s="1">
        <v>54228083232</v>
      </c>
      <c r="G10" s="1">
        <v>40024356033</v>
      </c>
      <c r="I10" s="1">
        <f t="shared" si="0"/>
        <v>14203727199</v>
      </c>
      <c r="K10" s="1">
        <v>37500000</v>
      </c>
      <c r="M10" s="1">
        <v>166324857028</v>
      </c>
      <c r="O10" s="1">
        <v>136446668311</v>
      </c>
      <c r="Q10" s="1">
        <f t="shared" si="1"/>
        <v>29878188717</v>
      </c>
    </row>
    <row r="11" spans="1:17" ht="24" x14ac:dyDescent="0.25">
      <c r="A11" s="3" t="s">
        <v>70</v>
      </c>
      <c r="C11" s="1">
        <v>60231617</v>
      </c>
      <c r="E11" s="1">
        <v>124258049183</v>
      </c>
      <c r="G11" s="1">
        <v>133114243475</v>
      </c>
      <c r="I11" s="1">
        <f t="shared" si="0"/>
        <v>-8856194292</v>
      </c>
      <c r="K11" s="1">
        <v>60231619</v>
      </c>
      <c r="M11" s="1">
        <v>124258049185</v>
      </c>
      <c r="O11" s="1">
        <v>133114247761</v>
      </c>
      <c r="Q11" s="1">
        <f t="shared" si="1"/>
        <v>-8856198576</v>
      </c>
    </row>
    <row r="12" spans="1:17" ht="24" x14ac:dyDescent="0.25">
      <c r="A12" s="3" t="s">
        <v>140</v>
      </c>
      <c r="C12" s="1">
        <v>30000</v>
      </c>
      <c r="E12" s="1">
        <v>578394190</v>
      </c>
      <c r="G12" s="1">
        <v>559475325</v>
      </c>
      <c r="I12" s="1">
        <f t="shared" si="0"/>
        <v>18918865</v>
      </c>
      <c r="K12" s="1">
        <v>30000</v>
      </c>
      <c r="M12" s="1">
        <v>578394190</v>
      </c>
      <c r="O12" s="1">
        <v>559475325</v>
      </c>
      <c r="Q12" s="1">
        <f t="shared" si="1"/>
        <v>18918865</v>
      </c>
    </row>
    <row r="13" spans="1:17" ht="24" x14ac:dyDescent="0.25">
      <c r="A13" s="3" t="s">
        <v>16</v>
      </c>
      <c r="C13" s="1">
        <v>13000000</v>
      </c>
      <c r="E13" s="1">
        <v>44525437147</v>
      </c>
      <c r="G13" s="1">
        <v>42916669769</v>
      </c>
      <c r="I13" s="1">
        <f t="shared" si="0"/>
        <v>1608767378</v>
      </c>
      <c r="K13" s="1">
        <v>13128316</v>
      </c>
      <c r="M13" s="1">
        <v>44978965656</v>
      </c>
      <c r="O13" s="1">
        <v>43340277108</v>
      </c>
      <c r="Q13" s="1">
        <f t="shared" si="1"/>
        <v>1638688548</v>
      </c>
    </row>
    <row r="14" spans="1:17" ht="24" x14ac:dyDescent="0.25">
      <c r="A14" s="3" t="s">
        <v>26</v>
      </c>
      <c r="C14" s="1">
        <v>213581</v>
      </c>
      <c r="E14" s="1">
        <v>1046934301</v>
      </c>
      <c r="G14" s="1">
        <v>1042884757</v>
      </c>
      <c r="I14" s="1">
        <f t="shared" si="0"/>
        <v>4049544</v>
      </c>
      <c r="K14" s="1">
        <v>3515400</v>
      </c>
      <c r="M14" s="1">
        <v>15849044786</v>
      </c>
      <c r="O14" s="1">
        <v>16864117851</v>
      </c>
      <c r="Q14" s="1">
        <f t="shared" si="1"/>
        <v>-1015073065</v>
      </c>
    </row>
    <row r="15" spans="1:17" ht="24" x14ac:dyDescent="0.25">
      <c r="A15" s="3" t="s">
        <v>18</v>
      </c>
      <c r="C15" s="1">
        <v>981370</v>
      </c>
      <c r="E15" s="1">
        <v>11597767618</v>
      </c>
      <c r="G15" s="1">
        <v>5846355679</v>
      </c>
      <c r="I15" s="1">
        <f t="shared" si="0"/>
        <v>5751411939</v>
      </c>
      <c r="K15" s="1">
        <v>3592846</v>
      </c>
      <c r="M15" s="1">
        <v>56071855380</v>
      </c>
      <c r="O15" s="1">
        <v>47332887293</v>
      </c>
      <c r="Q15" s="1">
        <f t="shared" si="1"/>
        <v>8738968087</v>
      </c>
    </row>
    <row r="16" spans="1:17" ht="24" x14ac:dyDescent="0.25">
      <c r="A16" s="3" t="s">
        <v>85</v>
      </c>
      <c r="C16" s="1">
        <v>0</v>
      </c>
      <c r="E16" s="1">
        <v>0</v>
      </c>
      <c r="G16" s="1">
        <v>0</v>
      </c>
      <c r="I16" s="1">
        <f t="shared" si="0"/>
        <v>0</v>
      </c>
      <c r="K16" s="1">
        <v>25000</v>
      </c>
      <c r="M16" s="1">
        <v>68937963</v>
      </c>
      <c r="O16" s="1">
        <v>66804577</v>
      </c>
      <c r="Q16" s="1">
        <f t="shared" si="1"/>
        <v>2133386</v>
      </c>
    </row>
    <row r="17" spans="1:17" ht="24" x14ac:dyDescent="0.25">
      <c r="A17" s="3" t="s">
        <v>76</v>
      </c>
      <c r="C17" s="1">
        <v>4975452</v>
      </c>
      <c r="E17" s="1">
        <v>18877837012</v>
      </c>
      <c r="G17" s="1">
        <v>11879883187</v>
      </c>
      <c r="I17" s="1">
        <f t="shared" si="0"/>
        <v>6997953825</v>
      </c>
      <c r="K17" s="1">
        <v>42119316</v>
      </c>
      <c r="M17" s="1">
        <v>151248612563</v>
      </c>
      <c r="O17" s="1">
        <v>108746589891</v>
      </c>
      <c r="Q17" s="1">
        <f t="shared" si="1"/>
        <v>42502022672</v>
      </c>
    </row>
    <row r="18" spans="1:17" ht="24" x14ac:dyDescent="0.25">
      <c r="A18" s="3" t="s">
        <v>123</v>
      </c>
      <c r="C18" s="1">
        <v>60000</v>
      </c>
      <c r="E18" s="1">
        <v>580630128</v>
      </c>
      <c r="G18" s="1">
        <v>572710252</v>
      </c>
      <c r="I18" s="1">
        <f t="shared" si="0"/>
        <v>7919876</v>
      </c>
      <c r="K18" s="1">
        <v>60000</v>
      </c>
      <c r="M18" s="1">
        <v>580630128</v>
      </c>
      <c r="O18" s="1">
        <v>572710252</v>
      </c>
      <c r="Q18" s="1">
        <f t="shared" si="1"/>
        <v>7919876</v>
      </c>
    </row>
    <row r="19" spans="1:17" ht="24" x14ac:dyDescent="0.25">
      <c r="A19" s="3" t="s">
        <v>25</v>
      </c>
      <c r="C19" s="1">
        <v>70108</v>
      </c>
      <c r="E19" s="1">
        <v>194993685</v>
      </c>
      <c r="G19" s="1">
        <v>133451234</v>
      </c>
      <c r="I19" s="1">
        <f t="shared" si="0"/>
        <v>61542451</v>
      </c>
      <c r="K19" s="1">
        <v>70109</v>
      </c>
      <c r="M19" s="1">
        <v>194993686</v>
      </c>
      <c r="O19" s="1">
        <v>133453138</v>
      </c>
      <c r="Q19" s="1">
        <f t="shared" si="1"/>
        <v>61540548</v>
      </c>
    </row>
    <row r="20" spans="1:17" ht="24" x14ac:dyDescent="0.25">
      <c r="A20" s="3" t="s">
        <v>121</v>
      </c>
      <c r="C20" s="1">
        <v>988382</v>
      </c>
      <c r="E20" s="1">
        <v>15201498082</v>
      </c>
      <c r="G20" s="1">
        <v>12443698904</v>
      </c>
      <c r="I20" s="1">
        <f t="shared" si="0"/>
        <v>2757799178</v>
      </c>
      <c r="K20" s="1">
        <v>988382</v>
      </c>
      <c r="M20" s="1">
        <v>15201498082</v>
      </c>
      <c r="O20" s="1">
        <v>12443698904</v>
      </c>
      <c r="Q20" s="1">
        <f t="shared" si="1"/>
        <v>2757799178</v>
      </c>
    </row>
    <row r="21" spans="1:17" ht="24" x14ac:dyDescent="0.25">
      <c r="A21" s="3" t="s">
        <v>110</v>
      </c>
      <c r="C21" s="1">
        <v>50000</v>
      </c>
      <c r="E21" s="1">
        <v>816638224</v>
      </c>
      <c r="G21" s="1">
        <v>488788941</v>
      </c>
      <c r="I21" s="1">
        <f t="shared" si="0"/>
        <v>327849283</v>
      </c>
      <c r="K21" s="1">
        <v>50000</v>
      </c>
      <c r="M21" s="1">
        <v>816638224</v>
      </c>
      <c r="O21" s="1">
        <v>488788941</v>
      </c>
      <c r="Q21" s="1">
        <f t="shared" si="1"/>
        <v>327849283</v>
      </c>
    </row>
    <row r="22" spans="1:17" ht="24" x14ac:dyDescent="0.25">
      <c r="A22" s="3" t="s">
        <v>90</v>
      </c>
      <c r="C22" s="1">
        <v>0</v>
      </c>
      <c r="E22" s="1">
        <v>0</v>
      </c>
      <c r="G22" s="1">
        <v>0</v>
      </c>
      <c r="I22" s="1">
        <f t="shared" si="0"/>
        <v>0</v>
      </c>
      <c r="K22" s="1">
        <v>1500000</v>
      </c>
      <c r="M22" s="1">
        <v>94758014533</v>
      </c>
      <c r="O22" s="1">
        <v>67007993100</v>
      </c>
      <c r="Q22" s="1">
        <f t="shared" si="1"/>
        <v>27750021433</v>
      </c>
    </row>
    <row r="23" spans="1:17" ht="24" x14ac:dyDescent="0.25">
      <c r="A23" s="3" t="s">
        <v>84</v>
      </c>
      <c r="C23" s="1">
        <v>0</v>
      </c>
      <c r="E23" s="1">
        <v>0</v>
      </c>
      <c r="G23" s="1">
        <v>0</v>
      </c>
      <c r="I23" s="1">
        <f t="shared" si="0"/>
        <v>0</v>
      </c>
      <c r="K23" s="1">
        <v>36500000</v>
      </c>
      <c r="M23" s="1">
        <v>86710339779</v>
      </c>
      <c r="O23" s="1">
        <v>86705544870</v>
      </c>
      <c r="Q23" s="1">
        <f t="shared" si="1"/>
        <v>4794909</v>
      </c>
    </row>
    <row r="24" spans="1:17" ht="24" x14ac:dyDescent="0.25">
      <c r="A24" s="3" t="s">
        <v>106</v>
      </c>
      <c r="C24" s="1">
        <v>0</v>
      </c>
      <c r="E24" s="1">
        <v>0</v>
      </c>
      <c r="G24" s="1">
        <v>0</v>
      </c>
      <c r="I24" s="1">
        <f t="shared" si="0"/>
        <v>0</v>
      </c>
      <c r="K24" s="1">
        <v>15000</v>
      </c>
      <c r="M24" s="1">
        <v>540291023</v>
      </c>
      <c r="O24" s="1">
        <v>459460232</v>
      </c>
      <c r="Q24" s="1">
        <f t="shared" si="1"/>
        <v>80830791</v>
      </c>
    </row>
    <row r="25" spans="1:17" ht="24" x14ac:dyDescent="0.25">
      <c r="A25" s="3" t="s">
        <v>105</v>
      </c>
      <c r="C25" s="1">
        <v>0</v>
      </c>
      <c r="E25" s="1">
        <v>0</v>
      </c>
      <c r="G25" s="1">
        <v>0</v>
      </c>
      <c r="I25" s="1">
        <f t="shared" si="0"/>
        <v>0</v>
      </c>
      <c r="K25" s="1">
        <v>2563000</v>
      </c>
      <c r="M25" s="1">
        <v>18289859616</v>
      </c>
      <c r="O25" s="1">
        <v>16403937632</v>
      </c>
      <c r="Q25" s="1">
        <f t="shared" si="1"/>
        <v>1885921984</v>
      </c>
    </row>
    <row r="26" spans="1:17" ht="24" x14ac:dyDescent="0.25">
      <c r="A26" s="3" t="s">
        <v>74</v>
      </c>
      <c r="C26" s="1">
        <v>13900000</v>
      </c>
      <c r="E26" s="1">
        <v>30592980443</v>
      </c>
      <c r="G26" s="1">
        <v>23932625738</v>
      </c>
      <c r="I26" s="1">
        <f t="shared" si="0"/>
        <v>6660354705</v>
      </c>
      <c r="K26" s="1">
        <v>30000000</v>
      </c>
      <c r="M26" s="1">
        <v>56273325241</v>
      </c>
      <c r="O26" s="1">
        <v>51653149023</v>
      </c>
      <c r="Q26" s="1">
        <f t="shared" si="1"/>
        <v>4620176218</v>
      </c>
    </row>
    <row r="27" spans="1:17" ht="24" x14ac:dyDescent="0.25">
      <c r="A27" s="3" t="s">
        <v>95</v>
      </c>
      <c r="C27" s="1">
        <v>0</v>
      </c>
      <c r="E27" s="1">
        <v>0</v>
      </c>
      <c r="G27" s="1">
        <v>0</v>
      </c>
      <c r="I27" s="1">
        <f t="shared" si="0"/>
        <v>0</v>
      </c>
      <c r="K27" s="1">
        <v>67647058</v>
      </c>
      <c r="M27" s="1">
        <v>71116573748</v>
      </c>
      <c r="O27" s="1">
        <v>74358233929</v>
      </c>
      <c r="Q27" s="1">
        <f t="shared" si="1"/>
        <v>-3241660181</v>
      </c>
    </row>
    <row r="28" spans="1:17" ht="24" x14ac:dyDescent="0.25">
      <c r="A28" s="3" t="s">
        <v>78</v>
      </c>
      <c r="C28" s="1">
        <v>4000000</v>
      </c>
      <c r="E28" s="1">
        <v>115500479291</v>
      </c>
      <c r="G28" s="1">
        <v>75174375200</v>
      </c>
      <c r="I28" s="1">
        <f t="shared" si="0"/>
        <v>40326104091</v>
      </c>
      <c r="K28" s="1">
        <v>4000000</v>
      </c>
      <c r="M28" s="1">
        <v>115500479291</v>
      </c>
      <c r="O28" s="1">
        <v>75174375200</v>
      </c>
      <c r="Q28" s="1">
        <f t="shared" si="1"/>
        <v>40326104091</v>
      </c>
    </row>
    <row r="29" spans="1:17" ht="24" x14ac:dyDescent="0.25">
      <c r="A29" s="3" t="s">
        <v>22</v>
      </c>
      <c r="C29" s="1">
        <v>0</v>
      </c>
      <c r="E29" s="1">
        <v>0</v>
      </c>
      <c r="G29" s="1">
        <v>0</v>
      </c>
      <c r="I29" s="1">
        <f t="shared" si="0"/>
        <v>0</v>
      </c>
      <c r="K29" s="1">
        <v>530313</v>
      </c>
      <c r="M29" s="1">
        <v>1470767258</v>
      </c>
      <c r="O29" s="1">
        <v>1461821604</v>
      </c>
      <c r="Q29" s="1">
        <f t="shared" si="1"/>
        <v>8945654</v>
      </c>
    </row>
    <row r="30" spans="1:17" ht="24" x14ac:dyDescent="0.25">
      <c r="A30" s="3" t="s">
        <v>111</v>
      </c>
      <c r="C30" s="1">
        <v>0</v>
      </c>
      <c r="E30" s="1">
        <v>0</v>
      </c>
      <c r="G30" s="1">
        <v>0</v>
      </c>
      <c r="I30" s="1">
        <f t="shared" si="0"/>
        <v>0</v>
      </c>
      <c r="K30" s="1">
        <v>400000</v>
      </c>
      <c r="M30" s="1">
        <v>1625338287</v>
      </c>
      <c r="O30" s="1">
        <v>1642363574</v>
      </c>
      <c r="Q30" s="1">
        <f t="shared" si="1"/>
        <v>-17025287</v>
      </c>
    </row>
    <row r="31" spans="1:17" ht="24" x14ac:dyDescent="0.25">
      <c r="A31" s="3" t="s">
        <v>24</v>
      </c>
      <c r="C31" s="1">
        <v>0</v>
      </c>
      <c r="E31" s="1">
        <v>0</v>
      </c>
      <c r="G31" s="1">
        <v>0</v>
      </c>
      <c r="I31" s="1">
        <f t="shared" si="0"/>
        <v>0</v>
      </c>
      <c r="K31" s="1">
        <v>25444251</v>
      </c>
      <c r="M31" s="1">
        <v>85171245203</v>
      </c>
      <c r="O31" s="1">
        <v>97809073269</v>
      </c>
      <c r="Q31" s="1">
        <f t="shared" si="1"/>
        <v>-12637828066</v>
      </c>
    </row>
    <row r="32" spans="1:17" ht="24" x14ac:dyDescent="0.25">
      <c r="A32" s="3" t="s">
        <v>29</v>
      </c>
      <c r="C32" s="1">
        <v>1677902</v>
      </c>
      <c r="E32" s="1">
        <v>3420952087</v>
      </c>
      <c r="G32" s="1">
        <v>3617381963</v>
      </c>
      <c r="I32" s="1">
        <f t="shared" si="0"/>
        <v>-196429876</v>
      </c>
      <c r="K32" s="1">
        <v>2477903</v>
      </c>
      <c r="M32" s="1">
        <v>5186398876</v>
      </c>
      <c r="O32" s="1">
        <v>5764656401</v>
      </c>
      <c r="Q32" s="1">
        <f t="shared" si="1"/>
        <v>-578257525</v>
      </c>
    </row>
    <row r="33" spans="1:17" ht="24" x14ac:dyDescent="0.25">
      <c r="A33" s="3" t="s">
        <v>21</v>
      </c>
      <c r="C33" s="1">
        <v>0</v>
      </c>
      <c r="E33" s="1">
        <v>0</v>
      </c>
      <c r="G33" s="1">
        <v>0</v>
      </c>
      <c r="I33" s="1">
        <f t="shared" si="0"/>
        <v>0</v>
      </c>
      <c r="K33" s="1">
        <v>5930042</v>
      </c>
      <c r="M33" s="1">
        <v>67334133531</v>
      </c>
      <c r="O33" s="1">
        <v>75435479579</v>
      </c>
      <c r="Q33" s="1">
        <f t="shared" si="1"/>
        <v>-8101346048</v>
      </c>
    </row>
    <row r="34" spans="1:17" ht="24" x14ac:dyDescent="0.25">
      <c r="A34" s="3" t="s">
        <v>98</v>
      </c>
      <c r="C34" s="1">
        <v>0</v>
      </c>
      <c r="E34" s="1">
        <v>0</v>
      </c>
      <c r="G34" s="1">
        <v>0</v>
      </c>
      <c r="I34" s="1">
        <f t="shared" si="0"/>
        <v>0</v>
      </c>
      <c r="K34" s="1">
        <v>2457000</v>
      </c>
      <c r="M34" s="1">
        <v>20559716477</v>
      </c>
      <c r="O34" s="1">
        <v>25135856190</v>
      </c>
      <c r="Q34" s="1">
        <f t="shared" si="1"/>
        <v>-4576139713</v>
      </c>
    </row>
    <row r="35" spans="1:17" ht="24" x14ac:dyDescent="0.25">
      <c r="A35" s="3" t="s">
        <v>92</v>
      </c>
      <c r="C35" s="1">
        <v>562499</v>
      </c>
      <c r="E35" s="1">
        <v>4937959955</v>
      </c>
      <c r="G35" s="1">
        <v>5542438265</v>
      </c>
      <c r="I35" s="1">
        <f t="shared" si="0"/>
        <v>-604478310</v>
      </c>
      <c r="K35" s="1">
        <v>562499</v>
      </c>
      <c r="M35" s="1">
        <v>4937959955</v>
      </c>
      <c r="O35" s="1">
        <v>5542438265</v>
      </c>
      <c r="Q35" s="1">
        <f t="shared" si="1"/>
        <v>-604478310</v>
      </c>
    </row>
    <row r="36" spans="1:17" ht="24" x14ac:dyDescent="0.25">
      <c r="A36" s="3" t="s">
        <v>63</v>
      </c>
      <c r="C36" s="1">
        <v>36941650</v>
      </c>
      <c r="E36" s="1">
        <v>70499401597</v>
      </c>
      <c r="G36" s="1">
        <v>75864305460</v>
      </c>
      <c r="I36" s="1">
        <f t="shared" si="0"/>
        <v>-5364903863</v>
      </c>
      <c r="K36" s="1">
        <v>38558349</v>
      </c>
      <c r="M36" s="1">
        <v>74136127422</v>
      </c>
      <c r="O36" s="1">
        <v>79857164005</v>
      </c>
      <c r="Q36" s="1">
        <f t="shared" si="1"/>
        <v>-5721036583</v>
      </c>
    </row>
    <row r="37" spans="1:17" ht="24" x14ac:dyDescent="0.25">
      <c r="A37" s="3" t="s">
        <v>28</v>
      </c>
      <c r="C37" s="1">
        <v>4024038</v>
      </c>
      <c r="E37" s="1">
        <v>27235824425</v>
      </c>
      <c r="G37" s="1">
        <v>16949997130</v>
      </c>
      <c r="I37" s="1">
        <f t="shared" si="0"/>
        <v>10285827295</v>
      </c>
      <c r="K37" s="1">
        <v>4024038</v>
      </c>
      <c r="M37" s="1">
        <v>27235824425</v>
      </c>
      <c r="O37" s="1">
        <v>16949997130</v>
      </c>
      <c r="Q37" s="1">
        <f t="shared" si="1"/>
        <v>10285827295</v>
      </c>
    </row>
    <row r="38" spans="1:17" ht="24" x14ac:dyDescent="0.25">
      <c r="A38" s="3" t="s">
        <v>82</v>
      </c>
      <c r="C38" s="1">
        <v>4168735</v>
      </c>
      <c r="E38" s="1">
        <v>3759429954</v>
      </c>
      <c r="G38" s="1">
        <v>4359882260</v>
      </c>
      <c r="I38" s="1">
        <f t="shared" si="0"/>
        <v>-600452306</v>
      </c>
      <c r="K38" s="1">
        <v>4388143</v>
      </c>
      <c r="M38" s="1">
        <v>3974093972</v>
      </c>
      <c r="O38" s="1">
        <v>4589350677</v>
      </c>
      <c r="Q38" s="1">
        <f t="shared" si="1"/>
        <v>-615256705</v>
      </c>
    </row>
    <row r="39" spans="1:17" ht="24" x14ac:dyDescent="0.25">
      <c r="A39" s="3" t="s">
        <v>77</v>
      </c>
      <c r="C39" s="1">
        <v>0</v>
      </c>
      <c r="E39" s="1">
        <v>0</v>
      </c>
      <c r="G39" s="1">
        <v>0</v>
      </c>
      <c r="I39" s="1">
        <f t="shared" si="0"/>
        <v>0</v>
      </c>
      <c r="K39" s="1">
        <v>5000000</v>
      </c>
      <c r="M39" s="1">
        <v>10260071895</v>
      </c>
      <c r="O39" s="1">
        <v>9525792000</v>
      </c>
      <c r="Q39" s="1">
        <f t="shared" si="1"/>
        <v>734279895</v>
      </c>
    </row>
    <row r="40" spans="1:17" ht="24" x14ac:dyDescent="0.25">
      <c r="A40" s="3" t="s">
        <v>20</v>
      </c>
      <c r="C40" s="1">
        <v>0</v>
      </c>
      <c r="E40" s="1">
        <v>0</v>
      </c>
      <c r="G40" s="1">
        <v>0</v>
      </c>
      <c r="I40" s="1">
        <f t="shared" si="0"/>
        <v>0</v>
      </c>
      <c r="K40" s="1">
        <v>2532968</v>
      </c>
      <c r="M40" s="1">
        <v>8339288698</v>
      </c>
      <c r="O40" s="1">
        <v>10345105655</v>
      </c>
      <c r="Q40" s="1">
        <f t="shared" si="1"/>
        <v>-2005816957</v>
      </c>
    </row>
    <row r="41" spans="1:17" ht="24" x14ac:dyDescent="0.25">
      <c r="A41" s="3" t="s">
        <v>81</v>
      </c>
      <c r="C41" s="1">
        <v>4644770</v>
      </c>
      <c r="E41" s="1">
        <v>13734420497</v>
      </c>
      <c r="G41" s="1">
        <v>17872307459</v>
      </c>
      <c r="I41" s="1">
        <f t="shared" si="0"/>
        <v>-4137886962</v>
      </c>
      <c r="K41" s="1">
        <v>6649917</v>
      </c>
      <c r="M41" s="1">
        <v>19624194207</v>
      </c>
      <c r="O41" s="1">
        <v>25741362183</v>
      </c>
      <c r="Q41" s="1">
        <f t="shared" si="1"/>
        <v>-6117167976</v>
      </c>
    </row>
    <row r="42" spans="1:17" ht="24" x14ac:dyDescent="0.25">
      <c r="A42" s="3" t="s">
        <v>97</v>
      </c>
      <c r="C42" s="1">
        <v>3200000</v>
      </c>
      <c r="E42" s="1">
        <v>29466450037</v>
      </c>
      <c r="G42" s="1">
        <v>26526355486</v>
      </c>
      <c r="I42" s="1">
        <f t="shared" si="0"/>
        <v>2940094551</v>
      </c>
      <c r="K42" s="1">
        <v>3200000</v>
      </c>
      <c r="M42" s="1">
        <v>29466450037</v>
      </c>
      <c r="O42" s="1">
        <v>26526355486</v>
      </c>
      <c r="Q42" s="1">
        <f t="shared" si="1"/>
        <v>2940094551</v>
      </c>
    </row>
    <row r="43" spans="1:17" ht="24" x14ac:dyDescent="0.25">
      <c r="A43" s="3" t="s">
        <v>96</v>
      </c>
      <c r="C43" s="1">
        <v>0</v>
      </c>
      <c r="E43" s="1">
        <v>0</v>
      </c>
      <c r="G43" s="1">
        <v>0</v>
      </c>
      <c r="I43" s="1">
        <f t="shared" si="0"/>
        <v>0</v>
      </c>
      <c r="K43" s="1">
        <v>150000</v>
      </c>
      <c r="M43" s="1">
        <v>579733748</v>
      </c>
      <c r="O43" s="1">
        <v>611883296</v>
      </c>
      <c r="Q43" s="1">
        <f t="shared" si="1"/>
        <v>-32149548</v>
      </c>
    </row>
    <row r="44" spans="1:17" ht="24" x14ac:dyDescent="0.25">
      <c r="A44" s="3" t="s">
        <v>93</v>
      </c>
      <c r="C44" s="1">
        <v>623979</v>
      </c>
      <c r="E44" s="1">
        <v>13479018428</v>
      </c>
      <c r="G44" s="1">
        <v>9146174570</v>
      </c>
      <c r="I44" s="1">
        <f t="shared" si="0"/>
        <v>4332843858</v>
      </c>
      <c r="K44" s="1">
        <v>773979</v>
      </c>
      <c r="M44" s="1">
        <v>19438592064</v>
      </c>
      <c r="O44" s="1">
        <v>13484875142</v>
      </c>
      <c r="Q44" s="1">
        <f t="shared" si="1"/>
        <v>5953716922</v>
      </c>
    </row>
    <row r="45" spans="1:17" ht="24" x14ac:dyDescent="0.25">
      <c r="A45" s="3" t="s">
        <v>75</v>
      </c>
      <c r="C45" s="1">
        <v>0</v>
      </c>
      <c r="E45" s="1">
        <v>0</v>
      </c>
      <c r="G45" s="1">
        <v>0</v>
      </c>
      <c r="I45" s="1">
        <f t="shared" si="0"/>
        <v>0</v>
      </c>
      <c r="K45" s="1">
        <v>2000000</v>
      </c>
      <c r="M45" s="1">
        <v>6673611158</v>
      </c>
      <c r="O45" s="1">
        <v>8170896600</v>
      </c>
      <c r="Q45" s="1">
        <f t="shared" si="1"/>
        <v>-1497285442</v>
      </c>
    </row>
    <row r="46" spans="1:17" ht="24" x14ac:dyDescent="0.25">
      <c r="A46" s="3" t="s">
        <v>72</v>
      </c>
      <c r="C46" s="1">
        <v>17435071</v>
      </c>
      <c r="E46" s="1">
        <v>350744747174</v>
      </c>
      <c r="G46" s="1">
        <v>204663580678</v>
      </c>
      <c r="I46" s="1">
        <f t="shared" si="0"/>
        <v>146081166496</v>
      </c>
      <c r="K46" s="1">
        <v>37835071</v>
      </c>
      <c r="M46" s="1">
        <v>628272745178</v>
      </c>
      <c r="O46" s="1">
        <v>440775474464</v>
      </c>
      <c r="Q46" s="1">
        <f t="shared" si="1"/>
        <v>187497270714</v>
      </c>
    </row>
    <row r="47" spans="1:17" ht="24" x14ac:dyDescent="0.25">
      <c r="A47" s="3" t="s">
        <v>79</v>
      </c>
      <c r="C47" s="1">
        <v>2200000</v>
      </c>
      <c r="E47" s="1">
        <v>31597817090</v>
      </c>
      <c r="G47" s="1">
        <v>30998514790</v>
      </c>
      <c r="I47" s="1">
        <f t="shared" si="0"/>
        <v>599302300</v>
      </c>
      <c r="K47" s="1">
        <v>3700000</v>
      </c>
      <c r="M47" s="1">
        <v>53149921593</v>
      </c>
      <c r="O47" s="1">
        <v>52133865794</v>
      </c>
      <c r="Q47" s="1">
        <f t="shared" si="1"/>
        <v>1016055799</v>
      </c>
    </row>
    <row r="48" spans="1:17" ht="24" x14ac:dyDescent="0.25">
      <c r="A48" s="3" t="s">
        <v>89</v>
      </c>
      <c r="C48" s="1">
        <v>0</v>
      </c>
      <c r="E48" s="1">
        <v>0</v>
      </c>
      <c r="G48" s="1">
        <v>0</v>
      </c>
      <c r="I48" s="1">
        <f t="shared" si="0"/>
        <v>0</v>
      </c>
      <c r="K48" s="1">
        <v>125000</v>
      </c>
      <c r="M48" s="1">
        <v>11572348875</v>
      </c>
      <c r="O48" s="1">
        <v>17414338500</v>
      </c>
      <c r="Q48" s="1">
        <f t="shared" si="1"/>
        <v>-5841989625</v>
      </c>
    </row>
    <row r="49" spans="1:17" ht="24" x14ac:dyDescent="0.25">
      <c r="A49" s="3" t="s">
        <v>91</v>
      </c>
      <c r="C49" s="1">
        <v>0</v>
      </c>
      <c r="E49" s="1">
        <v>0</v>
      </c>
      <c r="G49" s="1">
        <v>0</v>
      </c>
      <c r="I49" s="1">
        <f t="shared" si="0"/>
        <v>0</v>
      </c>
      <c r="K49" s="1">
        <v>1</v>
      </c>
      <c r="M49" s="1">
        <v>1</v>
      </c>
      <c r="O49" s="1">
        <v>1571</v>
      </c>
      <c r="Q49" s="1">
        <f t="shared" si="1"/>
        <v>-1570</v>
      </c>
    </row>
    <row r="50" spans="1:17" ht="24" x14ac:dyDescent="0.25">
      <c r="A50" s="3" t="s">
        <v>61</v>
      </c>
      <c r="C50" s="1">
        <v>0</v>
      </c>
      <c r="E50" s="1">
        <v>0</v>
      </c>
      <c r="G50" s="1">
        <v>0</v>
      </c>
      <c r="I50" s="1">
        <f t="shared" si="0"/>
        <v>0</v>
      </c>
      <c r="K50" s="1">
        <v>400000</v>
      </c>
      <c r="M50" s="1">
        <v>780718043</v>
      </c>
      <c r="O50" s="1">
        <v>747377764</v>
      </c>
      <c r="Q50" s="1">
        <f t="shared" si="1"/>
        <v>33340279</v>
      </c>
    </row>
    <row r="51" spans="1:17" ht="24" x14ac:dyDescent="0.25">
      <c r="A51" s="3" t="s">
        <v>73</v>
      </c>
      <c r="C51" s="1">
        <v>0</v>
      </c>
      <c r="E51" s="1">
        <v>0</v>
      </c>
      <c r="G51" s="1">
        <v>0</v>
      </c>
      <c r="I51" s="1">
        <f t="shared" si="0"/>
        <v>0</v>
      </c>
      <c r="K51" s="1">
        <v>650000</v>
      </c>
      <c r="M51" s="1">
        <v>1267376858</v>
      </c>
      <c r="O51" s="1">
        <v>1352765305</v>
      </c>
      <c r="Q51" s="1">
        <f t="shared" si="1"/>
        <v>-85388447</v>
      </c>
    </row>
    <row r="52" spans="1:17" ht="24" x14ac:dyDescent="0.25">
      <c r="A52" s="3" t="s">
        <v>103</v>
      </c>
      <c r="C52" s="1">
        <v>0</v>
      </c>
      <c r="E52" s="1">
        <v>0</v>
      </c>
      <c r="G52" s="1">
        <v>0</v>
      </c>
      <c r="I52" s="1">
        <f t="shared" si="0"/>
        <v>0</v>
      </c>
      <c r="K52" s="1">
        <v>100000</v>
      </c>
      <c r="M52" s="1">
        <v>5743258767</v>
      </c>
      <c r="O52" s="1">
        <v>4106910945</v>
      </c>
      <c r="Q52" s="1">
        <f t="shared" si="1"/>
        <v>1636347822</v>
      </c>
    </row>
    <row r="53" spans="1:17" ht="24" x14ac:dyDescent="0.25">
      <c r="A53" s="3" t="s">
        <v>117</v>
      </c>
      <c r="C53" s="1">
        <v>30000</v>
      </c>
      <c r="E53" s="1">
        <v>997231365</v>
      </c>
      <c r="G53" s="1">
        <v>979081663</v>
      </c>
      <c r="I53" s="1">
        <f t="shared" si="0"/>
        <v>18149702</v>
      </c>
      <c r="K53" s="1">
        <v>30000</v>
      </c>
      <c r="M53" s="1">
        <v>997231365</v>
      </c>
      <c r="O53" s="1">
        <v>979081663</v>
      </c>
      <c r="Q53" s="1">
        <f t="shared" si="1"/>
        <v>18149702</v>
      </c>
    </row>
    <row r="54" spans="1:17" ht="24" x14ac:dyDescent="0.25">
      <c r="A54" s="3" t="s">
        <v>86</v>
      </c>
      <c r="C54" s="1" t="s">
        <v>124</v>
      </c>
      <c r="E54" s="1">
        <v>0</v>
      </c>
      <c r="G54" s="1">
        <v>0</v>
      </c>
      <c r="I54" s="1">
        <f t="shared" si="0"/>
        <v>0</v>
      </c>
      <c r="K54" s="1" t="s">
        <v>124</v>
      </c>
      <c r="M54" s="1">
        <v>0</v>
      </c>
      <c r="O54" s="1">
        <v>0</v>
      </c>
      <c r="Q54" s="1">
        <v>4137011912</v>
      </c>
    </row>
    <row r="55" spans="1:17" ht="24" x14ac:dyDescent="0.25">
      <c r="A55" s="3" t="s">
        <v>87</v>
      </c>
      <c r="C55" s="1" t="s">
        <v>124</v>
      </c>
      <c r="E55" s="1">
        <v>0</v>
      </c>
      <c r="G55" s="1">
        <v>0</v>
      </c>
      <c r="I55" s="1">
        <f t="shared" si="0"/>
        <v>0</v>
      </c>
      <c r="K55" s="1" t="s">
        <v>124</v>
      </c>
      <c r="M55" s="1">
        <v>0</v>
      </c>
      <c r="O55" s="1">
        <v>0</v>
      </c>
      <c r="Q55" s="1">
        <v>3492223618</v>
      </c>
    </row>
    <row r="56" spans="1:17" ht="24" x14ac:dyDescent="0.25">
      <c r="A56" s="3" t="s">
        <v>88</v>
      </c>
      <c r="C56" s="1" t="s">
        <v>124</v>
      </c>
      <c r="E56" s="1">
        <v>0</v>
      </c>
      <c r="G56" s="1">
        <v>0</v>
      </c>
      <c r="I56" s="1">
        <f t="shared" si="0"/>
        <v>0</v>
      </c>
      <c r="K56" s="1" t="s">
        <v>124</v>
      </c>
      <c r="M56" s="1">
        <v>0</v>
      </c>
      <c r="O56" s="1">
        <v>0</v>
      </c>
      <c r="Q56" s="1">
        <v>101159</v>
      </c>
    </row>
    <row r="57" spans="1:17" ht="24.75" thickBot="1" x14ac:dyDescent="0.3">
      <c r="A57" s="3" t="s">
        <v>107</v>
      </c>
      <c r="C57" s="1" t="s">
        <v>124</v>
      </c>
      <c r="E57" s="1">
        <v>0</v>
      </c>
      <c r="G57" s="1">
        <v>0</v>
      </c>
      <c r="I57" s="1">
        <f t="shared" si="0"/>
        <v>0</v>
      </c>
      <c r="K57" s="1" t="s">
        <v>124</v>
      </c>
      <c r="M57" s="1">
        <v>0</v>
      </c>
      <c r="O57" s="1">
        <v>0</v>
      </c>
      <c r="Q57" s="1">
        <v>-2428469646</v>
      </c>
    </row>
    <row r="58" spans="1:17" ht="24" customHeight="1" thickBot="1" x14ac:dyDescent="0.3">
      <c r="E58" s="2">
        <f>SUM(E8:E57)</f>
        <v>970553715961</v>
      </c>
      <c r="F58" s="3"/>
      <c r="G58" s="2">
        <f>SUM(G8:G57)</f>
        <v>746427261429</v>
      </c>
      <c r="H58" s="3"/>
      <c r="I58" s="2">
        <f>SUM(I8:I57)</f>
        <v>224126454532</v>
      </c>
      <c r="J58" s="3"/>
      <c r="K58" s="3" t="s">
        <v>30</v>
      </c>
      <c r="L58" s="3"/>
      <c r="M58" s="2">
        <f>SUM(M8:M57)</f>
        <v>2120998714623</v>
      </c>
      <c r="N58" s="3"/>
      <c r="O58" s="2">
        <f>SUM(O8:O57)</f>
        <v>1813391190213</v>
      </c>
      <c r="P58" s="3"/>
      <c r="Q58" s="2">
        <f>SUM(Q8:Q57)</f>
        <v>312808391453</v>
      </c>
    </row>
    <row r="59" spans="1:17" ht="23.25" thickTop="1" x14ac:dyDescent="0.25">
      <c r="Q59" s="14"/>
    </row>
    <row r="66" spans="9:17" x14ac:dyDescent="0.45">
      <c r="I66" s="20"/>
    </row>
    <row r="67" spans="9:17" x14ac:dyDescent="0.25">
      <c r="Q67" s="6"/>
    </row>
    <row r="68" spans="9:17" x14ac:dyDescent="0.25">
      <c r="Q68" s="6"/>
    </row>
    <row r="69" spans="9:17" x14ac:dyDescent="0.25">
      <c r="Q69" s="6"/>
    </row>
    <row r="70" spans="9:17" x14ac:dyDescent="0.25">
      <c r="Q70" s="6"/>
    </row>
  </sheetData>
  <mergeCells count="13">
    <mergeCell ref="A2:Q2"/>
    <mergeCell ref="A3:Q3"/>
    <mergeCell ref="A4:Q4"/>
    <mergeCell ref="K7"/>
    <mergeCell ref="M7"/>
    <mergeCell ref="O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سایر درآمدها</vt:lpstr>
      <vt:lpstr>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2025-02-22T10:27:05Z</dcterms:created>
  <dcterms:modified xsi:type="dcterms:W3CDTF">2026-07-26T07:36:57Z</dcterms:modified>
</cp:coreProperties>
</file>