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4\بخشی\"/>
    </mc:Choice>
  </mc:AlternateContent>
  <xr:revisionPtr revIDLastSave="0" documentId="13_ncr:1_{632A075E-1512-4BA3-9015-D2A461251E94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9" state="hidden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فروش'!$K$6:$Q$52</definedName>
    <definedName name="_xlnm._FilterDatabase" localSheetId="0" hidden="1">سهام!$A$6:$A$51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0" i="7" l="1"/>
  <c r="E50" i="7"/>
  <c r="G50" i="7"/>
  <c r="I50" i="7" s="1"/>
  <c r="M50" i="7"/>
  <c r="O50" i="7"/>
  <c r="Q50" i="7"/>
  <c r="S50" i="7" s="1"/>
  <c r="C51" i="7"/>
  <c r="E51" i="7"/>
  <c r="G51" i="7"/>
  <c r="M51" i="7"/>
  <c r="O51" i="7"/>
  <c r="Q51" i="7"/>
  <c r="C52" i="7"/>
  <c r="E52" i="7"/>
  <c r="G52" i="7"/>
  <c r="M52" i="7"/>
  <c r="O52" i="7"/>
  <c r="Q52" i="7"/>
  <c r="C53" i="7"/>
  <c r="E53" i="7"/>
  <c r="G53" i="7"/>
  <c r="I53" i="7" s="1"/>
  <c r="M53" i="7"/>
  <c r="O53" i="7"/>
  <c r="Q53" i="7"/>
  <c r="S53" i="7" s="1"/>
  <c r="C54" i="7"/>
  <c r="E54" i="7"/>
  <c r="G54" i="7"/>
  <c r="I54" i="7" s="1"/>
  <c r="M54" i="7"/>
  <c r="O54" i="7"/>
  <c r="Q54" i="7"/>
  <c r="S54" i="7" s="1"/>
  <c r="C55" i="7"/>
  <c r="E55" i="7"/>
  <c r="G55" i="7"/>
  <c r="M55" i="7"/>
  <c r="O55" i="7"/>
  <c r="Q55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8" i="5"/>
  <c r="E40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8" i="5"/>
  <c r="M40" i="5"/>
  <c r="O40" i="5"/>
  <c r="I13" i="6"/>
  <c r="I17" i="6"/>
  <c r="I22" i="6"/>
  <c r="I23" i="6"/>
  <c r="I24" i="6"/>
  <c r="I26" i="6"/>
  <c r="I30" i="6"/>
  <c r="I34" i="6"/>
  <c r="I35" i="6"/>
  <c r="I36" i="6"/>
  <c r="I37" i="6"/>
  <c r="I38" i="6"/>
  <c r="I8" i="6"/>
  <c r="M52" i="6"/>
  <c r="O52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M28" i="4"/>
  <c r="M29" i="4"/>
  <c r="M30" i="4"/>
  <c r="M31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8" i="4"/>
  <c r="Q32" i="4"/>
  <c r="O32" i="4"/>
  <c r="K32" i="4"/>
  <c r="I32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C6" i="2"/>
  <c r="G51" i="1"/>
  <c r="E51" i="1"/>
  <c r="G40" i="5"/>
  <c r="M9" i="3"/>
  <c r="G9" i="8" s="1"/>
  <c r="G9" i="3"/>
  <c r="C9" i="8" s="1"/>
  <c r="L10" i="3"/>
  <c r="K10" i="3"/>
  <c r="J10" i="3"/>
  <c r="I10" i="3"/>
  <c r="H10" i="3"/>
  <c r="F10" i="3"/>
  <c r="E10" i="3"/>
  <c r="C10" i="3"/>
  <c r="I9" i="2"/>
  <c r="I10" i="2"/>
  <c r="E10" i="9"/>
  <c r="C10" i="9"/>
  <c r="M8" i="3"/>
  <c r="G8" i="3"/>
  <c r="C8" i="8" s="1"/>
  <c r="F9" i="10"/>
  <c r="Y51" i="1" l="1"/>
  <c r="I52" i="7"/>
  <c r="S52" i="7"/>
  <c r="I55" i="7"/>
  <c r="S55" i="7"/>
  <c r="I51" i="7"/>
  <c r="S51" i="7"/>
  <c r="I14" i="6"/>
  <c r="I40" i="6"/>
  <c r="I32" i="6"/>
  <c r="I42" i="6"/>
  <c r="I29" i="6"/>
  <c r="I16" i="6"/>
  <c r="I39" i="6"/>
  <c r="I28" i="6"/>
  <c r="I18" i="6"/>
  <c r="I10" i="6"/>
  <c r="I33" i="6"/>
  <c r="I25" i="6"/>
  <c r="I20" i="6"/>
  <c r="I12" i="6"/>
  <c r="I31" i="6"/>
  <c r="I15" i="6"/>
  <c r="I19" i="6"/>
  <c r="I21" i="6"/>
  <c r="I9" i="6"/>
  <c r="I41" i="6"/>
  <c r="I27" i="6"/>
  <c r="I11" i="6"/>
  <c r="I40" i="5"/>
  <c r="Q40" i="5"/>
  <c r="G52" i="6"/>
  <c r="E52" i="6"/>
  <c r="Q52" i="6"/>
  <c r="M32" i="4"/>
  <c r="S32" i="4"/>
  <c r="O51" i="1"/>
  <c r="K51" i="1"/>
  <c r="U51" i="1"/>
  <c r="W51" i="1"/>
  <c r="G9" i="10"/>
  <c r="C10" i="8"/>
  <c r="G10" i="3"/>
  <c r="M10" i="3"/>
  <c r="I52" i="6" l="1"/>
  <c r="I6" i="2"/>
  <c r="A4" i="7"/>
  <c r="A4" i="2"/>
  <c r="G8" i="8" l="1"/>
  <c r="G10" i="8" s="1"/>
  <c r="I8" i="8" l="1"/>
  <c r="I9" i="8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E11" i="2"/>
  <c r="C39" i="7" l="1"/>
  <c r="C43" i="7"/>
  <c r="C47" i="7"/>
  <c r="C57" i="7"/>
  <c r="C42" i="7"/>
  <c r="C56" i="7"/>
  <c r="M40" i="7"/>
  <c r="M39" i="7"/>
  <c r="M43" i="7"/>
  <c r="M47" i="7"/>
  <c r="M57" i="7"/>
  <c r="C41" i="7"/>
  <c r="C45" i="7"/>
  <c r="C49" i="7"/>
  <c r="M46" i="7"/>
  <c r="M56" i="7"/>
  <c r="M38" i="7"/>
  <c r="M42" i="7"/>
  <c r="C40" i="7"/>
  <c r="C44" i="7"/>
  <c r="C48" i="7"/>
  <c r="M44" i="7"/>
  <c r="M48" i="7"/>
  <c r="M41" i="7"/>
  <c r="M45" i="7"/>
  <c r="M49" i="7"/>
  <c r="C38" i="7"/>
  <c r="C46" i="7"/>
  <c r="G40" i="7"/>
  <c r="G44" i="7"/>
  <c r="G48" i="7"/>
  <c r="Q41" i="7"/>
  <c r="Q45" i="7"/>
  <c r="Q40" i="7"/>
  <c r="Q44" i="7"/>
  <c r="Q48" i="7"/>
  <c r="G38" i="7"/>
  <c r="G42" i="7"/>
  <c r="G46" i="7"/>
  <c r="G56" i="7"/>
  <c r="Q43" i="7"/>
  <c r="Q39" i="7"/>
  <c r="Q47" i="7"/>
  <c r="Q57" i="7"/>
  <c r="G41" i="7"/>
  <c r="G45" i="7"/>
  <c r="G49" i="7"/>
  <c r="G39" i="7"/>
  <c r="G43" i="7"/>
  <c r="G47" i="7"/>
  <c r="Q38" i="7"/>
  <c r="Q42" i="7"/>
  <c r="Q46" i="7"/>
  <c r="Q56" i="7"/>
  <c r="Q49" i="7"/>
  <c r="G57" i="7"/>
  <c r="O41" i="7"/>
  <c r="O45" i="7"/>
  <c r="O49" i="7"/>
  <c r="E57" i="7"/>
  <c r="E39" i="7"/>
  <c r="E43" i="7"/>
  <c r="E47" i="7"/>
  <c r="O40" i="7"/>
  <c r="O44" i="7"/>
  <c r="O48" i="7"/>
  <c r="E38" i="7"/>
  <c r="E42" i="7"/>
  <c r="E46" i="7"/>
  <c r="E56" i="7"/>
  <c r="O39" i="7"/>
  <c r="O43" i="7"/>
  <c r="O47" i="7"/>
  <c r="O57" i="7"/>
  <c r="E41" i="7"/>
  <c r="E49" i="7"/>
  <c r="E45" i="7"/>
  <c r="O38" i="7"/>
  <c r="O42" i="7"/>
  <c r="O46" i="7"/>
  <c r="O56" i="7"/>
  <c r="E48" i="7"/>
  <c r="E40" i="7"/>
  <c r="E44" i="7"/>
  <c r="M31" i="7"/>
  <c r="M33" i="7"/>
  <c r="C32" i="7"/>
  <c r="C30" i="7"/>
  <c r="C31" i="7"/>
  <c r="M30" i="7"/>
  <c r="M32" i="7"/>
  <c r="C33" i="7"/>
  <c r="O33" i="7"/>
  <c r="O31" i="7"/>
  <c r="E30" i="7"/>
  <c r="E32" i="7"/>
  <c r="O32" i="7"/>
  <c r="O30" i="7"/>
  <c r="E31" i="7"/>
  <c r="E33" i="7"/>
  <c r="G31" i="7"/>
  <c r="Q32" i="7"/>
  <c r="G30" i="7"/>
  <c r="Q31" i="7"/>
  <c r="G33" i="7"/>
  <c r="Q30" i="7"/>
  <c r="G32" i="7"/>
  <c r="Q33" i="7"/>
  <c r="I10" i="8"/>
  <c r="G34" i="7"/>
  <c r="G29" i="7"/>
  <c r="Q34" i="7"/>
  <c r="Q29" i="7"/>
  <c r="G61" i="7"/>
  <c r="Q61" i="7"/>
  <c r="O61" i="7"/>
  <c r="E29" i="7"/>
  <c r="O34" i="7"/>
  <c r="O29" i="7"/>
  <c r="E61" i="7"/>
  <c r="E34" i="7"/>
  <c r="C29" i="7"/>
  <c r="M29" i="7"/>
  <c r="C61" i="7"/>
  <c r="C34" i="7"/>
  <c r="M34" i="7"/>
  <c r="M61" i="7"/>
  <c r="M59" i="7"/>
  <c r="C37" i="7"/>
  <c r="M58" i="7"/>
  <c r="C36" i="7"/>
  <c r="C60" i="7"/>
  <c r="M37" i="7"/>
  <c r="C59" i="7"/>
  <c r="M60" i="7"/>
  <c r="M36" i="7"/>
  <c r="C58" i="7"/>
  <c r="Q36" i="7"/>
  <c r="G58" i="7"/>
  <c r="G37" i="7"/>
  <c r="Q37" i="7"/>
  <c r="Q59" i="7"/>
  <c r="Q58" i="7"/>
  <c r="G36" i="7"/>
  <c r="G60" i="7"/>
  <c r="G59" i="7"/>
  <c r="Q60" i="7"/>
  <c r="E58" i="7"/>
  <c r="O59" i="7"/>
  <c r="E37" i="7"/>
  <c r="O58" i="7"/>
  <c r="E36" i="7"/>
  <c r="E60" i="7"/>
  <c r="E59" i="7"/>
  <c r="O37" i="7"/>
  <c r="O36" i="7"/>
  <c r="O60" i="7"/>
  <c r="C27" i="7"/>
  <c r="M28" i="7"/>
  <c r="M62" i="7"/>
  <c r="M27" i="7"/>
  <c r="M35" i="7"/>
  <c r="C35" i="7"/>
  <c r="C62" i="7"/>
  <c r="C28" i="7"/>
  <c r="G28" i="7"/>
  <c r="Q35" i="7"/>
  <c r="Q62" i="7"/>
  <c r="G27" i="7"/>
  <c r="Q28" i="7"/>
  <c r="Q27" i="7"/>
  <c r="G35" i="7"/>
  <c r="G62" i="7"/>
  <c r="O35" i="7"/>
  <c r="O62" i="7"/>
  <c r="E27" i="7"/>
  <c r="O28" i="7"/>
  <c r="O27" i="7"/>
  <c r="E28" i="7"/>
  <c r="E35" i="7"/>
  <c r="E62" i="7"/>
  <c r="E26" i="7"/>
  <c r="O26" i="7"/>
  <c r="C26" i="7"/>
  <c r="M26" i="7"/>
  <c r="G26" i="7"/>
  <c r="Q26" i="7"/>
  <c r="C24" i="7"/>
  <c r="M23" i="7"/>
  <c r="M24" i="7"/>
  <c r="C23" i="7"/>
  <c r="E23" i="7"/>
  <c r="O24" i="7"/>
  <c r="E24" i="7"/>
  <c r="O23" i="7"/>
  <c r="G23" i="7"/>
  <c r="G24" i="7"/>
  <c r="Q23" i="7"/>
  <c r="Q24" i="7"/>
  <c r="Q20" i="7"/>
  <c r="Q17" i="7"/>
  <c r="Q9" i="7"/>
  <c r="Q13" i="7"/>
  <c r="Q12" i="7"/>
  <c r="Q14" i="7"/>
  <c r="Q21" i="7"/>
  <c r="Q8" i="7"/>
  <c r="Q22" i="7"/>
  <c r="Q10" i="7"/>
  <c r="Q25" i="7"/>
  <c r="Q19" i="7"/>
  <c r="Q15" i="7"/>
  <c r="Q16" i="7"/>
  <c r="Q11" i="7"/>
  <c r="Q18" i="7"/>
  <c r="O12" i="7"/>
  <c r="O16" i="7"/>
  <c r="O19" i="7"/>
  <c r="O22" i="7"/>
  <c r="E10" i="7"/>
  <c r="E25" i="7"/>
  <c r="E21" i="7"/>
  <c r="O20" i="7"/>
  <c r="E15" i="7"/>
  <c r="O18" i="7"/>
  <c r="O17" i="7"/>
  <c r="E11" i="7"/>
  <c r="E18" i="7"/>
  <c r="O9" i="7"/>
  <c r="O13" i="7"/>
  <c r="E12" i="7"/>
  <c r="E16" i="7"/>
  <c r="E19" i="7"/>
  <c r="E22" i="7"/>
  <c r="E8" i="7"/>
  <c r="O14" i="7"/>
  <c r="O21" i="7"/>
  <c r="O8" i="7"/>
  <c r="E20" i="7"/>
  <c r="O10" i="7"/>
  <c r="O25" i="7"/>
  <c r="E17" i="7"/>
  <c r="E14" i="7"/>
  <c r="O15" i="7"/>
  <c r="E9" i="7"/>
  <c r="E13" i="7"/>
  <c r="O11" i="7"/>
  <c r="M15" i="7"/>
  <c r="C10" i="7"/>
  <c r="C25" i="7"/>
  <c r="M11" i="7"/>
  <c r="M18" i="7"/>
  <c r="C15" i="7"/>
  <c r="M12" i="7"/>
  <c r="M16" i="7"/>
  <c r="M19" i="7"/>
  <c r="M22" i="7"/>
  <c r="C11" i="7"/>
  <c r="C18" i="7"/>
  <c r="M20" i="7"/>
  <c r="C12" i="7"/>
  <c r="C16" i="7"/>
  <c r="C19" i="7"/>
  <c r="C22" i="7"/>
  <c r="M17" i="7"/>
  <c r="M8" i="7"/>
  <c r="C20" i="7"/>
  <c r="C21" i="7"/>
  <c r="M9" i="7"/>
  <c r="M13" i="7"/>
  <c r="C17" i="7"/>
  <c r="C8" i="7"/>
  <c r="M10" i="7"/>
  <c r="M25" i="7"/>
  <c r="M14" i="7"/>
  <c r="M21" i="7"/>
  <c r="C9" i="7"/>
  <c r="C13" i="7"/>
  <c r="C14" i="7"/>
  <c r="G17" i="7"/>
  <c r="G8" i="7"/>
  <c r="G9" i="7"/>
  <c r="G13" i="7"/>
  <c r="G14" i="7"/>
  <c r="G21" i="7"/>
  <c r="G10" i="7"/>
  <c r="G25" i="7"/>
  <c r="G20" i="7"/>
  <c r="G15" i="7"/>
  <c r="G11" i="7"/>
  <c r="G18" i="7"/>
  <c r="G12" i="7"/>
  <c r="G16" i="7"/>
  <c r="G19" i="7"/>
  <c r="G22" i="7"/>
  <c r="I11" i="2"/>
  <c r="R34" i="4"/>
  <c r="G11" i="2"/>
  <c r="C11" i="2"/>
  <c r="I57" i="7" l="1"/>
  <c r="S49" i="7"/>
  <c r="I39" i="7"/>
  <c r="I56" i="7"/>
  <c r="S41" i="7"/>
  <c r="I49" i="7"/>
  <c r="I46" i="7"/>
  <c r="I48" i="7"/>
  <c r="S56" i="7"/>
  <c r="I45" i="7"/>
  <c r="I42" i="7"/>
  <c r="I44" i="7"/>
  <c r="S46" i="7"/>
  <c r="I41" i="7"/>
  <c r="I38" i="7"/>
  <c r="I40" i="7"/>
  <c r="S42" i="7"/>
  <c r="S57" i="7"/>
  <c r="S48" i="7"/>
  <c r="S38" i="7"/>
  <c r="S47" i="7"/>
  <c r="S44" i="7"/>
  <c r="I47" i="7"/>
  <c r="S39" i="7"/>
  <c r="S40" i="7"/>
  <c r="I43" i="7"/>
  <c r="S45" i="7"/>
  <c r="S43" i="7"/>
  <c r="S30" i="7"/>
  <c r="S32" i="7"/>
  <c r="I31" i="7"/>
  <c r="I33" i="7"/>
  <c r="S31" i="7"/>
  <c r="I62" i="7"/>
  <c r="S33" i="7"/>
  <c r="I9" i="7"/>
  <c r="I32" i="7"/>
  <c r="I59" i="7"/>
  <c r="I30" i="7"/>
  <c r="I60" i="7"/>
  <c r="I61" i="7"/>
  <c r="I24" i="7"/>
  <c r="I13" i="7"/>
  <c r="I27" i="7"/>
  <c r="I18" i="7"/>
  <c r="I21" i="7"/>
  <c r="I58" i="7"/>
  <c r="I25" i="7"/>
  <c r="I17" i="7"/>
  <c r="I22" i="7"/>
  <c r="I28" i="7"/>
  <c r="I10" i="7"/>
  <c r="I14" i="7"/>
  <c r="I8" i="7"/>
  <c r="I11" i="7"/>
  <c r="I34" i="7"/>
  <c r="I19" i="7"/>
  <c r="I23" i="7"/>
  <c r="I16" i="7"/>
  <c r="I15" i="7"/>
  <c r="I26" i="7"/>
  <c r="I37" i="7"/>
  <c r="I35" i="7"/>
  <c r="I36" i="7"/>
  <c r="I20" i="7"/>
  <c r="I12" i="7"/>
  <c r="I29" i="7"/>
  <c r="S26" i="7"/>
  <c r="S16" i="7"/>
  <c r="S60" i="7"/>
  <c r="S25" i="7"/>
  <c r="S9" i="7"/>
  <c r="S36" i="7"/>
  <c r="S10" i="7"/>
  <c r="S17" i="7"/>
  <c r="S24" i="7"/>
  <c r="S28" i="7"/>
  <c r="S61" i="7"/>
  <c r="S22" i="7"/>
  <c r="S20" i="7"/>
  <c r="S23" i="7"/>
  <c r="S58" i="7"/>
  <c r="S18" i="7"/>
  <c r="S62" i="7"/>
  <c r="S59" i="7"/>
  <c r="S29" i="7"/>
  <c r="S11" i="7"/>
  <c r="S21" i="7"/>
  <c r="S35" i="7"/>
  <c r="S37" i="7"/>
  <c r="S34" i="7"/>
  <c r="S14" i="7"/>
  <c r="S15" i="7"/>
  <c r="S12" i="7"/>
  <c r="S19" i="7"/>
  <c r="S13" i="7"/>
  <c r="S27" i="7"/>
  <c r="S8" i="7"/>
  <c r="C63" i="7"/>
  <c r="M63" i="7"/>
  <c r="O63" i="7"/>
  <c r="Q63" i="7"/>
  <c r="E63" i="7"/>
  <c r="G63" i="7"/>
  <c r="K11" i="2"/>
  <c r="I63" i="7" l="1"/>
  <c r="E8" i="8"/>
  <c r="E9" i="8"/>
  <c r="S63" i="7"/>
  <c r="C8" i="10"/>
  <c r="K51" i="7" l="1"/>
  <c r="K55" i="7"/>
  <c r="K54" i="7"/>
  <c r="K53" i="7"/>
  <c r="K50" i="7"/>
  <c r="K52" i="7"/>
  <c r="U52" i="7"/>
  <c r="U53" i="7"/>
  <c r="U51" i="7"/>
  <c r="U50" i="7"/>
  <c r="U55" i="7"/>
  <c r="U54" i="7"/>
  <c r="U43" i="7"/>
  <c r="U56" i="7"/>
  <c r="U41" i="7"/>
  <c r="U48" i="7"/>
  <c r="U42" i="7"/>
  <c r="U40" i="7"/>
  <c r="U39" i="7"/>
  <c r="U46" i="7"/>
  <c r="U49" i="7"/>
  <c r="U45" i="7"/>
  <c r="U38" i="7"/>
  <c r="U44" i="7"/>
  <c r="U47" i="7"/>
  <c r="U57" i="7"/>
  <c r="K56" i="7"/>
  <c r="K46" i="7"/>
  <c r="K40" i="7"/>
  <c r="K57" i="7"/>
  <c r="K39" i="7"/>
  <c r="K41" i="7"/>
  <c r="K38" i="7"/>
  <c r="K44" i="7"/>
  <c r="K49" i="7"/>
  <c r="K48" i="7"/>
  <c r="K43" i="7"/>
  <c r="K45" i="7"/>
  <c r="K42" i="7"/>
  <c r="K47" i="7"/>
  <c r="U30" i="7"/>
  <c r="U31" i="7"/>
  <c r="U32" i="7"/>
  <c r="U33" i="7"/>
  <c r="K33" i="7"/>
  <c r="K30" i="7"/>
  <c r="K31" i="7"/>
  <c r="K32" i="7"/>
  <c r="E10" i="8"/>
  <c r="U61" i="7"/>
  <c r="U29" i="7"/>
  <c r="U34" i="7"/>
  <c r="K61" i="7"/>
  <c r="K34" i="7"/>
  <c r="K29" i="7"/>
  <c r="U58" i="7"/>
  <c r="U36" i="7"/>
  <c r="U37" i="7"/>
  <c r="K58" i="7"/>
  <c r="K37" i="7"/>
  <c r="K36" i="7"/>
  <c r="U60" i="7"/>
  <c r="U59" i="7"/>
  <c r="K60" i="7"/>
  <c r="K59" i="7"/>
  <c r="U27" i="7"/>
  <c r="U35" i="7"/>
  <c r="U28" i="7"/>
  <c r="K28" i="7"/>
  <c r="K27" i="7"/>
  <c r="K35" i="7"/>
  <c r="U26" i="7"/>
  <c r="U62" i="7"/>
  <c r="K26" i="7"/>
  <c r="K62" i="7"/>
  <c r="U10" i="7"/>
  <c r="U23" i="7"/>
  <c r="U24" i="7"/>
  <c r="K14" i="7"/>
  <c r="K23" i="7"/>
  <c r="K24" i="7"/>
  <c r="K22" i="7"/>
  <c r="K16" i="7"/>
  <c r="K11" i="7"/>
  <c r="K17" i="7"/>
  <c r="K18" i="7"/>
  <c r="K9" i="7"/>
  <c r="U11" i="7"/>
  <c r="K21" i="7"/>
  <c r="K25" i="7"/>
  <c r="K15" i="7"/>
  <c r="U18" i="7"/>
  <c r="K19" i="7"/>
  <c r="U13" i="7"/>
  <c r="U14" i="7"/>
  <c r="U9" i="7"/>
  <c r="U21" i="7"/>
  <c r="U19" i="7"/>
  <c r="U12" i="7"/>
  <c r="U20" i="7"/>
  <c r="U16" i="7"/>
  <c r="K20" i="7"/>
  <c r="U17" i="7"/>
  <c r="U15" i="7"/>
  <c r="K10" i="7"/>
  <c r="K13" i="7"/>
  <c r="U22" i="7"/>
  <c r="K12" i="7"/>
  <c r="U25" i="7"/>
  <c r="K8" i="7"/>
  <c r="C7" i="10"/>
  <c r="C9" i="10" s="1"/>
  <c r="U8" i="7"/>
  <c r="K63" i="7" l="1"/>
  <c r="U63" i="7"/>
  <c r="E8" i="10" l="1"/>
  <c r="E7" i="10"/>
  <c r="E9" i="10" l="1"/>
</calcChain>
</file>

<file path=xl/sharedStrings.xml><?xml version="1.0" encoding="utf-8"?>
<sst xmlns="http://schemas.openxmlformats.org/spreadsheetml/2006/main" count="897" uniqueCount="136">
  <si>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</si>
  <si>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</si>
  <si>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</si>
  <si>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</si>
  <si>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</si>
  <si>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</si>
  <si>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</si>
  <si>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</si>
  <si>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</si>
  <si>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</si>
  <si>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</si>
  <si>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</si>
  <si>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</si>
  <si>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</si>
  <si>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</si>
  <si>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</si>
  <si>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</si>
  <si>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</si>
  <si>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</si>
  <si>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</si>
  <si>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</si>
  <si>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</si>
  <si>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</si>
  <si>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</si>
  <si>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</si>
  <si>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</si>
  <si>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</si>
  <si>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</si>
  <si>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</si>
  <si>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</si>
  <si>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</si>
  <si>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</si>
  <si>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</si>
  <si>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</si>
  <si>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</si>
  <si>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</si>
  <si>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</si>
  <si>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</si>
  <si>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</si>
  <si>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</si>
  <si>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</si>
  <si>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</si>
  <si>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</si>
  <si>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</si>
  <si>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</si>
  <si>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</si>
  <si>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</si>
  <si>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</si>
  <si>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</si>
  <si>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</si>
  <si>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</si>
  <si>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</si>
  <si>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</si>
  <si>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</si>
  <si>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سایپا</t>
  </si>
  <si>
    <t>ایرکا پارت صنعت</t>
  </si>
  <si>
    <t>قطعات‌ اتومبیل‌ ایران‌</t>
  </si>
  <si>
    <t>الکتریک‌ خودرو شرق‌</t>
  </si>
  <si>
    <t>بهمن  دیزل</t>
  </si>
  <si>
    <t>گروه‌بهمن‌</t>
  </si>
  <si>
    <t>بهمن دیزل</t>
  </si>
  <si>
    <t>صندوق سرمایه‌گذاری بخشی صنایع مفید - خودران</t>
  </si>
  <si>
    <t>فنرسازی زر</t>
  </si>
  <si>
    <t>لنت  ترمزایران</t>
  </si>
  <si>
    <t>آهنگری‌ تراکتورسازی‌ ایران‌</t>
  </si>
  <si>
    <t>ایمن خودرو شرق</t>
  </si>
  <si>
    <t>سرمایه‌گذاری‌ رنا(هلدینگ‌</t>
  </si>
  <si>
    <t>لنت ترمزایران</t>
  </si>
  <si>
    <t>ایران‌ خودرو</t>
  </si>
  <si>
    <t>تولیدی برنا باطری</t>
  </si>
  <si>
    <t>سرمایه گذاری مهر</t>
  </si>
  <si>
    <t>سازه پویش</t>
  </si>
  <si>
    <t>گسترش‌سرمایه‌گذاری‌ایران‌خودرو</t>
  </si>
  <si>
    <t>مجتمع صنایع لاستیک یزد</t>
  </si>
  <si>
    <t>سرمایه‌گذاری‌صندوق‌بازنشستگی‌</t>
  </si>
  <si>
    <t>سرمایه‌گذاری‌غدیر(هلدینگ‌</t>
  </si>
  <si>
    <t>کشت وصنعت و دامپروری پگاه فارس</t>
  </si>
  <si>
    <t>تولیدی کوچین</t>
  </si>
  <si>
    <t>سرمایه‌گذاری‌بهمن‌</t>
  </si>
  <si>
    <t>نیان باتری خاوران</t>
  </si>
  <si>
    <t>کیمیا کالای رازی</t>
  </si>
  <si>
    <t>از ابتدای سال مالی</t>
  </si>
  <si>
    <t xml:space="preserve"> تا پایان ماه</t>
  </si>
  <si>
    <t>اختیارخ خساپا-600-1404/10/24</t>
  </si>
  <si>
    <t>اختیارخ خودرو-700-1404/11/01</t>
  </si>
  <si>
    <t>پتروشیمی پارس</t>
  </si>
  <si>
    <t>پتروشیمی جم</t>
  </si>
  <si>
    <t>سازه  پویش</t>
  </si>
  <si>
    <t>مجتمع کاشی و سنگ پرسپولیس یزد</t>
  </si>
  <si>
    <t>اختیارخ خودرو-750-1404/11/01</t>
  </si>
  <si>
    <t>اختیارخ خودرو-450-1405/01/11</t>
  </si>
  <si>
    <t>ح . سرمایه‌گذاری‌ایران‌خودرو</t>
  </si>
  <si>
    <t>سرمایه‌گذاری‌ سایپا</t>
  </si>
  <si>
    <t>تنزیل سود سهام</t>
  </si>
  <si>
    <t>بانک ملت مستقل مرکزی</t>
  </si>
  <si>
    <t>اختیارخ خودرو-600-1405/01/11</t>
  </si>
  <si>
    <t>-</t>
  </si>
  <si>
    <t>ایران خودرو دیزل</t>
  </si>
  <si>
    <t>1405/03/31</t>
  </si>
  <si>
    <t>پارس فنر</t>
  </si>
  <si>
    <t>پالایش نفت بندرعباس</t>
  </si>
  <si>
    <t>داروسازی  ابوریحان</t>
  </si>
  <si>
    <t>رهیاب پیام گستران</t>
  </si>
  <si>
    <t>ریخته‌گری‌ تراکتورسازی‌ ایران‌</t>
  </si>
  <si>
    <t>رینگ‌سازی‌مشهد</t>
  </si>
  <si>
    <t>زامیاد</t>
  </si>
  <si>
    <t>زرین ذرت شاهرود</t>
  </si>
  <si>
    <t>شمش طلا</t>
  </si>
  <si>
    <t>صنایع ریخته گری ایران</t>
  </si>
  <si>
    <t>فولاد امیرکبیرکاشان</t>
  </si>
  <si>
    <t>موتورسازان‌تراکتورسازی‌ایران‌</t>
  </si>
  <si>
    <t>1405/03/27</t>
  </si>
  <si>
    <t>1405/03/28</t>
  </si>
  <si>
    <t>داروسازی ابوریحان</t>
  </si>
  <si>
    <t>اختیارخ خودرو-650-1405/05/07</t>
  </si>
  <si>
    <t>اختیارخ خودرو-700-1405/05/07</t>
  </si>
  <si>
    <t>برای ماه منتهی به 1405/04/31</t>
  </si>
  <si>
    <t>1405/04/31</t>
  </si>
  <si>
    <t>رادیاتور ایران‌</t>
  </si>
  <si>
    <t>رینگ اسپرت نور نی ریز</t>
  </si>
  <si>
    <t>اختیارخ خودرو-450-1405/06/04</t>
  </si>
  <si>
    <t>اختیارخ خودرو-500-1405/05/07</t>
  </si>
  <si>
    <t>اختیارخ خودرو-550-1405/06/04</t>
  </si>
  <si>
    <t>1405/01/29</t>
  </si>
  <si>
    <t>1405/04/30</t>
  </si>
  <si>
    <t>1405/04/27</t>
  </si>
  <si>
    <t>1405/04/08</t>
  </si>
  <si>
    <t>1405/04/23</t>
  </si>
  <si>
    <t>1405/04/07</t>
  </si>
  <si>
    <t>1404/10/28</t>
  </si>
  <si>
    <t>1405/04/22</t>
  </si>
  <si>
    <t>1405/04/29</t>
  </si>
  <si>
    <t>1405/04/06</t>
  </si>
  <si>
    <t>1405/04/24</t>
  </si>
  <si>
    <t>1405/01/31</t>
  </si>
  <si>
    <t>اختیارخ خودرو-450-1405/05/07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</si>
</sst>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2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7" fillId="0" borderId="0" xfId="2" applyNumberFormat="1" applyFont="1" applyFill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right" vertical="center"/>
    </xf>
    <xf numFmtId="9" fontId="2" fillId="0" borderId="0" xfId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164" fontId="4" fillId="0" borderId="3" xfId="2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Y52"/>
  <sheetViews>
    <sheetView rightToLeft="1" tabSelected="1" zoomScale="70" zoomScaleNormal="70" workbookViewId="0">
      <selection activeCell="A2" sqref="A2:Y2"/>
    </sheetView>
  </sheetViews>
  <sheetFormatPr defaultRowHeight="18.75" x14ac:dyDescent="0.2"/>
  <cols>
    <col min="1" max="1" width="31.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30.125" style="4" bestFit="1" customWidth="1"/>
    <col min="26" max="26" width="0.875" style="4" customWidth="1"/>
    <col min="27" max="27" width="15.125" style="4" bestFit="1" customWidth="1"/>
    <col min="28" max="28" width="11.25" style="4" bestFit="1" customWidth="1"/>
    <col min="29" max="16384" width="9" style="4"/>
  </cols>
  <sheetData>
    <row r="2" spans="1:25" ht="26.25" x14ac:dyDescent="0.2">
      <c r="A2" s="58" t="s">
        <v>61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  <c r="V2" s="58" t="s">
        <v>0</v>
      </c>
      <c r="W2" s="58" t="s">
        <v>0</v>
      </c>
      <c r="X2" s="58" t="s">
        <v>0</v>
      </c>
      <c r="Y2" s="58" t="s">
        <v>0</v>
      </c>
    </row>
    <row r="3" spans="1:25" ht="26.25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  <c r="L3" s="58" t="s">
        <v>1</v>
      </c>
      <c r="M3" s="58" t="s">
        <v>1</v>
      </c>
      <c r="N3" s="58" t="s">
        <v>1</v>
      </c>
      <c r="O3" s="58" t="s">
        <v>1</v>
      </c>
      <c r="P3" s="58" t="s">
        <v>1</v>
      </c>
      <c r="Q3" s="58" t="s">
        <v>1</v>
      </c>
      <c r="R3" s="58" t="s">
        <v>1</v>
      </c>
      <c r="S3" s="58" t="s">
        <v>1</v>
      </c>
      <c r="T3" s="58" t="s">
        <v>1</v>
      </c>
      <c r="U3" s="58" t="s">
        <v>1</v>
      </c>
      <c r="V3" s="58" t="s">
        <v>1</v>
      </c>
      <c r="W3" s="58" t="s">
        <v>1</v>
      </c>
      <c r="X3" s="58" t="s">
        <v>1</v>
      </c>
      <c r="Y3" s="58" t="s">
        <v>1</v>
      </c>
    </row>
    <row r="4" spans="1:25" ht="26.25" x14ac:dyDescent="0.2">
      <c r="A4" s="58" t="s">
        <v>116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  <c r="V4" s="58" t="s">
        <v>2</v>
      </c>
      <c r="W4" s="58" t="s">
        <v>2</v>
      </c>
      <c r="X4" s="58" t="s">
        <v>2</v>
      </c>
      <c r="Y4" s="58" t="s">
        <v>2</v>
      </c>
    </row>
    <row r="6" spans="1:25" ht="27" thickBot="1" x14ac:dyDescent="0.25">
      <c r="A6" s="57" t="s">
        <v>3</v>
      </c>
      <c r="C6" s="57" t="s">
        <v>98</v>
      </c>
      <c r="D6" s="57" t="s">
        <v>4</v>
      </c>
      <c r="E6" s="57" t="s">
        <v>4</v>
      </c>
      <c r="F6" s="57" t="s">
        <v>4</v>
      </c>
      <c r="G6" s="57" t="s">
        <v>4</v>
      </c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Q6" s="57" t="s">
        <v>117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25" ht="27" thickBot="1" x14ac:dyDescent="0.25">
      <c r="A7" s="57" t="s">
        <v>3</v>
      </c>
      <c r="C7" s="57" t="s">
        <v>7</v>
      </c>
      <c r="E7" s="57" t="s">
        <v>8</v>
      </c>
      <c r="G7" s="57" t="s">
        <v>9</v>
      </c>
      <c r="I7" s="57" t="s">
        <v>10</v>
      </c>
      <c r="J7" s="57" t="s">
        <v>10</v>
      </c>
      <c r="K7" s="57" t="s">
        <v>10</v>
      </c>
      <c r="M7" s="57" t="s">
        <v>11</v>
      </c>
      <c r="N7" s="57" t="s">
        <v>11</v>
      </c>
      <c r="O7" s="57" t="s">
        <v>11</v>
      </c>
      <c r="Q7" s="57" t="s">
        <v>7</v>
      </c>
      <c r="S7" s="57" t="s">
        <v>12</v>
      </c>
      <c r="U7" s="57" t="s">
        <v>8</v>
      </c>
      <c r="W7" s="57" t="s">
        <v>9</v>
      </c>
      <c r="Y7" s="57" t="s">
        <v>13</v>
      </c>
    </row>
    <row r="8" spans="1:25" ht="27" thickBot="1" x14ac:dyDescent="0.25">
      <c r="A8" s="57" t="s">
        <v>3</v>
      </c>
      <c r="C8" s="57" t="s">
        <v>7</v>
      </c>
      <c r="E8" s="57" t="s">
        <v>8</v>
      </c>
      <c r="G8" s="57" t="s">
        <v>9</v>
      </c>
      <c r="I8" s="25" t="s">
        <v>7</v>
      </c>
      <c r="K8" s="25" t="s">
        <v>8</v>
      </c>
      <c r="M8" s="25" t="s">
        <v>7</v>
      </c>
      <c r="O8" s="25" t="s">
        <v>14</v>
      </c>
      <c r="Q8" s="57" t="s">
        <v>7</v>
      </c>
      <c r="S8" s="57" t="s">
        <v>12</v>
      </c>
      <c r="U8" s="57" t="s">
        <v>8</v>
      </c>
      <c r="W8" s="57" t="s">
        <v>9</v>
      </c>
      <c r="Y8" s="57" t="s">
        <v>13</v>
      </c>
    </row>
    <row r="9" spans="1:25" s="52" customFormat="1" ht="24" x14ac:dyDescent="0.2">
      <c r="A9" s="51" t="s">
        <v>57</v>
      </c>
      <c r="C9" s="52">
        <v>13854511</v>
      </c>
      <c r="E9" s="52">
        <v>36239888442</v>
      </c>
      <c r="G9" s="52">
        <v>25638930149.8941</v>
      </c>
      <c r="I9" s="52">
        <v>0</v>
      </c>
      <c r="K9" s="52">
        <v>0</v>
      </c>
      <c r="M9" s="52">
        <v>-3100425</v>
      </c>
      <c r="O9" s="52">
        <v>5005398411</v>
      </c>
      <c r="Q9" s="52">
        <v>10754086</v>
      </c>
      <c r="S9" s="52">
        <v>1679</v>
      </c>
      <c r="U9" s="52">
        <v>28129962649</v>
      </c>
      <c r="W9" s="52">
        <v>17916536660.6544</v>
      </c>
      <c r="Y9" s="36">
        <v>2.4147172574569904E-3</v>
      </c>
    </row>
    <row r="10" spans="1:25" s="52" customFormat="1" ht="24" x14ac:dyDescent="0.2">
      <c r="A10" s="51" t="s">
        <v>68</v>
      </c>
      <c r="C10" s="52">
        <v>6304157132</v>
      </c>
      <c r="E10" s="52">
        <v>2973036241206</v>
      </c>
      <c r="G10" s="52">
        <v>3603125374484.9102</v>
      </c>
      <c r="I10" s="52">
        <v>230644915</v>
      </c>
      <c r="K10" s="52">
        <v>128551349834</v>
      </c>
      <c r="M10" s="52">
        <v>-60052271</v>
      </c>
      <c r="O10" s="52">
        <v>30032385965</v>
      </c>
      <c r="Q10" s="52">
        <v>6474749776</v>
      </c>
      <c r="S10" s="52">
        <v>504</v>
      </c>
      <c r="U10" s="52">
        <v>3073085216023</v>
      </c>
      <c r="W10" s="52">
        <v>3238048779956.6899</v>
      </c>
      <c r="Y10" s="36">
        <v>0.43641092123679359</v>
      </c>
    </row>
    <row r="11" spans="1:25" s="52" customFormat="1" ht="24" x14ac:dyDescent="0.2">
      <c r="A11" s="51" t="s">
        <v>55</v>
      </c>
      <c r="C11" s="52">
        <v>178830791</v>
      </c>
      <c r="E11" s="52">
        <v>221104179644</v>
      </c>
      <c r="G11" s="52">
        <v>269721612058.06601</v>
      </c>
      <c r="I11" s="52">
        <v>0</v>
      </c>
      <c r="K11" s="52">
        <v>0</v>
      </c>
      <c r="M11" s="52">
        <v>-15792943</v>
      </c>
      <c r="O11" s="52">
        <v>21236207503</v>
      </c>
      <c r="Q11" s="52">
        <v>163037848</v>
      </c>
      <c r="S11" s="52">
        <v>1290</v>
      </c>
      <c r="U11" s="52">
        <v>201577980128</v>
      </c>
      <c r="W11" s="52">
        <v>208693059411.09799</v>
      </c>
      <c r="Y11" s="36">
        <v>2.812679378923388E-2</v>
      </c>
    </row>
    <row r="12" spans="1:25" s="52" customFormat="1" ht="24" x14ac:dyDescent="0.2">
      <c r="A12" s="51" t="s">
        <v>58</v>
      </c>
      <c r="C12" s="52">
        <v>209687252</v>
      </c>
      <c r="E12" s="52">
        <v>338826245371</v>
      </c>
      <c r="G12" s="52">
        <v>389292177413.15698</v>
      </c>
      <c r="I12" s="52">
        <v>0</v>
      </c>
      <c r="K12" s="52">
        <v>0</v>
      </c>
      <c r="M12" s="52">
        <v>-209687252</v>
      </c>
      <c r="O12" s="52">
        <v>326499084180</v>
      </c>
      <c r="Q12" s="52">
        <v>0</v>
      </c>
      <c r="S12" s="52">
        <v>0</v>
      </c>
      <c r="U12" s="52">
        <v>0</v>
      </c>
      <c r="W12" s="52">
        <v>0</v>
      </c>
      <c r="Y12" s="36">
        <v>0</v>
      </c>
    </row>
    <row r="13" spans="1:25" s="52" customFormat="1" ht="24" x14ac:dyDescent="0.2">
      <c r="A13" s="51" t="s">
        <v>92</v>
      </c>
      <c r="C13" s="52">
        <v>49579052</v>
      </c>
      <c r="E13" s="52">
        <v>314560400175</v>
      </c>
      <c r="G13" s="52">
        <v>339943018962.75598</v>
      </c>
      <c r="I13" s="52">
        <v>3500000</v>
      </c>
      <c r="K13" s="52">
        <v>24810920563</v>
      </c>
      <c r="M13" s="52">
        <v>0</v>
      </c>
      <c r="O13" s="52">
        <v>0</v>
      </c>
      <c r="Q13" s="52">
        <v>53079052</v>
      </c>
      <c r="S13" s="52">
        <v>5090</v>
      </c>
      <c r="U13" s="52">
        <v>339371320738</v>
      </c>
      <c r="W13" s="52">
        <v>268083942223.724</v>
      </c>
      <c r="Y13" s="36">
        <v>3.6131253154318317E-2</v>
      </c>
    </row>
    <row r="14" spans="1:25" s="52" customFormat="1" ht="24" x14ac:dyDescent="0.2">
      <c r="A14" s="51" t="s">
        <v>53</v>
      </c>
      <c r="C14" s="52">
        <v>0</v>
      </c>
      <c r="E14" s="52">
        <v>0</v>
      </c>
      <c r="G14" s="52">
        <v>0</v>
      </c>
      <c r="I14" s="52">
        <v>0</v>
      </c>
      <c r="K14" s="52">
        <v>0</v>
      </c>
      <c r="M14" s="52">
        <v>0</v>
      </c>
      <c r="O14" s="52">
        <v>0</v>
      </c>
      <c r="Q14" s="52">
        <v>0</v>
      </c>
      <c r="S14" s="52">
        <v>0</v>
      </c>
      <c r="U14" s="52">
        <v>0</v>
      </c>
      <c r="W14" s="52">
        <v>0</v>
      </c>
      <c r="Y14" s="36">
        <v>0</v>
      </c>
    </row>
    <row r="15" spans="1:25" s="52" customFormat="1" ht="24" x14ac:dyDescent="0.2">
      <c r="A15" s="51" t="s">
        <v>78</v>
      </c>
      <c r="C15" s="52">
        <v>0</v>
      </c>
      <c r="E15" s="52">
        <v>0</v>
      </c>
      <c r="G15" s="52">
        <v>0</v>
      </c>
      <c r="I15" s="52">
        <v>0</v>
      </c>
      <c r="K15" s="52">
        <v>0</v>
      </c>
      <c r="M15" s="52">
        <v>0</v>
      </c>
      <c r="O15" s="52">
        <v>0</v>
      </c>
      <c r="Q15" s="52">
        <v>0</v>
      </c>
      <c r="S15" s="52">
        <v>0</v>
      </c>
      <c r="U15" s="52">
        <v>0</v>
      </c>
      <c r="W15" s="52">
        <v>0</v>
      </c>
      <c r="Y15" s="36">
        <v>0</v>
      </c>
    </row>
    <row r="16" spans="1:25" s="52" customFormat="1" ht="24" x14ac:dyDescent="0.2">
      <c r="A16" s="51" t="s">
        <v>99</v>
      </c>
      <c r="C16" s="52">
        <v>10847333</v>
      </c>
      <c r="E16" s="52">
        <v>36200725625</v>
      </c>
      <c r="G16" s="52">
        <v>40373825167.778397</v>
      </c>
      <c r="I16" s="52">
        <v>0</v>
      </c>
      <c r="K16" s="52">
        <v>0</v>
      </c>
      <c r="M16" s="52">
        <v>-9692146</v>
      </c>
      <c r="O16" s="52">
        <v>43016540139</v>
      </c>
      <c r="Q16" s="52">
        <v>1155187</v>
      </c>
      <c r="S16" s="52">
        <v>4060</v>
      </c>
      <c r="U16" s="52">
        <v>3855197188</v>
      </c>
      <c r="W16" s="52">
        <v>4653805062.2293997</v>
      </c>
      <c r="Y16" s="36">
        <v>6.2722074078548954E-4</v>
      </c>
    </row>
    <row r="17" spans="1:25" s="52" customFormat="1" ht="24" x14ac:dyDescent="0.2">
      <c r="A17" s="51" t="s">
        <v>97</v>
      </c>
      <c r="C17" s="52">
        <v>143224010</v>
      </c>
      <c r="E17" s="52">
        <v>152174180332</v>
      </c>
      <c r="G17" s="52">
        <v>200384812647.80701</v>
      </c>
      <c r="I17" s="52">
        <v>21402426</v>
      </c>
      <c r="K17" s="52">
        <v>29955219350</v>
      </c>
      <c r="M17" s="52">
        <v>0</v>
      </c>
      <c r="O17" s="52">
        <v>0</v>
      </c>
      <c r="Q17" s="52">
        <v>164626436</v>
      </c>
      <c r="S17" s="52">
        <v>1168</v>
      </c>
      <c r="U17" s="52">
        <v>182129399682</v>
      </c>
      <c r="W17" s="52">
        <v>190797324422.87299</v>
      </c>
      <c r="Y17" s="36">
        <v>2.5714880095788765E-2</v>
      </c>
    </row>
    <row r="18" spans="1:25" s="52" customFormat="1" ht="24" x14ac:dyDescent="0.2">
      <c r="A18" s="51" t="s">
        <v>54</v>
      </c>
      <c r="C18" s="52">
        <v>2085540946</v>
      </c>
      <c r="E18" s="52">
        <v>910107284885</v>
      </c>
      <c r="G18" s="52">
        <v>1179569237257.8301</v>
      </c>
      <c r="I18" s="52">
        <v>35773850</v>
      </c>
      <c r="K18" s="52">
        <v>19971444067</v>
      </c>
      <c r="M18" s="52">
        <v>-83307664</v>
      </c>
      <c r="O18" s="52">
        <v>39003125521</v>
      </c>
      <c r="Q18" s="52">
        <v>2038007132</v>
      </c>
      <c r="S18" s="52">
        <v>475</v>
      </c>
      <c r="U18" s="52">
        <v>893552944859</v>
      </c>
      <c r="W18" s="52">
        <v>960570335013.07898</v>
      </c>
      <c r="Y18" s="36">
        <v>0.12946172627498226</v>
      </c>
    </row>
    <row r="19" spans="1:25" s="52" customFormat="1" ht="24" x14ac:dyDescent="0.2">
      <c r="A19" s="51" t="s">
        <v>66</v>
      </c>
      <c r="C19" s="52">
        <v>35721878</v>
      </c>
      <c r="E19" s="52">
        <v>148156704127</v>
      </c>
      <c r="G19" s="52">
        <v>194242698399.16901</v>
      </c>
      <c r="I19" s="52">
        <v>12551877</v>
      </c>
      <c r="K19" s="52">
        <v>69159781918</v>
      </c>
      <c r="M19" s="52">
        <v>-1136125</v>
      </c>
      <c r="O19" s="52">
        <v>5005401858</v>
      </c>
      <c r="Q19" s="52">
        <v>47137630</v>
      </c>
      <c r="S19" s="52">
        <v>4420</v>
      </c>
      <c r="U19" s="52">
        <v>212201932750</v>
      </c>
      <c r="W19" s="52">
        <v>206737792050.84201</v>
      </c>
      <c r="Y19" s="36">
        <v>2.7863270881476773E-2</v>
      </c>
    </row>
    <row r="20" spans="1:25" s="52" customFormat="1" ht="24" x14ac:dyDescent="0.2">
      <c r="A20" s="51" t="s">
        <v>56</v>
      </c>
      <c r="C20" s="52">
        <v>1570726</v>
      </c>
      <c r="E20" s="52">
        <v>6701150868</v>
      </c>
      <c r="G20" s="52">
        <v>6898294058.7765198</v>
      </c>
      <c r="I20" s="52">
        <v>0</v>
      </c>
      <c r="K20" s="52">
        <v>0</v>
      </c>
      <c r="M20" s="52">
        <v>0</v>
      </c>
      <c r="O20" s="52">
        <v>0</v>
      </c>
      <c r="Q20" s="52">
        <v>1570726</v>
      </c>
      <c r="S20" s="52">
        <v>4130</v>
      </c>
      <c r="U20" s="52">
        <v>6701150868</v>
      </c>
      <c r="W20" s="52">
        <v>6436953109.5226002</v>
      </c>
      <c r="Y20" s="36">
        <v>8.6754611415161401E-4</v>
      </c>
    </row>
    <row r="21" spans="1:25" s="52" customFormat="1" ht="24" x14ac:dyDescent="0.2">
      <c r="A21" s="51" t="s">
        <v>59</v>
      </c>
      <c r="C21" s="52">
        <v>394123177</v>
      </c>
      <c r="E21" s="52">
        <v>727050269739</v>
      </c>
      <c r="G21" s="52">
        <v>773549524377.06104</v>
      </c>
      <c r="I21" s="52">
        <v>29951483</v>
      </c>
      <c r="K21" s="52">
        <v>59744899886</v>
      </c>
      <c r="M21" s="52">
        <v>-13165148</v>
      </c>
      <c r="O21" s="52">
        <v>24982911546</v>
      </c>
      <c r="Q21" s="52">
        <v>410909512</v>
      </c>
      <c r="S21" s="52">
        <v>1708</v>
      </c>
      <c r="U21" s="52">
        <v>762369577077</v>
      </c>
      <c r="W21" s="52">
        <v>696408273954.58606</v>
      </c>
      <c r="Y21" s="36">
        <v>9.3859048163416267E-2</v>
      </c>
    </row>
    <row r="22" spans="1:25" s="52" customFormat="1" ht="24" x14ac:dyDescent="0.2">
      <c r="A22" s="51" t="s">
        <v>72</v>
      </c>
      <c r="C22" s="52">
        <v>4429107</v>
      </c>
      <c r="E22" s="52">
        <v>14359582867</v>
      </c>
      <c r="G22" s="52">
        <v>14401988999.470501</v>
      </c>
      <c r="I22" s="52">
        <v>0</v>
      </c>
      <c r="K22" s="52">
        <v>0</v>
      </c>
      <c r="M22" s="52">
        <v>0</v>
      </c>
      <c r="O22" s="52">
        <v>0</v>
      </c>
      <c r="Q22" s="52">
        <v>4429107</v>
      </c>
      <c r="S22" s="52">
        <v>2683</v>
      </c>
      <c r="U22" s="52">
        <v>14359582867</v>
      </c>
      <c r="W22" s="52">
        <v>11791436217.753901</v>
      </c>
      <c r="Y22" s="36">
        <v>1.5892013654481454E-3</v>
      </c>
    </row>
    <row r="23" spans="1:25" s="52" customFormat="1" ht="24" x14ac:dyDescent="0.2">
      <c r="A23" s="51" t="s">
        <v>63</v>
      </c>
      <c r="C23" s="52">
        <v>0</v>
      </c>
      <c r="E23" s="52">
        <v>0</v>
      </c>
      <c r="G23" s="52">
        <v>0</v>
      </c>
      <c r="I23" s="52">
        <v>0</v>
      </c>
      <c r="K23" s="52">
        <v>0</v>
      </c>
      <c r="M23" s="52">
        <v>0</v>
      </c>
      <c r="O23" s="52">
        <v>0</v>
      </c>
      <c r="Q23" s="52">
        <v>0</v>
      </c>
      <c r="S23" s="52">
        <v>0</v>
      </c>
      <c r="U23" s="52">
        <v>0</v>
      </c>
      <c r="W23" s="52">
        <v>0</v>
      </c>
      <c r="Y23" s="36">
        <v>0</v>
      </c>
    </row>
    <row r="24" spans="1:25" s="52" customFormat="1" ht="24" x14ac:dyDescent="0.2">
      <c r="A24" s="51" t="s">
        <v>85</v>
      </c>
      <c r="C24" s="52">
        <v>4139552</v>
      </c>
      <c r="E24" s="52">
        <v>14038580710</v>
      </c>
      <c r="G24" s="52">
        <v>11221835514.625299</v>
      </c>
      <c r="I24" s="52">
        <v>0</v>
      </c>
      <c r="K24" s="52">
        <v>0</v>
      </c>
      <c r="M24" s="52">
        <v>-4139551</v>
      </c>
      <c r="O24" s="52">
        <v>9728011972</v>
      </c>
      <c r="Q24" s="52">
        <v>1</v>
      </c>
      <c r="S24" s="52">
        <v>1883</v>
      </c>
      <c r="U24" s="52">
        <v>3394</v>
      </c>
      <c r="W24" s="52">
        <v>1868.4444100000001</v>
      </c>
      <c r="Y24" s="36">
        <v>2.5182126696026602E-10</v>
      </c>
    </row>
    <row r="25" spans="1:25" s="52" customFormat="1" ht="24" x14ac:dyDescent="0.2">
      <c r="A25" s="51" t="s">
        <v>86</v>
      </c>
      <c r="C25" s="52">
        <v>687460</v>
      </c>
      <c r="E25" s="52">
        <v>42552143054</v>
      </c>
      <c r="G25" s="52">
        <v>26774227917.349998</v>
      </c>
      <c r="I25" s="52">
        <v>0</v>
      </c>
      <c r="K25" s="52">
        <v>0</v>
      </c>
      <c r="M25" s="52">
        <v>-687460</v>
      </c>
      <c r="O25" s="52">
        <v>25274348884</v>
      </c>
      <c r="Q25" s="52">
        <v>0</v>
      </c>
      <c r="S25" s="52">
        <v>0</v>
      </c>
      <c r="U25" s="52">
        <v>0</v>
      </c>
      <c r="W25" s="52">
        <v>0</v>
      </c>
      <c r="Y25" s="36">
        <v>0</v>
      </c>
    </row>
    <row r="26" spans="1:25" s="52" customFormat="1" ht="24" x14ac:dyDescent="0.2">
      <c r="A26" s="51" t="s">
        <v>87</v>
      </c>
      <c r="C26" s="52">
        <v>4076551</v>
      </c>
      <c r="E26" s="52">
        <v>13397627959</v>
      </c>
      <c r="G26" s="52">
        <v>11928820780.0107</v>
      </c>
      <c r="I26" s="52">
        <v>0</v>
      </c>
      <c r="K26" s="52">
        <v>0</v>
      </c>
      <c r="M26" s="52">
        <v>0</v>
      </c>
      <c r="O26" s="52">
        <v>0</v>
      </c>
      <c r="Q26" s="52">
        <v>4076551</v>
      </c>
      <c r="S26" s="52">
        <v>2797</v>
      </c>
      <c r="U26" s="52">
        <v>13397627959</v>
      </c>
      <c r="W26" s="52">
        <v>11313974812.373699</v>
      </c>
      <c r="Y26" s="36">
        <v>1.5248510773775083E-3</v>
      </c>
    </row>
    <row r="27" spans="1:25" s="52" customFormat="1" ht="24" x14ac:dyDescent="0.2">
      <c r="A27" s="51" t="s">
        <v>62</v>
      </c>
      <c r="C27" s="52">
        <v>20007650</v>
      </c>
      <c r="E27" s="52">
        <v>41775664180</v>
      </c>
      <c r="G27" s="52">
        <v>30633164905.466499</v>
      </c>
      <c r="I27" s="52">
        <v>0</v>
      </c>
      <c r="K27" s="52">
        <v>0</v>
      </c>
      <c r="M27" s="52">
        <v>0</v>
      </c>
      <c r="O27" s="52">
        <v>0</v>
      </c>
      <c r="Q27" s="52">
        <v>20007650</v>
      </c>
      <c r="S27" s="52">
        <v>1428</v>
      </c>
      <c r="U27" s="52">
        <v>41775664180</v>
      </c>
      <c r="W27" s="52">
        <v>28350070955.933998</v>
      </c>
      <c r="Y27" s="36">
        <v>3.8209061764576334E-3</v>
      </c>
    </row>
    <row r="28" spans="1:25" s="52" customFormat="1" ht="24" x14ac:dyDescent="0.2">
      <c r="A28" s="51" t="s">
        <v>100</v>
      </c>
      <c r="C28" s="52">
        <v>15764267</v>
      </c>
      <c r="E28" s="52">
        <v>149843372737</v>
      </c>
      <c r="G28" s="52">
        <v>181295522814.483</v>
      </c>
      <c r="I28" s="52">
        <v>0</v>
      </c>
      <c r="K28" s="52">
        <v>0</v>
      </c>
      <c r="M28" s="52">
        <v>-15764267</v>
      </c>
      <c r="O28" s="52">
        <v>190939323157</v>
      </c>
      <c r="Q28" s="52">
        <v>0</v>
      </c>
      <c r="S28" s="52">
        <v>0</v>
      </c>
      <c r="U28" s="52">
        <v>0</v>
      </c>
      <c r="W28" s="52">
        <v>0</v>
      </c>
      <c r="Y28" s="36">
        <v>0</v>
      </c>
    </row>
    <row r="29" spans="1:25" s="52" customFormat="1" ht="24" x14ac:dyDescent="0.2">
      <c r="A29" s="51" t="s">
        <v>74</v>
      </c>
      <c r="C29" s="52">
        <v>0</v>
      </c>
      <c r="E29" s="52">
        <v>0</v>
      </c>
      <c r="G29" s="52">
        <v>0</v>
      </c>
      <c r="I29" s="52">
        <v>0</v>
      </c>
      <c r="K29" s="52">
        <v>0</v>
      </c>
      <c r="M29" s="52">
        <v>0</v>
      </c>
      <c r="O29" s="52">
        <v>0</v>
      </c>
      <c r="Q29" s="52">
        <v>0</v>
      </c>
      <c r="S29" s="52">
        <v>0</v>
      </c>
      <c r="U29" s="52">
        <v>0</v>
      </c>
      <c r="W29" s="52">
        <v>0</v>
      </c>
      <c r="Y29" s="36">
        <v>0</v>
      </c>
    </row>
    <row r="30" spans="1:25" s="52" customFormat="1" ht="24" x14ac:dyDescent="0.2">
      <c r="A30" s="51" t="s">
        <v>80</v>
      </c>
      <c r="C30" s="52">
        <v>0</v>
      </c>
      <c r="E30" s="52">
        <v>0</v>
      </c>
      <c r="G30" s="52">
        <v>0</v>
      </c>
      <c r="I30" s="52">
        <v>0</v>
      </c>
      <c r="K30" s="52">
        <v>0</v>
      </c>
      <c r="M30" s="52">
        <v>0</v>
      </c>
      <c r="O30" s="52">
        <v>0</v>
      </c>
      <c r="Q30" s="52">
        <v>0</v>
      </c>
      <c r="S30" s="52">
        <v>0</v>
      </c>
      <c r="U30" s="52">
        <v>0</v>
      </c>
      <c r="W30" s="52">
        <v>0</v>
      </c>
      <c r="Y30" s="36">
        <v>0</v>
      </c>
    </row>
    <row r="31" spans="1:25" s="52" customFormat="1" ht="24" x14ac:dyDescent="0.2">
      <c r="A31" s="51" t="s">
        <v>69</v>
      </c>
      <c r="C31" s="52">
        <v>21340061</v>
      </c>
      <c r="E31" s="52">
        <v>132566158539</v>
      </c>
      <c r="G31" s="52">
        <v>143567193787.02701</v>
      </c>
      <c r="I31" s="52">
        <v>6323451</v>
      </c>
      <c r="K31" s="52">
        <v>40418873928</v>
      </c>
      <c r="M31" s="52">
        <v>0</v>
      </c>
      <c r="O31" s="52">
        <v>0</v>
      </c>
      <c r="Q31" s="52">
        <v>27663512</v>
      </c>
      <c r="S31" s="52">
        <v>5760</v>
      </c>
      <c r="U31" s="52">
        <v>172985032467</v>
      </c>
      <c r="W31" s="52">
        <v>158110116780.90201</v>
      </c>
      <c r="Y31" s="36">
        <v>2.1309432442254122E-2</v>
      </c>
    </row>
    <row r="32" spans="1:25" s="52" customFormat="1" ht="24" x14ac:dyDescent="0.2">
      <c r="A32" s="51" t="s">
        <v>76</v>
      </c>
      <c r="C32" s="52">
        <v>360000</v>
      </c>
      <c r="E32" s="52">
        <v>3639661813</v>
      </c>
      <c r="G32" s="52">
        <v>5961955068</v>
      </c>
      <c r="I32" s="52">
        <v>2434326</v>
      </c>
      <c r="K32" s="52">
        <v>39960601549</v>
      </c>
      <c r="M32" s="52">
        <v>-2307961</v>
      </c>
      <c r="O32" s="52">
        <v>37512173431</v>
      </c>
      <c r="Q32" s="52">
        <v>486365</v>
      </c>
      <c r="S32" s="52">
        <v>16820</v>
      </c>
      <c r="U32" s="52">
        <v>7588821807</v>
      </c>
      <c r="W32" s="52">
        <v>8117422803.6110001</v>
      </c>
      <c r="Y32" s="36">
        <v>1.0940329206034429E-3</v>
      </c>
    </row>
    <row r="33" spans="1:25" s="52" customFormat="1" ht="24" x14ac:dyDescent="0.2">
      <c r="A33" s="51" t="s">
        <v>91</v>
      </c>
      <c r="C33" s="52">
        <v>0</v>
      </c>
      <c r="E33" s="52">
        <v>0</v>
      </c>
      <c r="G33" s="52">
        <v>0</v>
      </c>
      <c r="I33" s="52">
        <v>0</v>
      </c>
      <c r="K33" s="52">
        <v>0</v>
      </c>
      <c r="M33" s="52">
        <v>0</v>
      </c>
      <c r="O33" s="52">
        <v>0</v>
      </c>
      <c r="Q33" s="52">
        <v>0</v>
      </c>
      <c r="S33" s="52">
        <v>0</v>
      </c>
      <c r="U33" s="52">
        <v>0</v>
      </c>
      <c r="W33" s="52">
        <v>0</v>
      </c>
      <c r="Y33" s="36">
        <v>0</v>
      </c>
    </row>
    <row r="34" spans="1:25" s="52" customFormat="1" ht="24" x14ac:dyDescent="0.2">
      <c r="A34" s="51" t="s">
        <v>64</v>
      </c>
      <c r="C34" s="52">
        <v>34025224</v>
      </c>
      <c r="E34" s="52">
        <v>48898473490</v>
      </c>
      <c r="G34" s="52">
        <v>26165711989.321999</v>
      </c>
      <c r="I34" s="52">
        <v>0</v>
      </c>
      <c r="K34" s="52">
        <v>0</v>
      </c>
      <c r="M34" s="52">
        <v>0</v>
      </c>
      <c r="O34" s="52">
        <v>0</v>
      </c>
      <c r="Q34" s="52">
        <v>34025224</v>
      </c>
      <c r="S34" s="52">
        <v>775</v>
      </c>
      <c r="U34" s="52">
        <v>48898473490</v>
      </c>
      <c r="W34" s="52">
        <v>26165711989.321999</v>
      </c>
      <c r="Y34" s="36">
        <v>3.5265072424972427E-3</v>
      </c>
    </row>
    <row r="35" spans="1:25" s="52" customFormat="1" ht="24" x14ac:dyDescent="0.2">
      <c r="A35" s="51" t="s">
        <v>65</v>
      </c>
      <c r="C35" s="52">
        <v>17866472</v>
      </c>
      <c r="E35" s="52">
        <v>54398314445</v>
      </c>
      <c r="G35" s="52">
        <v>47494287615.287804</v>
      </c>
      <c r="I35" s="52">
        <v>6160021</v>
      </c>
      <c r="K35" s="52">
        <v>19980308765</v>
      </c>
      <c r="M35" s="52">
        <v>-24000000</v>
      </c>
      <c r="O35" s="52">
        <v>81445522219</v>
      </c>
      <c r="Q35" s="52">
        <v>26493</v>
      </c>
      <c r="S35" s="52">
        <v>4090</v>
      </c>
      <c r="U35" s="52">
        <v>82014170</v>
      </c>
      <c r="W35" s="52">
        <v>107518775.2599</v>
      </c>
      <c r="Y35" s="36">
        <v>1.4490939127251917E-5</v>
      </c>
    </row>
    <row r="36" spans="1:25" s="52" customFormat="1" ht="24" x14ac:dyDescent="0.2">
      <c r="A36" s="51" t="s">
        <v>102</v>
      </c>
      <c r="C36" s="52">
        <v>585000</v>
      </c>
      <c r="E36" s="52">
        <v>4458341767</v>
      </c>
      <c r="G36" s="52">
        <v>3831734947.9499998</v>
      </c>
      <c r="I36" s="52">
        <v>0</v>
      </c>
      <c r="K36" s="52">
        <v>0</v>
      </c>
      <c r="M36" s="52">
        <v>0</v>
      </c>
      <c r="O36" s="52">
        <v>0</v>
      </c>
      <c r="Q36" s="52">
        <v>585000</v>
      </c>
      <c r="S36" s="52">
        <v>6187</v>
      </c>
      <c r="U36" s="52">
        <v>4458341767</v>
      </c>
      <c r="W36" s="52">
        <v>3591417076.6500001</v>
      </c>
      <c r="Y36" s="36">
        <v>4.8403644956433988E-4</v>
      </c>
    </row>
    <row r="37" spans="1:25" s="52" customFormat="1" ht="24" x14ac:dyDescent="0.2">
      <c r="A37" s="51" t="s">
        <v>103</v>
      </c>
      <c r="C37" s="52">
        <v>13404527</v>
      </c>
      <c r="E37" s="52">
        <v>20533364286</v>
      </c>
      <c r="G37" s="52">
        <v>20709516879.793499</v>
      </c>
      <c r="I37" s="52">
        <v>42800000</v>
      </c>
      <c r="K37" s="52">
        <v>59631072765</v>
      </c>
      <c r="M37" s="52">
        <v>-3530015</v>
      </c>
      <c r="O37" s="52">
        <v>5005398318</v>
      </c>
      <c r="Q37" s="52">
        <v>52674512</v>
      </c>
      <c r="S37" s="52">
        <v>1454</v>
      </c>
      <c r="U37" s="52">
        <v>75129581669</v>
      </c>
      <c r="W37" s="52">
        <v>75996709484.337006</v>
      </c>
      <c r="Y37" s="36">
        <v>1.0242524511155785E-2</v>
      </c>
    </row>
    <row r="38" spans="1:25" s="52" customFormat="1" ht="24" x14ac:dyDescent="0.2">
      <c r="A38" s="51" t="s">
        <v>104</v>
      </c>
      <c r="C38" s="52">
        <v>331256</v>
      </c>
      <c r="E38" s="52">
        <v>3773092913</v>
      </c>
      <c r="G38" s="52">
        <v>3812866536.9920001</v>
      </c>
      <c r="I38" s="52">
        <v>0</v>
      </c>
      <c r="K38" s="52">
        <v>0</v>
      </c>
      <c r="M38" s="52">
        <v>0</v>
      </c>
      <c r="O38" s="52">
        <v>0</v>
      </c>
      <c r="Q38" s="52">
        <v>331256</v>
      </c>
      <c r="S38" s="52">
        <v>10820</v>
      </c>
      <c r="U38" s="52">
        <v>3773092913</v>
      </c>
      <c r="W38" s="52">
        <v>3556484131.9183998</v>
      </c>
      <c r="Y38" s="36">
        <v>4.7932833068540332E-4</v>
      </c>
    </row>
    <row r="39" spans="1:25" s="52" customFormat="1" ht="24" x14ac:dyDescent="0.2">
      <c r="A39" s="51" t="s">
        <v>105</v>
      </c>
      <c r="C39" s="52">
        <v>198923008</v>
      </c>
      <c r="E39" s="52">
        <v>235477209243</v>
      </c>
      <c r="G39" s="52">
        <v>229559142451.31</v>
      </c>
      <c r="I39" s="52">
        <v>68212373</v>
      </c>
      <c r="K39" s="52">
        <v>79725993611</v>
      </c>
      <c r="M39" s="52">
        <v>0</v>
      </c>
      <c r="O39" s="52">
        <v>0</v>
      </c>
      <c r="Q39" s="52">
        <v>267135381</v>
      </c>
      <c r="S39" s="52">
        <v>1003</v>
      </c>
      <c r="U39" s="52">
        <v>315203202854</v>
      </c>
      <c r="W39" s="52">
        <v>265865635778.38501</v>
      </c>
      <c r="Y39" s="36">
        <v>3.5832278918541412E-2</v>
      </c>
    </row>
    <row r="40" spans="1:25" s="52" customFormat="1" ht="24" x14ac:dyDescent="0.2">
      <c r="A40" s="51" t="s">
        <v>106</v>
      </c>
      <c r="C40" s="52">
        <v>870000</v>
      </c>
      <c r="E40" s="52">
        <v>15004437112</v>
      </c>
      <c r="G40" s="52">
        <v>15754766925</v>
      </c>
      <c r="I40" s="52">
        <v>0</v>
      </c>
      <c r="K40" s="52">
        <v>0</v>
      </c>
      <c r="M40" s="52">
        <v>-435000</v>
      </c>
      <c r="O40" s="52">
        <v>9743461960</v>
      </c>
      <c r="Q40" s="52">
        <v>435000</v>
      </c>
      <c r="S40" s="52">
        <v>20590</v>
      </c>
      <c r="U40" s="52">
        <v>7502218554</v>
      </c>
      <c r="W40" s="52">
        <v>8887415095.5</v>
      </c>
      <c r="Y40" s="36">
        <v>1.1978093206158611E-3</v>
      </c>
    </row>
    <row r="41" spans="1:25" s="52" customFormat="1" ht="24" x14ac:dyDescent="0.2">
      <c r="A41" s="51" t="s">
        <v>107</v>
      </c>
      <c r="C41" s="52">
        <v>11307</v>
      </c>
      <c r="E41" s="52">
        <v>269874867160</v>
      </c>
      <c r="G41" s="52">
        <v>236764102970.73599</v>
      </c>
      <c r="I41" s="52">
        <v>0</v>
      </c>
      <c r="K41" s="52">
        <v>0</v>
      </c>
      <c r="M41" s="52">
        <v>0</v>
      </c>
      <c r="O41" s="52">
        <v>0</v>
      </c>
      <c r="Q41" s="52">
        <v>11307</v>
      </c>
      <c r="S41" s="52">
        <v>24939990</v>
      </c>
      <c r="U41" s="52">
        <v>269874867160</v>
      </c>
      <c r="W41" s="52">
        <v>281319675409.36798</v>
      </c>
      <c r="Y41" s="36">
        <v>3.7915110935753144E-2</v>
      </c>
    </row>
    <row r="42" spans="1:25" s="52" customFormat="1" ht="24" x14ac:dyDescent="0.2">
      <c r="A42" s="51" t="s">
        <v>108</v>
      </c>
      <c r="C42" s="52">
        <v>5424948</v>
      </c>
      <c r="E42" s="52">
        <v>6172667042</v>
      </c>
      <c r="G42" s="52">
        <v>6949469979.1803598</v>
      </c>
      <c r="I42" s="52">
        <v>0</v>
      </c>
      <c r="K42" s="52">
        <v>0</v>
      </c>
      <c r="M42" s="52">
        <v>0</v>
      </c>
      <c r="O42" s="52">
        <v>0</v>
      </c>
      <c r="Q42" s="52">
        <v>5424948</v>
      </c>
      <c r="S42" s="52">
        <v>1036</v>
      </c>
      <c r="U42" s="52">
        <v>6172667042</v>
      </c>
      <c r="W42" s="52">
        <v>5576801625.4305601</v>
      </c>
      <c r="Y42" s="36">
        <v>7.5161842834917125E-4</v>
      </c>
    </row>
    <row r="43" spans="1:25" s="52" customFormat="1" ht="24" x14ac:dyDescent="0.2">
      <c r="A43" s="51" t="s">
        <v>109</v>
      </c>
      <c r="C43" s="52">
        <v>33082234</v>
      </c>
      <c r="E43" s="52">
        <v>102463357612</v>
      </c>
      <c r="G43" s="52">
        <v>108491610034.55</v>
      </c>
      <c r="I43" s="52">
        <v>3101811</v>
      </c>
      <c r="K43" s="52">
        <v>9989558306</v>
      </c>
      <c r="M43" s="52">
        <v>0</v>
      </c>
      <c r="O43" s="52">
        <v>0</v>
      </c>
      <c r="Q43" s="52">
        <v>36184045</v>
      </c>
      <c r="S43" s="52">
        <v>4070</v>
      </c>
      <c r="U43" s="52">
        <v>112452915918</v>
      </c>
      <c r="W43" s="52">
        <v>146130673291.85001</v>
      </c>
      <c r="Y43" s="36">
        <v>1.9694892228616197E-2</v>
      </c>
    </row>
    <row r="44" spans="1:25" s="52" customFormat="1" ht="24" x14ac:dyDescent="0.2">
      <c r="A44" s="51" t="s">
        <v>110</v>
      </c>
      <c r="C44" s="52">
        <v>5544675</v>
      </c>
      <c r="E44" s="52">
        <v>9823540981</v>
      </c>
      <c r="G44" s="52">
        <v>9556652068.3282509</v>
      </c>
      <c r="I44" s="52">
        <v>35021076</v>
      </c>
      <c r="K44" s="52">
        <v>60078855442</v>
      </c>
      <c r="M44" s="52">
        <v>-3121529</v>
      </c>
      <c r="O44" s="52">
        <v>5145275395</v>
      </c>
      <c r="Q44" s="52">
        <v>37444222</v>
      </c>
      <c r="S44" s="52">
        <v>1719</v>
      </c>
      <c r="U44" s="52">
        <v>64523416562</v>
      </c>
      <c r="W44" s="52">
        <v>63869063663.812897</v>
      </c>
      <c r="Y44" s="36">
        <v>8.6080101957045924E-3</v>
      </c>
    </row>
    <row r="45" spans="1:25" s="52" customFormat="1" ht="24" x14ac:dyDescent="0.2">
      <c r="A45" s="51" t="s">
        <v>101</v>
      </c>
      <c r="C45" s="52">
        <v>3626981</v>
      </c>
      <c r="E45" s="52">
        <v>130086789569</v>
      </c>
      <c r="G45" s="52">
        <v>140394822482.29901</v>
      </c>
      <c r="I45" s="52">
        <v>262737</v>
      </c>
      <c r="K45" s="52">
        <v>9989528411</v>
      </c>
      <c r="M45" s="52">
        <v>-448219</v>
      </c>
      <c r="O45" s="52">
        <v>19057167514</v>
      </c>
      <c r="Q45" s="52">
        <v>3441499</v>
      </c>
      <c r="S45" s="52">
        <v>42830</v>
      </c>
      <c r="U45" s="52">
        <v>123935079163</v>
      </c>
      <c r="W45" s="52">
        <v>146260004791.22601</v>
      </c>
      <c r="Y45" s="36">
        <v>1.9712322997150936E-2</v>
      </c>
    </row>
    <row r="46" spans="1:25" s="52" customFormat="1" ht="24" x14ac:dyDescent="0.2">
      <c r="A46" s="51" t="s">
        <v>118</v>
      </c>
      <c r="C46" s="52">
        <v>0</v>
      </c>
      <c r="E46" s="52">
        <v>0</v>
      </c>
      <c r="G46" s="52">
        <v>0</v>
      </c>
      <c r="I46" s="52">
        <v>30199624</v>
      </c>
      <c r="K46" s="52">
        <v>72877040671</v>
      </c>
      <c r="M46" s="52">
        <v>0</v>
      </c>
      <c r="O46" s="52">
        <v>0</v>
      </c>
      <c r="Q46" s="52">
        <v>30199624</v>
      </c>
      <c r="S46" s="52">
        <v>2257</v>
      </c>
      <c r="U46" s="52">
        <v>72877040671</v>
      </c>
      <c r="W46" s="52">
        <v>67633670305.9254</v>
      </c>
      <c r="Y46" s="36">
        <v>9.115388423898068E-3</v>
      </c>
    </row>
    <row r="47" spans="1:25" s="52" customFormat="1" ht="24" x14ac:dyDescent="0.2">
      <c r="A47" s="51" t="s">
        <v>119</v>
      </c>
      <c r="C47" s="52">
        <v>0</v>
      </c>
      <c r="E47" s="52">
        <v>0</v>
      </c>
      <c r="G47" s="52">
        <v>0</v>
      </c>
      <c r="I47" s="52">
        <v>2650000</v>
      </c>
      <c r="K47" s="52">
        <v>43046163925</v>
      </c>
      <c r="M47" s="52">
        <v>-263415</v>
      </c>
      <c r="O47" s="52">
        <v>5005404128</v>
      </c>
      <c r="Q47" s="52">
        <v>2386585</v>
      </c>
      <c r="S47" s="52">
        <v>16910</v>
      </c>
      <c r="U47" s="52">
        <v>38767294012</v>
      </c>
      <c r="W47" s="52">
        <v>40045191562.334503</v>
      </c>
      <c r="Y47" s="36">
        <v>5.3971265192169294E-3</v>
      </c>
    </row>
    <row r="48" spans="1:25" s="52" customFormat="1" ht="24" x14ac:dyDescent="0.2">
      <c r="A48" s="51" t="s">
        <v>120</v>
      </c>
      <c r="C48" s="52">
        <v>0</v>
      </c>
      <c r="E48" s="52">
        <v>0</v>
      </c>
      <c r="G48" s="52">
        <v>0</v>
      </c>
      <c r="I48" s="52">
        <v>10000000</v>
      </c>
      <c r="K48" s="52">
        <v>956721756</v>
      </c>
      <c r="M48" s="52">
        <v>0</v>
      </c>
      <c r="O48" s="52">
        <v>0</v>
      </c>
      <c r="Q48" s="52">
        <v>10000000</v>
      </c>
      <c r="S48" s="52">
        <v>82</v>
      </c>
      <c r="U48" s="52">
        <v>956721756</v>
      </c>
      <c r="W48" s="52">
        <v>819378850</v>
      </c>
      <c r="Y48" s="36">
        <v>1.1043251756547884E-4</v>
      </c>
    </row>
    <row r="49" spans="1:25" s="52" customFormat="1" ht="24" x14ac:dyDescent="0.2">
      <c r="A49" s="51" t="s">
        <v>121</v>
      </c>
      <c r="C49" s="52">
        <v>0</v>
      </c>
      <c r="E49" s="52">
        <v>0</v>
      </c>
      <c r="G49" s="52">
        <v>0</v>
      </c>
      <c r="I49" s="52">
        <v>13000000</v>
      </c>
      <c r="K49" s="52">
        <v>1035173041</v>
      </c>
      <c r="M49" s="52">
        <v>0</v>
      </c>
      <c r="O49" s="52">
        <v>0</v>
      </c>
      <c r="Q49" s="52">
        <v>13000000</v>
      </c>
      <c r="S49" s="52">
        <v>21</v>
      </c>
      <c r="U49" s="52">
        <v>1035173041</v>
      </c>
      <c r="W49" s="52">
        <v>272793202.5</v>
      </c>
      <c r="Y49" s="36">
        <v>3.6765947921189911E-5</v>
      </c>
    </row>
    <row r="50" spans="1:25" s="52" customFormat="1" ht="24.75" thickBot="1" x14ac:dyDescent="0.25">
      <c r="A50" s="51" t="s">
        <v>122</v>
      </c>
      <c r="C50" s="52">
        <v>0</v>
      </c>
      <c r="E50" s="52">
        <v>0</v>
      </c>
      <c r="G50" s="52">
        <v>0</v>
      </c>
      <c r="I50" s="52">
        <v>19000000</v>
      </c>
      <c r="K50" s="52">
        <v>1102831915</v>
      </c>
      <c r="M50" s="52">
        <v>0</v>
      </c>
      <c r="O50" s="52">
        <v>0</v>
      </c>
      <c r="Q50" s="52">
        <v>19000000</v>
      </c>
      <c r="S50" s="52">
        <v>36</v>
      </c>
      <c r="U50" s="52">
        <v>1102831915</v>
      </c>
      <c r="W50" s="52">
        <v>683481870</v>
      </c>
      <c r="Y50" s="36">
        <v>9.2116880505838445E-5</v>
      </c>
    </row>
    <row r="51" spans="1:25" s="51" customFormat="1" ht="24.75" thickBot="1" x14ac:dyDescent="0.25">
      <c r="A51" s="51" t="s">
        <v>15</v>
      </c>
      <c r="E51" s="53">
        <f>SUM(E9:E50)</f>
        <v>7177294517893</v>
      </c>
      <c r="G51" s="53">
        <f>SUM(G9:G50)</f>
        <v>8298008899644.3887</v>
      </c>
      <c r="K51" s="53">
        <f>SUM(K9:K50)</f>
        <v>770986339703</v>
      </c>
      <c r="M51" s="51" t="s">
        <v>15</v>
      </c>
      <c r="O51" s="53">
        <f>SUM(O9:O50)</f>
        <v>883637142101</v>
      </c>
      <c r="U51" s="53">
        <f>SUM(U9:U50)</f>
        <v>7099826347293</v>
      </c>
      <c r="W51" s="53">
        <f>SUM(W9:W50)</f>
        <v>7152811452208.1367</v>
      </c>
      <c r="Y51" s="37">
        <f>SUM(Y9:Y50)</f>
        <v>0.96402656272923504</v>
      </c>
    </row>
    <row r="52" spans="1:25" ht="19.5" thickTop="1" x14ac:dyDescent="0.2"/>
  </sheetData>
  <mergeCells count="17"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S54"/>
  <sheetViews>
    <sheetView rightToLeft="1" zoomScaleNormal="100" workbookViewId="0">
      <selection activeCell="S18" sqref="S18"/>
    </sheetView>
  </sheetViews>
  <sheetFormatPr defaultRowHeight="18.75" x14ac:dyDescent="0.2"/>
  <cols>
    <col min="1" max="1" width="27.125" style="3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9" width="15.25" style="3" bestFit="1" customWidth="1"/>
    <col min="20" max="16384" width="9" style="3"/>
  </cols>
  <sheetData>
    <row r="1" spans="1:17" x14ac:dyDescent="0.2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ht="26.25" x14ac:dyDescent="0.2">
      <c r="A2" s="70" t="str">
        <f>+سهام!A2</f>
        <v>صندوق سرمایه‌گذاری بخشی صنایع مفید - خودران</v>
      </c>
      <c r="B2" s="70" t="s">
        <v>0</v>
      </c>
      <c r="C2" s="70" t="s">
        <v>0</v>
      </c>
      <c r="D2" s="70" t="s">
        <v>0</v>
      </c>
      <c r="E2" s="70" t="s">
        <v>0</v>
      </c>
      <c r="F2" s="70" t="s">
        <v>0</v>
      </c>
      <c r="G2" s="70" t="s">
        <v>0</v>
      </c>
      <c r="H2" s="70" t="s">
        <v>0</v>
      </c>
      <c r="I2" s="70" t="s">
        <v>0</v>
      </c>
      <c r="J2" s="70" t="s">
        <v>0</v>
      </c>
      <c r="K2" s="70" t="s">
        <v>0</v>
      </c>
      <c r="L2" s="70" t="s">
        <v>0</v>
      </c>
      <c r="M2" s="70" t="s">
        <v>0</v>
      </c>
      <c r="N2" s="70" t="s">
        <v>0</v>
      </c>
      <c r="O2" s="70" t="s">
        <v>0</v>
      </c>
      <c r="P2" s="70" t="s">
        <v>0</v>
      </c>
      <c r="Q2" s="70" t="s">
        <v>0</v>
      </c>
    </row>
    <row r="3" spans="1:17" ht="26.25" x14ac:dyDescent="0.2">
      <c r="A3" s="70" t="s">
        <v>24</v>
      </c>
      <c r="B3" s="70" t="s">
        <v>24</v>
      </c>
      <c r="C3" s="70" t="s">
        <v>24</v>
      </c>
      <c r="D3" s="70" t="s">
        <v>24</v>
      </c>
      <c r="E3" s="70" t="s">
        <v>24</v>
      </c>
      <c r="F3" s="70" t="s">
        <v>24</v>
      </c>
      <c r="G3" s="70" t="s">
        <v>24</v>
      </c>
      <c r="H3" s="70" t="s">
        <v>24</v>
      </c>
      <c r="I3" s="70" t="s">
        <v>24</v>
      </c>
      <c r="J3" s="70" t="s">
        <v>24</v>
      </c>
      <c r="K3" s="70" t="s">
        <v>24</v>
      </c>
      <c r="L3" s="70" t="s">
        <v>24</v>
      </c>
      <c r="M3" s="70" t="s">
        <v>24</v>
      </c>
      <c r="N3" s="70" t="s">
        <v>24</v>
      </c>
      <c r="O3" s="70" t="s">
        <v>24</v>
      </c>
      <c r="P3" s="70" t="s">
        <v>24</v>
      </c>
      <c r="Q3" s="70" t="s">
        <v>24</v>
      </c>
    </row>
    <row r="4" spans="1:17" ht="26.25" x14ac:dyDescent="0.2">
      <c r="A4" s="70" t="str">
        <f>+سهام!A4</f>
        <v>برای ماه منتهی به 1405/04/31</v>
      </c>
      <c r="B4" s="70" t="s">
        <v>2</v>
      </c>
      <c r="C4" s="70" t="s">
        <v>2</v>
      </c>
      <c r="D4" s="70" t="s">
        <v>2</v>
      </c>
      <c r="E4" s="70" t="s">
        <v>2</v>
      </c>
      <c r="F4" s="70" t="s">
        <v>2</v>
      </c>
      <c r="G4" s="70" t="s">
        <v>2</v>
      </c>
      <c r="H4" s="70" t="s">
        <v>2</v>
      </c>
      <c r="I4" s="70" t="s">
        <v>2</v>
      </c>
      <c r="J4" s="70" t="s">
        <v>2</v>
      </c>
      <c r="K4" s="70" t="s">
        <v>2</v>
      </c>
      <c r="L4" s="70" t="s">
        <v>2</v>
      </c>
      <c r="M4" s="70" t="s">
        <v>2</v>
      </c>
      <c r="N4" s="70" t="s">
        <v>2</v>
      </c>
      <c r="O4" s="70" t="s">
        <v>2</v>
      </c>
      <c r="P4" s="70" t="s">
        <v>2</v>
      </c>
      <c r="Q4" s="70" t="s">
        <v>2</v>
      </c>
    </row>
    <row r="6" spans="1:17" ht="27" thickBot="1" x14ac:dyDescent="0.25">
      <c r="A6" s="71" t="s">
        <v>3</v>
      </c>
      <c r="C6" s="71" t="s">
        <v>26</v>
      </c>
      <c r="D6" s="71" t="s">
        <v>26</v>
      </c>
      <c r="E6" s="71" t="s">
        <v>26</v>
      </c>
      <c r="F6" s="71" t="s">
        <v>26</v>
      </c>
      <c r="G6" s="71" t="s">
        <v>26</v>
      </c>
      <c r="H6" s="71" t="s">
        <v>26</v>
      </c>
      <c r="I6" s="71" t="s">
        <v>26</v>
      </c>
      <c r="K6" s="71" t="s">
        <v>27</v>
      </c>
      <c r="L6" s="71" t="s">
        <v>27</v>
      </c>
      <c r="M6" s="71" t="s">
        <v>27</v>
      </c>
      <c r="N6" s="71" t="s">
        <v>27</v>
      </c>
      <c r="O6" s="71" t="s">
        <v>27</v>
      </c>
      <c r="P6" s="71" t="s">
        <v>27</v>
      </c>
      <c r="Q6" s="71" t="s">
        <v>27</v>
      </c>
    </row>
    <row r="7" spans="1:17" ht="27" thickBot="1" x14ac:dyDescent="0.25">
      <c r="A7" s="71" t="s">
        <v>3</v>
      </c>
      <c r="C7" s="26" t="s">
        <v>7</v>
      </c>
      <c r="E7" s="26" t="s">
        <v>38</v>
      </c>
      <c r="G7" s="26" t="s">
        <v>39</v>
      </c>
      <c r="I7" s="26" t="s">
        <v>40</v>
      </c>
      <c r="K7" s="26" t="s">
        <v>7</v>
      </c>
      <c r="M7" s="26" t="s">
        <v>38</v>
      </c>
      <c r="O7" s="26" t="s">
        <v>39</v>
      </c>
      <c r="Q7" s="26" t="s">
        <v>40</v>
      </c>
    </row>
    <row r="8" spans="1:17" ht="21" x14ac:dyDescent="0.2">
      <c r="A8" s="46" t="s">
        <v>122</v>
      </c>
      <c r="C8" s="3">
        <v>19000000</v>
      </c>
      <c r="E8" s="43">
        <v>683481870</v>
      </c>
      <c r="G8" s="43">
        <v>1102831915</v>
      </c>
      <c r="I8" s="56">
        <f>+E8-G8</f>
        <v>-419350045</v>
      </c>
      <c r="K8" s="3">
        <v>19000000</v>
      </c>
      <c r="M8" s="3">
        <v>683481870</v>
      </c>
      <c r="O8" s="3">
        <v>1102831915</v>
      </c>
      <c r="Q8" s="42">
        <f>+M8-O8</f>
        <v>-419350045</v>
      </c>
    </row>
    <row r="9" spans="1:17" ht="21" x14ac:dyDescent="0.2">
      <c r="A9" s="46" t="s">
        <v>66</v>
      </c>
      <c r="C9" s="43">
        <v>47137630</v>
      </c>
      <c r="D9" s="43"/>
      <c r="E9" s="56">
        <v>206737792051</v>
      </c>
      <c r="F9" s="43"/>
      <c r="G9" s="43">
        <v>257563197040</v>
      </c>
      <c r="H9" s="40"/>
      <c r="I9" s="56">
        <f t="shared" ref="I9:I39" si="0">+E9-G9</f>
        <v>-50825404989</v>
      </c>
      <c r="K9" s="3">
        <v>47137630</v>
      </c>
      <c r="M9" s="3">
        <v>206737792051</v>
      </c>
      <c r="O9" s="3">
        <v>242270854804</v>
      </c>
      <c r="Q9" s="56">
        <f t="shared" ref="Q9:Q39" si="1">+M9-O9</f>
        <v>-35533062753</v>
      </c>
    </row>
    <row r="10" spans="1:17" ht="21" x14ac:dyDescent="0.2">
      <c r="A10" s="46" t="s">
        <v>103</v>
      </c>
      <c r="C10" s="43">
        <v>52674512</v>
      </c>
      <c r="D10" s="43"/>
      <c r="E10" s="56">
        <v>75996709485</v>
      </c>
      <c r="F10" s="43"/>
      <c r="G10" s="43">
        <v>75305734262</v>
      </c>
      <c r="H10" s="40"/>
      <c r="I10" s="56">
        <f t="shared" si="0"/>
        <v>690975223</v>
      </c>
      <c r="K10" s="3">
        <v>52674512</v>
      </c>
      <c r="M10" s="3">
        <v>75996709485</v>
      </c>
      <c r="O10" s="3">
        <v>75129581669</v>
      </c>
      <c r="Q10" s="56">
        <f t="shared" si="1"/>
        <v>867127816</v>
      </c>
    </row>
    <row r="11" spans="1:17" ht="21" x14ac:dyDescent="0.2">
      <c r="A11" s="46" t="s">
        <v>76</v>
      </c>
      <c r="C11" s="43">
        <v>486365</v>
      </c>
      <c r="D11" s="43"/>
      <c r="E11" s="56">
        <v>8117422803</v>
      </c>
      <c r="F11" s="43"/>
      <c r="G11" s="43">
        <v>9187947333</v>
      </c>
      <c r="H11" s="40"/>
      <c r="I11" s="56">
        <f t="shared" si="0"/>
        <v>-1070524530</v>
      </c>
      <c r="K11" s="3">
        <v>486365</v>
      </c>
      <c r="M11" s="3">
        <v>8117422803</v>
      </c>
      <c r="O11" s="3">
        <v>7741217673</v>
      </c>
      <c r="Q11" s="56">
        <f t="shared" si="1"/>
        <v>376205130</v>
      </c>
    </row>
    <row r="12" spans="1:17" s="56" customFormat="1" ht="21" x14ac:dyDescent="0.2">
      <c r="A12" s="46" t="s">
        <v>65</v>
      </c>
      <c r="C12" s="56">
        <v>26493</v>
      </c>
      <c r="E12" s="56">
        <v>107518775</v>
      </c>
      <c r="G12" s="56">
        <v>-8273800524</v>
      </c>
      <c r="I12" s="56">
        <f t="shared" si="0"/>
        <v>8381319299</v>
      </c>
      <c r="K12" s="56">
        <v>26493</v>
      </c>
      <c r="M12" s="56">
        <v>107518775</v>
      </c>
      <c r="O12" s="56">
        <v>83616762</v>
      </c>
      <c r="Q12" s="56">
        <f t="shared" si="1"/>
        <v>23902013</v>
      </c>
    </row>
    <row r="13" spans="1:17" s="56" customFormat="1" ht="21" x14ac:dyDescent="0.2">
      <c r="A13" s="46" t="s">
        <v>109</v>
      </c>
      <c r="C13" s="56">
        <v>36184045</v>
      </c>
      <c r="E13" s="56">
        <v>146130673292</v>
      </c>
      <c r="G13" s="56">
        <v>118481168340</v>
      </c>
      <c r="I13" s="56">
        <f t="shared" si="0"/>
        <v>27649504952</v>
      </c>
      <c r="K13" s="56">
        <v>36184045</v>
      </c>
      <c r="M13" s="56">
        <v>146130673292</v>
      </c>
      <c r="O13" s="56">
        <v>112452915918</v>
      </c>
      <c r="Q13" s="56">
        <f t="shared" si="1"/>
        <v>33677757374</v>
      </c>
    </row>
    <row r="14" spans="1:17" ht="21" x14ac:dyDescent="0.2">
      <c r="A14" s="46" t="s">
        <v>57</v>
      </c>
      <c r="C14" s="43">
        <v>10754086</v>
      </c>
      <c r="D14" s="43"/>
      <c r="E14" s="56">
        <v>17916536661</v>
      </c>
      <c r="F14" s="43"/>
      <c r="G14" s="43">
        <v>18654386841</v>
      </c>
      <c r="H14" s="40"/>
      <c r="I14" s="56">
        <f t="shared" si="0"/>
        <v>-737850180</v>
      </c>
      <c r="K14" s="3">
        <v>10754086</v>
      </c>
      <c r="M14" s="3">
        <v>17916536661</v>
      </c>
      <c r="O14" s="3">
        <v>24226478439</v>
      </c>
      <c r="Q14" s="56">
        <f t="shared" si="1"/>
        <v>-6309941778</v>
      </c>
    </row>
    <row r="15" spans="1:17" s="38" customFormat="1" ht="21" x14ac:dyDescent="0.2">
      <c r="A15" s="46" t="s">
        <v>104</v>
      </c>
      <c r="C15" s="43">
        <v>331256</v>
      </c>
      <c r="D15" s="43"/>
      <c r="E15" s="56">
        <v>3556484132</v>
      </c>
      <c r="F15" s="43"/>
      <c r="G15" s="43">
        <v>3812866536</v>
      </c>
      <c r="H15" s="40"/>
      <c r="I15" s="56">
        <f t="shared" si="0"/>
        <v>-256382404</v>
      </c>
      <c r="K15" s="38">
        <v>331256</v>
      </c>
      <c r="M15" s="38">
        <v>3556484132</v>
      </c>
      <c r="O15" s="38">
        <v>3773092913</v>
      </c>
      <c r="Q15" s="56">
        <f t="shared" si="1"/>
        <v>-216608781</v>
      </c>
    </row>
    <row r="16" spans="1:17" s="42" customFormat="1" ht="21" x14ac:dyDescent="0.2">
      <c r="A16" s="46" t="s">
        <v>55</v>
      </c>
      <c r="C16" s="43">
        <v>163037848</v>
      </c>
      <c r="D16" s="43"/>
      <c r="E16" s="56">
        <v>208693059411</v>
      </c>
      <c r="F16" s="43"/>
      <c r="G16" s="43">
        <v>249239730197</v>
      </c>
      <c r="I16" s="56">
        <f t="shared" si="0"/>
        <v>-40546670786</v>
      </c>
      <c r="K16" s="42">
        <v>163037848</v>
      </c>
      <c r="M16" s="42">
        <v>208693059411</v>
      </c>
      <c r="O16" s="42">
        <v>211443930731</v>
      </c>
      <c r="Q16" s="56">
        <f t="shared" si="1"/>
        <v>-2750871320</v>
      </c>
    </row>
    <row r="17" spans="1:19" s="42" customFormat="1" ht="21" x14ac:dyDescent="0.2">
      <c r="A17" s="46" t="s">
        <v>62</v>
      </c>
      <c r="C17" s="43">
        <v>20007650</v>
      </c>
      <c r="D17" s="43"/>
      <c r="E17" s="56">
        <v>28350070956</v>
      </c>
      <c r="F17" s="43"/>
      <c r="G17" s="43">
        <v>30633164905</v>
      </c>
      <c r="I17" s="56">
        <f t="shared" si="0"/>
        <v>-2283093949</v>
      </c>
      <c r="K17" s="42">
        <v>20007650</v>
      </c>
      <c r="M17" s="42">
        <v>28350070956</v>
      </c>
      <c r="O17" s="42">
        <v>30292290474</v>
      </c>
      <c r="Q17" s="56">
        <f t="shared" si="1"/>
        <v>-1942219518</v>
      </c>
    </row>
    <row r="18" spans="1:19" s="45" customFormat="1" ht="21" x14ac:dyDescent="0.2">
      <c r="A18" s="46" t="s">
        <v>113</v>
      </c>
      <c r="C18" s="45">
        <v>3441499</v>
      </c>
      <c r="E18" s="56">
        <v>146260004791</v>
      </c>
      <c r="G18" s="45">
        <v>134243112076</v>
      </c>
      <c r="I18" s="56">
        <f t="shared" si="0"/>
        <v>12016892715</v>
      </c>
      <c r="K18" s="45">
        <v>3441499</v>
      </c>
      <c r="M18" s="45">
        <v>146260004791</v>
      </c>
      <c r="O18" s="45">
        <v>123935079163</v>
      </c>
      <c r="Q18" s="56">
        <f t="shared" si="1"/>
        <v>22324925628</v>
      </c>
    </row>
    <row r="19" spans="1:19" s="42" customFormat="1" ht="21" x14ac:dyDescent="0.2">
      <c r="A19" s="46" t="s">
        <v>106</v>
      </c>
      <c r="C19" s="45">
        <v>435000</v>
      </c>
      <c r="D19" s="45"/>
      <c r="E19" s="56">
        <v>8887415095</v>
      </c>
      <c r="F19" s="45"/>
      <c r="G19" s="45">
        <v>8252548367</v>
      </c>
      <c r="I19" s="56">
        <f t="shared" si="0"/>
        <v>634866728</v>
      </c>
      <c r="K19" s="42">
        <v>435000</v>
      </c>
      <c r="M19" s="42">
        <v>8887415095</v>
      </c>
      <c r="O19" s="42">
        <v>7502218554</v>
      </c>
      <c r="Q19" s="56">
        <f t="shared" si="1"/>
        <v>1385196541</v>
      </c>
    </row>
    <row r="20" spans="1:19" s="42" customFormat="1" ht="21" x14ac:dyDescent="0.2">
      <c r="A20" s="46" t="s">
        <v>69</v>
      </c>
      <c r="C20" s="43">
        <v>27663512</v>
      </c>
      <c r="D20" s="43"/>
      <c r="E20" s="56">
        <v>158110116780</v>
      </c>
      <c r="F20" s="43"/>
      <c r="G20" s="43">
        <v>183986067715</v>
      </c>
      <c r="I20" s="56">
        <f t="shared" si="0"/>
        <v>-25875950935</v>
      </c>
      <c r="K20" s="42">
        <v>27663512</v>
      </c>
      <c r="M20" s="42">
        <v>158110116780</v>
      </c>
      <c r="O20" s="42">
        <v>172985032467</v>
      </c>
      <c r="Q20" s="56">
        <f t="shared" si="1"/>
        <v>-14874915687</v>
      </c>
    </row>
    <row r="21" spans="1:19" s="42" customFormat="1" ht="21" x14ac:dyDescent="0.2">
      <c r="A21" s="46" t="s">
        <v>56</v>
      </c>
      <c r="C21" s="43">
        <v>1570726</v>
      </c>
      <c r="D21" s="43"/>
      <c r="E21" s="56">
        <v>6436953109</v>
      </c>
      <c r="F21" s="43"/>
      <c r="G21" s="43">
        <v>6898294058</v>
      </c>
      <c r="I21" s="56">
        <f t="shared" si="0"/>
        <v>-461340949</v>
      </c>
      <c r="K21" s="42">
        <v>1570726</v>
      </c>
      <c r="M21" s="42">
        <v>6436953109</v>
      </c>
      <c r="O21" s="42">
        <v>6608397386</v>
      </c>
      <c r="Q21" s="56">
        <f t="shared" si="1"/>
        <v>-171444277</v>
      </c>
    </row>
    <row r="22" spans="1:19" s="42" customFormat="1" ht="21" x14ac:dyDescent="0.2">
      <c r="A22" s="46" t="s">
        <v>92</v>
      </c>
      <c r="C22" s="43">
        <v>53079052</v>
      </c>
      <c r="D22" s="43"/>
      <c r="E22" s="56">
        <v>268083942224</v>
      </c>
      <c r="F22" s="43"/>
      <c r="G22" s="43">
        <v>364753939525</v>
      </c>
      <c r="I22" s="56">
        <f t="shared" si="0"/>
        <v>-96669997301</v>
      </c>
      <c r="K22" s="42">
        <v>53079052</v>
      </c>
      <c r="M22" s="42">
        <v>268083942224</v>
      </c>
      <c r="O22" s="42">
        <v>339371320738</v>
      </c>
      <c r="Q22" s="56">
        <f t="shared" si="1"/>
        <v>-71287378514</v>
      </c>
    </row>
    <row r="23" spans="1:19" s="42" customFormat="1" ht="21" x14ac:dyDescent="0.2">
      <c r="A23" s="46" t="s">
        <v>97</v>
      </c>
      <c r="C23" s="43">
        <v>164626436</v>
      </c>
      <c r="D23" s="43"/>
      <c r="E23" s="56">
        <v>190797324423</v>
      </c>
      <c r="F23" s="43"/>
      <c r="G23" s="43">
        <v>230340031997</v>
      </c>
      <c r="I23" s="56">
        <f t="shared" si="0"/>
        <v>-39542707574</v>
      </c>
      <c r="K23" s="42">
        <v>164626436</v>
      </c>
      <c r="M23" s="42">
        <v>190797324423</v>
      </c>
      <c r="O23" s="42">
        <v>182129399682</v>
      </c>
      <c r="Q23" s="56">
        <f t="shared" si="1"/>
        <v>8667924741</v>
      </c>
    </row>
    <row r="24" spans="1:19" s="38" customFormat="1" ht="21" x14ac:dyDescent="0.2">
      <c r="A24" s="46" t="s">
        <v>118</v>
      </c>
      <c r="C24" s="43">
        <v>30199624</v>
      </c>
      <c r="D24" s="43"/>
      <c r="E24" s="56">
        <v>67633670306</v>
      </c>
      <c r="F24" s="43"/>
      <c r="G24" s="43">
        <v>72877040671</v>
      </c>
      <c r="H24" s="40"/>
      <c r="I24" s="56">
        <f t="shared" si="0"/>
        <v>-5243370365</v>
      </c>
      <c r="K24" s="38">
        <v>30199624</v>
      </c>
      <c r="M24" s="38">
        <v>67633670306</v>
      </c>
      <c r="O24" s="38">
        <v>72877040671</v>
      </c>
      <c r="Q24" s="56">
        <f t="shared" si="1"/>
        <v>-5243370365</v>
      </c>
    </row>
    <row r="25" spans="1:19" s="38" customFormat="1" ht="21" x14ac:dyDescent="0.2">
      <c r="A25" s="46" t="s">
        <v>99</v>
      </c>
      <c r="C25" s="43">
        <v>1155187</v>
      </c>
      <c r="D25" s="43"/>
      <c r="E25" s="56">
        <v>4653805062</v>
      </c>
      <c r="F25" s="43"/>
      <c r="G25" s="43">
        <v>8028296730</v>
      </c>
      <c r="H25" s="40"/>
      <c r="I25" s="56">
        <f t="shared" si="0"/>
        <v>-3374491668</v>
      </c>
      <c r="K25" s="38">
        <v>1155187</v>
      </c>
      <c r="M25" s="38">
        <v>4653805062</v>
      </c>
      <c r="O25" s="38">
        <v>3855197188</v>
      </c>
      <c r="Q25" s="56">
        <f t="shared" si="1"/>
        <v>798607874</v>
      </c>
    </row>
    <row r="26" spans="1:19" s="38" customFormat="1" ht="21" x14ac:dyDescent="0.2">
      <c r="A26" s="46" t="s">
        <v>71</v>
      </c>
      <c r="C26" s="43">
        <v>4076551</v>
      </c>
      <c r="D26" s="43"/>
      <c r="E26" s="56">
        <v>11313974812</v>
      </c>
      <c r="F26" s="43"/>
      <c r="G26" s="43">
        <v>11928820780</v>
      </c>
      <c r="H26" s="40"/>
      <c r="I26" s="56">
        <f t="shared" si="0"/>
        <v>-614845968</v>
      </c>
      <c r="K26" s="38">
        <v>4076551</v>
      </c>
      <c r="M26" s="38">
        <v>11313974812</v>
      </c>
      <c r="O26" s="38">
        <v>13397627959</v>
      </c>
      <c r="Q26" s="56">
        <f t="shared" si="1"/>
        <v>-2083653147</v>
      </c>
      <c r="S26" s="56"/>
    </row>
    <row r="27" spans="1:19" s="38" customFormat="1" ht="21" x14ac:dyDescent="0.2">
      <c r="A27" s="46" t="s">
        <v>68</v>
      </c>
      <c r="C27" s="43">
        <v>6474749776</v>
      </c>
      <c r="D27" s="43"/>
      <c r="E27" s="56">
        <v>3238048779956</v>
      </c>
      <c r="F27" s="43"/>
      <c r="G27" s="43">
        <v>3696482427069</v>
      </c>
      <c r="H27" s="40"/>
      <c r="I27" s="56">
        <f t="shared" si="0"/>
        <v>-458433647113</v>
      </c>
      <c r="K27" s="38">
        <v>6474749776</v>
      </c>
      <c r="M27" s="38">
        <v>3238048779956</v>
      </c>
      <c r="O27" s="38">
        <v>3794598684909</v>
      </c>
      <c r="Q27" s="56">
        <f t="shared" si="1"/>
        <v>-556549904953</v>
      </c>
    </row>
    <row r="28" spans="1:19" s="54" customFormat="1" ht="21" x14ac:dyDescent="0.2">
      <c r="A28" s="46" t="s">
        <v>107</v>
      </c>
      <c r="C28" s="54">
        <v>11307</v>
      </c>
      <c r="E28" s="56">
        <v>281319675409</v>
      </c>
      <c r="G28" s="54">
        <v>236764102970</v>
      </c>
      <c r="I28" s="56">
        <f t="shared" si="0"/>
        <v>44555572439</v>
      </c>
      <c r="K28" s="54">
        <v>11307</v>
      </c>
      <c r="M28" s="54">
        <v>281319675409</v>
      </c>
      <c r="O28" s="54">
        <v>269874867160</v>
      </c>
      <c r="Q28" s="56">
        <f t="shared" si="1"/>
        <v>11444808249</v>
      </c>
    </row>
    <row r="29" spans="1:19" s="54" customFormat="1" ht="21" x14ac:dyDescent="0.2">
      <c r="A29" s="46" t="s">
        <v>120</v>
      </c>
      <c r="C29" s="54">
        <v>10000000</v>
      </c>
      <c r="E29" s="56">
        <v>819378850</v>
      </c>
      <c r="G29" s="54">
        <v>956721756</v>
      </c>
      <c r="I29" s="56">
        <f t="shared" si="0"/>
        <v>-137342906</v>
      </c>
      <c r="K29" s="54">
        <v>10000000</v>
      </c>
      <c r="M29" s="54">
        <v>819378850</v>
      </c>
      <c r="O29" s="54">
        <v>956721756</v>
      </c>
      <c r="Q29" s="56">
        <f t="shared" si="1"/>
        <v>-137342906</v>
      </c>
    </row>
    <row r="30" spans="1:19" s="54" customFormat="1" ht="21" x14ac:dyDescent="0.2">
      <c r="A30" s="46" t="s">
        <v>119</v>
      </c>
      <c r="C30" s="54">
        <v>2386585</v>
      </c>
      <c r="E30" s="56">
        <v>40045191562</v>
      </c>
      <c r="G30" s="54">
        <v>38767294012</v>
      </c>
      <c r="I30" s="56">
        <f t="shared" si="0"/>
        <v>1277897550</v>
      </c>
      <c r="K30" s="54">
        <v>2386585</v>
      </c>
      <c r="M30" s="54">
        <v>40045191562</v>
      </c>
      <c r="O30" s="54">
        <v>38767294012</v>
      </c>
      <c r="Q30" s="56">
        <f t="shared" si="1"/>
        <v>1277897550</v>
      </c>
    </row>
    <row r="31" spans="1:19" s="54" customFormat="1" ht="21" x14ac:dyDescent="0.2">
      <c r="A31" s="46" t="s">
        <v>85</v>
      </c>
      <c r="C31" s="54">
        <v>1</v>
      </c>
      <c r="E31" s="56">
        <v>1869</v>
      </c>
      <c r="G31" s="54">
        <v>-2816741802</v>
      </c>
      <c r="I31" s="56">
        <f t="shared" si="0"/>
        <v>2816743671</v>
      </c>
      <c r="K31" s="54">
        <v>1</v>
      </c>
      <c r="M31" s="54">
        <v>1869</v>
      </c>
      <c r="O31" s="54">
        <v>3394</v>
      </c>
      <c r="Q31" s="56">
        <f t="shared" si="1"/>
        <v>-1525</v>
      </c>
    </row>
    <row r="32" spans="1:19" s="54" customFormat="1" ht="21" x14ac:dyDescent="0.2">
      <c r="A32" s="46" t="s">
        <v>102</v>
      </c>
      <c r="C32" s="54">
        <v>585000</v>
      </c>
      <c r="E32" s="56">
        <v>3591417077</v>
      </c>
      <c r="G32" s="54">
        <v>3831734947</v>
      </c>
      <c r="I32" s="56">
        <f t="shared" si="0"/>
        <v>-240317870</v>
      </c>
      <c r="K32" s="54">
        <v>585000</v>
      </c>
      <c r="M32" s="54">
        <v>3591417077</v>
      </c>
      <c r="O32" s="54">
        <v>4458341767</v>
      </c>
      <c r="Q32" s="56">
        <f t="shared" si="1"/>
        <v>-866924690</v>
      </c>
    </row>
    <row r="33" spans="1:17" s="54" customFormat="1" ht="21" x14ac:dyDescent="0.2">
      <c r="A33" s="46" t="s">
        <v>59</v>
      </c>
      <c r="C33" s="54">
        <v>410909512</v>
      </c>
      <c r="E33" s="56">
        <v>696408273955</v>
      </c>
      <c r="G33" s="54">
        <v>808717559568</v>
      </c>
      <c r="I33" s="56">
        <f t="shared" si="0"/>
        <v>-112309285613</v>
      </c>
      <c r="K33" s="54">
        <v>410909512</v>
      </c>
      <c r="M33" s="54">
        <v>696408273955</v>
      </c>
      <c r="O33" s="54">
        <v>767091071041</v>
      </c>
      <c r="Q33" s="56">
        <f t="shared" si="1"/>
        <v>-70682797086</v>
      </c>
    </row>
    <row r="34" spans="1:17" s="38" customFormat="1" ht="21" x14ac:dyDescent="0.2">
      <c r="A34" s="46" t="s">
        <v>121</v>
      </c>
      <c r="C34" s="43">
        <v>13000000</v>
      </c>
      <c r="D34" s="43"/>
      <c r="E34" s="56">
        <v>272793202</v>
      </c>
      <c r="F34" s="43"/>
      <c r="G34" s="43">
        <v>1035173041</v>
      </c>
      <c r="H34" s="40"/>
      <c r="I34" s="56">
        <f t="shared" si="0"/>
        <v>-762379839</v>
      </c>
      <c r="K34" s="38">
        <v>13000000</v>
      </c>
      <c r="M34" s="38">
        <v>272793202</v>
      </c>
      <c r="O34" s="38">
        <v>1035173041</v>
      </c>
      <c r="Q34" s="56">
        <f t="shared" si="1"/>
        <v>-762379839</v>
      </c>
    </row>
    <row r="35" spans="1:17" s="38" customFormat="1" ht="21" x14ac:dyDescent="0.2">
      <c r="A35" s="46" t="s">
        <v>108</v>
      </c>
      <c r="C35" s="43">
        <v>5424948</v>
      </c>
      <c r="D35" s="43"/>
      <c r="E35" s="56">
        <v>5576801625</v>
      </c>
      <c r="F35" s="43"/>
      <c r="G35" s="43">
        <v>6949469979</v>
      </c>
      <c r="H35" s="40"/>
      <c r="I35" s="56">
        <f t="shared" si="0"/>
        <v>-1372668354</v>
      </c>
      <c r="K35" s="38">
        <v>5424948</v>
      </c>
      <c r="M35" s="38">
        <v>5576801625</v>
      </c>
      <c r="O35" s="38">
        <v>6172667042</v>
      </c>
      <c r="Q35" s="56">
        <f t="shared" si="1"/>
        <v>-595865417</v>
      </c>
    </row>
    <row r="36" spans="1:17" s="43" customFormat="1" ht="21" x14ac:dyDescent="0.2">
      <c r="A36" s="46" t="s">
        <v>72</v>
      </c>
      <c r="C36" s="43">
        <v>4429107</v>
      </c>
      <c r="E36" s="56">
        <v>11791436218</v>
      </c>
      <c r="G36" s="43">
        <v>14401988999</v>
      </c>
      <c r="I36" s="56">
        <f t="shared" si="0"/>
        <v>-2610552781</v>
      </c>
      <c r="K36" s="43">
        <v>4429107</v>
      </c>
      <c r="M36" s="43">
        <v>11791436218</v>
      </c>
      <c r="O36" s="43">
        <v>14164599327</v>
      </c>
      <c r="Q36" s="56">
        <f t="shared" si="1"/>
        <v>-2373163109</v>
      </c>
    </row>
    <row r="37" spans="1:17" s="43" customFormat="1" ht="21" x14ac:dyDescent="0.2">
      <c r="A37" s="46" t="s">
        <v>110</v>
      </c>
      <c r="C37" s="43">
        <v>37444222</v>
      </c>
      <c r="E37" s="56">
        <v>63869063664</v>
      </c>
      <c r="G37" s="43">
        <v>64256527649</v>
      </c>
      <c r="I37" s="56">
        <f t="shared" si="0"/>
        <v>-387463985</v>
      </c>
      <c r="K37" s="43">
        <v>37444222</v>
      </c>
      <c r="M37" s="43">
        <v>63869063664</v>
      </c>
      <c r="O37" s="43">
        <v>64523416562</v>
      </c>
      <c r="Q37" s="56">
        <f t="shared" si="1"/>
        <v>-654352898</v>
      </c>
    </row>
    <row r="38" spans="1:17" ht="21" x14ac:dyDescent="0.2">
      <c r="A38" s="46" t="s">
        <v>54</v>
      </c>
      <c r="C38" s="43">
        <v>2038007132</v>
      </c>
      <c r="D38" s="43"/>
      <c r="E38" s="56">
        <v>960570335013</v>
      </c>
      <c r="F38" s="43"/>
      <c r="G38" s="43">
        <v>1153484735735</v>
      </c>
      <c r="H38" s="40"/>
      <c r="I38" s="56">
        <f t="shared" si="0"/>
        <v>-192914400722</v>
      </c>
      <c r="K38" s="3">
        <v>2038007132</v>
      </c>
      <c r="M38" s="3">
        <v>960570335013</v>
      </c>
      <c r="O38" s="3">
        <v>1126695208461</v>
      </c>
      <c r="Q38" s="56">
        <f t="shared" si="1"/>
        <v>-166124873448</v>
      </c>
    </row>
    <row r="39" spans="1:17" ht="21.75" thickBot="1" x14ac:dyDescent="0.25">
      <c r="A39" s="46" t="s">
        <v>105</v>
      </c>
      <c r="C39" s="43">
        <v>267135381</v>
      </c>
      <c r="D39" s="43"/>
      <c r="E39" s="56">
        <v>265865635778</v>
      </c>
      <c r="F39" s="43"/>
      <c r="G39" s="43">
        <v>309285136062</v>
      </c>
      <c r="H39" s="40"/>
      <c r="I39" s="56">
        <f t="shared" si="0"/>
        <v>-43419500284</v>
      </c>
      <c r="K39" s="3">
        <v>267135381</v>
      </c>
      <c r="M39" s="3">
        <v>265865635778</v>
      </c>
      <c r="O39" s="3">
        <v>315203202854</v>
      </c>
      <c r="Q39" s="56">
        <f t="shared" si="1"/>
        <v>-49337567076</v>
      </c>
    </row>
    <row r="40" spans="1:17" s="27" customFormat="1" ht="21.75" thickBot="1" x14ac:dyDescent="0.25">
      <c r="E40" s="9">
        <f>SUM(E8:E39)</f>
        <v>7126645740216</v>
      </c>
      <c r="G40" s="9">
        <f>SUM(G8:G39)</f>
        <v>8109131508749</v>
      </c>
      <c r="I40" s="9">
        <f>SUM(I8:I39)</f>
        <v>-982485768533</v>
      </c>
      <c r="K40" s="27" t="s">
        <v>15</v>
      </c>
      <c r="M40" s="9">
        <f>SUM(M8:M39)</f>
        <v>7126645740216</v>
      </c>
      <c r="O40" s="9">
        <f>SUM(O8:O39)</f>
        <v>8034719376432</v>
      </c>
      <c r="Q40" s="9">
        <f>SUM(Q8:Q39)</f>
        <v>-908073636216</v>
      </c>
    </row>
    <row r="41" spans="1:17" ht="19.5" thickTop="1" x14ac:dyDescent="0.2"/>
    <row r="42" spans="1:17" x14ac:dyDescent="0.2">
      <c r="I42" s="56"/>
      <c r="Q42" s="56"/>
    </row>
    <row r="43" spans="1:17" x14ac:dyDescent="0.2">
      <c r="I43" s="43"/>
    </row>
    <row r="44" spans="1:17" x14ac:dyDescent="0.2">
      <c r="I44" s="39"/>
    </row>
    <row r="45" spans="1:17" x14ac:dyDescent="0.2">
      <c r="I45" s="39"/>
    </row>
    <row r="46" spans="1:17" x14ac:dyDescent="0.2">
      <c r="I46" s="39"/>
    </row>
    <row r="49" spans="9:9" x14ac:dyDescent="0.2">
      <c r="I49" s="39"/>
    </row>
    <row r="51" spans="9:9" s="39" customFormat="1" x14ac:dyDescent="0.2"/>
    <row r="52" spans="9:9" s="39" customFormat="1" x14ac:dyDescent="0.2"/>
    <row r="53" spans="9:9" s="39" customFormat="1" x14ac:dyDescent="0.2"/>
    <row r="54" spans="9:9" s="39" customFormat="1" x14ac:dyDescent="0.2"/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S18" sqref="S18"/>
    </sheetView>
  </sheetViews>
  <sheetFormatPr defaultRowHeight="22.5" x14ac:dyDescent="0.2"/>
  <cols>
    <col min="1" max="1" width="24.75" style="32" bestFit="1" customWidth="1"/>
    <col min="2" max="2" width="0.875" style="32" customWidth="1"/>
    <col min="3" max="3" width="19" style="32" bestFit="1" customWidth="1"/>
    <col min="4" max="4" width="0.875" style="32" customWidth="1"/>
    <col min="5" max="5" width="22.5" style="32" customWidth="1"/>
    <col min="6" max="6" width="0.875" style="32" customWidth="1"/>
    <col min="7" max="7" width="22.5" style="32" customWidth="1"/>
    <col min="8" max="8" width="0.875" style="32" customWidth="1"/>
    <col min="9" max="9" width="18.875" style="32" bestFit="1" customWidth="1"/>
    <col min="10" max="10" width="0.875" style="32" customWidth="1"/>
    <col min="11" max="11" width="18.25" style="32" bestFit="1" customWidth="1"/>
    <col min="12" max="12" width="0.875" style="32" customWidth="1"/>
    <col min="13" max="13" width="16.125" style="32" bestFit="1" customWidth="1"/>
    <col min="14" max="16384" width="9" style="32"/>
  </cols>
  <sheetData>
    <row r="2" spans="1:20" ht="24" x14ac:dyDescent="0.2">
      <c r="A2" s="59" t="str">
        <f>+سهام!A2</f>
        <v>صندوق سرمایه‌گذاری بخشی صنایع مفید - خودران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</row>
    <row r="3" spans="1:20" ht="24" x14ac:dyDescent="0.2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 t="s">
        <v>1</v>
      </c>
      <c r="H3" s="59" t="s">
        <v>1</v>
      </c>
      <c r="I3" s="59" t="s">
        <v>1</v>
      </c>
      <c r="J3" s="59" t="s">
        <v>1</v>
      </c>
      <c r="K3" s="59" t="s">
        <v>1</v>
      </c>
    </row>
    <row r="4" spans="1:20" ht="24" x14ac:dyDescent="0.2">
      <c r="A4" s="59" t="str">
        <f>+سهام!A4</f>
        <v>برای ماه منتهی به 1405/04/31</v>
      </c>
      <c r="B4" s="59" t="s">
        <v>16</v>
      </c>
      <c r="C4" s="59" t="s">
        <v>16</v>
      </c>
      <c r="D4" s="59" t="s">
        <v>16</v>
      </c>
      <c r="E4" s="59" t="s">
        <v>16</v>
      </c>
      <c r="F4" s="59" t="s">
        <v>16</v>
      </c>
      <c r="G4" s="59" t="s">
        <v>16</v>
      </c>
      <c r="H4" s="59" t="s">
        <v>16</v>
      </c>
      <c r="I4" s="59" t="s">
        <v>16</v>
      </c>
      <c r="J4" s="59" t="s">
        <v>16</v>
      </c>
      <c r="K4" s="59" t="s">
        <v>16</v>
      </c>
    </row>
    <row r="5" spans="1:20" ht="25.5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24.75" thickBot="1" x14ac:dyDescent="0.25">
      <c r="A6" s="61" t="s">
        <v>17</v>
      </c>
      <c r="C6" s="33" t="str">
        <f>+سهام!C6</f>
        <v>1405/03/31</v>
      </c>
      <c r="E6" s="61" t="s">
        <v>5</v>
      </c>
      <c r="F6" s="61" t="s">
        <v>5</v>
      </c>
      <c r="G6" s="61" t="s">
        <v>5</v>
      </c>
      <c r="I6" s="61" t="str">
        <f>+سهام!Q6</f>
        <v>1405/04/31</v>
      </c>
      <c r="J6" s="61" t="s">
        <v>4</v>
      </c>
      <c r="K6" s="61" t="s">
        <v>4</v>
      </c>
    </row>
    <row r="7" spans="1:20" ht="24.75" thickBot="1" x14ac:dyDescent="0.25">
      <c r="A7" s="61" t="s">
        <v>17</v>
      </c>
      <c r="C7" s="33" t="s">
        <v>18</v>
      </c>
      <c r="E7" s="33" t="s">
        <v>19</v>
      </c>
      <c r="G7" s="33" t="s">
        <v>20</v>
      </c>
      <c r="I7" s="33" t="s">
        <v>18</v>
      </c>
      <c r="K7" s="33" t="s">
        <v>21</v>
      </c>
    </row>
    <row r="8" spans="1:20" ht="24" x14ac:dyDescent="0.2">
      <c r="A8" s="34" t="s">
        <v>22</v>
      </c>
      <c r="C8" s="32">
        <v>155214345106</v>
      </c>
      <c r="E8" s="32">
        <v>715349219354</v>
      </c>
      <c r="G8" s="32">
        <v>869086647000</v>
      </c>
      <c r="I8" s="32">
        <f>+C8+E8-G8</f>
        <v>1476917460</v>
      </c>
      <c r="K8" s="36">
        <v>1.9905287199469744E-4</v>
      </c>
    </row>
    <row r="9" spans="1:20" ht="24" x14ac:dyDescent="0.2">
      <c r="A9" s="34" t="s">
        <v>94</v>
      </c>
      <c r="C9" s="32">
        <v>838715</v>
      </c>
      <c r="E9" s="32">
        <v>3546</v>
      </c>
      <c r="G9" s="32">
        <v>0</v>
      </c>
      <c r="I9" s="32">
        <f t="shared" ref="I9:I10" si="0">+C9+E9-G9</f>
        <v>842261</v>
      </c>
      <c r="K9" s="36">
        <v>1.1351647980322872E-7</v>
      </c>
    </row>
    <row r="10" spans="1:20" ht="24.75" thickBot="1" x14ac:dyDescent="0.25">
      <c r="A10" s="34" t="s">
        <v>23</v>
      </c>
      <c r="C10" s="32">
        <v>27951</v>
      </c>
      <c r="E10" s="32">
        <v>0</v>
      </c>
      <c r="G10" s="32">
        <v>0</v>
      </c>
      <c r="I10" s="32">
        <f t="shared" si="0"/>
        <v>27951</v>
      </c>
      <c r="K10" s="36">
        <v>3.7671210313430708E-9</v>
      </c>
    </row>
    <row r="11" spans="1:20" ht="24.75" thickBot="1" x14ac:dyDescent="0.25">
      <c r="A11" s="32" t="s">
        <v>15</v>
      </c>
      <c r="C11" s="35">
        <f>SUM(C8:C10)</f>
        <v>155215211772</v>
      </c>
      <c r="D11" s="34"/>
      <c r="E11" s="35">
        <f>SUM(E8:E10)</f>
        <v>715349222900</v>
      </c>
      <c r="F11" s="34"/>
      <c r="G11" s="35">
        <f>SUM(G8:G10)</f>
        <v>869086647000</v>
      </c>
      <c r="H11" s="34"/>
      <c r="I11" s="35">
        <f>SUM(I8:I10)</f>
        <v>1477787672</v>
      </c>
      <c r="J11" s="34"/>
      <c r="K11" s="37">
        <f>SUM(K8:K10)</f>
        <v>1.9917015559553202E-4</v>
      </c>
      <c r="L11" s="34"/>
      <c r="M11" s="34"/>
    </row>
    <row r="12" spans="1:20" ht="23.25" thickTop="1" x14ac:dyDescent="0.2"/>
    <row r="13" spans="1:20" x14ac:dyDescent="0.45">
      <c r="I13" s="30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5"/>
  <sheetViews>
    <sheetView rightToLeft="1" topLeftCell="A2" zoomScaleNormal="100" workbookViewId="0">
      <selection activeCell="C27" sqref="C26:C27"/>
    </sheetView>
  </sheetViews>
  <sheetFormatPr defaultRowHeight="18.75" x14ac:dyDescent="0.45"/>
  <cols>
    <col min="1" max="1" width="20.875" style="21" bestFit="1" customWidth="1"/>
    <col min="2" max="2" width="0.875" style="21" customWidth="1"/>
    <col min="3" max="3" width="20.125" style="21" customWidth="1"/>
    <col min="4" max="4" width="0.875" style="21" customWidth="1"/>
    <col min="5" max="5" width="20.125" style="21" customWidth="1"/>
    <col min="6" max="6" width="0.875" style="21" customWidth="1"/>
    <col min="7" max="7" width="28" style="21" customWidth="1"/>
    <col min="8" max="8" width="0.875" style="21" customWidth="1"/>
    <col min="9" max="9" width="8" style="21" customWidth="1"/>
    <col min="10" max="16384" width="9" style="21"/>
  </cols>
  <sheetData>
    <row r="2" spans="1:7" ht="26.25" x14ac:dyDescent="0.45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</row>
    <row r="3" spans="1:7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</row>
    <row r="4" spans="1:7" ht="26.25" x14ac:dyDescent="0.45">
      <c r="A4" s="62" t="str">
        <f>+سهام!A4</f>
        <v>برای ماه منتهی به 1405/04/31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</row>
    <row r="6" spans="1:7" ht="27" thickBot="1" x14ac:dyDescent="0.5">
      <c r="A6" s="28" t="s">
        <v>28</v>
      </c>
      <c r="C6" s="28" t="s">
        <v>18</v>
      </c>
      <c r="E6" s="28" t="s">
        <v>45</v>
      </c>
      <c r="G6" s="28" t="s">
        <v>13</v>
      </c>
    </row>
    <row r="7" spans="1:7" ht="21" x14ac:dyDescent="0.45">
      <c r="A7" s="5" t="s">
        <v>51</v>
      </c>
      <c r="C7" s="7">
        <f>+'درآمد سرمایه‌گذاری در سهام'!I63</f>
        <v>-721318960040</v>
      </c>
      <c r="D7" s="7"/>
      <c r="E7" s="1">
        <f>+C7/$C$9</f>
        <v>1.0008396160428961</v>
      </c>
      <c r="F7" s="7"/>
      <c r="G7" s="1">
        <v>-9.7216408166906229E-2</v>
      </c>
    </row>
    <row r="8" spans="1:7" ht="21.75" thickBot="1" x14ac:dyDescent="0.5">
      <c r="A8" s="5" t="s">
        <v>52</v>
      </c>
      <c r="C8" s="7">
        <f>+'درآمد سپرده بانکی'!C10</f>
        <v>605122900</v>
      </c>
      <c r="D8" s="7"/>
      <c r="E8" s="1">
        <f>+C8/$C$9</f>
        <v>-8.3961604289616791E-4</v>
      </c>
      <c r="F8" s="7"/>
      <c r="G8" s="1">
        <v>8.1555980220289432E-5</v>
      </c>
    </row>
    <row r="9" spans="1:7" ht="21.75" thickBot="1" x14ac:dyDescent="0.5">
      <c r="A9" s="21" t="s">
        <v>15</v>
      </c>
      <c r="C9" s="16">
        <f>SUM(C7:C8)</f>
        <v>-720713837140</v>
      </c>
      <c r="D9" s="5"/>
      <c r="E9" s="8">
        <f>SUM(E7:E8)</f>
        <v>0.99999999999999989</v>
      </c>
      <c r="F9" s="5">
        <f>SUM(F7:F8)</f>
        <v>0</v>
      </c>
      <c r="G9" s="6">
        <f>SUM(G7:G8)</f>
        <v>-9.7134852186685938E-2</v>
      </c>
    </row>
    <row r="10" spans="1:7" ht="19.5" thickTop="1" x14ac:dyDescent="0.45"/>
    <row r="11" spans="1:7" x14ac:dyDescent="0.45">
      <c r="C11" s="22"/>
      <c r="E11" s="30"/>
      <c r="G11" s="22"/>
    </row>
    <row r="12" spans="1:7" x14ac:dyDescent="0.45">
      <c r="C12" s="23"/>
      <c r="G12" s="22"/>
    </row>
    <row r="13" spans="1:7" x14ac:dyDescent="0.45">
      <c r="C13" s="23"/>
      <c r="G13" s="22"/>
    </row>
    <row r="14" spans="1:7" x14ac:dyDescent="0.45">
      <c r="C14" s="23"/>
      <c r="G14" s="31"/>
    </row>
    <row r="15" spans="1:7" x14ac:dyDescent="0.45">
      <c r="C15" s="23"/>
      <c r="E15" s="31"/>
      <c r="G15" s="22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1"/>
  <sheetViews>
    <sheetView rightToLeft="1" workbookViewId="0">
      <selection activeCell="C11" sqref="C11"/>
    </sheetView>
  </sheetViews>
  <sheetFormatPr defaultRowHeight="18.75" x14ac:dyDescent="0.2"/>
  <cols>
    <col min="1" max="1" width="15" style="2" customWidth="1"/>
    <col min="2" max="2" width="0.875" style="2" customWidth="1"/>
    <col min="3" max="3" width="20.125" style="2" customWidth="1"/>
    <col min="4" max="4" width="0.875" style="2" customWidth="1"/>
    <col min="5" max="5" width="20.1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63" t="str">
        <f>+سهام!A2</f>
        <v>صندوق سرمایه‌گذاری بخشی صنایع مفید - خودران</v>
      </c>
      <c r="B2" s="63" t="s">
        <v>0</v>
      </c>
      <c r="C2" s="63" t="s">
        <v>0</v>
      </c>
      <c r="D2" s="63" t="s">
        <v>0</v>
      </c>
      <c r="E2" s="63" t="s">
        <v>0</v>
      </c>
    </row>
    <row r="3" spans="1:5" ht="26.25" x14ac:dyDescent="0.2">
      <c r="A3" s="63" t="s">
        <v>24</v>
      </c>
      <c r="B3" s="63" t="s">
        <v>24</v>
      </c>
      <c r="C3" s="63" t="s">
        <v>24</v>
      </c>
      <c r="D3" s="63" t="s">
        <v>24</v>
      </c>
      <c r="E3" s="63" t="s">
        <v>24</v>
      </c>
    </row>
    <row r="4" spans="1:5" ht="26.25" x14ac:dyDescent="0.2">
      <c r="A4" s="63" t="str">
        <f>+سهام!A4</f>
        <v>برای ماه منتهی به 1405/04/31</v>
      </c>
      <c r="B4" s="63" t="s">
        <v>2</v>
      </c>
      <c r="C4" s="63" t="s">
        <v>2</v>
      </c>
      <c r="D4" s="63" t="s">
        <v>2</v>
      </c>
      <c r="E4" s="63" t="s">
        <v>2</v>
      </c>
    </row>
    <row r="5" spans="1:5" ht="26.25" x14ac:dyDescent="0.2">
      <c r="E5" s="41" t="s">
        <v>81</v>
      </c>
    </row>
    <row r="6" spans="1:5" ht="27" thickBot="1" x14ac:dyDescent="0.25">
      <c r="A6" s="64" t="s">
        <v>50</v>
      </c>
      <c r="C6" s="17" t="s">
        <v>26</v>
      </c>
      <c r="E6" s="17" t="s">
        <v>82</v>
      </c>
    </row>
    <row r="7" spans="1:5" ht="27" thickBot="1" x14ac:dyDescent="0.25">
      <c r="A7" s="64" t="s">
        <v>50</v>
      </c>
      <c r="C7" s="17" t="s">
        <v>18</v>
      </c>
      <c r="E7" s="17" t="s">
        <v>18</v>
      </c>
    </row>
    <row r="8" spans="1:5" ht="24" x14ac:dyDescent="0.2">
      <c r="A8" s="12" t="s">
        <v>93</v>
      </c>
      <c r="B8" s="13"/>
      <c r="C8" s="14">
        <v>0</v>
      </c>
      <c r="D8" s="13"/>
      <c r="E8" s="14">
        <v>653919506</v>
      </c>
    </row>
    <row r="9" spans="1:5" ht="24.75" thickBot="1" x14ac:dyDescent="0.25">
      <c r="A9" s="12" t="s">
        <v>50</v>
      </c>
      <c r="B9" s="13"/>
      <c r="C9" s="14">
        <v>0</v>
      </c>
      <c r="D9" s="13"/>
      <c r="E9" s="14">
        <v>6713032</v>
      </c>
    </row>
    <row r="10" spans="1:5" ht="24.75" thickBot="1" x14ac:dyDescent="0.25">
      <c r="A10" s="13" t="s">
        <v>15</v>
      </c>
      <c r="B10" s="13"/>
      <c r="C10" s="15">
        <f>SUM(C8:C9)</f>
        <v>0</v>
      </c>
      <c r="D10" s="13"/>
      <c r="E10" s="15">
        <f>SUM(E8:E9)</f>
        <v>660632538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64"/>
  <sheetViews>
    <sheetView rightToLeft="1" zoomScale="93" zoomScaleNormal="93" workbookViewId="0">
      <selection activeCell="S18" sqref="S18"/>
    </sheetView>
  </sheetViews>
  <sheetFormatPr defaultRowHeight="18.75" x14ac:dyDescent="0.45"/>
  <cols>
    <col min="1" max="1" width="37.375" style="20" bestFit="1" customWidth="1"/>
    <col min="2" max="2" width="0.875" style="20" customWidth="1"/>
    <col min="3" max="3" width="19.25" style="20" customWidth="1"/>
    <col min="4" max="4" width="0.875" style="20" customWidth="1"/>
    <col min="5" max="5" width="19.25" style="20" customWidth="1"/>
    <col min="6" max="6" width="0.875" style="20" customWidth="1"/>
    <col min="7" max="7" width="19.25" style="20" customWidth="1"/>
    <col min="8" max="8" width="0.875" style="20" customWidth="1"/>
    <col min="9" max="9" width="19.25" style="20" customWidth="1"/>
    <col min="10" max="10" width="0.875" style="20" customWidth="1"/>
    <col min="11" max="11" width="20.125" style="20" customWidth="1"/>
    <col min="12" max="12" width="0.875" style="20" customWidth="1"/>
    <col min="13" max="13" width="19.25" style="20" customWidth="1"/>
    <col min="14" max="14" width="0.875" style="20" customWidth="1"/>
    <col min="15" max="15" width="20.125" style="20" customWidth="1"/>
    <col min="16" max="16" width="0.875" style="20" customWidth="1"/>
    <col min="17" max="17" width="19.25" style="20" customWidth="1"/>
    <col min="18" max="18" width="0.875" style="20" customWidth="1"/>
    <col min="19" max="19" width="20.125" style="20" customWidth="1"/>
    <col min="20" max="20" width="0.875" style="20" customWidth="1"/>
    <col min="21" max="21" width="20.125" style="20" customWidth="1"/>
    <col min="22" max="22" width="0.875" style="20" customWidth="1"/>
    <col min="23" max="23" width="8" style="20" customWidth="1"/>
    <col min="24" max="16384" width="9" style="20"/>
  </cols>
  <sheetData>
    <row r="2" spans="1:21" ht="26.25" x14ac:dyDescent="0.45">
      <c r="A2" s="62" t="s">
        <v>61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  <c r="T2" s="62" t="s">
        <v>0</v>
      </c>
      <c r="U2" s="62" t="s">
        <v>0</v>
      </c>
    </row>
    <row r="3" spans="1:21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  <c r="R3" s="62" t="s">
        <v>24</v>
      </c>
      <c r="S3" s="62" t="s">
        <v>24</v>
      </c>
      <c r="T3" s="62" t="s">
        <v>24</v>
      </c>
      <c r="U3" s="62" t="s">
        <v>24</v>
      </c>
    </row>
    <row r="4" spans="1:21" ht="26.25" x14ac:dyDescent="0.45">
      <c r="A4" s="62" t="str">
        <f>+سهام!A4</f>
        <v>برای ماه منتهی به 1405/04/31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  <c r="T4" s="62" t="s">
        <v>2</v>
      </c>
      <c r="U4" s="62" t="s">
        <v>2</v>
      </c>
    </row>
    <row r="6" spans="1:21" ht="27" thickBot="1" x14ac:dyDescent="0.5">
      <c r="A6" s="65" t="s">
        <v>3</v>
      </c>
      <c r="C6" s="65" t="s">
        <v>26</v>
      </c>
      <c r="D6" s="65" t="s">
        <v>26</v>
      </c>
      <c r="E6" s="65" t="s">
        <v>26</v>
      </c>
      <c r="F6" s="65" t="s">
        <v>26</v>
      </c>
      <c r="G6" s="65" t="s">
        <v>26</v>
      </c>
      <c r="H6" s="65" t="s">
        <v>26</v>
      </c>
      <c r="I6" s="65" t="s">
        <v>26</v>
      </c>
      <c r="J6" s="65" t="s">
        <v>26</v>
      </c>
      <c r="K6" s="65" t="s">
        <v>26</v>
      </c>
      <c r="M6" s="65" t="s">
        <v>27</v>
      </c>
      <c r="N6" s="65" t="s">
        <v>27</v>
      </c>
      <c r="O6" s="65" t="s">
        <v>27</v>
      </c>
      <c r="P6" s="65" t="s">
        <v>27</v>
      </c>
      <c r="Q6" s="65" t="s">
        <v>27</v>
      </c>
      <c r="R6" s="65" t="s">
        <v>27</v>
      </c>
      <c r="S6" s="65" t="s">
        <v>27</v>
      </c>
      <c r="T6" s="65" t="s">
        <v>27</v>
      </c>
      <c r="U6" s="65" t="s">
        <v>27</v>
      </c>
    </row>
    <row r="7" spans="1:21" ht="27" thickBot="1" x14ac:dyDescent="0.5">
      <c r="A7" s="65" t="s">
        <v>3</v>
      </c>
      <c r="C7" s="28" t="s">
        <v>42</v>
      </c>
      <c r="E7" s="28" t="s">
        <v>43</v>
      </c>
      <c r="G7" s="28" t="s">
        <v>44</v>
      </c>
      <c r="I7" s="28" t="s">
        <v>18</v>
      </c>
      <c r="K7" s="28" t="s">
        <v>45</v>
      </c>
      <c r="M7" s="28" t="s">
        <v>42</v>
      </c>
      <c r="O7" s="28" t="s">
        <v>43</v>
      </c>
      <c r="Q7" s="28" t="s">
        <v>44</v>
      </c>
      <c r="S7" s="28" t="s">
        <v>18</v>
      </c>
      <c r="U7" s="28" t="s">
        <v>45</v>
      </c>
    </row>
    <row r="8" spans="1:21" ht="21" x14ac:dyDescent="0.55000000000000004">
      <c r="A8" s="29" t="s">
        <v>66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-50825404989</v>
      </c>
      <c r="F8" s="7"/>
      <c r="G8" s="7">
        <f>IFERROR(VLOOKUP(A8,'درآمد ناشی از فروش'!A:Q,9,0),0)</f>
        <v>-833881419</v>
      </c>
      <c r="H8" s="7"/>
      <c r="I8" s="7">
        <f>+G8+E8+C8</f>
        <v>-51659286408</v>
      </c>
      <c r="J8" s="7"/>
      <c r="K8" s="1">
        <f t="shared" ref="K8:K29" si="0">+I8/$I$63</f>
        <v>7.1617813020103185E-2</v>
      </c>
      <c r="L8" s="7"/>
      <c r="M8" s="7">
        <f>IFERROR(VLOOKUP(A8,'درآمد سود سهام'!A:S,19,0),0)</f>
        <v>607902080</v>
      </c>
      <c r="N8" s="7"/>
      <c r="O8" s="7">
        <f>IFERROR(VLOOKUP(A8,'درآمد ناشی از تغییر قیمت اوراق'!A:Q,17,0),0)</f>
        <v>-35533062753</v>
      </c>
      <c r="P8" s="7"/>
      <c r="Q8" s="7">
        <f>IFERROR(VLOOKUP(A8,'درآمد ناشی از فروش'!A:Q,17,0),0)</f>
        <v>8454189436</v>
      </c>
      <c r="R8" s="7"/>
      <c r="S8" s="7">
        <f>+Q8+O8+M8</f>
        <v>-26470971237</v>
      </c>
      <c r="T8" s="7"/>
      <c r="U8" s="1">
        <f t="shared" ref="U8:U29" si="1">+S8/$S$63</f>
        <v>3.1270488041819242E-2</v>
      </c>
    </row>
    <row r="9" spans="1:21" ht="21" x14ac:dyDescent="0.55000000000000004">
      <c r="A9" s="29" t="s">
        <v>65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8381319299</v>
      </c>
      <c r="F9" s="7"/>
      <c r="G9" s="7">
        <f>IFERROR(VLOOKUP(A9,'درآمد ناشی از فروش'!A:Q,9,0),0)</f>
        <v>5697125315</v>
      </c>
      <c r="H9" s="7"/>
      <c r="I9" s="7">
        <f t="shared" ref="I9:I61" si="2">+G9+E9+C9</f>
        <v>14078444614</v>
      </c>
      <c r="J9" s="7"/>
      <c r="K9" s="1">
        <f t="shared" si="0"/>
        <v>-1.9517641146184893E-2</v>
      </c>
      <c r="L9" s="7"/>
      <c r="M9" s="7">
        <f>IFERROR(VLOOKUP(A9,'درآمد سود سهام'!A:S,19,0),0)</f>
        <v>9580204896</v>
      </c>
      <c r="N9" s="7"/>
      <c r="O9" s="7">
        <f>IFERROR(VLOOKUP(A9,'درآمد ناشی از تغییر قیمت اوراق'!A:Q,17,0),0)</f>
        <v>23902013</v>
      </c>
      <c r="P9" s="7"/>
      <c r="Q9" s="7">
        <f>IFERROR(VLOOKUP(A9,'درآمد ناشی از فروش'!A:Q,17,0),0)</f>
        <v>-601866611</v>
      </c>
      <c r="R9" s="7"/>
      <c r="S9" s="7">
        <f t="shared" ref="S9:S62" si="3">+Q9+O9+M9</f>
        <v>9002240298</v>
      </c>
      <c r="T9" s="7"/>
      <c r="U9" s="1">
        <f t="shared" si="1"/>
        <v>-1.0634458594957683E-2</v>
      </c>
    </row>
    <row r="10" spans="1:21" ht="21" x14ac:dyDescent="0.55000000000000004">
      <c r="A10" s="29" t="s">
        <v>57</v>
      </c>
      <c r="C10" s="7">
        <f>IFERROR(VLOOKUP(A10,'درآمد سود سهام'!A:S,13,0),0)</f>
        <v>519321850</v>
      </c>
      <c r="D10" s="7"/>
      <c r="E10" s="7">
        <f>IFERROR(VLOOKUP(A10,'درآمد ناشی از تغییر قیمت اوراق'!A:Q,9,0),0)</f>
        <v>-737850180</v>
      </c>
      <c r="F10" s="7"/>
      <c r="G10" s="7">
        <f>IFERROR(VLOOKUP(A10,'درآمد ناشی از فروش'!A:Q,9,0),0)</f>
        <v>-1979144897</v>
      </c>
      <c r="H10" s="7"/>
      <c r="I10" s="7">
        <f t="shared" si="2"/>
        <v>-2197673227</v>
      </c>
      <c r="J10" s="7"/>
      <c r="K10" s="1">
        <f t="shared" si="0"/>
        <v>3.0467426322443132E-3</v>
      </c>
      <c r="L10" s="7"/>
      <c r="M10" s="7">
        <f>IFERROR(VLOOKUP(A10,'درآمد سود سهام'!A:S,19,0),0)</f>
        <v>519321850</v>
      </c>
      <c r="N10" s="7"/>
      <c r="O10" s="7">
        <f>IFERROR(VLOOKUP(A10,'درآمد ناشی از تغییر قیمت اوراق'!A:Q,17,0),0)</f>
        <v>-6309941778</v>
      </c>
      <c r="P10" s="7"/>
      <c r="Q10" s="7">
        <f>IFERROR(VLOOKUP(A10,'درآمد ناشی از فروش'!A:Q,17,0),0)</f>
        <v>-2296570612</v>
      </c>
      <c r="R10" s="7"/>
      <c r="S10" s="7">
        <f t="shared" si="3"/>
        <v>-8087190540</v>
      </c>
      <c r="T10" s="7"/>
      <c r="U10" s="1">
        <f t="shared" si="1"/>
        <v>9.5534989180715898E-3</v>
      </c>
    </row>
    <row r="11" spans="1:21" ht="21" x14ac:dyDescent="0.55000000000000004">
      <c r="A11" s="29" t="s">
        <v>55</v>
      </c>
      <c r="C11" s="7">
        <f>IFERROR(VLOOKUP(A11,'درآمد سود سهام'!A:S,13,0),0)</f>
        <v>7571095995</v>
      </c>
      <c r="D11" s="7"/>
      <c r="E11" s="7">
        <f>IFERROR(VLOOKUP(A11,'درآمد ناشی از تغییر قیمت اوراق'!A:Q,9,0),0)</f>
        <v>-40546670786</v>
      </c>
      <c r="F11" s="7"/>
      <c r="G11" s="7">
        <f>IFERROR(VLOOKUP(A11,'درآمد ناشی از فروش'!A:Q,9,0),0)</f>
        <v>754325642</v>
      </c>
      <c r="H11" s="7"/>
      <c r="I11" s="7">
        <f t="shared" si="2"/>
        <v>-32221249149</v>
      </c>
      <c r="J11" s="7"/>
      <c r="K11" s="1">
        <f t="shared" si="0"/>
        <v>4.4669904624735225E-2</v>
      </c>
      <c r="L11" s="7"/>
      <c r="M11" s="7">
        <f>IFERROR(VLOOKUP(A11,'درآمد سود سهام'!A:S,19,0),0)</f>
        <v>7571095995</v>
      </c>
      <c r="N11" s="7"/>
      <c r="O11" s="7">
        <f>IFERROR(VLOOKUP(A11,'درآمد ناشی از تغییر قیمت اوراق'!A:Q,17,0),0)</f>
        <v>-2750871320</v>
      </c>
      <c r="P11" s="7"/>
      <c r="Q11" s="7">
        <f>IFERROR(VLOOKUP(A11,'درآمد ناشی از فروش'!A:Q,17,0),0)</f>
        <v>754324348</v>
      </c>
      <c r="R11" s="7"/>
      <c r="S11" s="7">
        <f t="shared" si="3"/>
        <v>5574549023</v>
      </c>
      <c r="T11" s="7"/>
      <c r="U11" s="1">
        <f t="shared" si="1"/>
        <v>-6.5852841968488526E-3</v>
      </c>
    </row>
    <row r="12" spans="1:21" ht="21" x14ac:dyDescent="0.55000000000000004">
      <c r="A12" s="29" t="s">
        <v>62</v>
      </c>
      <c r="C12" s="7">
        <f>IFERROR(VLOOKUP(A12,'درآمد سود سهام'!A:S,13,0),0)</f>
        <v>1059857819</v>
      </c>
      <c r="D12" s="7"/>
      <c r="E12" s="7">
        <f>IFERROR(VLOOKUP(A12,'درآمد ناشی از تغییر قیمت اوراق'!A:Q,9,0),0)</f>
        <v>-2283093949</v>
      </c>
      <c r="F12" s="7"/>
      <c r="G12" s="7">
        <f>IFERROR(VLOOKUP(A12,'درآمد ناشی از فروش'!A:Q,9,0),0)</f>
        <v>0</v>
      </c>
      <c r="H12" s="7"/>
      <c r="I12" s="7">
        <f t="shared" si="2"/>
        <v>-1223236130</v>
      </c>
      <c r="J12" s="7"/>
      <c r="K12" s="1">
        <f t="shared" si="0"/>
        <v>1.6958324926495301E-3</v>
      </c>
      <c r="L12" s="7"/>
      <c r="M12" s="7">
        <f>IFERROR(VLOOKUP(A12,'درآمد سود سهام'!A:S,19,0),0)</f>
        <v>1059857819</v>
      </c>
      <c r="N12" s="7"/>
      <c r="O12" s="7">
        <f>IFERROR(VLOOKUP(A12,'درآمد ناشی از تغییر قیمت اوراق'!A:Q,17,0),0)</f>
        <v>-1942219518</v>
      </c>
      <c r="P12" s="7"/>
      <c r="Q12" s="7">
        <f>IFERROR(VLOOKUP(A12,'درآمد ناشی از فروش'!A:Q,17,0),0)</f>
        <v>-46721216</v>
      </c>
      <c r="R12" s="7"/>
      <c r="S12" s="7">
        <f t="shared" si="3"/>
        <v>-929082915</v>
      </c>
      <c r="T12" s="7"/>
      <c r="U12" s="1">
        <f t="shared" si="1"/>
        <v>1.0975372200456772E-3</v>
      </c>
    </row>
    <row r="13" spans="1:21" ht="21" x14ac:dyDescent="0.55000000000000004">
      <c r="A13" s="29" t="s">
        <v>56</v>
      </c>
      <c r="C13" s="7">
        <f>IFERROR(VLOOKUP(A13,'درآمد سود سهام'!A:S,13,0),0)</f>
        <v>43542911</v>
      </c>
      <c r="D13" s="7"/>
      <c r="E13" s="7">
        <f>IFERROR(VLOOKUP(A13,'درآمد ناشی از تغییر قیمت اوراق'!A:Q,9,0),0)</f>
        <v>-461340949</v>
      </c>
      <c r="F13" s="7"/>
      <c r="G13" s="7">
        <f>IFERROR(VLOOKUP(A13,'درآمد ناشی از فروش'!A:Q,9,0),0)</f>
        <v>0</v>
      </c>
      <c r="H13" s="7"/>
      <c r="I13" s="7">
        <f t="shared" si="2"/>
        <v>-417798038</v>
      </c>
      <c r="J13" s="7"/>
      <c r="K13" s="1">
        <f t="shared" si="0"/>
        <v>5.7921399706009592E-4</v>
      </c>
      <c r="L13" s="7"/>
      <c r="M13" s="7">
        <f>IFERROR(VLOOKUP(A13,'درآمد سود سهام'!A:S,19,0),0)</f>
        <v>43542911</v>
      </c>
      <c r="N13" s="7"/>
      <c r="O13" s="7">
        <f>IFERROR(VLOOKUP(A13,'درآمد ناشی از تغییر قیمت اوراق'!A:Q,17,0),0)</f>
        <v>-171444277</v>
      </c>
      <c r="P13" s="7"/>
      <c r="Q13" s="7">
        <f>IFERROR(VLOOKUP(A13,'درآمد ناشی از فروش'!A:Q,17,0),0)</f>
        <v>-6911187595</v>
      </c>
      <c r="R13" s="7"/>
      <c r="S13" s="7">
        <f t="shared" si="3"/>
        <v>-7039088961</v>
      </c>
      <c r="T13" s="7"/>
      <c r="U13" s="1">
        <f t="shared" si="1"/>
        <v>8.3153634677591223E-3</v>
      </c>
    </row>
    <row r="14" spans="1:21" ht="21" x14ac:dyDescent="0.55000000000000004">
      <c r="A14" s="29" t="s">
        <v>69</v>
      </c>
      <c r="C14" s="7">
        <f>IFERROR(VLOOKUP(A14,'درآمد سود سهام'!A:S,13,0),0)</f>
        <v>10842611415</v>
      </c>
      <c r="D14" s="7"/>
      <c r="E14" s="7">
        <f>IFERROR(VLOOKUP(A14,'درآمد ناشی از تغییر قیمت اوراق'!A:Q,9,0),0)</f>
        <v>-25875950935</v>
      </c>
      <c r="F14" s="7"/>
      <c r="G14" s="7">
        <f>IFERROR(VLOOKUP(A14,'درآمد ناشی از فروش'!A:Q,9,0),0)</f>
        <v>0</v>
      </c>
      <c r="H14" s="7"/>
      <c r="I14" s="7">
        <f t="shared" si="2"/>
        <v>-15033339520</v>
      </c>
      <c r="J14" s="7"/>
      <c r="K14" s="1">
        <f t="shared" si="0"/>
        <v>2.0841458983923481E-2</v>
      </c>
      <c r="L14" s="7"/>
      <c r="M14" s="7">
        <f>IFERROR(VLOOKUP(A14,'درآمد سود سهام'!A:S,19,0),0)</f>
        <v>10842611415</v>
      </c>
      <c r="N14" s="7"/>
      <c r="O14" s="7">
        <f>IFERROR(VLOOKUP(A14,'درآمد ناشی از تغییر قیمت اوراق'!A:Q,17,0),0)</f>
        <v>-14874915687</v>
      </c>
      <c r="P14" s="7"/>
      <c r="Q14" s="7">
        <f>IFERROR(VLOOKUP(A14,'درآمد ناشی از فروش'!A:Q,17,0),0)</f>
        <v>11156732228</v>
      </c>
      <c r="R14" s="7"/>
      <c r="S14" s="7">
        <f t="shared" si="3"/>
        <v>7124427956</v>
      </c>
      <c r="T14" s="7"/>
      <c r="U14" s="1">
        <f t="shared" si="1"/>
        <v>-8.4161754855259022E-3</v>
      </c>
    </row>
    <row r="15" spans="1:21" ht="21" x14ac:dyDescent="0.55000000000000004">
      <c r="A15" s="29" t="s">
        <v>70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0</v>
      </c>
      <c r="F15" s="7"/>
      <c r="G15" s="7">
        <f>IFERROR(VLOOKUP(A15,'درآمد ناشی از فروش'!A:Q,9,0),0)</f>
        <v>0</v>
      </c>
      <c r="H15" s="7"/>
      <c r="I15" s="7">
        <f t="shared" si="2"/>
        <v>0</v>
      </c>
      <c r="J15" s="7"/>
      <c r="K15" s="1">
        <f t="shared" si="0"/>
        <v>0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0</v>
      </c>
      <c r="P15" s="7"/>
      <c r="Q15" s="7">
        <f>IFERROR(VLOOKUP(A15,'درآمد ناشی از فروش'!A:Q,17,0),0)</f>
        <v>58249491</v>
      </c>
      <c r="R15" s="7"/>
      <c r="S15" s="7">
        <f t="shared" si="3"/>
        <v>58249491</v>
      </c>
      <c r="T15" s="7"/>
      <c r="U15" s="1">
        <f t="shared" si="1"/>
        <v>-6.8810849267651958E-5</v>
      </c>
    </row>
    <row r="16" spans="1:21" ht="21" x14ac:dyDescent="0.55000000000000004">
      <c r="A16" s="29" t="s">
        <v>67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0</v>
      </c>
      <c r="F16" s="7"/>
      <c r="G16" s="7">
        <f>IFERROR(VLOOKUP(A16,'درآمد ناشی از فروش'!A:Q,9,0),0)</f>
        <v>0</v>
      </c>
      <c r="H16" s="7"/>
      <c r="I16" s="7">
        <f t="shared" si="2"/>
        <v>0</v>
      </c>
      <c r="J16" s="7"/>
      <c r="K16" s="1">
        <f t="shared" si="0"/>
        <v>0</v>
      </c>
      <c r="L16" s="7"/>
      <c r="M16" s="7">
        <f>IFERROR(VLOOKUP(A16,'درآمد سود سهام'!A:S,19,0),0)</f>
        <v>0</v>
      </c>
      <c r="N16" s="7"/>
      <c r="O16" s="7">
        <f>IFERROR(VLOOKUP(A16,'درآمد ناشی از تغییر قیمت اوراق'!A:Q,17,0),0)</f>
        <v>0</v>
      </c>
      <c r="P16" s="7"/>
      <c r="Q16" s="7">
        <f>IFERROR(VLOOKUP(A16,'درآمد ناشی از فروش'!A:Q,17,0),0)</f>
        <v>3277108001</v>
      </c>
      <c r="R16" s="7"/>
      <c r="S16" s="7">
        <f t="shared" si="3"/>
        <v>3277108001</v>
      </c>
      <c r="T16" s="7"/>
      <c r="U16" s="1">
        <f t="shared" si="1"/>
        <v>-3.8712885008836766E-3</v>
      </c>
    </row>
    <row r="17" spans="1:21" ht="21" x14ac:dyDescent="0.55000000000000004">
      <c r="A17" s="29" t="s">
        <v>68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-458433647113</v>
      </c>
      <c r="F17" s="7"/>
      <c r="G17" s="7">
        <f>IFERROR(VLOOKUP(A17,'درآمد ناشی از فروش'!A:Q,9,0),0)</f>
        <v>-5161729712</v>
      </c>
      <c r="H17" s="7"/>
      <c r="I17" s="7">
        <f t="shared" si="2"/>
        <v>-463595376825</v>
      </c>
      <c r="J17" s="7"/>
      <c r="K17" s="1">
        <f t="shared" si="0"/>
        <v>0.64270510343897214</v>
      </c>
      <c r="L17" s="7"/>
      <c r="M17" s="7">
        <f>IFERROR(VLOOKUP(A17,'درآمد سود سهام'!A:S,19,0),0)</f>
        <v>0</v>
      </c>
      <c r="N17" s="7"/>
      <c r="O17" s="7">
        <f>IFERROR(VLOOKUP(A17,'درآمد ناشی از تغییر قیمت اوراق'!A:Q,17,0),0)</f>
        <v>-556549904953</v>
      </c>
      <c r="P17" s="7"/>
      <c r="Q17" s="7">
        <f>IFERROR(VLOOKUP(A17,'درآمد ناشی از فروش'!A:Q,17,0),0)</f>
        <v>-41102719076</v>
      </c>
      <c r="R17" s="7"/>
      <c r="S17" s="7">
        <f t="shared" si="3"/>
        <v>-597652624029</v>
      </c>
      <c r="T17" s="7"/>
      <c r="U17" s="1">
        <f t="shared" si="1"/>
        <v>0.70601448906182174</v>
      </c>
    </row>
    <row r="18" spans="1:21" ht="21" x14ac:dyDescent="0.55000000000000004">
      <c r="A18" s="29" t="s">
        <v>53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0</v>
      </c>
      <c r="F18" s="7"/>
      <c r="G18" s="7">
        <f>IFERROR(VLOOKUP(A18,'درآمد ناشی از فروش'!A:Q,9,0),0)</f>
        <v>0</v>
      </c>
      <c r="H18" s="7"/>
      <c r="I18" s="7">
        <f t="shared" si="2"/>
        <v>0</v>
      </c>
      <c r="J18" s="7"/>
      <c r="K18" s="1">
        <f t="shared" si="0"/>
        <v>0</v>
      </c>
      <c r="L18" s="7"/>
      <c r="M18" s="7">
        <f>IFERROR(VLOOKUP(A18,'درآمد سود سهام'!A:S,19,0),0)</f>
        <v>0</v>
      </c>
      <c r="N18" s="7"/>
      <c r="O18" s="7">
        <f>IFERROR(VLOOKUP(A18,'درآمد ناشی از تغییر قیمت اوراق'!A:Q,17,0),0)</f>
        <v>0</v>
      </c>
      <c r="P18" s="7"/>
      <c r="Q18" s="7">
        <f>IFERROR(VLOOKUP(A18,'درآمد ناشی از فروش'!A:Q,17,0),0)</f>
        <v>-13499986939</v>
      </c>
      <c r="R18" s="7"/>
      <c r="S18" s="7">
        <f t="shared" si="3"/>
        <v>-13499986939</v>
      </c>
      <c r="T18" s="7"/>
      <c r="U18" s="1">
        <f t="shared" si="1"/>
        <v>1.5947702725416076E-2</v>
      </c>
    </row>
    <row r="19" spans="1:21" ht="21" x14ac:dyDescent="0.55000000000000004">
      <c r="A19" s="29" t="s">
        <v>59</v>
      </c>
      <c r="C19" s="7">
        <f>IFERROR(VLOOKUP(A19,'درآمد سود سهام'!A:S,13,0),0)</f>
        <v>95226648813</v>
      </c>
      <c r="D19" s="7"/>
      <c r="E19" s="7">
        <f>IFERROR(VLOOKUP(A19,'درآمد ناشی از تغییر قیمت اوراق'!A:Q,9,0),0)</f>
        <v>-112309285613</v>
      </c>
      <c r="F19" s="7"/>
      <c r="G19" s="7">
        <f>IFERROR(VLOOKUP(A19,'درآمد ناشی از فروش'!A:Q,9,0),0)</f>
        <v>406046851</v>
      </c>
      <c r="H19" s="7"/>
      <c r="I19" s="7">
        <f t="shared" si="2"/>
        <v>-16676589949</v>
      </c>
      <c r="J19" s="7"/>
      <c r="K19" s="1">
        <f t="shared" si="0"/>
        <v>2.3119577985410526E-2</v>
      </c>
      <c r="L19" s="7"/>
      <c r="M19" s="7">
        <f>IFERROR(VLOOKUP(A19,'درآمد سود سهام'!A:S,19,0),0)</f>
        <v>95226648813</v>
      </c>
      <c r="N19" s="7"/>
      <c r="O19" s="7">
        <f>IFERROR(VLOOKUP(A19,'درآمد ناشی از تغییر قیمت اوراق'!A:Q,17,0),0)</f>
        <v>-70682797086</v>
      </c>
      <c r="P19" s="7"/>
      <c r="Q19" s="7">
        <f>IFERROR(VLOOKUP(A19,'درآمد ناشی از فروش'!A:Q,17,0),0)</f>
        <v>-37364264144</v>
      </c>
      <c r="R19" s="7"/>
      <c r="S19" s="7">
        <f t="shared" si="3"/>
        <v>-12820412417</v>
      </c>
      <c r="T19" s="7"/>
      <c r="U19" s="1">
        <f t="shared" si="1"/>
        <v>1.5144912877870821E-2</v>
      </c>
    </row>
    <row r="20" spans="1:21" ht="21" x14ac:dyDescent="0.55000000000000004">
      <c r="A20" s="29" t="s">
        <v>60</v>
      </c>
      <c r="C20" s="7">
        <f>IFERROR(VLOOKUP(A20,'درآمد سود سهام'!A:S,13,0),0)</f>
        <v>57131005468</v>
      </c>
      <c r="D20" s="7"/>
      <c r="E20" s="7">
        <f>IFERROR(VLOOKUP(A20,'درآمد ناشی از تغییر قیمت اوراق'!A:Q,9,0),0)</f>
        <v>0</v>
      </c>
      <c r="F20" s="7"/>
      <c r="G20" s="7">
        <f>IFERROR(VLOOKUP(A20,'درآمد ناشی از فروش'!A:Q,9,0),0)</f>
        <v>3570668620</v>
      </c>
      <c r="H20" s="7"/>
      <c r="I20" s="7">
        <f t="shared" si="2"/>
        <v>60701674088</v>
      </c>
      <c r="J20" s="7"/>
      <c r="K20" s="1">
        <f t="shared" si="0"/>
        <v>-8.4153720407728991E-2</v>
      </c>
      <c r="L20" s="7"/>
      <c r="M20" s="7">
        <f>IFERROR(VLOOKUP(A20,'درآمد سود سهام'!A:S,19,0),0)</f>
        <v>57131005468</v>
      </c>
      <c r="N20" s="7"/>
      <c r="O20" s="7">
        <f>IFERROR(VLOOKUP(A20,'درآمد ناشی از تغییر قیمت اوراق'!A:Q,17,0),0)</f>
        <v>0</v>
      </c>
      <c r="P20" s="7"/>
      <c r="Q20" s="7">
        <f>IFERROR(VLOOKUP(A20,'درآمد ناشی از فروش'!A:Q,17,0),0)</f>
        <v>10299801821</v>
      </c>
      <c r="R20" s="7"/>
      <c r="S20" s="7">
        <f t="shared" si="3"/>
        <v>67430807289</v>
      </c>
      <c r="T20" s="7"/>
      <c r="U20" s="1">
        <f t="shared" si="1"/>
        <v>-7.9656852561329081E-2</v>
      </c>
    </row>
    <row r="21" spans="1:21" ht="21" x14ac:dyDescent="0.55000000000000004">
      <c r="A21" s="29" t="s">
        <v>72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-2610552781</v>
      </c>
      <c r="F21" s="7"/>
      <c r="G21" s="7">
        <f>IFERROR(VLOOKUP(A21,'درآمد ناشی از فروش'!A:Q,9,0),0)</f>
        <v>0</v>
      </c>
      <c r="H21" s="7"/>
      <c r="I21" s="7">
        <f t="shared" si="2"/>
        <v>-2610552781</v>
      </c>
      <c r="J21" s="7"/>
      <c r="K21" s="1">
        <f t="shared" si="0"/>
        <v>3.6191378926948414E-3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-2373163109</v>
      </c>
      <c r="P21" s="7"/>
      <c r="Q21" s="7">
        <f>IFERROR(VLOOKUP(A21,'درآمد ناشی از فروش'!A:Q,17,0),0)</f>
        <v>-25673096653</v>
      </c>
      <c r="R21" s="7"/>
      <c r="S21" s="7">
        <f t="shared" si="3"/>
        <v>-28046259762</v>
      </c>
      <c r="T21" s="7"/>
      <c r="U21" s="1">
        <f t="shared" si="1"/>
        <v>3.3131395998025018E-2</v>
      </c>
    </row>
    <row r="22" spans="1:21" ht="21" x14ac:dyDescent="0.55000000000000004">
      <c r="A22" s="29" t="s">
        <v>54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-192914400722</v>
      </c>
      <c r="F22" s="7"/>
      <c r="G22" s="7">
        <f>IFERROR(VLOOKUP(A22,'درآمد ناشی از فروش'!A:Q,9,0),0)</f>
        <v>-7052820068</v>
      </c>
      <c r="H22" s="7"/>
      <c r="I22" s="7">
        <f t="shared" si="2"/>
        <v>-199967220790</v>
      </c>
      <c r="J22" s="7"/>
      <c r="K22" s="1">
        <f t="shared" si="0"/>
        <v>0.27722440677132765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-166124873448</v>
      </c>
      <c r="P22" s="7"/>
      <c r="Q22" s="7">
        <f>IFERROR(VLOOKUP(A22,'درآمد ناشی از فروش'!A:Q,17,0),0)</f>
        <v>-39220916613</v>
      </c>
      <c r="R22" s="7"/>
      <c r="S22" s="7">
        <f t="shared" si="3"/>
        <v>-205345790061</v>
      </c>
      <c r="T22" s="7"/>
      <c r="U22" s="1">
        <f t="shared" si="1"/>
        <v>0.24257753956398304</v>
      </c>
    </row>
    <row r="23" spans="1:21" ht="21" x14ac:dyDescent="0.55000000000000004">
      <c r="A23" s="29" t="s">
        <v>74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0</v>
      </c>
      <c r="F23" s="7"/>
      <c r="G23" s="7">
        <f>IFERROR(VLOOKUP(A23,'درآمد ناشی از فروش'!A:Q,9,0),0)</f>
        <v>0</v>
      </c>
      <c r="H23" s="7"/>
      <c r="I23" s="7">
        <f t="shared" si="2"/>
        <v>0</v>
      </c>
      <c r="J23" s="7"/>
      <c r="K23" s="1">
        <f t="shared" si="0"/>
        <v>0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0</v>
      </c>
      <c r="P23" s="7"/>
      <c r="Q23" s="7">
        <f>IFERROR(VLOOKUP(A23,'درآمد ناشی از فروش'!A:Q,17,0),0)</f>
        <v>-50299200309</v>
      </c>
      <c r="R23" s="7"/>
      <c r="S23" s="7">
        <f t="shared" si="3"/>
        <v>-50299200309</v>
      </c>
      <c r="T23" s="7"/>
      <c r="U23" s="1">
        <f t="shared" si="1"/>
        <v>5.9419071846413755E-2</v>
      </c>
    </row>
    <row r="24" spans="1:21" ht="21" x14ac:dyDescent="0.55000000000000004">
      <c r="A24" s="29" t="s">
        <v>75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0</v>
      </c>
      <c r="F24" s="7"/>
      <c r="G24" s="7">
        <f>IFERROR(VLOOKUP(A24,'درآمد ناشی از فروش'!A:Q,9,0),0)</f>
        <v>0</v>
      </c>
      <c r="H24" s="7"/>
      <c r="I24" s="7">
        <f t="shared" si="2"/>
        <v>0</v>
      </c>
      <c r="J24" s="7"/>
      <c r="K24" s="1">
        <f t="shared" si="0"/>
        <v>0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0</v>
      </c>
      <c r="P24" s="7"/>
      <c r="Q24" s="7">
        <f>IFERROR(VLOOKUP(A24,'درآمد ناشی از فروش'!A:Q,17,0),0)</f>
        <v>-618866582</v>
      </c>
      <c r="R24" s="7"/>
      <c r="S24" s="7">
        <f t="shared" si="3"/>
        <v>-618866582</v>
      </c>
      <c r="T24" s="7"/>
      <c r="U24" s="1">
        <f t="shared" si="1"/>
        <v>7.3107480185172723E-4</v>
      </c>
    </row>
    <row r="25" spans="1:21" ht="21" x14ac:dyDescent="0.55000000000000004">
      <c r="A25" s="29" t="s">
        <v>71</v>
      </c>
      <c r="C25" s="7">
        <f>IFERROR(VLOOKUP(A25,'درآمد سود سهام'!A:S,13,0),0)</f>
        <v>55885112</v>
      </c>
      <c r="D25" s="7"/>
      <c r="E25" s="7">
        <f>IFERROR(VLOOKUP(A25,'درآمد ناشی از تغییر قیمت اوراق'!A:Q,9,0),0)</f>
        <v>-614845968</v>
      </c>
      <c r="F25" s="7"/>
      <c r="G25" s="7">
        <f>IFERROR(VLOOKUP(A25,'درآمد ناشی از فروش'!A:Q,9,0),0)</f>
        <v>0</v>
      </c>
      <c r="H25" s="7"/>
      <c r="I25" s="7">
        <f t="shared" si="2"/>
        <v>-558960856</v>
      </c>
      <c r="J25" s="7"/>
      <c r="K25" s="1">
        <f t="shared" si="0"/>
        <v>7.7491496406666398E-4</v>
      </c>
      <c r="L25" s="7"/>
      <c r="M25" s="7">
        <f>IFERROR(VLOOKUP(A25,'درآمد سود سهام'!A:S,19,0),0)</f>
        <v>55885112</v>
      </c>
      <c r="N25" s="7"/>
      <c r="O25" s="7">
        <f>IFERROR(VLOOKUP(A25,'درآمد ناشی از تغییر قیمت اوراق'!A:Q,17,0),0)</f>
        <v>-2083653147</v>
      </c>
      <c r="P25" s="7"/>
      <c r="Q25" s="7">
        <f>IFERROR(VLOOKUP(A25,'درآمد ناشی از فروش'!A:Q,17,0),0)</f>
        <v>0</v>
      </c>
      <c r="R25" s="7"/>
      <c r="S25" s="7">
        <f t="shared" si="3"/>
        <v>-2027768035</v>
      </c>
      <c r="T25" s="7"/>
      <c r="U25" s="1">
        <f t="shared" si="1"/>
        <v>2.3954276374045531E-3</v>
      </c>
    </row>
    <row r="26" spans="1:21" ht="21" x14ac:dyDescent="0.55000000000000004">
      <c r="A26" s="29" t="s">
        <v>76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-1070524530</v>
      </c>
      <c r="F26" s="7"/>
      <c r="G26" s="7">
        <f>IFERROR(VLOOKUP(A26,'درآمد ناشی از فروش'!A:Q,9,0),0)</f>
        <v>777564147</v>
      </c>
      <c r="H26" s="7"/>
      <c r="I26" s="7">
        <f t="shared" si="2"/>
        <v>-292960383</v>
      </c>
      <c r="J26" s="7"/>
      <c r="K26" s="1">
        <f t="shared" si="0"/>
        <v>4.0614540755140306E-4</v>
      </c>
      <c r="L26" s="7"/>
      <c r="M26" s="7">
        <f>IFERROR(VLOOKUP(A26,'درآمد سود سهام'!A:S,19,0),0)</f>
        <v>353463349</v>
      </c>
      <c r="N26" s="7"/>
      <c r="O26" s="7">
        <f>IFERROR(VLOOKUP(A26,'درآمد ناشی از تغییر قیمت اوراق'!A:Q,17,0),0)</f>
        <v>376205130</v>
      </c>
      <c r="P26" s="7"/>
      <c r="Q26" s="7">
        <f>IFERROR(VLOOKUP(A26,'درآمد ناشی از فروش'!A:Q,17,0),0)</f>
        <v>777564147</v>
      </c>
      <c r="R26" s="7"/>
      <c r="S26" s="7">
        <f t="shared" si="3"/>
        <v>1507232626</v>
      </c>
      <c r="T26" s="7"/>
      <c r="U26" s="1">
        <f t="shared" si="1"/>
        <v>-1.7805126750201684E-3</v>
      </c>
    </row>
    <row r="27" spans="1:21" ht="21" x14ac:dyDescent="0.55000000000000004">
      <c r="A27" s="29" t="s">
        <v>80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0</v>
      </c>
      <c r="F27" s="7"/>
      <c r="G27" s="7">
        <f>IFERROR(VLOOKUP(A27,'درآمد ناشی از فروش'!A:Q,9,0),0)</f>
        <v>0</v>
      </c>
      <c r="H27" s="7"/>
      <c r="I27" s="7">
        <f t="shared" si="2"/>
        <v>0</v>
      </c>
      <c r="J27" s="7"/>
      <c r="K27" s="1">
        <f t="shared" si="0"/>
        <v>0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0</v>
      </c>
      <c r="P27" s="7"/>
      <c r="Q27" s="7">
        <f>IFERROR(VLOOKUP(A27,'درآمد ناشی از فروش'!A:Q,17,0),0)</f>
        <v>3915424302</v>
      </c>
      <c r="R27" s="7"/>
      <c r="S27" s="7">
        <f t="shared" si="3"/>
        <v>3915424302</v>
      </c>
      <c r="T27" s="7"/>
      <c r="U27" s="1">
        <f t="shared" si="1"/>
        <v>-4.6253394980536973E-3</v>
      </c>
    </row>
    <row r="28" spans="1:21" ht="21" x14ac:dyDescent="0.55000000000000004">
      <c r="A28" s="29" t="s">
        <v>78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0</v>
      </c>
      <c r="F28" s="7"/>
      <c r="G28" s="7">
        <f>IFERROR(VLOOKUP(A28,'درآمد ناشی از فروش'!A:Q,9,0),0)</f>
        <v>0</v>
      </c>
      <c r="H28" s="7"/>
      <c r="I28" s="7">
        <f t="shared" si="2"/>
        <v>0</v>
      </c>
      <c r="J28" s="7"/>
      <c r="K28" s="1">
        <f t="shared" si="0"/>
        <v>0</v>
      </c>
      <c r="L28" s="7"/>
      <c r="M28" s="7">
        <f>IFERROR(VLOOKUP(A28,'درآمد سود سهام'!A:S,19,0),0)</f>
        <v>4537311662</v>
      </c>
      <c r="N28" s="7"/>
      <c r="O28" s="7">
        <f>IFERROR(VLOOKUP(A28,'درآمد ناشی از تغییر قیمت اوراق'!A:Q,17,0),0)</f>
        <v>0</v>
      </c>
      <c r="P28" s="7"/>
      <c r="Q28" s="7">
        <f>IFERROR(VLOOKUP(A28,'درآمد ناشی از فروش'!A:Q,17,0),0)</f>
        <v>-18782502427</v>
      </c>
      <c r="R28" s="7"/>
      <c r="S28" s="7">
        <f t="shared" si="3"/>
        <v>-14245190765</v>
      </c>
      <c r="T28" s="7"/>
      <c r="U28" s="1">
        <f t="shared" si="1"/>
        <v>1.6828021287248029E-2</v>
      </c>
    </row>
    <row r="29" spans="1:21" ht="21" x14ac:dyDescent="0.55000000000000004">
      <c r="A29" s="29" t="s">
        <v>92</v>
      </c>
      <c r="C29" s="7">
        <f>IFERROR(VLOOKUP(A29,'درآمد سود سهام'!A:S,13,0),0)</f>
        <v>26560745139</v>
      </c>
      <c r="D29" s="7"/>
      <c r="E29" s="7">
        <f>IFERROR(VLOOKUP(A29,'درآمد ناشی از تغییر قیمت اوراق'!A:Q,9,0),0)</f>
        <v>-96669997301</v>
      </c>
      <c r="F29" s="7"/>
      <c r="G29" s="7">
        <f>IFERROR(VLOOKUP(A29,'درآمد ناشی از فروش'!A:Q,9,0),0)</f>
        <v>0</v>
      </c>
      <c r="H29" s="7"/>
      <c r="I29" s="7">
        <f t="shared" si="2"/>
        <v>-70109252162</v>
      </c>
      <c r="J29" s="7"/>
      <c r="K29" s="1">
        <f t="shared" si="0"/>
        <v>9.7195909224557425E-2</v>
      </c>
      <c r="L29" s="7"/>
      <c r="M29" s="7">
        <f>IFERROR(VLOOKUP(A29,'درآمد سود سهام'!A:S,19,0),0)</f>
        <v>26560745139</v>
      </c>
      <c r="N29" s="7"/>
      <c r="O29" s="7">
        <f>IFERROR(VLOOKUP(A29,'درآمد ناشی از تغییر قیمت اوراق'!A:Q,17,0),0)</f>
        <v>-71287378514</v>
      </c>
      <c r="P29" s="7"/>
      <c r="Q29" s="7">
        <f>IFERROR(VLOOKUP(A29,'درآمد ناشی از فروش'!A:Q,17,0),0)</f>
        <v>-158239031</v>
      </c>
      <c r="R29" s="7"/>
      <c r="S29" s="7">
        <f t="shared" si="3"/>
        <v>-44884872406</v>
      </c>
      <c r="T29" s="7"/>
      <c r="U29" s="1">
        <f t="shared" si="1"/>
        <v>5.3023058854317823E-2</v>
      </c>
    </row>
    <row r="30" spans="1:21" ht="21" x14ac:dyDescent="0.55000000000000004">
      <c r="A30" s="29" t="s">
        <v>79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0</v>
      </c>
      <c r="F30" s="7"/>
      <c r="G30" s="7">
        <f>IFERROR(VLOOKUP(A30,'درآمد ناشی از فروش'!A:Q,9,0),0)</f>
        <v>0</v>
      </c>
      <c r="H30" s="7"/>
      <c r="I30" s="7">
        <f t="shared" si="2"/>
        <v>0</v>
      </c>
      <c r="J30" s="7"/>
      <c r="K30" s="1">
        <f t="shared" ref="K30:K33" si="4">+I30/$I$63</f>
        <v>0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0</v>
      </c>
      <c r="P30" s="7"/>
      <c r="Q30" s="7">
        <f>IFERROR(VLOOKUP(A30,'درآمد ناشی از فروش'!A:Q,17,0),0)</f>
        <v>-2637106289</v>
      </c>
      <c r="R30" s="7"/>
      <c r="S30" s="7">
        <f t="shared" ref="S30:S33" si="5">+Q30+O30+M30</f>
        <v>-2637106289</v>
      </c>
      <c r="T30" s="7"/>
      <c r="U30" s="1">
        <f t="shared" ref="U30:U33" si="6">+S30/$S$63</f>
        <v>3.1152465067060585E-3</v>
      </c>
    </row>
    <row r="31" spans="1:21" ht="21" x14ac:dyDescent="0.55000000000000004">
      <c r="A31" s="29" t="s">
        <v>77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0</v>
      </c>
      <c r="F31" s="7"/>
      <c r="G31" s="7">
        <f>IFERROR(VLOOKUP(A31,'درآمد ناشی از فروش'!A:Q,9,0),0)</f>
        <v>0</v>
      </c>
      <c r="H31" s="7"/>
      <c r="I31" s="7">
        <f t="shared" si="2"/>
        <v>0</v>
      </c>
      <c r="J31" s="7"/>
      <c r="K31" s="1">
        <f t="shared" si="4"/>
        <v>0</v>
      </c>
      <c r="L31" s="7"/>
      <c r="M31" s="7">
        <f>IFERROR(VLOOKUP(A31,'درآمد سود سهام'!A:S,19,0),0)</f>
        <v>0</v>
      </c>
      <c r="N31" s="7"/>
      <c r="O31" s="7">
        <f>IFERROR(VLOOKUP(A31,'درآمد ناشی از تغییر قیمت اوراق'!A:Q,17,0),0)</f>
        <v>0</v>
      </c>
      <c r="P31" s="7"/>
      <c r="Q31" s="7">
        <f>IFERROR(VLOOKUP(A31,'درآمد ناشی از فروش'!A:Q,17,0),0)</f>
        <v>-4985079</v>
      </c>
      <c r="R31" s="7"/>
      <c r="S31" s="7">
        <f t="shared" si="5"/>
        <v>-4985079</v>
      </c>
      <c r="T31" s="7"/>
      <c r="U31" s="1">
        <f t="shared" si="6"/>
        <v>5.8889359163041804E-6</v>
      </c>
    </row>
    <row r="32" spans="1:21" ht="21" x14ac:dyDescent="0.55000000000000004">
      <c r="A32" s="29" t="s">
        <v>88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0</v>
      </c>
      <c r="F32" s="7"/>
      <c r="G32" s="7">
        <f>IFERROR(VLOOKUP(A32,'درآمد ناشی از فروش'!A:Q,9,0),0)</f>
        <v>0</v>
      </c>
      <c r="H32" s="7"/>
      <c r="I32" s="7">
        <f t="shared" si="2"/>
        <v>0</v>
      </c>
      <c r="J32" s="7"/>
      <c r="K32" s="1">
        <f t="shared" si="4"/>
        <v>0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0</v>
      </c>
      <c r="P32" s="7"/>
      <c r="Q32" s="7">
        <f>IFERROR(VLOOKUP(A32,'درآمد ناشی از فروش'!A:Q,17,0),0)</f>
        <v>924606545</v>
      </c>
      <c r="R32" s="7"/>
      <c r="S32" s="7">
        <f t="shared" si="5"/>
        <v>924606545</v>
      </c>
      <c r="T32" s="7"/>
      <c r="U32" s="1">
        <f t="shared" si="6"/>
        <v>-1.0922492284074971E-3</v>
      </c>
    </row>
    <row r="33" spans="1:21" ht="21" x14ac:dyDescent="0.55000000000000004">
      <c r="A33" s="29" t="s">
        <v>73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0</v>
      </c>
      <c r="F33" s="7"/>
      <c r="G33" s="7">
        <f>IFERROR(VLOOKUP(A33,'درآمد ناشی از فروش'!A:Q,9,0),0)</f>
        <v>0</v>
      </c>
      <c r="H33" s="7"/>
      <c r="I33" s="7">
        <f t="shared" si="2"/>
        <v>0</v>
      </c>
      <c r="J33" s="7"/>
      <c r="K33" s="1">
        <f t="shared" si="4"/>
        <v>0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0</v>
      </c>
      <c r="P33" s="7"/>
      <c r="Q33" s="7">
        <f>IFERROR(VLOOKUP(A33,'درآمد ناشی از فروش'!A:Q,17,0),0)</f>
        <v>1113568933</v>
      </c>
      <c r="R33" s="7"/>
      <c r="S33" s="7">
        <f t="shared" si="5"/>
        <v>1113568933</v>
      </c>
      <c r="T33" s="7"/>
      <c r="U33" s="1">
        <f t="shared" si="6"/>
        <v>-1.3154728510469391E-3</v>
      </c>
    </row>
    <row r="34" spans="1:21" ht="21" x14ac:dyDescent="0.55000000000000004">
      <c r="A34" s="29" t="s">
        <v>91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0</v>
      </c>
      <c r="F34" s="7"/>
      <c r="G34" s="7">
        <f>IFERROR(VLOOKUP(A34,'درآمد ناشی از فروش'!A:Q,9,0),0)</f>
        <v>0</v>
      </c>
      <c r="H34" s="7"/>
      <c r="I34" s="7">
        <f t="shared" si="2"/>
        <v>0</v>
      </c>
      <c r="J34" s="7"/>
      <c r="K34" s="1">
        <f>+I34/$I$63</f>
        <v>0</v>
      </c>
      <c r="L34" s="7"/>
      <c r="M34" s="7">
        <f>IFERROR(VLOOKUP(A34,'درآمد سود سهام'!A:S,19,0),0)</f>
        <v>0</v>
      </c>
      <c r="N34" s="7"/>
      <c r="O34" s="7">
        <f>IFERROR(VLOOKUP(A34,'درآمد ناشی از تغییر قیمت اوراق'!A:Q,17,0),0)</f>
        <v>0</v>
      </c>
      <c r="P34" s="7"/>
      <c r="Q34" s="7">
        <f>IFERROR(VLOOKUP(A34,'درآمد ناشی از فروش'!A:Q,17,0),0)</f>
        <v>-1276781342</v>
      </c>
      <c r="R34" s="7"/>
      <c r="S34" s="7">
        <f t="shared" si="3"/>
        <v>-1276781342</v>
      </c>
      <c r="T34" s="7"/>
      <c r="U34" s="1">
        <f>+S34/$S$63</f>
        <v>1.5082777027547311E-3</v>
      </c>
    </row>
    <row r="35" spans="1:21" ht="21" x14ac:dyDescent="0.55000000000000004">
      <c r="A35" s="29" t="s">
        <v>97</v>
      </c>
      <c r="C35" s="7">
        <f>IFERROR(VLOOKUP(A35,'درآمد سود سهام'!A:S,13,0),0)</f>
        <v>1371712980</v>
      </c>
      <c r="D35" s="7"/>
      <c r="E35" s="7">
        <f>IFERROR(VLOOKUP(A35,'درآمد ناشی از تغییر قیمت اوراق'!A:Q,9,0),0)</f>
        <v>-39542707574</v>
      </c>
      <c r="F35" s="7"/>
      <c r="G35" s="7">
        <f>IFERROR(VLOOKUP(A35,'درآمد ناشی از فروش'!A:Q,9,0),0)</f>
        <v>0</v>
      </c>
      <c r="H35" s="7"/>
      <c r="I35" s="7">
        <f t="shared" si="2"/>
        <v>-38170994594</v>
      </c>
      <c r="J35" s="7"/>
      <c r="K35" s="1">
        <f>+I35/$I$63</f>
        <v>5.2918329766187301E-2</v>
      </c>
      <c r="L35" s="7"/>
      <c r="M35" s="7">
        <f>IFERROR(VLOOKUP(A35,'درآمد سود سهام'!A:S,19,0),0)</f>
        <v>1371712980</v>
      </c>
      <c r="N35" s="7"/>
      <c r="O35" s="7">
        <f>IFERROR(VLOOKUP(A35,'درآمد ناشی از تغییر قیمت اوراق'!A:Q,17,0),0)</f>
        <v>8667924741</v>
      </c>
      <c r="P35" s="7"/>
      <c r="Q35" s="7">
        <f>IFERROR(VLOOKUP(A35,'درآمد ناشی از فروش'!A:Q,17,0),0)</f>
        <v>0</v>
      </c>
      <c r="R35" s="7"/>
      <c r="S35" s="7">
        <f t="shared" si="3"/>
        <v>10039637721</v>
      </c>
      <c r="T35" s="7"/>
      <c r="U35" s="1">
        <f>+S35/$S$63</f>
        <v>-1.1859949092457541E-2</v>
      </c>
    </row>
    <row r="36" spans="1:21" ht="21" x14ac:dyDescent="0.55000000000000004">
      <c r="A36" s="29" t="s">
        <v>86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0</v>
      </c>
      <c r="F36" s="7"/>
      <c r="G36" s="7">
        <f>IFERROR(VLOOKUP(A36,'درآمد ناشی از فروش'!A:Q,9,0),0)</f>
        <v>-17277794170</v>
      </c>
      <c r="H36" s="7"/>
      <c r="I36" s="7">
        <f t="shared" si="2"/>
        <v>-17277794170</v>
      </c>
      <c r="J36" s="7"/>
      <c r="K36" s="1">
        <f>+I36/$I$63</f>
        <v>2.3953057006905625E-2</v>
      </c>
      <c r="L36" s="7"/>
      <c r="M36" s="7">
        <f>IFERROR(VLOOKUP(A36,'درآمد سود سهام'!A:S,19,0),0)</f>
        <v>0</v>
      </c>
      <c r="N36" s="7"/>
      <c r="O36" s="7">
        <f>IFERROR(VLOOKUP(A36,'درآمد ناشی از تغییر قیمت اوراق'!A:Q,17,0),0)</f>
        <v>0</v>
      </c>
      <c r="P36" s="7"/>
      <c r="Q36" s="7">
        <f>IFERROR(VLOOKUP(A36,'درآمد ناشی از فروش'!A:Q,17,0),0)</f>
        <v>-18345849636</v>
      </c>
      <c r="R36" s="7"/>
      <c r="S36" s="7">
        <f t="shared" si="3"/>
        <v>-18345849636</v>
      </c>
      <c r="T36" s="7"/>
      <c r="U36" s="1">
        <f>+S36/$S$63</f>
        <v>2.1672180688923161E-2</v>
      </c>
    </row>
    <row r="37" spans="1:21" ht="21" x14ac:dyDescent="0.55000000000000004">
      <c r="A37" s="29" t="s">
        <v>85</v>
      </c>
      <c r="C37" s="7">
        <f>IFERROR(VLOOKUP(A37,'درآمد سود سهام'!A:S,13,0),0)</f>
        <v>379</v>
      </c>
      <c r="D37" s="7"/>
      <c r="E37" s="7">
        <f>IFERROR(VLOOKUP(A37,'درآمد ناشی از تغییر قیمت اوراق'!A:Q,9,0),0)</f>
        <v>2816743671</v>
      </c>
      <c r="F37" s="7"/>
      <c r="G37" s="7">
        <f>IFERROR(VLOOKUP(A37,'درآمد ناشی از فروش'!A:Q,9,0),0)</f>
        <v>-4310565344</v>
      </c>
      <c r="H37" s="7"/>
      <c r="I37" s="7">
        <f t="shared" si="2"/>
        <v>-1493821294</v>
      </c>
      <c r="J37" s="7"/>
      <c r="K37" s="1">
        <f>+I37/$I$63</f>
        <v>2.0709580320988118E-3</v>
      </c>
      <c r="L37" s="7"/>
      <c r="M37" s="7">
        <f>IFERROR(VLOOKUP(A37,'درآمد سود سهام'!A:S,19,0),0)</f>
        <v>379</v>
      </c>
      <c r="N37" s="7"/>
      <c r="O37" s="7">
        <f>IFERROR(VLOOKUP(A37,'درآمد ناشی از تغییر قیمت اوراق'!A:Q,17,0),0)</f>
        <v>-1525</v>
      </c>
      <c r="P37" s="7"/>
      <c r="Q37" s="7">
        <f>IFERROR(VLOOKUP(A37,'درآمد ناشی از فروش'!A:Q,17,0),0)</f>
        <v>-23109257231</v>
      </c>
      <c r="R37" s="7"/>
      <c r="S37" s="7">
        <f t="shared" si="3"/>
        <v>-23109258377</v>
      </c>
      <c r="T37" s="7"/>
      <c r="U37" s="1">
        <f>+S37/$S$63</f>
        <v>2.7299254767169899E-2</v>
      </c>
    </row>
    <row r="38" spans="1:21" ht="21" x14ac:dyDescent="0.55000000000000004">
      <c r="A38" s="29" t="s">
        <v>103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690975223</v>
      </c>
      <c r="F38" s="7"/>
      <c r="G38" s="7">
        <f>IFERROR(VLOOKUP(A38,'درآمد ناشی از فروش'!A:Q,9,0),0)</f>
        <v>-29457064</v>
      </c>
      <c r="H38" s="7"/>
      <c r="I38" s="7">
        <f t="shared" ref="I38:I57" si="7">+G38+E38+C38</f>
        <v>661518159</v>
      </c>
      <c r="J38" s="7"/>
      <c r="K38" s="1">
        <f t="shared" ref="K38:K57" si="8">+I38/$I$63</f>
        <v>-9.1709520426763247E-4</v>
      </c>
      <c r="L38" s="7"/>
      <c r="M38" s="7">
        <f>IFERROR(VLOOKUP(A38,'درآمد سود سهام'!A:S,19,0),0)</f>
        <v>1067061388</v>
      </c>
      <c r="N38" s="7"/>
      <c r="O38" s="7">
        <f>IFERROR(VLOOKUP(A38,'درآمد ناشی از تغییر قیمت اوراق'!A:Q,17,0),0)</f>
        <v>867127816</v>
      </c>
      <c r="P38" s="7"/>
      <c r="Q38" s="7">
        <f>IFERROR(VLOOKUP(A38,'درآمد ناشی از فروش'!A:Q,17,0),0)</f>
        <v>-29457064</v>
      </c>
      <c r="R38" s="7"/>
      <c r="S38" s="7">
        <f t="shared" ref="S38:S57" si="9">+Q38+O38+M38</f>
        <v>1904732140</v>
      </c>
      <c r="T38" s="7"/>
      <c r="U38" s="1">
        <f t="shared" ref="U38:U57" si="10">+S38/$S$63</f>
        <v>-2.250083802119269E-3</v>
      </c>
    </row>
    <row r="39" spans="1:21" ht="21" x14ac:dyDescent="0.55000000000000004">
      <c r="A39" s="29" t="s">
        <v>109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27649504952</v>
      </c>
      <c r="F39" s="7"/>
      <c r="G39" s="7">
        <f>IFERROR(VLOOKUP(A39,'درآمد ناشی از فروش'!A:Q,9,0),0)</f>
        <v>0</v>
      </c>
      <c r="H39" s="7"/>
      <c r="I39" s="7">
        <f t="shared" si="7"/>
        <v>27649504952</v>
      </c>
      <c r="J39" s="7"/>
      <c r="K39" s="1">
        <f t="shared" si="8"/>
        <v>-3.8331870481356438E-2</v>
      </c>
      <c r="L39" s="7"/>
      <c r="M39" s="7">
        <f>IFERROR(VLOOKUP(A39,'درآمد سود سهام'!A:S,19,0),0)</f>
        <v>0</v>
      </c>
      <c r="N39" s="7"/>
      <c r="O39" s="7">
        <f>IFERROR(VLOOKUP(A39,'درآمد ناشی از تغییر قیمت اوراق'!A:Q,17,0),0)</f>
        <v>33677757374</v>
      </c>
      <c r="P39" s="7"/>
      <c r="Q39" s="7">
        <f>IFERROR(VLOOKUP(A39,'درآمد ناشی از فروش'!A:Q,17,0),0)</f>
        <v>0</v>
      </c>
      <c r="R39" s="7"/>
      <c r="S39" s="7">
        <f t="shared" si="9"/>
        <v>33677757374</v>
      </c>
      <c r="T39" s="7"/>
      <c r="U39" s="1">
        <f t="shared" si="10"/>
        <v>-3.9783954272405025E-2</v>
      </c>
    </row>
    <row r="40" spans="1:21" ht="21" x14ac:dyDescent="0.55000000000000004">
      <c r="A40" s="29" t="s">
        <v>104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-256382404</v>
      </c>
      <c r="F40" s="7"/>
      <c r="G40" s="7">
        <f>IFERROR(VLOOKUP(A40,'درآمد ناشی از فروش'!A:Q,9,0),0)</f>
        <v>0</v>
      </c>
      <c r="H40" s="7"/>
      <c r="I40" s="7">
        <f t="shared" si="7"/>
        <v>-256382404</v>
      </c>
      <c r="J40" s="7"/>
      <c r="K40" s="1">
        <f t="shared" si="8"/>
        <v>3.5543555376082525E-4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-216608781</v>
      </c>
      <c r="P40" s="7"/>
      <c r="Q40" s="7">
        <f>IFERROR(VLOOKUP(A40,'درآمد ناشی از فروش'!A:Q,17,0),0)</f>
        <v>0</v>
      </c>
      <c r="R40" s="7"/>
      <c r="S40" s="7">
        <f t="shared" si="9"/>
        <v>-216608781</v>
      </c>
      <c r="T40" s="7"/>
      <c r="U40" s="1">
        <f t="shared" si="10"/>
        <v>2.5588265105081919E-4</v>
      </c>
    </row>
    <row r="41" spans="1:21" ht="21" x14ac:dyDescent="0.55000000000000004">
      <c r="A41" s="29" t="s">
        <v>113</v>
      </c>
      <c r="C41" s="7">
        <f>IFERROR(VLOOKUP(A41,'درآمد سود سهام'!A:S,13,0),0)</f>
        <v>11256566055</v>
      </c>
      <c r="D41" s="7"/>
      <c r="E41" s="7">
        <f>IFERROR(VLOOKUP(A41,'درآمد ناشی از تغییر قیمت اوراق'!A:Q,9,0),0)</f>
        <v>12016892715</v>
      </c>
      <c r="F41" s="7"/>
      <c r="G41" s="7">
        <f>IFERROR(VLOOKUP(A41,'درآمد ناشی از فروش'!A:Q,9,0),0)</f>
        <v>2915928697</v>
      </c>
      <c r="H41" s="7"/>
      <c r="I41" s="7">
        <f t="shared" si="7"/>
        <v>26189387467</v>
      </c>
      <c r="J41" s="7"/>
      <c r="K41" s="1">
        <f t="shared" si="8"/>
        <v>-3.6307637699621392E-2</v>
      </c>
      <c r="L41" s="7"/>
      <c r="M41" s="7">
        <f>IFERROR(VLOOKUP(A41,'درآمد سود سهام'!A:S,19,0),0)</f>
        <v>11256566055</v>
      </c>
      <c r="N41" s="7"/>
      <c r="O41" s="7">
        <f>IFERROR(VLOOKUP(A41,'درآمد ناشی از تغییر قیمت اوراق'!A:Q,17,0),0)</f>
        <v>22324925628</v>
      </c>
      <c r="P41" s="7"/>
      <c r="Q41" s="7">
        <f>IFERROR(VLOOKUP(A41,'درآمد ناشی از فروش'!A:Q,17,0),0)</f>
        <v>2915928697</v>
      </c>
      <c r="R41" s="7"/>
      <c r="S41" s="7">
        <f t="shared" si="9"/>
        <v>36497420380</v>
      </c>
      <c r="T41" s="7"/>
      <c r="U41" s="1">
        <f t="shared" si="10"/>
        <v>-4.3114857302809881E-2</v>
      </c>
    </row>
    <row r="42" spans="1:21" ht="21" x14ac:dyDescent="0.55000000000000004">
      <c r="A42" s="29" t="s">
        <v>106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634866728</v>
      </c>
      <c r="F42" s="7"/>
      <c r="G42" s="7">
        <f>IFERROR(VLOOKUP(A42,'درآمد ناشی از فروش'!A:Q,9,0),0)</f>
        <v>2241243402</v>
      </c>
      <c r="H42" s="7"/>
      <c r="I42" s="7">
        <f t="shared" si="7"/>
        <v>2876110130</v>
      </c>
      <c r="J42" s="7"/>
      <c r="K42" s="1">
        <f t="shared" si="8"/>
        <v>-3.987293124584592E-3</v>
      </c>
      <c r="L42" s="7"/>
      <c r="M42" s="7">
        <f>IFERROR(VLOOKUP(A42,'درآمد سود سهام'!A:S,19,0),0)</f>
        <v>0</v>
      </c>
      <c r="N42" s="7"/>
      <c r="O42" s="7">
        <f>IFERROR(VLOOKUP(A42,'درآمد ناشی از تغییر قیمت اوراق'!A:Q,17,0),0)</f>
        <v>1385196541</v>
      </c>
      <c r="P42" s="7"/>
      <c r="Q42" s="7">
        <f>IFERROR(VLOOKUP(A42,'درآمد ناشی از فروش'!A:Q,17,0),0)</f>
        <v>2241243402</v>
      </c>
      <c r="R42" s="7"/>
      <c r="S42" s="7">
        <f t="shared" si="9"/>
        <v>3626439943</v>
      </c>
      <c r="T42" s="7"/>
      <c r="U42" s="1">
        <f t="shared" si="10"/>
        <v>-4.2839586752091161E-3</v>
      </c>
    </row>
    <row r="43" spans="1:21" ht="21" x14ac:dyDescent="0.55000000000000004">
      <c r="A43" s="29" t="s">
        <v>99</v>
      </c>
      <c r="C43" s="7">
        <f>IFERROR(VLOOKUP(A43,'درآمد سود سهام'!A:S,13,0),0)</f>
        <v>170900369</v>
      </c>
      <c r="D43" s="7"/>
      <c r="E43" s="7">
        <f>IFERROR(VLOOKUP(A43,'درآمد ناشی از تغییر قیمت اوراق'!A:Q,9,0),0)</f>
        <v>-3374491668</v>
      </c>
      <c r="F43" s="7"/>
      <c r="G43" s="7">
        <f>IFERROR(VLOOKUP(A43,'درآمد ناشی از فروش'!A:Q,9,0),0)</f>
        <v>10671011702</v>
      </c>
      <c r="H43" s="7"/>
      <c r="I43" s="7">
        <f t="shared" si="7"/>
        <v>7467420403</v>
      </c>
      <c r="J43" s="7"/>
      <c r="K43" s="1">
        <f t="shared" si="8"/>
        <v>-1.0352452682771436E-2</v>
      </c>
      <c r="L43" s="7"/>
      <c r="M43" s="7">
        <f>IFERROR(VLOOKUP(A43,'درآمد سود سهام'!A:S,19,0),0)</f>
        <v>170900369</v>
      </c>
      <c r="N43" s="7"/>
      <c r="O43" s="7">
        <f>IFERROR(VLOOKUP(A43,'درآمد ناشی از تغییر قیمت اوراق'!A:Q,17,0),0)</f>
        <v>798607874</v>
      </c>
      <c r="P43" s="7"/>
      <c r="Q43" s="7">
        <f>IFERROR(VLOOKUP(A43,'درآمد ناشی از فروش'!A:Q,17,0),0)</f>
        <v>10671011702</v>
      </c>
      <c r="R43" s="7"/>
      <c r="S43" s="7">
        <f t="shared" si="9"/>
        <v>11640519945</v>
      </c>
      <c r="T43" s="7"/>
      <c r="U43" s="1">
        <f t="shared" si="10"/>
        <v>-1.3751091204084362E-2</v>
      </c>
    </row>
    <row r="44" spans="1:21" ht="21" x14ac:dyDescent="0.55000000000000004">
      <c r="A44" s="29" t="s">
        <v>107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44555572439</v>
      </c>
      <c r="F44" s="7"/>
      <c r="G44" s="7">
        <f>IFERROR(VLOOKUP(A44,'درآمد ناشی از فروش'!A:Q,9,0),0)</f>
        <v>0</v>
      </c>
      <c r="H44" s="7"/>
      <c r="I44" s="7">
        <f t="shared" si="7"/>
        <v>44555572439</v>
      </c>
      <c r="J44" s="7"/>
      <c r="K44" s="1">
        <f t="shared" si="8"/>
        <v>-6.1769584479699824E-2</v>
      </c>
      <c r="L44" s="7"/>
      <c r="M44" s="7">
        <f>IFERROR(VLOOKUP(A44,'درآمد سود سهام'!A:S,19,0),0)</f>
        <v>0</v>
      </c>
      <c r="N44" s="7"/>
      <c r="O44" s="7">
        <f>IFERROR(VLOOKUP(A44,'درآمد ناشی از تغییر قیمت اوراق'!A:Q,17,0),0)</f>
        <v>11444808249</v>
      </c>
      <c r="P44" s="7"/>
      <c r="Q44" s="7">
        <f>IFERROR(VLOOKUP(A44,'درآمد ناشی از فروش'!A:Q,17,0),0)</f>
        <v>0</v>
      </c>
      <c r="R44" s="7"/>
      <c r="S44" s="7">
        <f t="shared" si="9"/>
        <v>11444808249</v>
      </c>
      <c r="T44" s="7"/>
      <c r="U44" s="1">
        <f t="shared" si="10"/>
        <v>-1.351989453983587E-2</v>
      </c>
    </row>
    <row r="45" spans="1:21" ht="21" x14ac:dyDescent="0.55000000000000004">
      <c r="A45" s="29" t="s">
        <v>102</v>
      </c>
      <c r="C45" s="7">
        <f>IFERROR(VLOOKUP(A45,'درآمد سود سهام'!A:S,13,0),0)</f>
        <v>224506286</v>
      </c>
      <c r="D45" s="7"/>
      <c r="E45" s="7">
        <f>IFERROR(VLOOKUP(A45,'درآمد ناشی از تغییر قیمت اوراق'!A:Q,9,0),0)</f>
        <v>-240317870</v>
      </c>
      <c r="F45" s="7"/>
      <c r="G45" s="7">
        <f>IFERROR(VLOOKUP(A45,'درآمد ناشی از فروش'!A:Q,9,0),0)</f>
        <v>0</v>
      </c>
      <c r="H45" s="7"/>
      <c r="I45" s="7">
        <f t="shared" si="7"/>
        <v>-15811584</v>
      </c>
      <c r="J45" s="7"/>
      <c r="K45" s="1">
        <f t="shared" si="8"/>
        <v>2.1920377635884111E-5</v>
      </c>
      <c r="L45" s="7"/>
      <c r="M45" s="7">
        <f>IFERROR(VLOOKUP(A45,'درآمد سود سهام'!A:S,19,0),0)</f>
        <v>224506286</v>
      </c>
      <c r="N45" s="7"/>
      <c r="O45" s="7">
        <f>IFERROR(VLOOKUP(A45,'درآمد ناشی از تغییر قیمت اوراق'!A:Q,17,0),0)</f>
        <v>-866924690</v>
      </c>
      <c r="P45" s="7"/>
      <c r="Q45" s="7">
        <f>IFERROR(VLOOKUP(A45,'درآمد ناشی از فروش'!A:Q,17,0),0)</f>
        <v>0</v>
      </c>
      <c r="R45" s="7"/>
      <c r="S45" s="7">
        <f t="shared" si="9"/>
        <v>-642418404</v>
      </c>
      <c r="T45" s="7"/>
      <c r="U45" s="1">
        <f t="shared" si="10"/>
        <v>7.5889686253927157E-4</v>
      </c>
    </row>
    <row r="46" spans="1:21" ht="21" x14ac:dyDescent="0.55000000000000004">
      <c r="A46" s="29" t="s">
        <v>108</v>
      </c>
      <c r="C46" s="7">
        <f>IFERROR(VLOOKUP(A46,'درآمد سود سهام'!A:S,13,0),0)</f>
        <v>410916943</v>
      </c>
      <c r="D46" s="7"/>
      <c r="E46" s="7">
        <f>IFERROR(VLOOKUP(A46,'درآمد ناشی از تغییر قیمت اوراق'!A:Q,9,0),0)</f>
        <v>-1372668354</v>
      </c>
      <c r="F46" s="7"/>
      <c r="G46" s="7">
        <f>IFERROR(VLOOKUP(A46,'درآمد ناشی از فروش'!A:Q,9,0),0)</f>
        <v>0</v>
      </c>
      <c r="H46" s="7"/>
      <c r="I46" s="7">
        <f t="shared" si="7"/>
        <v>-961751411</v>
      </c>
      <c r="J46" s="7"/>
      <c r="K46" s="1">
        <f t="shared" si="8"/>
        <v>1.3333233483099724E-3</v>
      </c>
      <c r="L46" s="7"/>
      <c r="M46" s="7">
        <f>IFERROR(VLOOKUP(A46,'درآمد سود سهام'!A:S,19,0),0)</f>
        <v>410916943</v>
      </c>
      <c r="N46" s="7"/>
      <c r="O46" s="7">
        <f>IFERROR(VLOOKUP(A46,'درآمد ناشی از تغییر قیمت اوراق'!A:Q,17,0),0)</f>
        <v>-595865417</v>
      </c>
      <c r="P46" s="7"/>
      <c r="Q46" s="7">
        <f>IFERROR(VLOOKUP(A46,'درآمد ناشی از فروش'!A:Q,17,0),0)</f>
        <v>0</v>
      </c>
      <c r="R46" s="7"/>
      <c r="S46" s="7">
        <f t="shared" si="9"/>
        <v>-184948474</v>
      </c>
      <c r="T46" s="7"/>
      <c r="U46" s="1">
        <f t="shared" si="10"/>
        <v>2.1848193603436373E-4</v>
      </c>
    </row>
    <row r="47" spans="1:21" ht="21" x14ac:dyDescent="0.55000000000000004">
      <c r="A47" s="29" t="s">
        <v>110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-387463985</v>
      </c>
      <c r="F47" s="7"/>
      <c r="G47" s="7">
        <f>IFERROR(VLOOKUP(A47,'درآمد ناشی از فروش'!A:Q,9,0),0)</f>
        <v>-233704466</v>
      </c>
      <c r="H47" s="7"/>
      <c r="I47" s="7">
        <f t="shared" si="7"/>
        <v>-621168451</v>
      </c>
      <c r="J47" s="7"/>
      <c r="K47" s="1">
        <f t="shared" si="8"/>
        <v>8.6115641680284372E-4</v>
      </c>
      <c r="L47" s="7"/>
      <c r="M47" s="7">
        <f>IFERROR(VLOOKUP(A47,'درآمد سود سهام'!A:S,19,0),0)</f>
        <v>504133804</v>
      </c>
      <c r="N47" s="7"/>
      <c r="O47" s="7">
        <f>IFERROR(VLOOKUP(A47,'درآمد ناشی از تغییر قیمت اوراق'!A:Q,17,0),0)</f>
        <v>-654352898</v>
      </c>
      <c r="P47" s="7"/>
      <c r="Q47" s="7">
        <f>IFERROR(VLOOKUP(A47,'درآمد ناشی از فروش'!A:Q,17,0),0)</f>
        <v>-233704466</v>
      </c>
      <c r="R47" s="7"/>
      <c r="S47" s="7">
        <f t="shared" si="9"/>
        <v>-383923560</v>
      </c>
      <c r="T47" s="7"/>
      <c r="U47" s="1">
        <f t="shared" si="10"/>
        <v>4.535336835382876E-4</v>
      </c>
    </row>
    <row r="48" spans="1:21" ht="21" x14ac:dyDescent="0.55000000000000004">
      <c r="A48" s="29" t="s">
        <v>100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0</v>
      </c>
      <c r="F48" s="7"/>
      <c r="G48" s="7">
        <f>IFERROR(VLOOKUP(A48,'درآمد ناشی از فروش'!A:Q,9,0),0)</f>
        <v>41095950420</v>
      </c>
      <c r="H48" s="7"/>
      <c r="I48" s="7">
        <f t="shared" si="7"/>
        <v>41095950420</v>
      </c>
      <c r="J48" s="7"/>
      <c r="K48" s="1">
        <f t="shared" si="8"/>
        <v>-5.6973340084837183E-2</v>
      </c>
      <c r="L48" s="7"/>
      <c r="M48" s="7">
        <f>IFERROR(VLOOKUP(A48,'درآمد سود سهام'!A:S,19,0),0)</f>
        <v>0</v>
      </c>
      <c r="N48" s="7"/>
      <c r="O48" s="7">
        <f>IFERROR(VLOOKUP(A48,'درآمد ناشی از تغییر قیمت اوراق'!A:Q,17,0),0)</f>
        <v>0</v>
      </c>
      <c r="P48" s="7"/>
      <c r="Q48" s="7">
        <f>IFERROR(VLOOKUP(A48,'درآمد ناشی از فروش'!A:Q,17,0),0)</f>
        <v>41095950420</v>
      </c>
      <c r="R48" s="7"/>
      <c r="S48" s="7">
        <f t="shared" si="9"/>
        <v>41095950420</v>
      </c>
      <c r="T48" s="7"/>
      <c r="U48" s="1">
        <f t="shared" si="10"/>
        <v>-4.8547158117854074E-2</v>
      </c>
    </row>
    <row r="49" spans="1:21" ht="21" x14ac:dyDescent="0.55000000000000004">
      <c r="A49" s="29" t="s">
        <v>105</v>
      </c>
      <c r="C49" s="7">
        <f>IFERROR(VLOOKUP(A49,'درآمد سود سهام'!A:S,13,0),0)</f>
        <v>13866173946</v>
      </c>
      <c r="D49" s="7"/>
      <c r="E49" s="7">
        <f>IFERROR(VLOOKUP(A49,'درآمد ناشی از تغییر قیمت اوراق'!A:Q,9,0),0)</f>
        <v>-43419500284</v>
      </c>
      <c r="F49" s="7"/>
      <c r="G49" s="7">
        <f>IFERROR(VLOOKUP(A49,'درآمد ناشی از فروش'!A:Q,9,0),0)</f>
        <v>0</v>
      </c>
      <c r="H49" s="7"/>
      <c r="I49" s="7">
        <f t="shared" si="7"/>
        <v>-29553326338</v>
      </c>
      <c r="J49" s="7"/>
      <c r="K49" s="1">
        <f t="shared" si="8"/>
        <v>4.097123183391873E-2</v>
      </c>
      <c r="L49" s="7"/>
      <c r="M49" s="7">
        <f>IFERROR(VLOOKUP(A49,'درآمد سود سهام'!A:S,19,0),0)</f>
        <v>13866173946</v>
      </c>
      <c r="N49" s="7"/>
      <c r="O49" s="7">
        <f>IFERROR(VLOOKUP(A49,'درآمد ناشی از تغییر قیمت اوراق'!A:Q,17,0),0)</f>
        <v>-49337567076</v>
      </c>
      <c r="P49" s="7"/>
      <c r="Q49" s="7">
        <f>IFERROR(VLOOKUP(A49,'درآمد ناشی از فروش'!A:Q,17,0),0)</f>
        <v>0</v>
      </c>
      <c r="R49" s="7"/>
      <c r="S49" s="7">
        <f t="shared" si="9"/>
        <v>-35471393130</v>
      </c>
      <c r="T49" s="7"/>
      <c r="U49" s="1">
        <f t="shared" si="10"/>
        <v>4.1902798532300563E-2</v>
      </c>
    </row>
    <row r="50" spans="1:21" ht="21" x14ac:dyDescent="0.55000000000000004">
      <c r="A50" s="29" t="s">
        <v>118</v>
      </c>
      <c r="C50" s="7">
        <f>IFERROR(VLOOKUP(A50,'درآمد سود سهام'!A:S,13,0),0)</f>
        <v>1368553284</v>
      </c>
      <c r="D50" s="7"/>
      <c r="E50" s="7">
        <f>IFERROR(VLOOKUP(A50,'درآمد ناشی از تغییر قیمت اوراق'!A:Q,9,0),0)</f>
        <v>-5243370365</v>
      </c>
      <c r="F50" s="7"/>
      <c r="G50" s="7">
        <f>IFERROR(VLOOKUP(A50,'درآمد ناشی از فروش'!A:Q,9,0),0)</f>
        <v>0</v>
      </c>
      <c r="H50" s="7"/>
      <c r="I50" s="7">
        <f t="shared" ref="I50:I55" si="11">+G50+E50+C50</f>
        <v>-3874817081</v>
      </c>
      <c r="J50" s="7"/>
      <c r="K50" s="1">
        <f t="shared" ref="K50:K55" si="12">+I50/$I$63</f>
        <v>5.3718497580947074E-3</v>
      </c>
      <c r="L50" s="7"/>
      <c r="M50" s="7">
        <f>IFERROR(VLOOKUP(A50,'درآمد سود سهام'!A:S,19,0),0)</f>
        <v>1368553284</v>
      </c>
      <c r="N50" s="7"/>
      <c r="O50" s="7">
        <f>IFERROR(VLOOKUP(A50,'درآمد ناشی از تغییر قیمت اوراق'!A:Q,17,0),0)</f>
        <v>-5243370365</v>
      </c>
      <c r="P50" s="7"/>
      <c r="Q50" s="7">
        <f>IFERROR(VLOOKUP(A50,'درآمد ناشی از فروش'!A:Q,17,0),0)</f>
        <v>0</v>
      </c>
      <c r="R50" s="7"/>
      <c r="S50" s="7">
        <f t="shared" ref="S50:S55" si="13">+Q50+O50+M50</f>
        <v>-3874817081</v>
      </c>
      <c r="T50" s="7"/>
      <c r="U50" s="1">
        <f t="shared" ref="U50:U55" si="14">+S50/$S$63</f>
        <v>4.5773696820872499E-3</v>
      </c>
    </row>
    <row r="51" spans="1:21" ht="21" x14ac:dyDescent="0.55000000000000004">
      <c r="A51" s="29" t="s">
        <v>119</v>
      </c>
      <c r="C51" s="7">
        <f>IFERROR(VLOOKUP(A51,'درآمد سود سهام'!A:S,13,0),0)</f>
        <v>3396610562</v>
      </c>
      <c r="D51" s="7"/>
      <c r="E51" s="7">
        <f>IFERROR(VLOOKUP(A51,'درآمد ناشی از تغییر قیمت اوراق'!A:Q,9,0),0)</f>
        <v>1277897550</v>
      </c>
      <c r="F51" s="7"/>
      <c r="G51" s="7">
        <f>IFERROR(VLOOKUP(A51,'درآمد ناشی از فروش'!A:Q,9,0),0)</f>
        <v>726534215</v>
      </c>
      <c r="H51" s="7"/>
      <c r="I51" s="7">
        <f t="shared" si="11"/>
        <v>5401042327</v>
      </c>
      <c r="J51" s="7"/>
      <c r="K51" s="1">
        <f t="shared" si="12"/>
        <v>-7.4877309847788979E-3</v>
      </c>
      <c r="L51" s="7"/>
      <c r="M51" s="7">
        <f>IFERROR(VLOOKUP(A51,'درآمد سود سهام'!A:S,19,0),0)</f>
        <v>3396610562</v>
      </c>
      <c r="N51" s="7"/>
      <c r="O51" s="7">
        <f>IFERROR(VLOOKUP(A51,'درآمد ناشی از تغییر قیمت اوراق'!A:Q,17,0),0)</f>
        <v>1277897550</v>
      </c>
      <c r="P51" s="7"/>
      <c r="Q51" s="7">
        <f>IFERROR(VLOOKUP(A51,'درآمد ناشی از فروش'!A:Q,17,0),0)</f>
        <v>726534215</v>
      </c>
      <c r="R51" s="7"/>
      <c r="S51" s="7">
        <f t="shared" si="13"/>
        <v>5401042327</v>
      </c>
      <c r="T51" s="7"/>
      <c r="U51" s="1">
        <f t="shared" si="14"/>
        <v>-6.3803185756834361E-3</v>
      </c>
    </row>
    <row r="52" spans="1:21" ht="21" x14ac:dyDescent="0.55000000000000004">
      <c r="A52" s="29" t="s">
        <v>120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-137342906</v>
      </c>
      <c r="F52" s="7"/>
      <c r="G52" s="7">
        <f>IFERROR(VLOOKUP(A52,'درآمد ناشی از فروش'!A:Q,9,0),0)</f>
        <v>0</v>
      </c>
      <c r="H52" s="7"/>
      <c r="I52" s="7">
        <f t="shared" si="11"/>
        <v>-137342906</v>
      </c>
      <c r="J52" s="7"/>
      <c r="K52" s="1">
        <f t="shared" si="12"/>
        <v>1.9040523486639501E-4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-137342906</v>
      </c>
      <c r="P52" s="7"/>
      <c r="Q52" s="7">
        <f>IFERROR(VLOOKUP(A52,'درآمد ناشی از فروش'!A:Q,17,0),0)</f>
        <v>0</v>
      </c>
      <c r="R52" s="7"/>
      <c r="S52" s="7">
        <f t="shared" si="13"/>
        <v>-137342906</v>
      </c>
      <c r="T52" s="7"/>
      <c r="U52" s="1">
        <f t="shared" si="14"/>
        <v>1.6224488558616403E-4</v>
      </c>
    </row>
    <row r="53" spans="1:21" ht="21" x14ac:dyDescent="0.55000000000000004">
      <c r="A53" s="29" t="s">
        <v>122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-419350045</v>
      </c>
      <c r="F53" s="7"/>
      <c r="G53" s="7">
        <f>IFERROR(VLOOKUP(A53,'درآمد ناشی از فروش'!A:Q,9,0),0)</f>
        <v>0</v>
      </c>
      <c r="H53" s="7"/>
      <c r="I53" s="7">
        <f t="shared" si="11"/>
        <v>-419350045</v>
      </c>
      <c r="J53" s="7"/>
      <c r="K53" s="1">
        <f t="shared" si="12"/>
        <v>5.8136562080212805E-4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-419350045</v>
      </c>
      <c r="P53" s="7"/>
      <c r="Q53" s="7">
        <f>IFERROR(VLOOKUP(A53,'درآمد ناشی از فروش'!A:Q,17,0),0)</f>
        <v>0</v>
      </c>
      <c r="R53" s="7"/>
      <c r="S53" s="7">
        <f t="shared" si="13"/>
        <v>-419350045</v>
      </c>
      <c r="T53" s="7"/>
      <c r="U53" s="1">
        <f t="shared" si="14"/>
        <v>4.9538343153724838E-4</v>
      </c>
    </row>
    <row r="54" spans="1:21" ht="21" x14ac:dyDescent="0.55000000000000004">
      <c r="A54" s="29" t="s">
        <v>135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0</v>
      </c>
      <c r="F54" s="7"/>
      <c r="G54" s="7">
        <f>IFERROR(VLOOKUP(A54,'درآمد ناشی از فروش'!A:Q,9,0),0)</f>
        <v>-474648531</v>
      </c>
      <c r="H54" s="7"/>
      <c r="I54" s="7">
        <f t="shared" si="11"/>
        <v>-474648531</v>
      </c>
      <c r="J54" s="7"/>
      <c r="K54" s="1">
        <f t="shared" si="12"/>
        <v>6.5802863545092296E-4</v>
      </c>
      <c r="L54" s="7"/>
      <c r="M54" s="7">
        <f>IFERROR(VLOOKUP(A54,'درآمد سود سهام'!A:S,19,0),0)</f>
        <v>0</v>
      </c>
      <c r="N54" s="7"/>
      <c r="O54" s="7">
        <f>IFERROR(VLOOKUP(A54,'درآمد ناشی از تغییر قیمت اوراق'!A:Q,17,0),0)</f>
        <v>0</v>
      </c>
      <c r="P54" s="7"/>
      <c r="Q54" s="7">
        <f>IFERROR(VLOOKUP(A54,'درآمد ناشی از فروش'!A:Q,17,0),0)</f>
        <v>-474648531</v>
      </c>
      <c r="R54" s="7"/>
      <c r="S54" s="7">
        <f t="shared" si="13"/>
        <v>-474648531</v>
      </c>
      <c r="T54" s="7"/>
      <c r="U54" s="1">
        <f t="shared" si="14"/>
        <v>5.6070822184100155E-4</v>
      </c>
    </row>
    <row r="55" spans="1:21" ht="21" x14ac:dyDescent="0.55000000000000004">
      <c r="A55" s="29" t="s">
        <v>121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-762379839</v>
      </c>
      <c r="F55" s="7"/>
      <c r="G55" s="7">
        <f>IFERROR(VLOOKUP(A55,'درآمد ناشی از فروش'!A:Q,9,0),0)</f>
        <v>-1535547428</v>
      </c>
      <c r="H55" s="7"/>
      <c r="I55" s="7">
        <f t="shared" si="11"/>
        <v>-2297927267</v>
      </c>
      <c r="J55" s="7"/>
      <c r="K55" s="1">
        <f t="shared" si="12"/>
        <v>3.1857297455103227E-3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-762379839</v>
      </c>
      <c r="P55" s="7"/>
      <c r="Q55" s="7">
        <f>IFERROR(VLOOKUP(A55,'درآمد ناشی از فروش'!A:Q,17,0),0)</f>
        <v>-1535547428</v>
      </c>
      <c r="R55" s="7"/>
      <c r="S55" s="7">
        <f t="shared" si="13"/>
        <v>-2297927267</v>
      </c>
      <c r="T55" s="7"/>
      <c r="U55" s="1">
        <f t="shared" si="14"/>
        <v>2.7145701032402908E-3</v>
      </c>
    </row>
    <row r="56" spans="1:21" ht="21" x14ac:dyDescent="0.55000000000000004">
      <c r="A56" s="29" t="s">
        <v>114</v>
      </c>
      <c r="C56" s="7">
        <f>IFERROR(VLOOKUP(A56,'درآمد سود سهام'!A:S,13,0),0)</f>
        <v>0</v>
      </c>
      <c r="D56" s="7"/>
      <c r="E56" s="7">
        <f>IFERROR(VLOOKUP(A56,'درآمد ناشی از تغییر قیمت اوراق'!A:Q,9,0),0)</f>
        <v>0</v>
      </c>
      <c r="F56" s="7"/>
      <c r="G56" s="7">
        <f>IFERROR(VLOOKUP(A56,'درآمد ناشی از فروش'!A:Q,9,0),0)</f>
        <v>59078205</v>
      </c>
      <c r="H56" s="7"/>
      <c r="I56" s="7">
        <f t="shared" si="7"/>
        <v>59078205</v>
      </c>
      <c r="J56" s="7"/>
      <c r="K56" s="1">
        <f t="shared" si="8"/>
        <v>-8.1903025253521515E-5</v>
      </c>
      <c r="L56" s="7"/>
      <c r="M56" s="7">
        <f>IFERROR(VLOOKUP(A56,'درآمد سود سهام'!A:S,19,0),0)</f>
        <v>0</v>
      </c>
      <c r="N56" s="7"/>
      <c r="O56" s="7">
        <f>IFERROR(VLOOKUP(A56,'درآمد ناشی از تغییر قیمت اوراق'!A:Q,17,0),0)</f>
        <v>0</v>
      </c>
      <c r="P56" s="7"/>
      <c r="Q56" s="7">
        <f>IFERROR(VLOOKUP(A56,'درآمد ناشی از فروش'!A:Q,17,0),0)</f>
        <v>59078205</v>
      </c>
      <c r="R56" s="7"/>
      <c r="S56" s="7">
        <f t="shared" si="9"/>
        <v>59078205</v>
      </c>
      <c r="T56" s="7"/>
      <c r="U56" s="1">
        <f t="shared" si="10"/>
        <v>-6.9789819438223797E-5</v>
      </c>
    </row>
    <row r="57" spans="1:21" ht="21" x14ac:dyDescent="0.55000000000000004">
      <c r="A57" s="29" t="s">
        <v>115</v>
      </c>
      <c r="C57" s="7">
        <f>IFERROR(VLOOKUP(A57,'درآمد سود سهام'!A:S,13,0),0)</f>
        <v>0</v>
      </c>
      <c r="D57" s="7"/>
      <c r="E57" s="7">
        <f>IFERROR(VLOOKUP(A57,'درآمد ناشی از تغییر قیمت اوراق'!A:Q,9,0),0)</f>
        <v>0</v>
      </c>
      <c r="F57" s="7"/>
      <c r="G57" s="7">
        <f>IFERROR(VLOOKUP(A57,'درآمد ناشی از فروش'!A:Q,9,0),0)</f>
        <v>63969050</v>
      </c>
      <c r="H57" s="7"/>
      <c r="I57" s="7">
        <f t="shared" si="7"/>
        <v>63969050</v>
      </c>
      <c r="J57" s="7"/>
      <c r="K57" s="1">
        <f t="shared" si="8"/>
        <v>-8.8683444556140128E-5</v>
      </c>
      <c r="L57" s="7"/>
      <c r="M57" s="7">
        <f>IFERROR(VLOOKUP(A57,'درآمد سود سهام'!A:S,19,0),0)</f>
        <v>0</v>
      </c>
      <c r="N57" s="7"/>
      <c r="O57" s="7">
        <f>IFERROR(VLOOKUP(A57,'درآمد ناشی از تغییر قیمت اوراق'!A:Q,17,0),0)</f>
        <v>0</v>
      </c>
      <c r="P57" s="7"/>
      <c r="Q57" s="7">
        <f>IFERROR(VLOOKUP(A57,'درآمد ناشی از فروش'!A:Q,17,0),0)</f>
        <v>63969050</v>
      </c>
      <c r="R57" s="7"/>
      <c r="S57" s="7">
        <f t="shared" si="9"/>
        <v>63969050</v>
      </c>
      <c r="T57" s="7"/>
      <c r="U57" s="1">
        <f t="shared" si="10"/>
        <v>-7.5567435556559478E-5</v>
      </c>
    </row>
    <row r="58" spans="1:21" ht="21" x14ac:dyDescent="0.55000000000000004">
      <c r="A58" s="29" t="s">
        <v>95</v>
      </c>
      <c r="C58" s="7">
        <f>IFERROR(VLOOKUP(A58,'درآمد سود سهام'!A:S,13,0),0)</f>
        <v>0</v>
      </c>
      <c r="D58" s="7"/>
      <c r="E58" s="7">
        <f>IFERROR(VLOOKUP(A58,'درآمد ناشی از تغییر قیمت اوراق'!A:Q,9,0),0)</f>
        <v>0</v>
      </c>
      <c r="F58" s="7"/>
      <c r="G58" s="7">
        <f>IFERROR(VLOOKUP(A58,'درآمد ناشی از فروش'!A:Q,9,0),0)</f>
        <v>0</v>
      </c>
      <c r="H58" s="7"/>
      <c r="I58" s="7">
        <f t="shared" si="2"/>
        <v>0</v>
      </c>
      <c r="J58" s="7"/>
      <c r="K58" s="1">
        <f>+I58/$I$63</f>
        <v>0</v>
      </c>
      <c r="L58" s="7"/>
      <c r="M58" s="7">
        <f>IFERROR(VLOOKUP(A58,'درآمد سود سهام'!A:S,19,0),0)</f>
        <v>0</v>
      </c>
      <c r="N58" s="7"/>
      <c r="O58" s="7">
        <f>IFERROR(VLOOKUP(A58,'درآمد ناشی از تغییر قیمت اوراق'!A:Q,17,0),0)</f>
        <v>0</v>
      </c>
      <c r="P58" s="7"/>
      <c r="Q58" s="7">
        <f>IFERROR(VLOOKUP(A58,'درآمد ناشی از فروش'!A:Q,17,0),0)</f>
        <v>188132416</v>
      </c>
      <c r="R58" s="7"/>
      <c r="S58" s="7">
        <f t="shared" si="3"/>
        <v>188132416</v>
      </c>
      <c r="T58" s="7"/>
      <c r="U58" s="1">
        <f>+S58/$S$63</f>
        <v>-2.2224316637780049E-4</v>
      </c>
    </row>
    <row r="59" spans="1:21" ht="21" x14ac:dyDescent="0.55000000000000004">
      <c r="A59" s="29" t="s">
        <v>83</v>
      </c>
      <c r="C59" s="7">
        <f>IFERROR(VLOOKUP(A59,'درآمد سود سهام'!A:S,13,0),0)</f>
        <v>0</v>
      </c>
      <c r="D59" s="7"/>
      <c r="E59" s="7">
        <f>IFERROR(VLOOKUP(A59,'درآمد ناشی از تغییر قیمت اوراق'!A:Q,9,0),0)</f>
        <v>0</v>
      </c>
      <c r="F59" s="7"/>
      <c r="G59" s="7">
        <f>IFERROR(VLOOKUP(A59,'درآمد ناشی از فروش'!A:Q,9,0),0)</f>
        <v>0</v>
      </c>
      <c r="H59" s="7"/>
      <c r="I59" s="7">
        <f t="shared" si="2"/>
        <v>0</v>
      </c>
      <c r="J59" s="7"/>
      <c r="K59" s="1">
        <f t="shared" ref="K59:K60" si="15">+I59/$I$63</f>
        <v>0</v>
      </c>
      <c r="L59" s="7"/>
      <c r="M59" s="7">
        <f>IFERROR(VLOOKUP(A59,'درآمد سود سهام'!A:S,19,0),0)</f>
        <v>0</v>
      </c>
      <c r="N59" s="7"/>
      <c r="O59" s="7">
        <f>IFERROR(VLOOKUP(A59,'درآمد ناشی از تغییر قیمت اوراق'!A:Q,17,0),0)</f>
        <v>0</v>
      </c>
      <c r="P59" s="7"/>
      <c r="Q59" s="7">
        <f>IFERROR(VLOOKUP(A59,'درآمد ناشی از فروش'!A:Q,17,0),0)</f>
        <v>933023260</v>
      </c>
      <c r="R59" s="7"/>
      <c r="S59" s="7">
        <f t="shared" si="3"/>
        <v>933023260</v>
      </c>
      <c r="T59" s="7"/>
      <c r="U59" s="1">
        <f t="shared" ref="U59:U60" si="16">+S59/$S$63</f>
        <v>-1.1021919986746878E-3</v>
      </c>
    </row>
    <row r="60" spans="1:21" ht="21" x14ac:dyDescent="0.55000000000000004">
      <c r="A60" s="29" t="s">
        <v>84</v>
      </c>
      <c r="C60" s="7">
        <f>IFERROR(VLOOKUP(A60,'درآمد سود سهام'!A:S,13,0),0)</f>
        <v>0</v>
      </c>
      <c r="D60" s="7"/>
      <c r="E60" s="7">
        <f>IFERROR(VLOOKUP(A60,'درآمد ناشی از تغییر قیمت اوراق'!A:Q,9,0),0)</f>
        <v>0</v>
      </c>
      <c r="F60" s="7"/>
      <c r="G60" s="7">
        <f>IFERROR(VLOOKUP(A60,'درآمد ناشی از فروش'!A:Q,9,0),0)</f>
        <v>0</v>
      </c>
      <c r="H60" s="7"/>
      <c r="I60" s="7">
        <f t="shared" si="2"/>
        <v>0</v>
      </c>
      <c r="J60" s="7"/>
      <c r="K60" s="1">
        <f t="shared" si="15"/>
        <v>0</v>
      </c>
      <c r="L60" s="7"/>
      <c r="M60" s="7">
        <f>IFERROR(VLOOKUP(A60,'درآمد سود سهام'!A:S,19,0),0)</f>
        <v>0</v>
      </c>
      <c r="N60" s="7"/>
      <c r="O60" s="7">
        <f>IFERROR(VLOOKUP(A60,'درآمد ناشی از تغییر قیمت اوراق'!A:Q,17,0),0)</f>
        <v>0</v>
      </c>
      <c r="P60" s="7"/>
      <c r="Q60" s="7">
        <f>IFERROR(VLOOKUP(A60,'درآمد ناشی از فروش'!A:Q,17,0),0)</f>
        <v>581515560</v>
      </c>
      <c r="R60" s="7"/>
      <c r="S60" s="7">
        <f t="shared" si="3"/>
        <v>581515560</v>
      </c>
      <c r="T60" s="7"/>
      <c r="U60" s="1">
        <f t="shared" si="16"/>
        <v>-6.8695157432284199E-4</v>
      </c>
    </row>
    <row r="61" spans="1:21" ht="21" x14ac:dyDescent="0.55000000000000004">
      <c r="A61" s="29" t="s">
        <v>90</v>
      </c>
      <c r="C61" s="7">
        <f>IFERROR(VLOOKUP(A61,'درآمد سود سهام'!A:S,13,0),0)</f>
        <v>0</v>
      </c>
      <c r="D61" s="7"/>
      <c r="E61" s="7">
        <f>IFERROR(VLOOKUP(A61,'درآمد ناشی از تغییر قیمت اوراق'!A:Q,9,0),0)</f>
        <v>0</v>
      </c>
      <c r="F61" s="7"/>
      <c r="G61" s="7">
        <f>IFERROR(VLOOKUP(A61,'درآمد ناشی از فروش'!A:Q,9,0),0)</f>
        <v>0</v>
      </c>
      <c r="H61" s="7"/>
      <c r="I61" s="7">
        <f t="shared" si="2"/>
        <v>0</v>
      </c>
      <c r="J61" s="7"/>
      <c r="K61" s="1">
        <f t="shared" ref="K61" si="17">+I61/$I$63</f>
        <v>0</v>
      </c>
      <c r="L61" s="7"/>
      <c r="M61" s="7">
        <f>IFERROR(VLOOKUP(A61,'درآمد سود سهام'!A:S,19,0),0)</f>
        <v>0</v>
      </c>
      <c r="N61" s="7"/>
      <c r="O61" s="7">
        <f>IFERROR(VLOOKUP(A61,'درآمد ناشی از تغییر قیمت اوراق'!A:Q,17,0),0)</f>
        <v>0</v>
      </c>
      <c r="P61" s="7"/>
      <c r="Q61" s="7">
        <f>IFERROR(VLOOKUP(A61,'درآمد ناشی از فروش'!A:Q,17,0),0)</f>
        <v>-2994548953</v>
      </c>
      <c r="R61" s="7"/>
      <c r="S61" s="7">
        <f t="shared" si="3"/>
        <v>-2994548953</v>
      </c>
      <c r="T61" s="7"/>
      <c r="U61" s="1">
        <f t="shared" ref="U61" si="18">+S61/$S$63</f>
        <v>3.5374979779563736E-3</v>
      </c>
    </row>
    <row r="62" spans="1:21" ht="21.75" thickBot="1" x14ac:dyDescent="0.6">
      <c r="A62" s="29" t="s">
        <v>89</v>
      </c>
      <c r="C62" s="7">
        <f>IFERROR(VLOOKUP(A62,'درآمد سود سهام'!A:S,13,0),0)</f>
        <v>0</v>
      </c>
      <c r="D62" s="7"/>
      <c r="E62" s="7">
        <f>IFERROR(VLOOKUP(A62,'درآمد ناشی از تغییر قیمت اوراق'!A:Q,9,0),0)</f>
        <v>0</v>
      </c>
      <c r="F62" s="7"/>
      <c r="G62" s="7">
        <f>IFERROR(VLOOKUP(A62,'درآمد ناشی از فروش'!A:Q,9,0),0)</f>
        <v>0</v>
      </c>
      <c r="H62" s="7"/>
      <c r="I62" s="7">
        <f>+G62+E62+C62</f>
        <v>0</v>
      </c>
      <c r="J62" s="7"/>
      <c r="K62" s="1">
        <f>+I62/$I$63</f>
        <v>0</v>
      </c>
      <c r="L62" s="7"/>
      <c r="M62" s="7">
        <f>IFERROR(VLOOKUP(A62,'درآمد سود سهام'!A:S,19,0),0)</f>
        <v>0</v>
      </c>
      <c r="N62" s="7"/>
      <c r="O62" s="7">
        <f>IFERROR(VLOOKUP(A62,'درآمد ناشی از تغییر قیمت اوراق'!A:Q,17,0),0)</f>
        <v>0</v>
      </c>
      <c r="P62" s="7"/>
      <c r="Q62" s="7">
        <f>IFERROR(VLOOKUP(A62,'درآمد ناشی از فروش'!A:Q,17,0),0)</f>
        <v>840882400</v>
      </c>
      <c r="R62" s="7"/>
      <c r="S62" s="7">
        <f t="shared" si="3"/>
        <v>840882400</v>
      </c>
      <c r="T62" s="7"/>
      <c r="U62" s="1">
        <f>+S62/$S$63</f>
        <v>-9.933448530601136E-4</v>
      </c>
    </row>
    <row r="63" spans="1:21" ht="21.75" thickBot="1" x14ac:dyDescent="0.5">
      <c r="C63" s="16">
        <f>SUM(C8:C62)</f>
        <v>231076655326</v>
      </c>
      <c r="D63" s="5"/>
      <c r="E63" s="16">
        <f>SUM(E8:E62)</f>
        <v>-982485768533</v>
      </c>
      <c r="F63" s="5"/>
      <c r="G63" s="16">
        <f>SUM(G8:G62)</f>
        <v>30090153167</v>
      </c>
      <c r="H63" s="5"/>
      <c r="I63" s="16">
        <f>SUM(I8:I62)</f>
        <v>-721318960040</v>
      </c>
      <c r="J63" s="5"/>
      <c r="K63" s="8">
        <f>SUM(K8:K62)</f>
        <v>0.99999999999999978</v>
      </c>
      <c r="L63" s="5"/>
      <c r="M63" s="16">
        <f>SUM(M8:M62)</f>
        <v>247726732505</v>
      </c>
      <c r="N63" s="5"/>
      <c r="O63" s="16">
        <f>SUM(O8:O62)</f>
        <v>-908073636216</v>
      </c>
      <c r="P63" s="5"/>
      <c r="Q63" s="16">
        <f>SUM(Q8:Q62)</f>
        <v>-186169185248</v>
      </c>
      <c r="R63" s="5"/>
      <c r="S63" s="16">
        <f>SUM(S8:S62)</f>
        <v>-846516088959</v>
      </c>
      <c r="T63" s="5"/>
      <c r="U63" s="8">
        <f>SUM(U8:U62)</f>
        <v>1.0000000000000002</v>
      </c>
    </row>
    <row r="64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34"/>
  <sheetViews>
    <sheetView rightToLeft="1" zoomScaleNormal="100" workbookViewId="0">
      <selection activeCell="S18" sqref="S18"/>
    </sheetView>
  </sheetViews>
  <sheetFormatPr defaultRowHeight="18.75" x14ac:dyDescent="0.2"/>
  <cols>
    <col min="1" max="1" width="39.125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0.875" style="7" customWidth="1"/>
    <col min="17" max="17" width="17.5" style="7" customWidth="1"/>
    <col min="18" max="18" width="0.875" style="7" customWidth="1"/>
    <col min="19" max="19" width="21" style="7" customWidth="1"/>
    <col min="20" max="20" width="0.875" style="7" customWidth="1"/>
    <col min="21" max="21" width="9" style="7"/>
    <col min="22" max="22" width="13.75" style="7" bestFit="1" customWidth="1"/>
    <col min="23" max="16384" width="9" style="7"/>
  </cols>
  <sheetData>
    <row r="2" spans="1:19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</row>
    <row r="3" spans="1:19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  <c r="R3" s="62" t="s">
        <v>24</v>
      </c>
      <c r="S3" s="62" t="s">
        <v>24</v>
      </c>
    </row>
    <row r="4" spans="1:19" ht="26.25" x14ac:dyDescent="0.2">
      <c r="A4" s="62" t="str">
        <f>+سهام!A4</f>
        <v>برای ماه منتهی به 1405/04/31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</row>
    <row r="6" spans="1:19" ht="27" thickBot="1" x14ac:dyDescent="0.25">
      <c r="A6" s="65" t="s">
        <v>3</v>
      </c>
      <c r="C6" s="65" t="s">
        <v>32</v>
      </c>
      <c r="D6" s="65" t="s">
        <v>32</v>
      </c>
      <c r="E6" s="65" t="s">
        <v>32</v>
      </c>
      <c r="F6" s="65" t="s">
        <v>32</v>
      </c>
      <c r="G6" s="65" t="s">
        <v>32</v>
      </c>
      <c r="I6" s="65" t="s">
        <v>26</v>
      </c>
      <c r="J6" s="65" t="s">
        <v>26</v>
      </c>
      <c r="K6" s="65" t="s">
        <v>26</v>
      </c>
      <c r="L6" s="65" t="s">
        <v>26</v>
      </c>
      <c r="M6" s="65" t="s">
        <v>26</v>
      </c>
      <c r="O6" s="65" t="s">
        <v>27</v>
      </c>
      <c r="P6" s="65" t="s">
        <v>27</v>
      </c>
      <c r="Q6" s="65" t="s">
        <v>27</v>
      </c>
      <c r="R6" s="65" t="s">
        <v>27</v>
      </c>
      <c r="S6" s="65" t="s">
        <v>27</v>
      </c>
    </row>
    <row r="7" spans="1:19" ht="27" thickBot="1" x14ac:dyDescent="0.25">
      <c r="A7" s="65" t="s">
        <v>3</v>
      </c>
      <c r="C7" s="55" t="s">
        <v>33</v>
      </c>
      <c r="E7" s="55" t="s">
        <v>34</v>
      </c>
      <c r="G7" s="55" t="s">
        <v>35</v>
      </c>
      <c r="I7" s="55" t="s">
        <v>36</v>
      </c>
      <c r="K7" s="55" t="s">
        <v>30</v>
      </c>
      <c r="M7" s="55" t="s">
        <v>37</v>
      </c>
      <c r="O7" s="55" t="s">
        <v>36</v>
      </c>
      <c r="Q7" s="55" t="s">
        <v>30</v>
      </c>
      <c r="S7" s="55" t="s">
        <v>37</v>
      </c>
    </row>
    <row r="8" spans="1:19" ht="21" x14ac:dyDescent="0.2">
      <c r="A8" s="5" t="s">
        <v>78</v>
      </c>
      <c r="C8" s="7" t="s">
        <v>123</v>
      </c>
      <c r="E8" s="7" t="s">
        <v>96</v>
      </c>
      <c r="G8" s="7" t="s">
        <v>96</v>
      </c>
      <c r="I8" s="7">
        <v>0</v>
      </c>
      <c r="K8" s="7">
        <v>0</v>
      </c>
      <c r="M8" s="7">
        <f t="shared" ref="M8:M31" si="0">+K8+I8</f>
        <v>0</v>
      </c>
      <c r="O8" s="7">
        <v>4611897607</v>
      </c>
      <c r="Q8" s="7">
        <v>-74585945</v>
      </c>
      <c r="S8" s="7">
        <f>+Q8+O8</f>
        <v>4537311662</v>
      </c>
    </row>
    <row r="9" spans="1:19" ht="21" x14ac:dyDescent="0.2">
      <c r="A9" s="5" t="s">
        <v>55</v>
      </c>
      <c r="C9" s="7" t="s">
        <v>117</v>
      </c>
      <c r="E9" s="7">
        <v>163037848</v>
      </c>
      <c r="G9" s="7">
        <v>50</v>
      </c>
      <c r="I9" s="7">
        <v>8151892400</v>
      </c>
      <c r="K9" s="7">
        <v>-580796405</v>
      </c>
      <c r="M9" s="7">
        <f t="shared" si="0"/>
        <v>7571095995</v>
      </c>
      <c r="O9" s="7">
        <v>8151892400</v>
      </c>
      <c r="Q9" s="7">
        <v>-580796405</v>
      </c>
      <c r="S9" s="7">
        <f t="shared" ref="S9:S31" si="1">+Q9+O9</f>
        <v>7571095995</v>
      </c>
    </row>
    <row r="10" spans="1:19" ht="21" x14ac:dyDescent="0.2">
      <c r="A10" s="5" t="s">
        <v>56</v>
      </c>
      <c r="C10" s="7" t="s">
        <v>124</v>
      </c>
      <c r="E10" s="7">
        <v>1570726</v>
      </c>
      <c r="G10" s="7">
        <v>30</v>
      </c>
      <c r="I10" s="7">
        <v>47121780</v>
      </c>
      <c r="K10" s="7">
        <v>-3578869</v>
      </c>
      <c r="M10" s="7">
        <f t="shared" si="0"/>
        <v>43542911</v>
      </c>
      <c r="O10" s="7">
        <v>47121780</v>
      </c>
      <c r="Q10" s="7">
        <v>-3578869</v>
      </c>
      <c r="S10" s="7">
        <f t="shared" si="1"/>
        <v>43542911</v>
      </c>
    </row>
    <row r="11" spans="1:19" ht="21" x14ac:dyDescent="0.2">
      <c r="A11" s="5" t="s">
        <v>105</v>
      </c>
      <c r="C11" s="7" t="s">
        <v>125</v>
      </c>
      <c r="E11" s="7">
        <v>267135381</v>
      </c>
      <c r="G11" s="7">
        <v>55</v>
      </c>
      <c r="I11" s="7">
        <v>14692445955</v>
      </c>
      <c r="K11" s="7">
        <v>-826272009</v>
      </c>
      <c r="M11" s="7">
        <f t="shared" si="0"/>
        <v>13866173946</v>
      </c>
      <c r="O11" s="7">
        <v>14692445955</v>
      </c>
      <c r="Q11" s="7">
        <v>-826272009</v>
      </c>
      <c r="S11" s="7">
        <f t="shared" si="1"/>
        <v>13866173946</v>
      </c>
    </row>
    <row r="12" spans="1:19" ht="21" x14ac:dyDescent="0.2">
      <c r="A12" s="5" t="s">
        <v>108</v>
      </c>
      <c r="C12" s="7" t="s">
        <v>126</v>
      </c>
      <c r="E12" s="7">
        <v>5424948</v>
      </c>
      <c r="G12" s="7">
        <v>80</v>
      </c>
      <c r="I12" s="7">
        <v>433995840</v>
      </c>
      <c r="K12" s="7">
        <v>-23078897</v>
      </c>
      <c r="M12" s="7">
        <f t="shared" si="0"/>
        <v>410916943</v>
      </c>
      <c r="O12" s="7">
        <v>433995840</v>
      </c>
      <c r="Q12" s="7">
        <v>-23078897</v>
      </c>
      <c r="S12" s="7">
        <f t="shared" si="1"/>
        <v>410916943</v>
      </c>
    </row>
    <row r="13" spans="1:19" ht="21" x14ac:dyDescent="0.2">
      <c r="A13" s="5" t="s">
        <v>62</v>
      </c>
      <c r="C13" s="7" t="s">
        <v>127</v>
      </c>
      <c r="E13" s="7">
        <v>20007650</v>
      </c>
      <c r="G13" s="7">
        <v>57</v>
      </c>
      <c r="I13" s="7">
        <v>1140436050</v>
      </c>
      <c r="K13" s="7">
        <v>-80578231</v>
      </c>
      <c r="M13" s="7">
        <f t="shared" si="0"/>
        <v>1059857819</v>
      </c>
      <c r="O13" s="7">
        <v>1140436050</v>
      </c>
      <c r="Q13" s="7">
        <v>-80578231</v>
      </c>
      <c r="S13" s="7">
        <f t="shared" si="1"/>
        <v>1059857819</v>
      </c>
    </row>
    <row r="14" spans="1:19" ht="21" x14ac:dyDescent="0.2">
      <c r="A14" s="5" t="s">
        <v>103</v>
      </c>
      <c r="C14" s="7" t="s">
        <v>111</v>
      </c>
      <c r="E14" s="7" t="s">
        <v>96</v>
      </c>
      <c r="G14" s="7" t="s">
        <v>96</v>
      </c>
      <c r="I14" s="7">
        <v>0</v>
      </c>
      <c r="K14" s="7">
        <v>0</v>
      </c>
      <c r="M14" s="7">
        <f t="shared" si="0"/>
        <v>0</v>
      </c>
      <c r="O14" s="7">
        <v>1219811957</v>
      </c>
      <c r="Q14" s="7">
        <v>-152750569</v>
      </c>
      <c r="S14" s="7">
        <f t="shared" si="1"/>
        <v>1067061388</v>
      </c>
    </row>
    <row r="15" spans="1:19" ht="21" x14ac:dyDescent="0.2">
      <c r="A15" s="5" t="s">
        <v>57</v>
      </c>
      <c r="C15" s="7" t="s">
        <v>128</v>
      </c>
      <c r="E15" s="7">
        <v>13854511</v>
      </c>
      <c r="G15" s="7">
        <v>40</v>
      </c>
      <c r="I15" s="7">
        <v>554180440</v>
      </c>
      <c r="K15" s="7">
        <v>-34858590</v>
      </c>
      <c r="M15" s="7">
        <f t="shared" si="0"/>
        <v>519321850</v>
      </c>
      <c r="O15" s="7">
        <v>554180440</v>
      </c>
      <c r="Q15" s="7">
        <v>-34858590</v>
      </c>
      <c r="S15" s="7">
        <f t="shared" si="1"/>
        <v>519321850</v>
      </c>
    </row>
    <row r="16" spans="1:19" ht="21" x14ac:dyDescent="0.2">
      <c r="A16" s="5" t="s">
        <v>66</v>
      </c>
      <c r="C16" s="7" t="s">
        <v>129</v>
      </c>
      <c r="E16" s="7" t="s">
        <v>96</v>
      </c>
      <c r="G16" s="7" t="s">
        <v>96</v>
      </c>
      <c r="I16" s="7">
        <v>0</v>
      </c>
      <c r="K16" s="7">
        <v>0</v>
      </c>
      <c r="M16" s="7">
        <f t="shared" si="0"/>
        <v>0</v>
      </c>
      <c r="O16" s="7">
        <v>607902080</v>
      </c>
      <c r="Q16" s="7">
        <v>0</v>
      </c>
      <c r="S16" s="7">
        <f t="shared" si="1"/>
        <v>607902080</v>
      </c>
    </row>
    <row r="17" spans="1:19" ht="21" x14ac:dyDescent="0.2">
      <c r="A17" s="5" t="s">
        <v>118</v>
      </c>
      <c r="C17" s="7" t="s">
        <v>130</v>
      </c>
      <c r="E17" s="7">
        <v>21382796</v>
      </c>
      <c r="G17" s="7">
        <v>69</v>
      </c>
      <c r="I17" s="7">
        <v>1475412924</v>
      </c>
      <c r="K17" s="7">
        <v>-106859640</v>
      </c>
      <c r="M17" s="7">
        <f t="shared" si="0"/>
        <v>1368553284</v>
      </c>
      <c r="O17" s="7">
        <v>1475412924</v>
      </c>
      <c r="Q17" s="7">
        <v>-106859640</v>
      </c>
      <c r="S17" s="7">
        <f t="shared" si="1"/>
        <v>1368553284</v>
      </c>
    </row>
    <row r="18" spans="1:19" ht="21" x14ac:dyDescent="0.2">
      <c r="A18" s="5" t="s">
        <v>71</v>
      </c>
      <c r="C18" s="7" t="s">
        <v>117</v>
      </c>
      <c r="E18" s="7">
        <v>4076551</v>
      </c>
      <c r="G18" s="7">
        <v>14</v>
      </c>
      <c r="I18" s="7">
        <v>57071714</v>
      </c>
      <c r="K18" s="7">
        <v>-1186602</v>
      </c>
      <c r="M18" s="7">
        <f t="shared" si="0"/>
        <v>55885112</v>
      </c>
      <c r="O18" s="7">
        <v>57071714</v>
      </c>
      <c r="Q18" s="7">
        <v>-1186602</v>
      </c>
      <c r="S18" s="7">
        <f t="shared" si="1"/>
        <v>55885112</v>
      </c>
    </row>
    <row r="19" spans="1:19" ht="21" x14ac:dyDescent="0.2">
      <c r="A19" s="5" t="s">
        <v>59</v>
      </c>
      <c r="C19" s="7" t="s">
        <v>117</v>
      </c>
      <c r="E19" s="7">
        <v>410909512</v>
      </c>
      <c r="G19" s="7">
        <v>250</v>
      </c>
      <c r="I19" s="7">
        <v>102727378000</v>
      </c>
      <c r="K19" s="7">
        <v>-7500729187</v>
      </c>
      <c r="M19" s="7">
        <f t="shared" si="0"/>
        <v>95226648813</v>
      </c>
      <c r="O19" s="7">
        <v>102727378000</v>
      </c>
      <c r="Q19" s="7">
        <v>-7500729187</v>
      </c>
      <c r="S19" s="7">
        <f t="shared" si="1"/>
        <v>95226648813</v>
      </c>
    </row>
    <row r="20" spans="1:19" ht="21" x14ac:dyDescent="0.2">
      <c r="A20" s="5" t="s">
        <v>110</v>
      </c>
      <c r="C20" s="7" t="s">
        <v>112</v>
      </c>
      <c r="E20" s="7" t="s">
        <v>96</v>
      </c>
      <c r="G20" s="7" t="s">
        <v>96</v>
      </c>
      <c r="I20" s="7">
        <v>0</v>
      </c>
      <c r="K20" s="7">
        <v>0</v>
      </c>
      <c r="M20" s="7">
        <f t="shared" si="0"/>
        <v>0</v>
      </c>
      <c r="O20" s="7">
        <v>576646200</v>
      </c>
      <c r="Q20" s="7">
        <v>-72512396</v>
      </c>
      <c r="S20" s="7">
        <f t="shared" si="1"/>
        <v>504133804</v>
      </c>
    </row>
    <row r="21" spans="1:19" ht="21" x14ac:dyDescent="0.2">
      <c r="A21" s="5" t="s">
        <v>92</v>
      </c>
      <c r="C21" s="7" t="s">
        <v>131</v>
      </c>
      <c r="E21" s="7">
        <v>53079052</v>
      </c>
      <c r="G21" s="7">
        <v>583</v>
      </c>
      <c r="I21" s="7">
        <v>30945087316</v>
      </c>
      <c r="K21" s="7">
        <v>-4384342177</v>
      </c>
      <c r="M21" s="7">
        <f t="shared" si="0"/>
        <v>26560745139</v>
      </c>
      <c r="O21" s="7">
        <v>30945087316</v>
      </c>
      <c r="Q21" s="7">
        <v>-4384342177</v>
      </c>
      <c r="S21" s="7">
        <f t="shared" si="1"/>
        <v>26560745139</v>
      </c>
    </row>
    <row r="22" spans="1:19" ht="21" x14ac:dyDescent="0.2">
      <c r="A22" s="5" t="s">
        <v>113</v>
      </c>
      <c r="C22" s="7" t="s">
        <v>126</v>
      </c>
      <c r="E22" s="7">
        <v>3889718</v>
      </c>
      <c r="G22" s="7">
        <v>3330</v>
      </c>
      <c r="I22" s="7">
        <v>12952760940</v>
      </c>
      <c r="K22" s="7">
        <v>-1696194885</v>
      </c>
      <c r="M22" s="7">
        <f t="shared" si="0"/>
        <v>11256566055</v>
      </c>
      <c r="O22" s="7">
        <v>12952760940</v>
      </c>
      <c r="Q22" s="7">
        <v>-1696194885</v>
      </c>
      <c r="S22" s="7">
        <f t="shared" si="1"/>
        <v>11256566055</v>
      </c>
    </row>
    <row r="23" spans="1:19" ht="21" x14ac:dyDescent="0.2">
      <c r="A23" s="5" t="s">
        <v>60</v>
      </c>
      <c r="C23" s="7" t="s">
        <v>132</v>
      </c>
      <c r="E23" s="7">
        <v>209687252</v>
      </c>
      <c r="G23" s="7">
        <v>290</v>
      </c>
      <c r="I23" s="7">
        <v>60809303080</v>
      </c>
      <c r="K23" s="7">
        <v>-3678297612</v>
      </c>
      <c r="M23" s="7">
        <f t="shared" si="0"/>
        <v>57131005468</v>
      </c>
      <c r="O23" s="7">
        <v>60809303080</v>
      </c>
      <c r="Q23" s="7">
        <v>-3678297612</v>
      </c>
      <c r="S23" s="7">
        <f t="shared" si="1"/>
        <v>57131005468</v>
      </c>
    </row>
    <row r="24" spans="1:19" ht="21" x14ac:dyDescent="0.2">
      <c r="A24" s="5" t="s">
        <v>65</v>
      </c>
      <c r="C24" s="7" t="s">
        <v>111</v>
      </c>
      <c r="E24" s="7" t="s">
        <v>96</v>
      </c>
      <c r="G24" s="7" t="s">
        <v>96</v>
      </c>
      <c r="I24" s="7">
        <v>0</v>
      </c>
      <c r="K24" s="7">
        <v>0</v>
      </c>
      <c r="M24" s="7">
        <f t="shared" si="0"/>
        <v>0</v>
      </c>
      <c r="O24" s="7">
        <v>10183889040</v>
      </c>
      <c r="Q24" s="7">
        <v>-603684144</v>
      </c>
      <c r="S24" s="7">
        <f t="shared" si="1"/>
        <v>9580204896</v>
      </c>
    </row>
    <row r="25" spans="1:19" ht="21" x14ac:dyDescent="0.2">
      <c r="A25" s="5" t="s">
        <v>85</v>
      </c>
      <c r="C25" s="7" t="s">
        <v>133</v>
      </c>
      <c r="E25" s="7">
        <v>1</v>
      </c>
      <c r="G25" s="7">
        <v>440</v>
      </c>
      <c r="I25" s="7">
        <v>440</v>
      </c>
      <c r="K25" s="7">
        <v>-61</v>
      </c>
      <c r="M25" s="7">
        <f t="shared" si="0"/>
        <v>379</v>
      </c>
      <c r="O25" s="7">
        <v>440</v>
      </c>
      <c r="Q25" s="7">
        <v>-61</v>
      </c>
      <c r="S25" s="7">
        <f t="shared" si="1"/>
        <v>379</v>
      </c>
    </row>
    <row r="26" spans="1:19" ht="21" x14ac:dyDescent="0.2">
      <c r="A26" s="5" t="s">
        <v>97</v>
      </c>
      <c r="C26" s="7" t="s">
        <v>125</v>
      </c>
      <c r="E26" s="7">
        <v>164626436</v>
      </c>
      <c r="G26" s="7">
        <v>9</v>
      </c>
      <c r="I26" s="7">
        <v>1481637924</v>
      </c>
      <c r="K26" s="7">
        <v>-109924944</v>
      </c>
      <c r="M26" s="7">
        <f t="shared" si="0"/>
        <v>1371712980</v>
      </c>
      <c r="O26" s="7">
        <v>1481637924</v>
      </c>
      <c r="Q26" s="7">
        <v>-109924944</v>
      </c>
      <c r="S26" s="7">
        <f t="shared" si="1"/>
        <v>1371712980</v>
      </c>
    </row>
    <row r="27" spans="1:19" ht="21" x14ac:dyDescent="0.2">
      <c r="A27" s="5" t="s">
        <v>99</v>
      </c>
      <c r="C27" s="7" t="s">
        <v>117</v>
      </c>
      <c r="E27" s="7">
        <v>1155187</v>
      </c>
      <c r="G27" s="7">
        <v>160</v>
      </c>
      <c r="I27" s="7">
        <v>184829920</v>
      </c>
      <c r="K27" s="7">
        <v>-13929551</v>
      </c>
      <c r="M27" s="7">
        <f t="shared" si="0"/>
        <v>170900369</v>
      </c>
      <c r="O27" s="7">
        <v>184829920</v>
      </c>
      <c r="Q27" s="7">
        <v>-13929551</v>
      </c>
      <c r="S27" s="7">
        <f t="shared" si="1"/>
        <v>170900369</v>
      </c>
    </row>
    <row r="28" spans="1:19" ht="21" x14ac:dyDescent="0.2">
      <c r="A28" s="5" t="s">
        <v>69</v>
      </c>
      <c r="C28" s="7" t="s">
        <v>130</v>
      </c>
      <c r="E28" s="7">
        <v>27663512</v>
      </c>
      <c r="G28" s="7">
        <v>400</v>
      </c>
      <c r="I28" s="7">
        <v>11065404800</v>
      </c>
      <c r="K28" s="7">
        <v>-222793385</v>
      </c>
      <c r="M28" s="7">
        <f t="shared" si="0"/>
        <v>10842611415</v>
      </c>
      <c r="O28" s="7">
        <v>11065404800</v>
      </c>
      <c r="Q28" s="7">
        <v>-222793385</v>
      </c>
      <c r="S28" s="7">
        <f t="shared" si="1"/>
        <v>10842611415</v>
      </c>
    </row>
    <row r="29" spans="1:19" ht="21" x14ac:dyDescent="0.2">
      <c r="A29" s="5" t="s">
        <v>76</v>
      </c>
      <c r="C29" s="7" t="s">
        <v>134</v>
      </c>
      <c r="E29" s="7" t="s">
        <v>96</v>
      </c>
      <c r="G29" s="7" t="s">
        <v>96</v>
      </c>
      <c r="I29" s="7">
        <v>0</v>
      </c>
      <c r="K29" s="7">
        <v>0</v>
      </c>
      <c r="M29" s="7">
        <f t="shared" si="0"/>
        <v>0</v>
      </c>
      <c r="O29" s="7">
        <v>360000000</v>
      </c>
      <c r="Q29" s="7">
        <v>-6536651</v>
      </c>
      <c r="S29" s="7">
        <f t="shared" si="1"/>
        <v>353463349</v>
      </c>
    </row>
    <row r="30" spans="1:19" ht="21" x14ac:dyDescent="0.2">
      <c r="A30" s="5" t="s">
        <v>119</v>
      </c>
      <c r="C30" s="7" t="s">
        <v>117</v>
      </c>
      <c r="E30" s="7">
        <v>2386585</v>
      </c>
      <c r="G30" s="7">
        <v>1470</v>
      </c>
      <c r="I30" s="7">
        <v>3508279950</v>
      </c>
      <c r="K30" s="7">
        <v>-111669388</v>
      </c>
      <c r="M30" s="7">
        <f t="shared" si="0"/>
        <v>3396610562</v>
      </c>
      <c r="O30" s="7">
        <v>3508279950</v>
      </c>
      <c r="Q30" s="7">
        <v>-111669388</v>
      </c>
      <c r="S30" s="7">
        <f t="shared" si="1"/>
        <v>3396610562</v>
      </c>
    </row>
    <row r="31" spans="1:19" ht="21.75" thickBot="1" x14ac:dyDescent="0.25">
      <c r="A31" s="5" t="s">
        <v>102</v>
      </c>
      <c r="C31" s="7" t="s">
        <v>117</v>
      </c>
      <c r="E31" s="7">
        <v>585000</v>
      </c>
      <c r="G31" s="7">
        <v>414</v>
      </c>
      <c r="I31" s="7">
        <v>242190000</v>
      </c>
      <c r="K31" s="7">
        <v>-17683714</v>
      </c>
      <c r="M31" s="7">
        <f t="shared" si="0"/>
        <v>224506286</v>
      </c>
      <c r="O31" s="7">
        <v>242190000</v>
      </c>
      <c r="Q31" s="7">
        <v>-17683714</v>
      </c>
      <c r="S31" s="7">
        <f t="shared" si="1"/>
        <v>224506286</v>
      </c>
    </row>
    <row r="32" spans="1:19" ht="21.75" thickBot="1" x14ac:dyDescent="0.25">
      <c r="I32" s="16">
        <f>SUM(I8:I31)</f>
        <v>250469429473</v>
      </c>
      <c r="J32" s="5"/>
      <c r="K32" s="16">
        <f>SUM(K8:K31)</f>
        <v>-19392774147</v>
      </c>
      <c r="L32" s="5"/>
      <c r="M32" s="16">
        <f>SUM(M8:M31)</f>
        <v>231076655326</v>
      </c>
      <c r="N32" s="5"/>
      <c r="O32" s="16">
        <f>SUM(O8:O31)</f>
        <v>268029576357</v>
      </c>
      <c r="P32" s="5"/>
      <c r="Q32" s="16">
        <f>SUM(Q8:Q31)</f>
        <v>-20302843852</v>
      </c>
      <c r="R32" s="5"/>
      <c r="S32" s="16">
        <f>SUM(S8:S31)</f>
        <v>247726732505</v>
      </c>
    </row>
    <row r="33" spans="18:18" ht="19.5" thickTop="1" x14ac:dyDescent="0.2"/>
    <row r="34" spans="18:18" x14ac:dyDescent="0.2">
      <c r="R34" s="7">
        <f>+S33-S32</f>
        <v>-247726732505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S18" sqref="S18"/>
    </sheetView>
  </sheetViews>
  <sheetFormatPr defaultRowHeight="18.75" x14ac:dyDescent="0.45"/>
  <cols>
    <col min="1" max="1" width="17.125" style="20" bestFit="1" customWidth="1"/>
    <col min="2" max="2" width="0.875" style="20" customWidth="1"/>
    <col min="3" max="3" width="32.125" style="20" bestFit="1" customWidth="1"/>
    <col min="4" max="4" width="0.875" style="20" customWidth="1"/>
    <col min="5" max="5" width="27.875" style="20" bestFit="1" customWidth="1"/>
    <col min="6" max="6" width="0.875" style="20" customWidth="1"/>
    <col min="7" max="7" width="32.125" style="20" bestFit="1" customWidth="1"/>
    <col min="8" max="8" width="0.875" style="20" customWidth="1"/>
    <col min="9" max="9" width="27.875" style="20" bestFit="1" customWidth="1"/>
    <col min="10" max="10" width="0.875" style="20" customWidth="1"/>
    <col min="11" max="11" width="8" style="20" customWidth="1"/>
    <col min="12" max="16384" width="9" style="20"/>
  </cols>
  <sheetData>
    <row r="2" spans="1:9" ht="26.25" x14ac:dyDescent="0.45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</row>
    <row r="3" spans="1:9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</row>
    <row r="4" spans="1:9" ht="26.25" x14ac:dyDescent="0.45">
      <c r="A4" s="62" t="str">
        <f>+سهام!A4</f>
        <v>برای ماه منتهی به 1405/04/31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</row>
    <row r="6" spans="1:9" ht="27" thickBot="1" x14ac:dyDescent="0.5">
      <c r="A6" s="65" t="s">
        <v>46</v>
      </c>
      <c r="B6" s="65" t="s">
        <v>46</v>
      </c>
      <c r="C6" s="65" t="s">
        <v>26</v>
      </c>
      <c r="D6" s="65" t="s">
        <v>26</v>
      </c>
      <c r="E6" s="65" t="s">
        <v>26</v>
      </c>
      <c r="G6" s="65" t="s">
        <v>27</v>
      </c>
      <c r="H6" s="65" t="s">
        <v>27</v>
      </c>
      <c r="I6" s="65" t="s">
        <v>27</v>
      </c>
    </row>
    <row r="7" spans="1:9" ht="27" thickBot="1" x14ac:dyDescent="0.5">
      <c r="A7" s="28" t="s">
        <v>47</v>
      </c>
      <c r="C7" s="44" t="s">
        <v>48</v>
      </c>
      <c r="E7" s="44" t="s">
        <v>49</v>
      </c>
      <c r="G7" s="44" t="s">
        <v>48</v>
      </c>
      <c r="I7" s="44" t="s">
        <v>49</v>
      </c>
    </row>
    <row r="8" spans="1:9" ht="21" x14ac:dyDescent="0.55000000000000004">
      <c r="A8" s="29" t="s">
        <v>22</v>
      </c>
      <c r="C8" s="48">
        <f>+'سود سپرده بانکی'!G8</f>
        <v>605119354</v>
      </c>
      <c r="D8" s="48"/>
      <c r="E8" s="47">
        <f>+C8/$C$10</f>
        <v>0.99999414003337173</v>
      </c>
      <c r="F8" s="48"/>
      <c r="G8" s="48">
        <f>+'سود سپرده بانکی'!M8</f>
        <v>9220945528</v>
      </c>
      <c r="H8" s="48"/>
      <c r="I8" s="47">
        <f>+G8/$G$10</f>
        <v>0.99999812806966093</v>
      </c>
    </row>
    <row r="9" spans="1:9" ht="21" x14ac:dyDescent="0.55000000000000004">
      <c r="A9" s="29" t="s">
        <v>94</v>
      </c>
      <c r="C9" s="48">
        <f>+'سود سپرده بانکی'!G9</f>
        <v>3546</v>
      </c>
      <c r="D9" s="48"/>
      <c r="E9" s="47">
        <f>+C9/$C$10</f>
        <v>5.8599666282667538E-6</v>
      </c>
      <c r="F9" s="48"/>
      <c r="G9" s="48">
        <f>+'سود سپرده بانکی'!M9</f>
        <v>17261</v>
      </c>
      <c r="H9" s="48"/>
      <c r="I9" s="47">
        <f>+G9/$G$10</f>
        <v>1.8719303390521468E-6</v>
      </c>
    </row>
    <row r="10" spans="1:9" ht="21.75" thickBot="1" x14ac:dyDescent="0.5">
      <c r="A10" s="20" t="s">
        <v>15</v>
      </c>
      <c r="C10" s="50">
        <f>SUM(C8:C9)</f>
        <v>605122900</v>
      </c>
      <c r="D10" s="5"/>
      <c r="E10" s="49">
        <f>SUM(E8:E9)</f>
        <v>1</v>
      </c>
      <c r="F10" s="5"/>
      <c r="G10" s="50">
        <f>SUM(G8:G9)</f>
        <v>9220962789</v>
      </c>
      <c r="H10" s="5"/>
      <c r="I10" s="49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S18" sqref="S18"/>
    </sheetView>
  </sheetViews>
  <sheetFormatPr defaultRowHeight="18.75" x14ac:dyDescent="0.2"/>
  <cols>
    <col min="1" max="1" width="18.37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</row>
    <row r="3" spans="1:13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</row>
    <row r="4" spans="1:13" ht="26.25" x14ac:dyDescent="0.2">
      <c r="A4" s="62" t="str">
        <f>+سهام!A4</f>
        <v>برای ماه منتهی به 1405/04/31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</row>
    <row r="6" spans="1:13" ht="27" thickBot="1" x14ac:dyDescent="0.25">
      <c r="A6" s="65" t="s">
        <v>25</v>
      </c>
      <c r="B6" s="65" t="s">
        <v>25</v>
      </c>
      <c r="C6" s="65" t="s">
        <v>26</v>
      </c>
      <c r="D6" s="65" t="s">
        <v>26</v>
      </c>
      <c r="E6" s="65" t="s">
        <v>26</v>
      </c>
      <c r="F6" s="65" t="s">
        <v>26</v>
      </c>
      <c r="G6" s="65" t="s">
        <v>26</v>
      </c>
      <c r="I6" s="65" t="s">
        <v>27</v>
      </c>
      <c r="J6" s="65" t="s">
        <v>27</v>
      </c>
      <c r="K6" s="65" t="s">
        <v>27</v>
      </c>
      <c r="L6" s="65" t="s">
        <v>27</v>
      </c>
      <c r="M6" s="65" t="s">
        <v>27</v>
      </c>
    </row>
    <row r="7" spans="1:13" ht="27" thickBot="1" x14ac:dyDescent="0.25">
      <c r="A7" s="28" t="s">
        <v>28</v>
      </c>
      <c r="C7" s="28" t="s">
        <v>29</v>
      </c>
      <c r="E7" s="28" t="s">
        <v>30</v>
      </c>
      <c r="G7" s="28" t="s">
        <v>31</v>
      </c>
      <c r="I7" s="28" t="s">
        <v>29</v>
      </c>
      <c r="K7" s="28" t="s">
        <v>30</v>
      </c>
      <c r="M7" s="28" t="s">
        <v>31</v>
      </c>
    </row>
    <row r="8" spans="1:13" ht="19.5" customHeight="1" x14ac:dyDescent="0.2">
      <c r="A8" s="5" t="s">
        <v>22</v>
      </c>
      <c r="C8" s="7">
        <v>605119354</v>
      </c>
      <c r="E8" s="7">
        <v>0</v>
      </c>
      <c r="G8" s="7">
        <f>+C8-E8</f>
        <v>605119354</v>
      </c>
      <c r="I8" s="7">
        <v>9220945528</v>
      </c>
      <c r="K8" s="7">
        <v>0</v>
      </c>
      <c r="M8" s="7">
        <f>+I8-K8</f>
        <v>9220945528</v>
      </c>
    </row>
    <row r="9" spans="1:13" ht="19.5" customHeight="1" thickBot="1" x14ac:dyDescent="0.25">
      <c r="A9" s="5" t="s">
        <v>94</v>
      </c>
      <c r="C9" s="7">
        <v>3546</v>
      </c>
      <c r="E9" s="7">
        <v>0</v>
      </c>
      <c r="G9" s="7">
        <f>+C9-E9</f>
        <v>3546</v>
      </c>
      <c r="I9" s="7">
        <v>17261</v>
      </c>
      <c r="K9" s="7">
        <v>0</v>
      </c>
      <c r="M9" s="7">
        <f>+I9-K9</f>
        <v>17261</v>
      </c>
    </row>
    <row r="10" spans="1:13" ht="21.75" thickBot="1" x14ac:dyDescent="0.25">
      <c r="A10" s="7" t="s">
        <v>15</v>
      </c>
      <c r="C10" s="16">
        <f>SUM(C8:C9)</f>
        <v>605122900</v>
      </c>
      <c r="D10" s="5"/>
      <c r="E10" s="16">
        <f t="shared" ref="E10:M10" si="0">SUM(E8:E9)</f>
        <v>0</v>
      </c>
      <c r="F10" s="5">
        <f t="shared" si="0"/>
        <v>0</v>
      </c>
      <c r="G10" s="16">
        <f t="shared" si="0"/>
        <v>605122900</v>
      </c>
      <c r="H10" s="5">
        <f t="shared" si="0"/>
        <v>0</v>
      </c>
      <c r="I10" s="16">
        <f t="shared" si="0"/>
        <v>9220962789</v>
      </c>
      <c r="J10" s="5">
        <f t="shared" si="0"/>
        <v>0</v>
      </c>
      <c r="K10" s="16">
        <f t="shared" si="0"/>
        <v>0</v>
      </c>
      <c r="L10" s="5">
        <f t="shared" si="0"/>
        <v>0</v>
      </c>
      <c r="M10" s="16">
        <f t="shared" si="0"/>
        <v>9220962789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Q53"/>
  <sheetViews>
    <sheetView rightToLeft="1" zoomScale="85" zoomScaleNormal="85" workbookViewId="0">
      <selection activeCell="S18" sqref="S18"/>
    </sheetView>
  </sheetViews>
  <sheetFormatPr defaultRowHeight="22.5" x14ac:dyDescent="0.2"/>
  <cols>
    <col min="1" max="1" width="31" style="10" customWidth="1"/>
    <col min="2" max="2" width="0.875" style="10" customWidth="1"/>
    <col min="3" max="3" width="15.75" style="10" customWidth="1"/>
    <col min="4" max="4" width="0.875" style="10" customWidth="1"/>
    <col min="5" max="5" width="19.25" style="10" customWidth="1"/>
    <col min="6" max="6" width="0.875" style="10" customWidth="1"/>
    <col min="7" max="7" width="19.25" style="10" customWidth="1"/>
    <col min="8" max="8" width="0.875" style="10" customWidth="1"/>
    <col min="9" max="9" width="24.5" style="10" customWidth="1"/>
    <col min="10" max="10" width="0.875" style="10" customWidth="1"/>
    <col min="11" max="11" width="16.625" style="10" customWidth="1"/>
    <col min="12" max="12" width="0.875" style="10" customWidth="1"/>
    <col min="13" max="13" width="21.125" style="10" bestFit="1" customWidth="1"/>
    <col min="14" max="14" width="0.875" style="10" customWidth="1"/>
    <col min="15" max="15" width="21.25" style="10" bestFit="1" customWidth="1"/>
    <col min="16" max="16" width="0.875" style="10" customWidth="1"/>
    <col min="17" max="17" width="24.5" style="10" customWidth="1"/>
    <col min="18" max="18" width="0.875" style="10" customWidth="1"/>
    <col min="19" max="16384" width="9" style="10"/>
  </cols>
  <sheetData>
    <row r="2" spans="1:17" ht="24" x14ac:dyDescent="0.2">
      <c r="A2" s="66" t="str">
        <f>+سهام!A2</f>
        <v>صندوق سرمایه‌گذاری بخشی صنایع مفید - خودران</v>
      </c>
      <c r="B2" s="66" t="s">
        <v>0</v>
      </c>
      <c r="C2" s="66" t="s">
        <v>0</v>
      </c>
      <c r="D2" s="66" t="s">
        <v>0</v>
      </c>
      <c r="E2" s="66" t="s">
        <v>0</v>
      </c>
      <c r="F2" s="66" t="s">
        <v>0</v>
      </c>
      <c r="G2" s="66" t="s">
        <v>0</v>
      </c>
      <c r="H2" s="66" t="s">
        <v>0</v>
      </c>
      <c r="I2" s="66" t="s">
        <v>0</v>
      </c>
      <c r="J2" s="66" t="s">
        <v>0</v>
      </c>
      <c r="K2" s="66" t="s">
        <v>0</v>
      </c>
      <c r="L2" s="66" t="s">
        <v>0</v>
      </c>
      <c r="M2" s="66" t="s">
        <v>0</v>
      </c>
      <c r="N2" s="66" t="s">
        <v>0</v>
      </c>
      <c r="O2" s="66" t="s">
        <v>0</v>
      </c>
      <c r="P2" s="66" t="s">
        <v>0</v>
      </c>
      <c r="Q2" s="66" t="s">
        <v>0</v>
      </c>
    </row>
    <row r="3" spans="1:17" ht="24" x14ac:dyDescent="0.2">
      <c r="A3" s="66" t="s">
        <v>24</v>
      </c>
      <c r="B3" s="66" t="s">
        <v>24</v>
      </c>
      <c r="C3" s="66" t="s">
        <v>24</v>
      </c>
      <c r="D3" s="66" t="s">
        <v>24</v>
      </c>
      <c r="E3" s="66" t="s">
        <v>24</v>
      </c>
      <c r="F3" s="66" t="s">
        <v>24</v>
      </c>
      <c r="G3" s="66" t="s">
        <v>24</v>
      </c>
      <c r="H3" s="66" t="s">
        <v>24</v>
      </c>
      <c r="I3" s="66" t="s">
        <v>24</v>
      </c>
      <c r="J3" s="66" t="s">
        <v>24</v>
      </c>
      <c r="K3" s="66" t="s">
        <v>24</v>
      </c>
      <c r="L3" s="66" t="s">
        <v>24</v>
      </c>
      <c r="M3" s="66" t="s">
        <v>24</v>
      </c>
      <c r="N3" s="66" t="s">
        <v>24</v>
      </c>
      <c r="O3" s="66" t="s">
        <v>24</v>
      </c>
      <c r="P3" s="66" t="s">
        <v>24</v>
      </c>
      <c r="Q3" s="66" t="s">
        <v>24</v>
      </c>
    </row>
    <row r="4" spans="1:17" ht="24" x14ac:dyDescent="0.2">
      <c r="A4" s="66" t="str">
        <f>+سهام!A4</f>
        <v>برای ماه منتهی به 1405/04/31</v>
      </c>
      <c r="B4" s="66" t="s">
        <v>2</v>
      </c>
      <c r="C4" s="66" t="s">
        <v>2</v>
      </c>
      <c r="D4" s="66" t="s">
        <v>2</v>
      </c>
      <c r="E4" s="66" t="s">
        <v>2</v>
      </c>
      <c r="F4" s="66" t="s">
        <v>2</v>
      </c>
      <c r="G4" s="66" t="s">
        <v>2</v>
      </c>
      <c r="H4" s="66" t="s">
        <v>2</v>
      </c>
      <c r="I4" s="66" t="s">
        <v>2</v>
      </c>
      <c r="J4" s="66" t="s">
        <v>2</v>
      </c>
      <c r="K4" s="66" t="s">
        <v>2</v>
      </c>
      <c r="L4" s="66" t="s">
        <v>2</v>
      </c>
      <c r="M4" s="66" t="s">
        <v>2</v>
      </c>
      <c r="N4" s="66" t="s">
        <v>2</v>
      </c>
      <c r="O4" s="66" t="s">
        <v>2</v>
      </c>
      <c r="P4" s="66" t="s">
        <v>2</v>
      </c>
      <c r="Q4" s="66" t="s">
        <v>2</v>
      </c>
    </row>
    <row r="6" spans="1:17" ht="24.75" thickBot="1" x14ac:dyDescent="0.25">
      <c r="A6" s="67" t="s">
        <v>3</v>
      </c>
      <c r="C6" s="68" t="s">
        <v>26</v>
      </c>
      <c r="D6" s="68" t="s">
        <v>26</v>
      </c>
      <c r="E6" s="68" t="s">
        <v>26</v>
      </c>
      <c r="F6" s="68" t="s">
        <v>26</v>
      </c>
      <c r="G6" s="68" t="s">
        <v>26</v>
      </c>
      <c r="H6" s="68" t="s">
        <v>26</v>
      </c>
      <c r="I6" s="68" t="s">
        <v>26</v>
      </c>
      <c r="K6" s="68" t="s">
        <v>27</v>
      </c>
      <c r="L6" s="68" t="s">
        <v>27</v>
      </c>
      <c r="M6" s="68" t="s">
        <v>27</v>
      </c>
      <c r="N6" s="68" t="s">
        <v>27</v>
      </c>
      <c r="O6" s="68" t="s">
        <v>27</v>
      </c>
      <c r="P6" s="68" t="s">
        <v>27</v>
      </c>
      <c r="Q6" s="68" t="s">
        <v>27</v>
      </c>
    </row>
    <row r="7" spans="1:17" ht="24.75" thickBot="1" x14ac:dyDescent="0.25">
      <c r="A7" s="68" t="s">
        <v>3</v>
      </c>
      <c r="C7" s="24" t="s">
        <v>7</v>
      </c>
      <c r="E7" s="24" t="s">
        <v>38</v>
      </c>
      <c r="G7" s="24" t="s">
        <v>39</v>
      </c>
      <c r="I7" s="24" t="s">
        <v>41</v>
      </c>
      <c r="K7" s="24" t="s">
        <v>7</v>
      </c>
      <c r="M7" s="24" t="s">
        <v>38</v>
      </c>
      <c r="O7" s="24" t="s">
        <v>39</v>
      </c>
      <c r="Q7" s="24" t="s">
        <v>41</v>
      </c>
    </row>
    <row r="8" spans="1:17" ht="24" x14ac:dyDescent="0.2">
      <c r="A8" s="18" t="s">
        <v>80</v>
      </c>
      <c r="C8" s="10">
        <v>0</v>
      </c>
      <c r="E8" s="10">
        <v>0</v>
      </c>
      <c r="G8" s="10">
        <v>0</v>
      </c>
      <c r="I8" s="10">
        <f>+E8-G8</f>
        <v>0</v>
      </c>
      <c r="K8" s="10">
        <v>535000</v>
      </c>
      <c r="M8" s="10">
        <v>11798761384</v>
      </c>
      <c r="O8" s="10">
        <v>7883337082</v>
      </c>
      <c r="Q8" s="10">
        <f t="shared" ref="Q8:Q41" si="0">+M8-O8</f>
        <v>3915424302</v>
      </c>
    </row>
    <row r="9" spans="1:17" ht="24" x14ac:dyDescent="0.2">
      <c r="A9" s="18" t="s">
        <v>113</v>
      </c>
      <c r="C9" s="10">
        <v>448219</v>
      </c>
      <c r="E9" s="10">
        <v>19057167514</v>
      </c>
      <c r="G9" s="10">
        <v>16141238817</v>
      </c>
      <c r="I9" s="10">
        <f t="shared" ref="I9:I42" si="1">+E9-G9</f>
        <v>2915928697</v>
      </c>
      <c r="K9" s="10">
        <v>448219</v>
      </c>
      <c r="M9" s="10">
        <v>19057167514</v>
      </c>
      <c r="O9" s="10">
        <v>16141238817</v>
      </c>
      <c r="Q9" s="10">
        <f t="shared" si="0"/>
        <v>2915928697</v>
      </c>
    </row>
    <row r="10" spans="1:17" ht="24" x14ac:dyDescent="0.2">
      <c r="A10" s="18" t="s">
        <v>88</v>
      </c>
      <c r="C10" s="10">
        <v>0</v>
      </c>
      <c r="E10" s="10">
        <v>0</v>
      </c>
      <c r="G10" s="10">
        <v>0</v>
      </c>
      <c r="I10" s="10">
        <f t="shared" si="1"/>
        <v>0</v>
      </c>
      <c r="K10" s="10">
        <v>2513000</v>
      </c>
      <c r="M10" s="10">
        <v>17178832375</v>
      </c>
      <c r="O10" s="10">
        <v>16254225830</v>
      </c>
      <c r="Q10" s="10">
        <f t="shared" si="0"/>
        <v>924606545</v>
      </c>
    </row>
    <row r="11" spans="1:17" ht="24" x14ac:dyDescent="0.2">
      <c r="A11" s="18" t="s">
        <v>72</v>
      </c>
      <c r="C11" s="10">
        <v>0</v>
      </c>
      <c r="E11" s="10">
        <v>0</v>
      </c>
      <c r="G11" s="10">
        <v>0</v>
      </c>
      <c r="I11" s="10">
        <f t="shared" si="1"/>
        <v>0</v>
      </c>
      <c r="K11" s="10">
        <v>95876287</v>
      </c>
      <c r="M11" s="10">
        <v>405190191242</v>
      </c>
      <c r="O11" s="10">
        <v>430863287895</v>
      </c>
      <c r="Q11" s="10">
        <f t="shared" si="0"/>
        <v>-25673096653</v>
      </c>
    </row>
    <row r="12" spans="1:17" ht="24" x14ac:dyDescent="0.2">
      <c r="A12" s="18" t="s">
        <v>110</v>
      </c>
      <c r="C12" s="10">
        <v>3121529</v>
      </c>
      <c r="E12" s="10">
        <v>5145275395</v>
      </c>
      <c r="G12" s="10">
        <v>5378979861</v>
      </c>
      <c r="I12" s="10">
        <f t="shared" si="1"/>
        <v>-233704466</v>
      </c>
      <c r="K12" s="10">
        <v>3121529</v>
      </c>
      <c r="M12" s="10">
        <v>5145275395</v>
      </c>
      <c r="O12" s="10">
        <v>5378979861</v>
      </c>
      <c r="Q12" s="10">
        <f t="shared" si="0"/>
        <v>-233704466</v>
      </c>
    </row>
    <row r="13" spans="1:17" ht="24" x14ac:dyDescent="0.2">
      <c r="A13" s="18" t="s">
        <v>54</v>
      </c>
      <c r="C13" s="10">
        <v>83307664</v>
      </c>
      <c r="E13" s="10">
        <v>39003125521</v>
      </c>
      <c r="G13" s="10">
        <v>46055945589</v>
      </c>
      <c r="I13" s="10">
        <f t="shared" si="1"/>
        <v>-7052820068</v>
      </c>
      <c r="K13" s="10">
        <v>835135665</v>
      </c>
      <c r="M13" s="10">
        <v>420232980781</v>
      </c>
      <c r="O13" s="10">
        <v>459453897394</v>
      </c>
      <c r="Q13" s="10">
        <f t="shared" si="0"/>
        <v>-39220916613</v>
      </c>
    </row>
    <row r="14" spans="1:17" ht="24" x14ac:dyDescent="0.2">
      <c r="A14" s="18" t="s">
        <v>56</v>
      </c>
      <c r="C14" s="10">
        <v>0</v>
      </c>
      <c r="E14" s="10">
        <v>0</v>
      </c>
      <c r="G14" s="10">
        <v>0</v>
      </c>
      <c r="I14" s="10">
        <f t="shared" si="1"/>
        <v>0</v>
      </c>
      <c r="K14" s="10">
        <v>8602573</v>
      </c>
      <c r="M14" s="10">
        <v>29281770869</v>
      </c>
      <c r="O14" s="10">
        <v>36192958464</v>
      </c>
      <c r="Q14" s="10">
        <f t="shared" si="0"/>
        <v>-6911187595</v>
      </c>
    </row>
    <row r="15" spans="1:17" ht="24" x14ac:dyDescent="0.2">
      <c r="A15" s="18" t="s">
        <v>92</v>
      </c>
      <c r="C15" s="10">
        <v>0</v>
      </c>
      <c r="E15" s="10">
        <v>0</v>
      </c>
      <c r="G15" s="10">
        <v>0</v>
      </c>
      <c r="I15" s="10">
        <f t="shared" si="1"/>
        <v>0</v>
      </c>
      <c r="K15" s="10">
        <v>400000</v>
      </c>
      <c r="M15" s="10">
        <v>2369540775</v>
      </c>
      <c r="O15" s="10">
        <v>2527779806</v>
      </c>
      <c r="Q15" s="10">
        <f t="shared" si="0"/>
        <v>-158239031</v>
      </c>
    </row>
    <row r="16" spans="1:17" ht="24" x14ac:dyDescent="0.2">
      <c r="A16" s="18" t="s">
        <v>86</v>
      </c>
      <c r="C16" s="10">
        <v>687460</v>
      </c>
      <c r="E16" s="10">
        <v>25274348884</v>
      </c>
      <c r="G16" s="10">
        <v>42552143054</v>
      </c>
      <c r="I16" s="10">
        <f t="shared" si="1"/>
        <v>-17277794170</v>
      </c>
      <c r="K16" s="10">
        <v>778442</v>
      </c>
      <c r="M16" s="10">
        <v>29837863371</v>
      </c>
      <c r="O16" s="10">
        <v>48183713007</v>
      </c>
      <c r="Q16" s="10">
        <f t="shared" si="0"/>
        <v>-18345849636</v>
      </c>
    </row>
    <row r="17" spans="1:17" ht="24" x14ac:dyDescent="0.2">
      <c r="A17" s="18" t="s">
        <v>66</v>
      </c>
      <c r="C17" s="10">
        <v>1136125</v>
      </c>
      <c r="E17" s="10">
        <v>5005401858</v>
      </c>
      <c r="G17" s="10">
        <v>5839283277</v>
      </c>
      <c r="I17" s="10">
        <f t="shared" si="1"/>
        <v>-833881419</v>
      </c>
      <c r="K17" s="10">
        <v>14162251</v>
      </c>
      <c r="M17" s="10">
        <v>98973785018</v>
      </c>
      <c r="O17" s="10">
        <v>90519595582</v>
      </c>
      <c r="Q17" s="10">
        <f t="shared" si="0"/>
        <v>8454189436</v>
      </c>
    </row>
    <row r="18" spans="1:17" ht="24" x14ac:dyDescent="0.2">
      <c r="A18" s="18" t="s">
        <v>103</v>
      </c>
      <c r="C18" s="10">
        <v>3530015</v>
      </c>
      <c r="E18" s="10">
        <v>5005398318</v>
      </c>
      <c r="G18" s="10">
        <v>5034855382</v>
      </c>
      <c r="I18" s="10">
        <f t="shared" si="1"/>
        <v>-29457064</v>
      </c>
      <c r="K18" s="10">
        <v>3530015</v>
      </c>
      <c r="M18" s="10">
        <v>5005398318</v>
      </c>
      <c r="O18" s="10">
        <v>5034855382</v>
      </c>
      <c r="Q18" s="10">
        <f t="shared" si="0"/>
        <v>-29457064</v>
      </c>
    </row>
    <row r="19" spans="1:17" ht="24" x14ac:dyDescent="0.2">
      <c r="A19" s="18" t="s">
        <v>74</v>
      </c>
      <c r="C19" s="10">
        <v>0</v>
      </c>
      <c r="E19" s="10">
        <v>0</v>
      </c>
      <c r="G19" s="10">
        <v>0</v>
      </c>
      <c r="I19" s="10">
        <f t="shared" si="1"/>
        <v>0</v>
      </c>
      <c r="K19" s="10">
        <v>5757555</v>
      </c>
      <c r="M19" s="10">
        <v>92477054298</v>
      </c>
      <c r="O19" s="10">
        <v>142776254607</v>
      </c>
      <c r="Q19" s="10">
        <f t="shared" si="0"/>
        <v>-50299200309</v>
      </c>
    </row>
    <row r="20" spans="1:17" ht="24" x14ac:dyDescent="0.2">
      <c r="A20" s="18" t="s">
        <v>100</v>
      </c>
      <c r="C20" s="10">
        <v>15764267</v>
      </c>
      <c r="E20" s="10">
        <v>190939323157</v>
      </c>
      <c r="G20" s="10">
        <v>149843372737</v>
      </c>
      <c r="I20" s="10">
        <f t="shared" si="1"/>
        <v>41095950420</v>
      </c>
      <c r="K20" s="10">
        <v>15764267</v>
      </c>
      <c r="M20" s="10">
        <v>190939323157</v>
      </c>
      <c r="O20" s="10">
        <v>149843372737</v>
      </c>
      <c r="Q20" s="10">
        <f t="shared" si="0"/>
        <v>41095950420</v>
      </c>
    </row>
    <row r="21" spans="1:17" ht="24" x14ac:dyDescent="0.2">
      <c r="A21" s="18" t="s">
        <v>70</v>
      </c>
      <c r="C21" s="10">
        <v>0</v>
      </c>
      <c r="E21" s="10">
        <v>0</v>
      </c>
      <c r="G21" s="10">
        <v>0</v>
      </c>
      <c r="I21" s="10">
        <f t="shared" si="1"/>
        <v>0</v>
      </c>
      <c r="K21" s="10">
        <v>750000</v>
      </c>
      <c r="M21" s="10">
        <v>3355066566</v>
      </c>
      <c r="O21" s="10">
        <v>3296817075</v>
      </c>
      <c r="Q21" s="10">
        <f t="shared" si="0"/>
        <v>58249491</v>
      </c>
    </row>
    <row r="22" spans="1:17" ht="24" x14ac:dyDescent="0.2">
      <c r="A22" s="18" t="s">
        <v>77</v>
      </c>
      <c r="C22" s="10">
        <v>0</v>
      </c>
      <c r="E22" s="10">
        <v>0</v>
      </c>
      <c r="G22" s="10">
        <v>0</v>
      </c>
      <c r="I22" s="10">
        <f t="shared" si="1"/>
        <v>0</v>
      </c>
      <c r="K22" s="10">
        <v>375000</v>
      </c>
      <c r="M22" s="10">
        <v>10078958796</v>
      </c>
      <c r="O22" s="10">
        <v>10083943875</v>
      </c>
      <c r="Q22" s="10">
        <f t="shared" si="0"/>
        <v>-4985079</v>
      </c>
    </row>
    <row r="23" spans="1:17" ht="24" x14ac:dyDescent="0.2">
      <c r="A23" s="18" t="s">
        <v>76</v>
      </c>
      <c r="C23" s="10">
        <v>2307961</v>
      </c>
      <c r="E23" s="10">
        <v>37512173431</v>
      </c>
      <c r="G23" s="10">
        <v>36734609284</v>
      </c>
      <c r="I23" s="10">
        <f t="shared" si="1"/>
        <v>777564147</v>
      </c>
      <c r="K23" s="10">
        <v>2307961</v>
      </c>
      <c r="M23" s="10">
        <v>37512173431</v>
      </c>
      <c r="O23" s="10">
        <v>36734609284</v>
      </c>
      <c r="Q23" s="10">
        <f t="shared" si="0"/>
        <v>777564147</v>
      </c>
    </row>
    <row r="24" spans="1:17" ht="24" x14ac:dyDescent="0.2">
      <c r="A24" s="18" t="s">
        <v>65</v>
      </c>
      <c r="C24" s="10">
        <v>24000000</v>
      </c>
      <c r="E24" s="10">
        <v>81445522219</v>
      </c>
      <c r="G24" s="10">
        <v>75748396904</v>
      </c>
      <c r="I24" s="10">
        <f t="shared" si="1"/>
        <v>5697125315</v>
      </c>
      <c r="K24" s="10">
        <v>30315007</v>
      </c>
      <c r="M24" s="10">
        <v>98707412201</v>
      </c>
      <c r="O24" s="10">
        <v>99309278812</v>
      </c>
      <c r="Q24" s="10">
        <f t="shared" si="0"/>
        <v>-601866611</v>
      </c>
    </row>
    <row r="25" spans="1:17" ht="24" x14ac:dyDescent="0.2">
      <c r="A25" s="18" t="s">
        <v>60</v>
      </c>
      <c r="C25" s="10">
        <v>209687252</v>
      </c>
      <c r="E25" s="10">
        <v>326499084180</v>
      </c>
      <c r="G25" s="10">
        <v>322928415560</v>
      </c>
      <c r="I25" s="10">
        <f t="shared" si="1"/>
        <v>3570668620</v>
      </c>
      <c r="K25" s="10">
        <v>240870087</v>
      </c>
      <c r="M25" s="10">
        <v>382930807049</v>
      </c>
      <c r="O25" s="10">
        <v>372631005228</v>
      </c>
      <c r="Q25" s="10">
        <f t="shared" si="0"/>
        <v>10299801821</v>
      </c>
    </row>
    <row r="26" spans="1:17" ht="24" x14ac:dyDescent="0.2">
      <c r="A26" s="18" t="s">
        <v>57</v>
      </c>
      <c r="C26" s="10">
        <v>3100425</v>
      </c>
      <c r="E26" s="10">
        <v>5005398411</v>
      </c>
      <c r="G26" s="10">
        <v>6984543308</v>
      </c>
      <c r="I26" s="10">
        <f t="shared" si="1"/>
        <v>-1979144897</v>
      </c>
      <c r="K26" s="10">
        <v>3830232</v>
      </c>
      <c r="M26" s="10">
        <v>6883159909</v>
      </c>
      <c r="O26" s="10">
        <v>9179730521</v>
      </c>
      <c r="Q26" s="10">
        <f t="shared" si="0"/>
        <v>-2296570612</v>
      </c>
    </row>
    <row r="27" spans="1:17" ht="24" x14ac:dyDescent="0.2">
      <c r="A27" s="18" t="s">
        <v>55</v>
      </c>
      <c r="C27" s="10">
        <v>15792943</v>
      </c>
      <c r="E27" s="10">
        <v>21236207503</v>
      </c>
      <c r="G27" s="10">
        <v>20481881861</v>
      </c>
      <c r="I27" s="10">
        <f t="shared" si="1"/>
        <v>754325642</v>
      </c>
      <c r="K27" s="10">
        <v>15792944</v>
      </c>
      <c r="M27" s="10">
        <v>21236207504</v>
      </c>
      <c r="O27" s="10">
        <v>20481883156</v>
      </c>
      <c r="Q27" s="10">
        <f t="shared" si="0"/>
        <v>754324348</v>
      </c>
    </row>
    <row r="28" spans="1:17" ht="24" x14ac:dyDescent="0.2">
      <c r="A28" s="18" t="s">
        <v>79</v>
      </c>
      <c r="C28" s="10">
        <v>0</v>
      </c>
      <c r="E28" s="10">
        <v>0</v>
      </c>
      <c r="G28" s="10">
        <v>0</v>
      </c>
      <c r="I28" s="10">
        <f t="shared" si="1"/>
        <v>0</v>
      </c>
      <c r="K28" s="10">
        <v>515000</v>
      </c>
      <c r="M28" s="10">
        <v>7716139664</v>
      </c>
      <c r="O28" s="10">
        <v>10353245953</v>
      </c>
      <c r="Q28" s="10">
        <f t="shared" si="0"/>
        <v>-2637106289</v>
      </c>
    </row>
    <row r="29" spans="1:17" ht="24" x14ac:dyDescent="0.2">
      <c r="A29" s="18" t="s">
        <v>119</v>
      </c>
      <c r="C29" s="10">
        <v>263415</v>
      </c>
      <c r="E29" s="10">
        <v>5005404128</v>
      </c>
      <c r="G29" s="10">
        <v>4278869913</v>
      </c>
      <c r="I29" s="10">
        <f t="shared" si="1"/>
        <v>726534215</v>
      </c>
      <c r="K29" s="10">
        <v>263415</v>
      </c>
      <c r="M29" s="10">
        <v>5005404128</v>
      </c>
      <c r="O29" s="10">
        <v>4278869913</v>
      </c>
      <c r="Q29" s="10">
        <f t="shared" si="0"/>
        <v>726534215</v>
      </c>
    </row>
    <row r="30" spans="1:17" ht="24" x14ac:dyDescent="0.2">
      <c r="A30" s="18" t="s">
        <v>91</v>
      </c>
      <c r="C30" s="10">
        <v>0</v>
      </c>
      <c r="E30" s="10">
        <v>0</v>
      </c>
      <c r="G30" s="10">
        <v>0</v>
      </c>
      <c r="I30" s="10">
        <f t="shared" si="1"/>
        <v>0</v>
      </c>
      <c r="K30" s="10">
        <v>1245061</v>
      </c>
      <c r="M30" s="10">
        <v>1514645420</v>
      </c>
      <c r="O30" s="10">
        <v>2791426762</v>
      </c>
      <c r="Q30" s="10">
        <f t="shared" si="0"/>
        <v>-1276781342</v>
      </c>
    </row>
    <row r="31" spans="1:17" ht="24" x14ac:dyDescent="0.2">
      <c r="A31" s="18" t="s">
        <v>85</v>
      </c>
      <c r="C31" s="10">
        <v>4139551</v>
      </c>
      <c r="E31" s="10">
        <v>9728011972</v>
      </c>
      <c r="G31" s="10">
        <v>14038577316</v>
      </c>
      <c r="I31" s="10">
        <f t="shared" si="1"/>
        <v>-4310565344</v>
      </c>
      <c r="K31" s="10">
        <v>34955025</v>
      </c>
      <c r="M31" s="10">
        <v>96765439572</v>
      </c>
      <c r="O31" s="10">
        <v>119874696803</v>
      </c>
      <c r="Q31" s="10">
        <f t="shared" si="0"/>
        <v>-23109257231</v>
      </c>
    </row>
    <row r="32" spans="1:17" ht="24" x14ac:dyDescent="0.2">
      <c r="A32" s="18" t="s">
        <v>59</v>
      </c>
      <c r="C32" s="10">
        <v>13165148</v>
      </c>
      <c r="E32" s="10">
        <v>24982911546</v>
      </c>
      <c r="G32" s="10">
        <v>24576864695</v>
      </c>
      <c r="I32" s="10">
        <f t="shared" si="1"/>
        <v>406046851</v>
      </c>
      <c r="K32" s="10">
        <v>102410277</v>
      </c>
      <c r="M32" s="10">
        <v>154737220346</v>
      </c>
      <c r="O32" s="10">
        <v>192101484490</v>
      </c>
      <c r="Q32" s="10">
        <f t="shared" si="0"/>
        <v>-37364264144</v>
      </c>
    </row>
    <row r="33" spans="1:17" ht="24" x14ac:dyDescent="0.2">
      <c r="A33" s="18" t="s">
        <v>62</v>
      </c>
      <c r="C33" s="10">
        <v>0</v>
      </c>
      <c r="E33" s="10">
        <v>0</v>
      </c>
      <c r="G33" s="10">
        <v>0</v>
      </c>
      <c r="I33" s="10">
        <f t="shared" si="1"/>
        <v>0</v>
      </c>
      <c r="K33" s="10">
        <v>159611</v>
      </c>
      <c r="M33" s="10">
        <v>263381360</v>
      </c>
      <c r="O33" s="10">
        <v>310102576</v>
      </c>
      <c r="Q33" s="10">
        <f t="shared" si="0"/>
        <v>-46721216</v>
      </c>
    </row>
    <row r="34" spans="1:17" ht="24" x14ac:dyDescent="0.2">
      <c r="A34" s="18" t="s">
        <v>99</v>
      </c>
      <c r="C34" s="10">
        <v>9692146</v>
      </c>
      <c r="E34" s="10">
        <v>43016540139</v>
      </c>
      <c r="G34" s="10">
        <v>32345528437</v>
      </c>
      <c r="I34" s="10">
        <f t="shared" si="1"/>
        <v>10671011702</v>
      </c>
      <c r="K34" s="10">
        <v>9692146</v>
      </c>
      <c r="M34" s="10">
        <v>43016540139</v>
      </c>
      <c r="O34" s="10">
        <v>32345528437</v>
      </c>
      <c r="Q34" s="10">
        <f t="shared" si="0"/>
        <v>10671011702</v>
      </c>
    </row>
    <row r="35" spans="1:17" ht="24" x14ac:dyDescent="0.2">
      <c r="A35" s="18" t="s">
        <v>68</v>
      </c>
      <c r="C35" s="10">
        <v>60052271</v>
      </c>
      <c r="E35" s="10">
        <v>30032385965</v>
      </c>
      <c r="G35" s="10">
        <v>35194115677</v>
      </c>
      <c r="I35" s="10">
        <f t="shared" si="1"/>
        <v>-5161729712</v>
      </c>
      <c r="K35" s="10">
        <v>572414354</v>
      </c>
      <c r="M35" s="10">
        <v>310287749401</v>
      </c>
      <c r="O35" s="10">
        <v>351390468477</v>
      </c>
      <c r="Q35" s="10">
        <f t="shared" si="0"/>
        <v>-41102719076</v>
      </c>
    </row>
    <row r="36" spans="1:17" ht="24" x14ac:dyDescent="0.2">
      <c r="A36" s="18" t="s">
        <v>73</v>
      </c>
      <c r="C36" s="10">
        <v>0</v>
      </c>
      <c r="E36" s="10">
        <v>0</v>
      </c>
      <c r="G36" s="10">
        <v>0</v>
      </c>
      <c r="I36" s="10">
        <f t="shared" si="1"/>
        <v>0</v>
      </c>
      <c r="K36" s="10">
        <v>13459619</v>
      </c>
      <c r="M36" s="10">
        <v>55123518863</v>
      </c>
      <c r="O36" s="10">
        <v>54009949930</v>
      </c>
      <c r="Q36" s="10">
        <f t="shared" si="0"/>
        <v>1113568933</v>
      </c>
    </row>
    <row r="37" spans="1:17" ht="24" x14ac:dyDescent="0.2">
      <c r="A37" s="18" t="s">
        <v>67</v>
      </c>
      <c r="C37" s="10">
        <v>0</v>
      </c>
      <c r="E37" s="10">
        <v>0</v>
      </c>
      <c r="G37" s="10">
        <v>0</v>
      </c>
      <c r="I37" s="10">
        <f t="shared" si="1"/>
        <v>0</v>
      </c>
      <c r="K37" s="10">
        <v>7760036</v>
      </c>
      <c r="M37" s="10">
        <v>32679016446</v>
      </c>
      <c r="O37" s="10">
        <v>29401908445</v>
      </c>
      <c r="Q37" s="10">
        <f t="shared" si="0"/>
        <v>3277108001</v>
      </c>
    </row>
    <row r="38" spans="1:17" ht="24" x14ac:dyDescent="0.2">
      <c r="A38" s="18" t="s">
        <v>53</v>
      </c>
      <c r="C38" s="10">
        <v>0</v>
      </c>
      <c r="E38" s="10">
        <v>0</v>
      </c>
      <c r="G38" s="10">
        <v>0</v>
      </c>
      <c r="I38" s="10">
        <f t="shared" si="1"/>
        <v>0</v>
      </c>
      <c r="K38" s="10">
        <v>120732924</v>
      </c>
      <c r="M38" s="10">
        <v>69984782908</v>
      </c>
      <c r="O38" s="10">
        <v>83484769847</v>
      </c>
      <c r="Q38" s="10">
        <f t="shared" si="0"/>
        <v>-13499986939</v>
      </c>
    </row>
    <row r="39" spans="1:17" ht="24" x14ac:dyDescent="0.2">
      <c r="A39" s="18" t="s">
        <v>78</v>
      </c>
      <c r="C39" s="10">
        <v>0</v>
      </c>
      <c r="E39" s="10">
        <v>0</v>
      </c>
      <c r="G39" s="10">
        <v>0</v>
      </c>
      <c r="I39" s="10">
        <f t="shared" si="1"/>
        <v>0</v>
      </c>
      <c r="K39" s="10">
        <v>99063625</v>
      </c>
      <c r="M39" s="10">
        <v>186826225597</v>
      </c>
      <c r="O39" s="10">
        <v>205608728024</v>
      </c>
      <c r="Q39" s="10">
        <f t="shared" si="0"/>
        <v>-18782502427</v>
      </c>
    </row>
    <row r="40" spans="1:17" ht="24" x14ac:dyDescent="0.2">
      <c r="A40" s="18" t="s">
        <v>106</v>
      </c>
      <c r="C40" s="10">
        <v>435000</v>
      </c>
      <c r="E40" s="10">
        <v>9743461960</v>
      </c>
      <c r="G40" s="10">
        <v>7502218558</v>
      </c>
      <c r="I40" s="10">
        <f t="shared" si="1"/>
        <v>2241243402</v>
      </c>
      <c r="K40" s="10">
        <v>435000</v>
      </c>
      <c r="M40" s="10">
        <v>9743461960</v>
      </c>
      <c r="O40" s="10">
        <v>7502218558</v>
      </c>
      <c r="Q40" s="10">
        <f t="shared" si="0"/>
        <v>2241243402</v>
      </c>
    </row>
    <row r="41" spans="1:17" ht="24" x14ac:dyDescent="0.2">
      <c r="A41" s="18" t="s">
        <v>69</v>
      </c>
      <c r="C41" s="10">
        <v>0</v>
      </c>
      <c r="E41" s="10">
        <v>0</v>
      </c>
      <c r="G41" s="10">
        <v>0</v>
      </c>
      <c r="I41" s="10">
        <f t="shared" si="1"/>
        <v>0</v>
      </c>
      <c r="K41" s="10">
        <v>9698926</v>
      </c>
      <c r="M41" s="10">
        <v>70005885147</v>
      </c>
      <c r="O41" s="10">
        <v>58849152919</v>
      </c>
      <c r="Q41" s="10">
        <f t="shared" si="0"/>
        <v>11156732228</v>
      </c>
    </row>
    <row r="42" spans="1:17" ht="24" x14ac:dyDescent="0.2">
      <c r="A42" s="18" t="s">
        <v>75</v>
      </c>
      <c r="C42" s="10">
        <v>0</v>
      </c>
      <c r="E42" s="10">
        <v>0</v>
      </c>
      <c r="G42" s="10">
        <v>0</v>
      </c>
      <c r="I42" s="10">
        <f t="shared" si="1"/>
        <v>0</v>
      </c>
      <c r="K42" s="10">
        <v>6600000</v>
      </c>
      <c r="M42" s="10">
        <v>96876169566</v>
      </c>
      <c r="O42" s="10">
        <v>97495036148</v>
      </c>
      <c r="Q42" s="10">
        <f>+M42-O42</f>
        <v>-618866582</v>
      </c>
    </row>
    <row r="43" spans="1:17" ht="24" x14ac:dyDescent="0.2">
      <c r="A43" s="18" t="s">
        <v>83</v>
      </c>
      <c r="C43" s="10" t="s">
        <v>96</v>
      </c>
      <c r="E43" s="10">
        <v>0</v>
      </c>
      <c r="G43" s="10">
        <v>0</v>
      </c>
      <c r="I43" s="10">
        <v>0</v>
      </c>
      <c r="K43" s="10" t="s">
        <v>96</v>
      </c>
      <c r="M43" s="10">
        <v>0</v>
      </c>
      <c r="O43" s="10">
        <v>0</v>
      </c>
      <c r="Q43" s="10">
        <v>933023260</v>
      </c>
    </row>
    <row r="44" spans="1:17" ht="24" x14ac:dyDescent="0.2">
      <c r="A44" s="18" t="s">
        <v>90</v>
      </c>
      <c r="C44" s="10" t="s">
        <v>96</v>
      </c>
      <c r="E44" s="10">
        <v>0</v>
      </c>
      <c r="G44" s="10">
        <v>0</v>
      </c>
      <c r="I44" s="10">
        <v>0</v>
      </c>
      <c r="K44" s="10" t="s">
        <v>96</v>
      </c>
      <c r="M44" s="10">
        <v>0</v>
      </c>
      <c r="O44" s="10">
        <v>0</v>
      </c>
      <c r="Q44" s="10">
        <v>-2994548953</v>
      </c>
    </row>
    <row r="45" spans="1:17" ht="24" x14ac:dyDescent="0.2">
      <c r="A45" s="18" t="s">
        <v>95</v>
      </c>
      <c r="C45" s="10" t="s">
        <v>96</v>
      </c>
      <c r="E45" s="10">
        <v>0</v>
      </c>
      <c r="G45" s="10">
        <v>0</v>
      </c>
      <c r="I45" s="10">
        <v>0</v>
      </c>
      <c r="K45" s="10" t="s">
        <v>96</v>
      </c>
      <c r="M45" s="10">
        <v>0</v>
      </c>
      <c r="O45" s="10">
        <v>0</v>
      </c>
      <c r="Q45" s="10">
        <v>188132416</v>
      </c>
    </row>
    <row r="46" spans="1:17" ht="24" x14ac:dyDescent="0.2">
      <c r="A46" s="18" t="s">
        <v>84</v>
      </c>
      <c r="C46" s="10" t="s">
        <v>96</v>
      </c>
      <c r="E46" s="10">
        <v>0</v>
      </c>
      <c r="G46" s="10">
        <v>0</v>
      </c>
      <c r="I46" s="10">
        <v>0</v>
      </c>
      <c r="K46" s="10" t="s">
        <v>96</v>
      </c>
      <c r="M46" s="10">
        <v>0</v>
      </c>
      <c r="O46" s="10">
        <v>0</v>
      </c>
      <c r="Q46" s="10">
        <v>581515560</v>
      </c>
    </row>
    <row r="47" spans="1:17" ht="24" x14ac:dyDescent="0.2">
      <c r="A47" s="18" t="s">
        <v>89</v>
      </c>
      <c r="C47" s="10" t="s">
        <v>96</v>
      </c>
      <c r="E47" s="10">
        <v>0</v>
      </c>
      <c r="G47" s="10">
        <v>0</v>
      </c>
      <c r="I47" s="10">
        <v>0</v>
      </c>
      <c r="K47" s="10" t="s">
        <v>96</v>
      </c>
      <c r="M47" s="10">
        <v>0</v>
      </c>
      <c r="O47" s="10">
        <v>0</v>
      </c>
      <c r="Q47" s="10">
        <v>840882400</v>
      </c>
    </row>
    <row r="48" spans="1:17" ht="24" x14ac:dyDescent="0.2">
      <c r="A48" s="18" t="s">
        <v>135</v>
      </c>
      <c r="C48" s="10" t="s">
        <v>96</v>
      </c>
      <c r="E48" s="10">
        <v>0</v>
      </c>
      <c r="G48" s="10">
        <v>0</v>
      </c>
      <c r="I48" s="10">
        <v>-474648531</v>
      </c>
      <c r="K48" s="10" t="s">
        <v>96</v>
      </c>
      <c r="M48" s="10">
        <v>0</v>
      </c>
      <c r="O48" s="10">
        <v>0</v>
      </c>
      <c r="Q48" s="10">
        <v>-474648531</v>
      </c>
    </row>
    <row r="49" spans="1:17" ht="24" x14ac:dyDescent="0.2">
      <c r="A49" s="18" t="s">
        <v>121</v>
      </c>
      <c r="C49" s="10" t="s">
        <v>96</v>
      </c>
      <c r="E49" s="10">
        <v>0</v>
      </c>
      <c r="G49" s="10">
        <v>0</v>
      </c>
      <c r="I49" s="10">
        <v>-1535547428</v>
      </c>
      <c r="K49" s="10" t="s">
        <v>96</v>
      </c>
      <c r="M49" s="10">
        <v>0</v>
      </c>
      <c r="O49" s="10">
        <v>0</v>
      </c>
      <c r="Q49" s="10">
        <v>-1535547428</v>
      </c>
    </row>
    <row r="50" spans="1:17" ht="24" x14ac:dyDescent="0.2">
      <c r="A50" s="18" t="s">
        <v>114</v>
      </c>
      <c r="C50" s="10" t="s">
        <v>96</v>
      </c>
      <c r="E50" s="10">
        <v>0</v>
      </c>
      <c r="G50" s="10">
        <v>0</v>
      </c>
      <c r="I50" s="10">
        <v>59078205</v>
      </c>
      <c r="K50" s="10" t="s">
        <v>96</v>
      </c>
      <c r="M50" s="10">
        <v>0</v>
      </c>
      <c r="O50" s="10">
        <v>0</v>
      </c>
      <c r="Q50" s="10">
        <v>59078205</v>
      </c>
    </row>
    <row r="51" spans="1:17" ht="24.75" thickBot="1" x14ac:dyDescent="0.25">
      <c r="A51" s="18" t="s">
        <v>115</v>
      </c>
      <c r="C51" s="10" t="s">
        <v>96</v>
      </c>
      <c r="E51" s="10">
        <v>0</v>
      </c>
      <c r="G51" s="10">
        <v>0</v>
      </c>
      <c r="I51" s="10">
        <v>63969050</v>
      </c>
      <c r="K51" s="10" t="s">
        <v>96</v>
      </c>
      <c r="M51" s="10">
        <v>0</v>
      </c>
      <c r="O51" s="10">
        <v>0</v>
      </c>
      <c r="Q51" s="10">
        <v>63969050</v>
      </c>
    </row>
    <row r="52" spans="1:17" s="11" customFormat="1" ht="24.75" thickBot="1" x14ac:dyDescent="0.25">
      <c r="A52" s="11" t="s">
        <v>15</v>
      </c>
      <c r="C52" s="11" t="s">
        <v>15</v>
      </c>
      <c r="E52" s="19">
        <f>SUM(E8:E51)</f>
        <v>883637142101</v>
      </c>
      <c r="G52" s="19">
        <f>SUM(G8:G51)</f>
        <v>851659840230</v>
      </c>
      <c r="I52" s="19">
        <f>SUM(I8:I51)</f>
        <v>30090153167</v>
      </c>
      <c r="K52" s="11" t="s">
        <v>15</v>
      </c>
      <c r="M52" s="19">
        <f>SUM(M8:M51)</f>
        <v>3028737310470</v>
      </c>
      <c r="O52" s="19">
        <f>SUM(O8:O51)</f>
        <v>3212568351697</v>
      </c>
      <c r="Q52" s="19">
        <f>SUM(Q8:Q51)</f>
        <v>-186169185248</v>
      </c>
    </row>
    <row r="53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2026-07-26T11:51:18Z</dcterms:modified>
</cp:coreProperties>
</file>