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4\بخشی\"/>
    </mc:Choice>
  </mc:AlternateContent>
  <xr:revisionPtr revIDLastSave="0" documentId="13_ncr:1_{D4E45A8F-E4AA-42A2-A1BC-2A25CDB38FFD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state="hidden" r:id="rId4"/>
    <sheet name="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فروش'!$K$6:$Q$34</definedName>
    <definedName name="_xlnm._FilterDatabase" localSheetId="0" hidden="1">سهام!$A$6:$A$31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9" i="1" l="1"/>
  <c r="G9" i="10"/>
  <c r="C48" i="7"/>
  <c r="E48" i="7"/>
  <c r="G48" i="7"/>
  <c r="M48" i="7"/>
  <c r="O48" i="7"/>
  <c r="Q48" i="7"/>
  <c r="S48" i="7" s="1"/>
  <c r="C49" i="7"/>
  <c r="E49" i="7"/>
  <c r="G49" i="7"/>
  <c r="M49" i="7"/>
  <c r="O49" i="7"/>
  <c r="Q49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8" i="5"/>
  <c r="M48" i="5"/>
  <c r="O48" i="5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8" i="6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4" i="4"/>
  <c r="S33" i="4"/>
  <c r="S32" i="4"/>
  <c r="S31" i="4"/>
  <c r="S30" i="4"/>
  <c r="M8" i="4"/>
  <c r="G49" i="1"/>
  <c r="E49" i="1"/>
  <c r="F9" i="10"/>
  <c r="I48" i="7" l="1"/>
  <c r="S49" i="7"/>
  <c r="I49" i="7"/>
  <c r="O49" i="1"/>
  <c r="K49" i="1"/>
  <c r="U49" i="1"/>
  <c r="W49" i="1"/>
  <c r="I48" i="5"/>
  <c r="M34" i="6"/>
  <c r="O34" i="6"/>
  <c r="M9" i="3"/>
  <c r="G9" i="8" s="1"/>
  <c r="G9" i="3"/>
  <c r="C9" i="8" s="1"/>
  <c r="Q36" i="4"/>
  <c r="P36" i="4"/>
  <c r="O36" i="4"/>
  <c r="N36" i="4"/>
  <c r="L36" i="4"/>
  <c r="K36" i="4"/>
  <c r="J36" i="4"/>
  <c r="I36" i="4"/>
  <c r="M36" i="4"/>
  <c r="S35" i="4"/>
  <c r="S36" i="4" s="1"/>
  <c r="Q34" i="6"/>
  <c r="C9" i="11"/>
  <c r="E9" i="11"/>
  <c r="C11" i="3"/>
  <c r="I10" i="2"/>
  <c r="C6" i="2"/>
  <c r="I6" i="2"/>
  <c r="I34" i="6" l="1"/>
  <c r="E34" i="6"/>
  <c r="G34" i="6"/>
  <c r="K11" i="2"/>
  <c r="M10" i="3"/>
  <c r="G10" i="8" s="1"/>
  <c r="G10" i="3"/>
  <c r="C10" i="8" s="1"/>
  <c r="G8" i="3"/>
  <c r="C8" i="8" s="1"/>
  <c r="C11" i="8" l="1"/>
  <c r="M8" i="3"/>
  <c r="G8" i="8" s="1"/>
  <c r="G11" i="8" s="1"/>
  <c r="I9" i="8" s="1"/>
  <c r="I9" i="2"/>
  <c r="I8" i="2"/>
  <c r="C8" i="10" l="1"/>
  <c r="E9" i="8"/>
  <c r="E11" i="3"/>
  <c r="I11" i="3"/>
  <c r="K11" i="3"/>
  <c r="I11" i="2"/>
  <c r="A4" i="11"/>
  <c r="A2" i="11"/>
  <c r="E10" i="8" l="1"/>
  <c r="E8" i="8"/>
  <c r="G48" i="5"/>
  <c r="E48" i="5"/>
  <c r="M11" i="3"/>
  <c r="G11" i="3"/>
  <c r="A4" i="5"/>
  <c r="A4" i="6"/>
  <c r="A4" i="3"/>
  <c r="A4" i="4"/>
  <c r="A4" i="8"/>
  <c r="A4" i="7"/>
  <c r="A4" i="10"/>
  <c r="A4" i="2"/>
  <c r="A2" i="2"/>
  <c r="A2" i="10" s="1"/>
  <c r="E44" i="7" l="1"/>
  <c r="E11" i="8"/>
  <c r="I10" i="8"/>
  <c r="I8" i="8"/>
  <c r="A2" i="7"/>
  <c r="A2" i="5"/>
  <c r="O42" i="7" s="1"/>
  <c r="A2" i="3"/>
  <c r="A2" i="8"/>
  <c r="A2" i="6"/>
  <c r="Q44" i="7" s="1"/>
  <c r="A2" i="4"/>
  <c r="C41" i="7" s="1"/>
  <c r="G11" i="2"/>
  <c r="E11" i="2"/>
  <c r="C11" i="2"/>
  <c r="M40" i="7" l="1"/>
  <c r="C43" i="7"/>
  <c r="M42" i="7"/>
  <c r="M43" i="7"/>
  <c r="M45" i="7"/>
  <c r="O44" i="7"/>
  <c r="E45" i="7"/>
  <c r="G45" i="7"/>
  <c r="O41" i="7"/>
  <c r="Q42" i="7"/>
  <c r="M41" i="7"/>
  <c r="O40" i="7"/>
  <c r="E41" i="7"/>
  <c r="G41" i="7"/>
  <c r="Q40" i="7"/>
  <c r="C44" i="7"/>
  <c r="O45" i="7"/>
  <c r="O43" i="7"/>
  <c r="Q43" i="7"/>
  <c r="C40" i="7"/>
  <c r="E43" i="7"/>
  <c r="E42" i="7"/>
  <c r="G40" i="7"/>
  <c r="G42" i="7"/>
  <c r="C42" i="7"/>
  <c r="C45" i="7"/>
  <c r="E40" i="7"/>
  <c r="Q45" i="7"/>
  <c r="G44" i="7"/>
  <c r="G43" i="7"/>
  <c r="M44" i="7"/>
  <c r="Q41" i="7"/>
  <c r="Q34" i="7"/>
  <c r="G35" i="7"/>
  <c r="G34" i="7"/>
  <c r="Q35" i="7"/>
  <c r="O34" i="7"/>
  <c r="E35" i="7"/>
  <c r="O35" i="7"/>
  <c r="E34" i="7"/>
  <c r="M34" i="7"/>
  <c r="C35" i="7"/>
  <c r="C34" i="7"/>
  <c r="M35" i="7"/>
  <c r="M8" i="7"/>
  <c r="C9" i="7"/>
  <c r="C32" i="7"/>
  <c r="C11" i="7"/>
  <c r="C16" i="7"/>
  <c r="C22" i="7"/>
  <c r="C27" i="7"/>
  <c r="C33" i="7"/>
  <c r="C36" i="7"/>
  <c r="C50" i="7"/>
  <c r="C21" i="7"/>
  <c r="C10" i="7"/>
  <c r="C12" i="7"/>
  <c r="C17" i="7"/>
  <c r="C23" i="7"/>
  <c r="C28" i="7"/>
  <c r="C51" i="7"/>
  <c r="C39" i="7"/>
  <c r="C46" i="7"/>
  <c r="C47" i="7"/>
  <c r="C13" i="7"/>
  <c r="C18" i="7"/>
  <c r="C24" i="7"/>
  <c r="C37" i="7"/>
  <c r="C8" i="7"/>
  <c r="C14" i="7"/>
  <c r="C19" i="7"/>
  <c r="C25" i="7"/>
  <c r="C26" i="7"/>
  <c r="C15" i="7"/>
  <c r="C29" i="7"/>
  <c r="C38" i="7"/>
  <c r="C20" i="7"/>
  <c r="C30" i="7"/>
  <c r="C31" i="7"/>
  <c r="Q38" i="7"/>
  <c r="Q11" i="7"/>
  <c r="Q16" i="7"/>
  <c r="Q22" i="7"/>
  <c r="Q27" i="7"/>
  <c r="Q33" i="7"/>
  <c r="Q36" i="7"/>
  <c r="G39" i="7"/>
  <c r="G12" i="7"/>
  <c r="G17" i="7"/>
  <c r="G23" i="7"/>
  <c r="G28" i="7"/>
  <c r="G22" i="7"/>
  <c r="Q39" i="7"/>
  <c r="Q12" i="7"/>
  <c r="Q17" i="7"/>
  <c r="Q23" i="7"/>
  <c r="Q28" i="7"/>
  <c r="G46" i="7"/>
  <c r="G13" i="7"/>
  <c r="G18" i="7"/>
  <c r="G24" i="7"/>
  <c r="G37" i="7"/>
  <c r="G16" i="7"/>
  <c r="Q46" i="7"/>
  <c r="Q13" i="7"/>
  <c r="Q18" i="7"/>
  <c r="Q24" i="7"/>
  <c r="Q37" i="7"/>
  <c r="G14" i="7"/>
  <c r="G19" i="7"/>
  <c r="Q32" i="7"/>
  <c r="G11" i="7"/>
  <c r="Q47" i="7"/>
  <c r="Q14" i="7"/>
  <c r="Q19" i="7"/>
  <c r="G15" i="7"/>
  <c r="G29" i="7"/>
  <c r="G47" i="7"/>
  <c r="G33" i="7"/>
  <c r="Q50" i="7"/>
  <c r="Q15" i="7"/>
  <c r="Q29" i="7"/>
  <c r="Q8" i="7"/>
  <c r="G20" i="7"/>
  <c r="G25" i="7"/>
  <c r="G30" i="7"/>
  <c r="G50" i="7"/>
  <c r="Q51" i="7"/>
  <c r="Q20" i="7"/>
  <c r="Q25" i="7"/>
  <c r="Q30" i="7"/>
  <c r="G9" i="7"/>
  <c r="G21" i="7"/>
  <c r="G26" i="7"/>
  <c r="G31" i="7"/>
  <c r="G51" i="7"/>
  <c r="Q10" i="7"/>
  <c r="G27" i="7"/>
  <c r="Q9" i="7"/>
  <c r="Q21" i="7"/>
  <c r="Q26" i="7"/>
  <c r="Q31" i="7"/>
  <c r="G10" i="7"/>
  <c r="G32" i="7"/>
  <c r="G8" i="7"/>
  <c r="G38" i="7"/>
  <c r="G36" i="7"/>
  <c r="O10" i="7"/>
  <c r="O32" i="7"/>
  <c r="O51" i="7"/>
  <c r="E15" i="7"/>
  <c r="E29" i="7"/>
  <c r="E47" i="7"/>
  <c r="O26" i="7"/>
  <c r="O11" i="7"/>
  <c r="O16" i="7"/>
  <c r="O22" i="7"/>
  <c r="O27" i="7"/>
  <c r="O33" i="7"/>
  <c r="O36" i="7"/>
  <c r="O8" i="7"/>
  <c r="E20" i="7"/>
  <c r="E25" i="7"/>
  <c r="E30" i="7"/>
  <c r="E50" i="7"/>
  <c r="O21" i="7"/>
  <c r="E38" i="7"/>
  <c r="O12" i="7"/>
  <c r="O17" i="7"/>
  <c r="O23" i="7"/>
  <c r="O28" i="7"/>
  <c r="E9" i="7"/>
  <c r="E21" i="7"/>
  <c r="E26" i="7"/>
  <c r="E31" i="7"/>
  <c r="E51" i="7"/>
  <c r="E19" i="7"/>
  <c r="E39" i="7"/>
  <c r="O13" i="7"/>
  <c r="O18" i="7"/>
  <c r="O24" i="7"/>
  <c r="O37" i="7"/>
  <c r="E10" i="7"/>
  <c r="E32" i="7"/>
  <c r="E8" i="7"/>
  <c r="E46" i="7"/>
  <c r="O14" i="7"/>
  <c r="O19" i="7"/>
  <c r="E11" i="7"/>
  <c r="E16" i="7"/>
  <c r="E22" i="7"/>
  <c r="E27" i="7"/>
  <c r="E33" i="7"/>
  <c r="E36" i="7"/>
  <c r="O9" i="7"/>
  <c r="E14" i="7"/>
  <c r="O38" i="7"/>
  <c r="O15" i="7"/>
  <c r="O29" i="7"/>
  <c r="O46" i="7"/>
  <c r="E12" i="7"/>
  <c r="E17" i="7"/>
  <c r="E23" i="7"/>
  <c r="E28" i="7"/>
  <c r="O31" i="7"/>
  <c r="O39" i="7"/>
  <c r="O20" i="7"/>
  <c r="O25" i="7"/>
  <c r="O30" i="7"/>
  <c r="O47" i="7"/>
  <c r="E13" i="7"/>
  <c r="E18" i="7"/>
  <c r="E24" i="7"/>
  <c r="E37" i="7"/>
  <c r="O50" i="7"/>
  <c r="M13" i="7"/>
  <c r="M18" i="7"/>
  <c r="M30" i="7"/>
  <c r="M50" i="7"/>
  <c r="M10" i="7"/>
  <c r="M14" i="7"/>
  <c r="M19" i="7"/>
  <c r="M25" i="7"/>
  <c r="M31" i="7"/>
  <c r="M51" i="7"/>
  <c r="M39" i="7"/>
  <c r="M15" i="7"/>
  <c r="M32" i="7"/>
  <c r="M36" i="7"/>
  <c r="M17" i="7"/>
  <c r="M27" i="7"/>
  <c r="M33" i="7"/>
  <c r="M22" i="7"/>
  <c r="M28" i="7"/>
  <c r="M37" i="7"/>
  <c r="M47" i="7"/>
  <c r="M38" i="7"/>
  <c r="M23" i="7"/>
  <c r="M29" i="7"/>
  <c r="M9" i="7"/>
  <c r="M16" i="7"/>
  <c r="M24" i="7"/>
  <c r="M46" i="7"/>
  <c r="M26" i="7"/>
  <c r="M12" i="7"/>
  <c r="M11" i="7"/>
  <c r="M20" i="7"/>
  <c r="M21" i="7"/>
  <c r="I11" i="8"/>
  <c r="Q48" i="5"/>
  <c r="S42" i="7" l="1"/>
  <c r="I41" i="7"/>
  <c r="S44" i="7"/>
  <c r="S43" i="7"/>
  <c r="I45" i="7"/>
  <c r="I44" i="7"/>
  <c r="S41" i="7"/>
  <c r="I43" i="7"/>
  <c r="S40" i="7"/>
  <c r="S45" i="7"/>
  <c r="I42" i="7"/>
  <c r="I40" i="7"/>
  <c r="S21" i="7"/>
  <c r="I20" i="7"/>
  <c r="I15" i="7"/>
  <c r="S37" i="7"/>
  <c r="I18" i="7"/>
  <c r="I22" i="7"/>
  <c r="S27" i="7"/>
  <c r="S35" i="7"/>
  <c r="I36" i="7"/>
  <c r="S9" i="7"/>
  <c r="S30" i="7"/>
  <c r="S19" i="7"/>
  <c r="S24" i="7"/>
  <c r="I13" i="7"/>
  <c r="I28" i="7"/>
  <c r="S22" i="7"/>
  <c r="I34" i="7"/>
  <c r="I38" i="7"/>
  <c r="I27" i="7"/>
  <c r="S25" i="7"/>
  <c r="S29" i="7"/>
  <c r="S14" i="7"/>
  <c r="S18" i="7"/>
  <c r="I46" i="7"/>
  <c r="I23" i="7"/>
  <c r="S16" i="7"/>
  <c r="I35" i="7"/>
  <c r="I9" i="7"/>
  <c r="S10" i="7"/>
  <c r="S20" i="7"/>
  <c r="S15" i="7"/>
  <c r="S47" i="7"/>
  <c r="S13" i="7"/>
  <c r="S28" i="7"/>
  <c r="I17" i="7"/>
  <c r="S11" i="7"/>
  <c r="S34" i="7"/>
  <c r="I32" i="7"/>
  <c r="I51" i="7"/>
  <c r="S51" i="7"/>
  <c r="S50" i="7"/>
  <c r="I11" i="7"/>
  <c r="S46" i="7"/>
  <c r="S23" i="7"/>
  <c r="I12" i="7"/>
  <c r="S38" i="7"/>
  <c r="I10" i="7"/>
  <c r="I31" i="7"/>
  <c r="I50" i="7"/>
  <c r="I33" i="7"/>
  <c r="S32" i="7"/>
  <c r="I16" i="7"/>
  <c r="S17" i="7"/>
  <c r="I39" i="7"/>
  <c r="S31" i="7"/>
  <c r="I26" i="7"/>
  <c r="I30" i="7"/>
  <c r="I47" i="7"/>
  <c r="I19" i="7"/>
  <c r="I37" i="7"/>
  <c r="S12" i="7"/>
  <c r="S36" i="7"/>
  <c r="S26" i="7"/>
  <c r="I21" i="7"/>
  <c r="I25" i="7"/>
  <c r="I29" i="7"/>
  <c r="I14" i="7"/>
  <c r="I24" i="7"/>
  <c r="S39" i="7"/>
  <c r="S33" i="7"/>
  <c r="I8" i="7"/>
  <c r="M52" i="7"/>
  <c r="S8" i="7"/>
  <c r="C52" i="7"/>
  <c r="G52" i="7"/>
  <c r="E52" i="7"/>
  <c r="O52" i="7"/>
  <c r="I52" i="7" l="1"/>
  <c r="S52" i="7"/>
  <c r="K49" i="7" l="1"/>
  <c r="K48" i="7"/>
  <c r="U49" i="7"/>
  <c r="U48" i="7"/>
  <c r="U8" i="7"/>
  <c r="U45" i="7"/>
  <c r="U40" i="7"/>
  <c r="U41" i="7"/>
  <c r="U42" i="7"/>
  <c r="U44" i="7"/>
  <c r="U43" i="7"/>
  <c r="K42" i="7"/>
  <c r="K41" i="7"/>
  <c r="K45" i="7"/>
  <c r="K43" i="7"/>
  <c r="K40" i="7"/>
  <c r="K44" i="7"/>
  <c r="U34" i="7"/>
  <c r="U35" i="7"/>
  <c r="K35" i="7"/>
  <c r="K34" i="7"/>
  <c r="K9" i="7"/>
  <c r="K11" i="7"/>
  <c r="K31" i="7"/>
  <c r="K20" i="7"/>
  <c r="K15" i="7"/>
  <c r="K30" i="7"/>
  <c r="K14" i="7"/>
  <c r="K8" i="7"/>
  <c r="K27" i="7"/>
  <c r="K10" i="7"/>
  <c r="K28" i="7"/>
  <c r="K36" i="7"/>
  <c r="K51" i="7"/>
  <c r="K39" i="7"/>
  <c r="K23" i="7"/>
  <c r="K47" i="7"/>
  <c r="K37" i="7"/>
  <c r="K38" i="7"/>
  <c r="K25" i="7"/>
  <c r="K21" i="7"/>
  <c r="K24" i="7"/>
  <c r="K19" i="7"/>
  <c r="K17" i="7"/>
  <c r="K13" i="7"/>
  <c r="K16" i="7"/>
  <c r="K12" i="7"/>
  <c r="K46" i="7"/>
  <c r="K26" i="7"/>
  <c r="K22" i="7"/>
  <c r="K50" i="7"/>
  <c r="K29" i="7"/>
  <c r="K32" i="7"/>
  <c r="K18" i="7"/>
  <c r="K33" i="7"/>
  <c r="C7" i="10"/>
  <c r="C9" i="10" s="1"/>
  <c r="U33" i="7"/>
  <c r="U9" i="7"/>
  <c r="U47" i="7"/>
  <c r="U13" i="7"/>
  <c r="U23" i="7"/>
  <c r="U15" i="7"/>
  <c r="U38" i="7"/>
  <c r="U30" i="7"/>
  <c r="U39" i="7"/>
  <c r="U14" i="7"/>
  <c r="U16" i="7"/>
  <c r="U10" i="7"/>
  <c r="U22" i="7"/>
  <c r="U29" i="7"/>
  <c r="U46" i="7"/>
  <c r="U17" i="7"/>
  <c r="U27" i="7"/>
  <c r="U12" i="7"/>
  <c r="U37" i="7"/>
  <c r="U36" i="7"/>
  <c r="U11" i="7"/>
  <c r="U31" i="7"/>
  <c r="U25" i="7"/>
  <c r="U50" i="7"/>
  <c r="U51" i="7"/>
  <c r="U32" i="7"/>
  <c r="U26" i="7"/>
  <c r="U20" i="7"/>
  <c r="U28" i="7"/>
  <c r="U21" i="7"/>
  <c r="U19" i="7"/>
  <c r="U24" i="7"/>
  <c r="U18" i="7"/>
  <c r="K52" i="7" l="1"/>
  <c r="U52" i="7"/>
  <c r="Q52" i="7"/>
  <c r="E8" i="10"/>
  <c r="E7" i="10" l="1"/>
  <c r="E9" i="10" s="1"/>
</calcChain>
</file>

<file path=xl/sharedStrings.xml><?xml version="1.0" encoding="utf-8"?>
<sst xmlns="http://schemas.openxmlformats.org/spreadsheetml/2006/main" count="869" uniqueCount="121">
  <si>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</si>
  <si>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</si>
  <si>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</si>
  <si>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</si>
  <si>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</si>
  <si>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</si>
  <si>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</si>
  <si>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</si>
  <si>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</si>
  <si>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</si>
  <si>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</si>
  <si>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</si>
  <si>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</si>
  <si>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</si>
  <si>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</si>
  <si>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</si>
  <si>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</si>
  <si>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</si>
  <si>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</si>
  <si>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</si>
  <si>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</si>
  <si>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</si>
  <si>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</si>
  <si>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</si>
  <si>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</si>
  <si>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</si>
  <si>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</si>
  <si>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</si>
  <si>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</si>
  <si>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</si>
  <si>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</si>
  <si>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</si>
  <si>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</si>
  <si>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</si>
  <si>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</si>
  <si>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</si>
  <si>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</si>
  <si>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</si>
  <si>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</si>
  <si>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</si>
  <si>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</si>
  <si>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</si>
  <si>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</si>
  <si>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</si>
  <si>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</si>
  <si>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</si>
  <si>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</si>
  <si>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</si>
  <si>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</si>
  <si>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</si>
  <si>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</si>
  <si>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</si>
  <si>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</si>
  <si>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</si>
  <si>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</si>
  <si>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</si>
  <si>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</si>
  <si>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</si>
  <si>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</si>
  <si>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</si>
  <si>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</si>
  <si>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</si>
  <si>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</si>
  <si>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</si>
  <si>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</si>
  <si>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</si>
  <si>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</si>
  <si>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</si>
  <si>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</si>
  <si>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نفت و گاز پارسیان</t>
  </si>
  <si>
    <t>مبین انرژی خلیج فارس</t>
  </si>
  <si>
    <t>نفت سپاهان</t>
  </si>
  <si>
    <t>نفت‌ بهران‌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</si>
  <si>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</si>
  <si>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</si>
  <si>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</si>
  <si>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</si>
  <si>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سرمایه گذاری سیمان تامین</t>
  </si>
  <si>
    <t>گروه صنعتی پاکشو</t>
  </si>
  <si>
    <t>کشت و دام قیام اصفهان</t>
  </si>
  <si>
    <t>سایر درآمدها</t>
  </si>
  <si>
    <t>پتروشیمی بوعلی سینا</t>
  </si>
  <si>
    <t>پتروشیمی فناوران</t>
  </si>
  <si>
    <t>بانک پاسارگاد هفت تیر</t>
  </si>
  <si>
    <t>پتروشیمی  خارک</t>
  </si>
  <si>
    <t>پتروشیمی شیراز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</si>
  <si>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</si>
  <si>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</si>
  <si>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</si>
  <si>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</si>
  <si>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</si>
  <si>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سیمان‌هگمتان‌</t>
  </si>
  <si>
    <t>نیان باتری خاوران</t>
  </si>
  <si>
    <t>کیمیا کالای رازی</t>
  </si>
  <si>
    <t>تا پایان ماه</t>
  </si>
  <si>
    <t xml:space="preserve">از ابتدای سال مالی </t>
  </si>
  <si>
    <t>پتروشیمی اروند</t>
  </si>
  <si>
    <t>گواهی صرفه جویی گازغیراوج0404</t>
  </si>
  <si>
    <t>مجتمع کاشی و سنگ پرسپولیس یزد</t>
  </si>
  <si>
    <t>بانک ملت مستقل مرکزی</t>
  </si>
  <si>
    <t>-</t>
  </si>
  <si>
    <t>1405/03/31</t>
  </si>
  <si>
    <t>پتروشیمی ارغوان گسترایلام</t>
  </si>
  <si>
    <t>رهیاب پیام گستران</t>
  </si>
  <si>
    <t>سرمایه گذاری سبحان</t>
  </si>
  <si>
    <t>سیمان‌ صوفیان‌</t>
  </si>
  <si>
    <t>سیمان‌ارومیه‌</t>
  </si>
  <si>
    <t>گروه مالی نماد غدیر(سهامی عام)</t>
  </si>
  <si>
    <t>برای ماه منتهی به 1405/04/31</t>
  </si>
  <si>
    <t>1405/04/31</t>
  </si>
  <si>
    <t>رینگ اسپرت نور نی ریز</t>
  </si>
  <si>
    <t>س.کشت ودام صنایع لبنی تامین</t>
  </si>
  <si>
    <t>1405/04/30</t>
  </si>
  <si>
    <t>1405/04/21</t>
  </si>
  <si>
    <t>1405/04/17</t>
  </si>
  <si>
    <t>1405/04/07</t>
  </si>
  <si>
    <t>1405/04/27</t>
  </si>
  <si>
    <t>1405/04/25</t>
  </si>
  <si>
    <t>1405/04/24</t>
  </si>
  <si>
    <t>1405/04/08</t>
  </si>
  <si>
    <t>1405/04/23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</si>
</sst>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6" fillId="0" borderId="0" xfId="2" applyNumberFormat="1" applyFont="1" applyFill="1" applyAlignment="1">
      <alignment horizontal="center" vertical="center"/>
    </xf>
    <xf numFmtId="3" fontId="11" fillId="0" borderId="0" xfId="0" applyNumberFormat="1" applyFont="1"/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13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0"/>
  <sheetViews>
    <sheetView rightToLeft="1" tabSelected="1" zoomScale="70" zoomScaleNormal="70" workbookViewId="0">
      <selection activeCell="A2" sqref="A2:Y2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1.875" style="2" bestFit="1" customWidth="1"/>
    <col min="28" max="16384" width="9" style="2"/>
  </cols>
  <sheetData>
    <row r="2" spans="1:25" ht="26.25" x14ac:dyDescent="0.2">
      <c r="A2" s="57" t="s">
        <v>76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  <c r="V2" s="57" t="s">
        <v>0</v>
      </c>
      <c r="W2" s="57" t="s">
        <v>0</v>
      </c>
      <c r="X2" s="57" t="s">
        <v>0</v>
      </c>
      <c r="Y2" s="57" t="s">
        <v>0</v>
      </c>
    </row>
    <row r="3" spans="1:25" ht="26.25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  <c r="L3" s="57" t="s">
        <v>1</v>
      </c>
      <c r="M3" s="57" t="s">
        <v>1</v>
      </c>
      <c r="N3" s="57" t="s">
        <v>1</v>
      </c>
      <c r="O3" s="57" t="s">
        <v>1</v>
      </c>
      <c r="P3" s="57" t="s">
        <v>1</v>
      </c>
      <c r="Q3" s="57" t="s">
        <v>1</v>
      </c>
      <c r="R3" s="57" t="s">
        <v>1</v>
      </c>
      <c r="S3" s="57" t="s">
        <v>1</v>
      </c>
      <c r="T3" s="57" t="s">
        <v>1</v>
      </c>
      <c r="U3" s="57" t="s">
        <v>1</v>
      </c>
      <c r="V3" s="57" t="s">
        <v>1</v>
      </c>
      <c r="W3" s="57" t="s">
        <v>1</v>
      </c>
      <c r="X3" s="57" t="s">
        <v>1</v>
      </c>
      <c r="Y3" s="57" t="s">
        <v>1</v>
      </c>
    </row>
    <row r="4" spans="1:25" ht="26.25" x14ac:dyDescent="0.2">
      <c r="A4" s="57" t="s">
        <v>108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  <c r="V4" s="57" t="s">
        <v>2</v>
      </c>
      <c r="W4" s="57" t="s">
        <v>2</v>
      </c>
      <c r="X4" s="57" t="s">
        <v>2</v>
      </c>
      <c r="Y4" s="57" t="s">
        <v>2</v>
      </c>
    </row>
    <row r="6" spans="1:25" ht="27" thickBot="1" x14ac:dyDescent="0.25">
      <c r="A6" s="56" t="s">
        <v>3</v>
      </c>
      <c r="C6" s="56" t="s">
        <v>101</v>
      </c>
      <c r="D6" s="56" t="s">
        <v>4</v>
      </c>
      <c r="E6" s="56" t="s">
        <v>4</v>
      </c>
      <c r="F6" s="56" t="s">
        <v>4</v>
      </c>
      <c r="G6" s="56" t="s">
        <v>4</v>
      </c>
      <c r="I6" s="56" t="s">
        <v>5</v>
      </c>
      <c r="J6" s="56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Q6" s="56" t="s">
        <v>109</v>
      </c>
      <c r="R6" s="56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</row>
    <row r="7" spans="1:25" ht="27" thickBot="1" x14ac:dyDescent="0.25">
      <c r="A7" s="56" t="s">
        <v>3</v>
      </c>
      <c r="C7" s="56" t="s">
        <v>7</v>
      </c>
      <c r="E7" s="56" t="s">
        <v>8</v>
      </c>
      <c r="G7" s="56" t="s">
        <v>9</v>
      </c>
      <c r="I7" s="56" t="s">
        <v>10</v>
      </c>
      <c r="J7" s="56" t="s">
        <v>10</v>
      </c>
      <c r="K7" s="56" t="s">
        <v>10</v>
      </c>
      <c r="M7" s="56" t="s">
        <v>11</v>
      </c>
      <c r="N7" s="56" t="s">
        <v>11</v>
      </c>
      <c r="O7" s="56" t="s">
        <v>11</v>
      </c>
      <c r="Q7" s="56" t="s">
        <v>7</v>
      </c>
      <c r="S7" s="56" t="s">
        <v>12</v>
      </c>
      <c r="U7" s="56" t="s">
        <v>8</v>
      </c>
      <c r="W7" s="56" t="s">
        <v>9</v>
      </c>
      <c r="Y7" s="56" t="s">
        <v>90</v>
      </c>
    </row>
    <row r="8" spans="1:25" ht="27" thickBot="1" x14ac:dyDescent="0.25">
      <c r="A8" s="56" t="s">
        <v>3</v>
      </c>
      <c r="C8" s="56" t="s">
        <v>7</v>
      </c>
      <c r="E8" s="56" t="s">
        <v>8</v>
      </c>
      <c r="G8" s="56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6" t="s">
        <v>7</v>
      </c>
      <c r="S8" s="56" t="s">
        <v>12</v>
      </c>
      <c r="U8" s="56" t="s">
        <v>8</v>
      </c>
      <c r="W8" s="56" t="s">
        <v>9</v>
      </c>
      <c r="Y8" s="56" t="s">
        <v>13</v>
      </c>
    </row>
    <row r="9" spans="1:25" ht="21" x14ac:dyDescent="0.2">
      <c r="A9" s="5" t="s">
        <v>51</v>
      </c>
      <c r="C9" s="2">
        <v>11041533</v>
      </c>
      <c r="E9" s="2">
        <v>66165429272</v>
      </c>
      <c r="G9" s="2">
        <v>118545888698.026</v>
      </c>
      <c r="I9" s="2">
        <v>0</v>
      </c>
      <c r="K9" s="2">
        <v>0</v>
      </c>
      <c r="M9" s="2">
        <v>0</v>
      </c>
      <c r="O9" s="2">
        <v>0</v>
      </c>
      <c r="Q9" s="2">
        <v>11041533</v>
      </c>
      <c r="S9" s="2">
        <v>15090</v>
      </c>
      <c r="U9" s="2">
        <v>66165429272</v>
      </c>
      <c r="W9" s="2">
        <v>165328785624.142</v>
      </c>
      <c r="Y9" s="1">
        <v>1.5005049887268572E-2</v>
      </c>
    </row>
    <row r="10" spans="1:25" ht="21" x14ac:dyDescent="0.2">
      <c r="A10" s="5" t="s">
        <v>52</v>
      </c>
      <c r="C10" s="2">
        <v>216963198</v>
      </c>
      <c r="E10" s="2">
        <v>566714599972</v>
      </c>
      <c r="G10" s="2">
        <v>588161550013.88501</v>
      </c>
      <c r="I10" s="2">
        <v>0</v>
      </c>
      <c r="K10" s="2">
        <v>0</v>
      </c>
      <c r="M10" s="2">
        <v>0</v>
      </c>
      <c r="O10" s="2">
        <v>0</v>
      </c>
      <c r="Q10" s="2">
        <v>216963198</v>
      </c>
      <c r="S10" s="2">
        <v>1883</v>
      </c>
      <c r="U10" s="2">
        <v>566714599972</v>
      </c>
      <c r="W10" s="2">
        <v>405383674478.823</v>
      </c>
      <c r="Y10" s="1">
        <v>3.6792154712051224E-2</v>
      </c>
    </row>
    <row r="11" spans="1:25" ht="21" x14ac:dyDescent="0.2">
      <c r="A11" s="5" t="s">
        <v>53</v>
      </c>
      <c r="C11" s="2">
        <v>130864621</v>
      </c>
      <c r="E11" s="2">
        <v>765946086296</v>
      </c>
      <c r="G11" s="2">
        <v>1677701244237.3401</v>
      </c>
      <c r="I11" s="2">
        <v>0</v>
      </c>
      <c r="K11" s="2">
        <v>0</v>
      </c>
      <c r="M11" s="2">
        <v>0</v>
      </c>
      <c r="O11" s="2">
        <v>0</v>
      </c>
      <c r="Q11" s="2">
        <v>130864621</v>
      </c>
      <c r="S11" s="2">
        <v>10470</v>
      </c>
      <c r="U11" s="2">
        <v>765946086296</v>
      </c>
      <c r="W11" s="2">
        <v>1359561302412.1399</v>
      </c>
      <c r="Y11" s="1">
        <v>0.12339221564157583</v>
      </c>
    </row>
    <row r="12" spans="1:25" ht="21" x14ac:dyDescent="0.2">
      <c r="A12" s="5" t="s">
        <v>54</v>
      </c>
      <c r="C12" s="2">
        <v>45653224</v>
      </c>
      <c r="E12" s="2">
        <v>397027358659</v>
      </c>
      <c r="G12" s="2">
        <v>468405356141.48297</v>
      </c>
      <c r="I12" s="2">
        <v>11197923</v>
      </c>
      <c r="K12" s="2">
        <v>109590567683</v>
      </c>
      <c r="M12" s="2">
        <v>-5000000</v>
      </c>
      <c r="O12" s="2">
        <v>43048641882</v>
      </c>
      <c r="Q12" s="2">
        <v>51851147</v>
      </c>
      <c r="S12" s="2">
        <v>8630</v>
      </c>
      <c r="U12" s="2">
        <v>462061399952</v>
      </c>
      <c r="W12" s="2">
        <v>444016413778.745</v>
      </c>
      <c r="Y12" s="1">
        <v>4.0298417570565334E-2</v>
      </c>
    </row>
    <row r="13" spans="1:25" ht="21" x14ac:dyDescent="0.2">
      <c r="A13" s="5" t="s">
        <v>55</v>
      </c>
      <c r="C13" s="2">
        <v>8087650</v>
      </c>
      <c r="E13" s="2">
        <v>435280536137</v>
      </c>
      <c r="G13" s="2">
        <v>314986449270.875</v>
      </c>
      <c r="I13" s="2">
        <v>0</v>
      </c>
      <c r="K13" s="2">
        <v>0</v>
      </c>
      <c r="M13" s="2">
        <v>-1554556</v>
      </c>
      <c r="O13" s="2">
        <v>58739896061</v>
      </c>
      <c r="Q13" s="2">
        <v>6533094</v>
      </c>
      <c r="S13" s="2">
        <v>35900</v>
      </c>
      <c r="U13" s="2">
        <v>351613714608</v>
      </c>
      <c r="W13" s="2">
        <v>232725095283.34201</v>
      </c>
      <c r="Y13" s="1">
        <v>2.1121861214687072E-2</v>
      </c>
    </row>
    <row r="14" spans="1:25" ht="21" x14ac:dyDescent="0.2">
      <c r="A14" s="5" t="s">
        <v>56</v>
      </c>
      <c r="C14" s="2">
        <v>337312</v>
      </c>
      <c r="E14" s="2">
        <v>20165381146</v>
      </c>
      <c r="G14" s="2">
        <v>10693811274.768</v>
      </c>
      <c r="I14" s="2">
        <v>30000</v>
      </c>
      <c r="K14" s="2">
        <v>1252227035</v>
      </c>
      <c r="M14" s="2">
        <v>0</v>
      </c>
      <c r="O14" s="2">
        <v>0</v>
      </c>
      <c r="Q14" s="2">
        <v>367312</v>
      </c>
      <c r="S14" s="2">
        <v>44540</v>
      </c>
      <c r="U14" s="2">
        <v>21417608181</v>
      </c>
      <c r="W14" s="2">
        <v>16233613088.809601</v>
      </c>
      <c r="Y14" s="1">
        <v>1.4733439995257224E-3</v>
      </c>
    </row>
    <row r="15" spans="1:25" ht="21" x14ac:dyDescent="0.2">
      <c r="A15" s="5" t="s">
        <v>57</v>
      </c>
      <c r="C15" s="2">
        <v>14962783</v>
      </c>
      <c r="E15" s="2">
        <v>608103873623</v>
      </c>
      <c r="G15" s="2">
        <v>870783628316.59595</v>
      </c>
      <c r="I15" s="2">
        <v>1060798</v>
      </c>
      <c r="K15" s="2">
        <v>49947781391</v>
      </c>
      <c r="M15" s="2">
        <v>0</v>
      </c>
      <c r="O15" s="2">
        <v>0</v>
      </c>
      <c r="Q15" s="2">
        <v>16023581</v>
      </c>
      <c r="S15" s="2">
        <v>48110</v>
      </c>
      <c r="U15" s="2">
        <v>658051655014</v>
      </c>
      <c r="W15" s="2">
        <v>764935467564.83606</v>
      </c>
      <c r="Y15" s="1">
        <v>6.942466073297901E-2</v>
      </c>
    </row>
    <row r="16" spans="1:25" ht="21" x14ac:dyDescent="0.2">
      <c r="A16" s="5" t="s">
        <v>84</v>
      </c>
      <c r="C16" s="2">
        <v>212450</v>
      </c>
      <c r="E16" s="2">
        <v>12107712470</v>
      </c>
      <c r="G16" s="2">
        <v>19501826016.365002</v>
      </c>
      <c r="I16" s="2">
        <v>0</v>
      </c>
      <c r="K16" s="2">
        <v>0</v>
      </c>
      <c r="M16" s="2">
        <v>0</v>
      </c>
      <c r="O16" s="2">
        <v>0</v>
      </c>
      <c r="Q16" s="2">
        <v>212450</v>
      </c>
      <c r="S16" s="2">
        <v>92510</v>
      </c>
      <c r="U16" s="2">
        <v>12107712470</v>
      </c>
      <c r="W16" s="2">
        <v>19501826016.365002</v>
      </c>
      <c r="Y16" s="1">
        <v>1.7699632351600514E-3</v>
      </c>
    </row>
    <row r="17" spans="1:25" ht="21" x14ac:dyDescent="0.2">
      <c r="A17" s="5" t="s">
        <v>85</v>
      </c>
      <c r="C17" s="2">
        <v>10715782</v>
      </c>
      <c r="E17" s="2">
        <v>383292469852</v>
      </c>
      <c r="G17" s="2">
        <v>732078539003.88904</v>
      </c>
      <c r="I17" s="2">
        <v>0</v>
      </c>
      <c r="K17" s="2">
        <v>0</v>
      </c>
      <c r="M17" s="2">
        <v>0</v>
      </c>
      <c r="O17" s="2">
        <v>0</v>
      </c>
      <c r="Q17" s="2">
        <v>10715782</v>
      </c>
      <c r="S17" s="2">
        <v>61410</v>
      </c>
      <c r="U17" s="2">
        <v>383292469852</v>
      </c>
      <c r="W17" s="2">
        <v>652969398405.64697</v>
      </c>
      <c r="Y17" s="1">
        <v>5.9262749441654154E-2</v>
      </c>
    </row>
    <row r="18" spans="1:25" ht="21" x14ac:dyDescent="0.2">
      <c r="A18" s="5" t="s">
        <v>59</v>
      </c>
      <c r="C18" s="2">
        <v>5156690</v>
      </c>
      <c r="E18" s="2">
        <v>33868920895</v>
      </c>
      <c r="G18" s="2">
        <v>83199636065.238007</v>
      </c>
      <c r="I18" s="2">
        <v>0</v>
      </c>
      <c r="K18" s="2">
        <v>0</v>
      </c>
      <c r="M18" s="2">
        <v>0</v>
      </c>
      <c r="O18" s="2">
        <v>0</v>
      </c>
      <c r="Q18" s="2">
        <v>5156690</v>
      </c>
      <c r="S18" s="2">
        <v>19530</v>
      </c>
      <c r="U18" s="2">
        <v>33868920895</v>
      </c>
      <c r="W18" s="2">
        <v>99931666196.438995</v>
      </c>
      <c r="Y18" s="1">
        <v>9.0696827593251088E-3</v>
      </c>
    </row>
    <row r="19" spans="1:25" ht="21" x14ac:dyDescent="0.2">
      <c r="A19" s="5" t="s">
        <v>60</v>
      </c>
      <c r="C19" s="2">
        <v>8225206</v>
      </c>
      <c r="E19" s="2">
        <v>279695699173</v>
      </c>
      <c r="G19" s="2">
        <v>289329611837.62903</v>
      </c>
      <c r="I19" s="2">
        <v>0</v>
      </c>
      <c r="K19" s="2">
        <v>0</v>
      </c>
      <c r="M19" s="2">
        <v>-1053478</v>
      </c>
      <c r="O19" s="2">
        <v>27950235821</v>
      </c>
      <c r="Q19" s="2">
        <v>7171728</v>
      </c>
      <c r="S19" s="2">
        <v>26380</v>
      </c>
      <c r="U19" s="2">
        <v>243872491147</v>
      </c>
      <c r="W19" s="2">
        <v>187727744512.733</v>
      </c>
      <c r="Y19" s="1">
        <v>1.7037953560257914E-2</v>
      </c>
    </row>
    <row r="20" spans="1:25" ht="21" x14ac:dyDescent="0.2">
      <c r="A20" s="5" t="s">
        <v>61</v>
      </c>
      <c r="C20" s="2">
        <v>17338866</v>
      </c>
      <c r="E20" s="2">
        <v>142772638352</v>
      </c>
      <c r="G20" s="2">
        <v>200780442723.11899</v>
      </c>
      <c r="I20" s="2">
        <v>0</v>
      </c>
      <c r="K20" s="2">
        <v>0</v>
      </c>
      <c r="M20" s="2">
        <v>-11020098</v>
      </c>
      <c r="O20" s="2">
        <v>98584809921</v>
      </c>
      <c r="Q20" s="2">
        <v>6318768</v>
      </c>
      <c r="S20" s="2">
        <v>8340</v>
      </c>
      <c r="U20" s="2">
        <v>52030344924</v>
      </c>
      <c r="W20" s="2">
        <v>52291165520.822403</v>
      </c>
      <c r="Y20" s="1">
        <v>4.7458858682186029E-3</v>
      </c>
    </row>
    <row r="21" spans="1:25" ht="21" x14ac:dyDescent="0.2">
      <c r="A21" s="5" t="s">
        <v>62</v>
      </c>
      <c r="C21" s="2">
        <v>10895898</v>
      </c>
      <c r="E21" s="2">
        <v>187931561106</v>
      </c>
      <c r="G21" s="2">
        <v>278724922424.099</v>
      </c>
      <c r="I21" s="2">
        <v>1396289</v>
      </c>
      <c r="K21" s="2">
        <v>35703367547</v>
      </c>
      <c r="M21" s="2">
        <v>0</v>
      </c>
      <c r="O21" s="2">
        <v>0</v>
      </c>
      <c r="Q21" s="2">
        <v>12292187</v>
      </c>
      <c r="S21" s="2">
        <v>26920</v>
      </c>
      <c r="U21" s="2">
        <v>223634928653</v>
      </c>
      <c r="W21" s="2">
        <v>328347773179.67102</v>
      </c>
      <c r="Y21" s="1">
        <v>2.9800465166031357E-2</v>
      </c>
    </row>
    <row r="22" spans="1:25" ht="21" x14ac:dyDescent="0.2">
      <c r="A22" s="5" t="s">
        <v>63</v>
      </c>
      <c r="C22" s="2">
        <v>18426968</v>
      </c>
      <c r="E22" s="2">
        <v>360694318747</v>
      </c>
      <c r="G22" s="2">
        <v>310836968135.12</v>
      </c>
      <c r="I22" s="2">
        <v>0</v>
      </c>
      <c r="K22" s="2">
        <v>0</v>
      </c>
      <c r="M22" s="2">
        <v>0</v>
      </c>
      <c r="O22" s="2">
        <v>0</v>
      </c>
      <c r="Q22" s="2">
        <v>18426968</v>
      </c>
      <c r="S22" s="2">
        <v>14930</v>
      </c>
      <c r="U22" s="2">
        <v>360694318747</v>
      </c>
      <c r="W22" s="2">
        <v>272987996132.785</v>
      </c>
      <c r="Y22" s="1">
        <v>2.4776075655150612E-2</v>
      </c>
    </row>
    <row r="23" spans="1:25" ht="21" x14ac:dyDescent="0.2">
      <c r="A23" s="5" t="s">
        <v>64</v>
      </c>
      <c r="C23" s="2">
        <v>12916976</v>
      </c>
      <c r="E23" s="2">
        <v>129711828250</v>
      </c>
      <c r="G23" s="2">
        <v>192641430466.06601</v>
      </c>
      <c r="I23" s="2">
        <v>0</v>
      </c>
      <c r="K23" s="2">
        <v>0</v>
      </c>
      <c r="M23" s="2">
        <v>0</v>
      </c>
      <c r="O23" s="2">
        <v>0</v>
      </c>
      <c r="Q23" s="2">
        <v>12916976</v>
      </c>
      <c r="S23" s="2">
        <v>13710</v>
      </c>
      <c r="U23" s="2">
        <v>129711828250</v>
      </c>
      <c r="W23" s="2">
        <v>175722821802.379</v>
      </c>
      <c r="Y23" s="1">
        <v>1.5948400621962084E-2</v>
      </c>
    </row>
    <row r="24" spans="1:25" ht="21" x14ac:dyDescent="0.2">
      <c r="A24" s="5" t="s">
        <v>65</v>
      </c>
      <c r="C24" s="2">
        <v>19523</v>
      </c>
      <c r="E24" s="2">
        <v>155780383217</v>
      </c>
      <c r="G24" s="2">
        <v>408803889829.104</v>
      </c>
      <c r="I24" s="2">
        <v>4699</v>
      </c>
      <c r="K24" s="2">
        <v>99999375743</v>
      </c>
      <c r="M24" s="2">
        <v>0</v>
      </c>
      <c r="O24" s="2">
        <v>0</v>
      </c>
      <c r="Q24" s="2">
        <v>24222</v>
      </c>
      <c r="S24" s="2">
        <v>24939990</v>
      </c>
      <c r="U24" s="2">
        <v>255779758960</v>
      </c>
      <c r="W24" s="2">
        <v>602646606329.328</v>
      </c>
      <c r="Y24" s="1">
        <v>5.4695510876868206E-2</v>
      </c>
    </row>
    <row r="25" spans="1:25" ht="21" x14ac:dyDescent="0.2">
      <c r="A25" s="5" t="s">
        <v>66</v>
      </c>
      <c r="C25" s="2">
        <v>132388382</v>
      </c>
      <c r="E25" s="2">
        <v>945780118152</v>
      </c>
      <c r="G25" s="2">
        <v>1649944648777.6799</v>
      </c>
      <c r="I25" s="2">
        <v>0</v>
      </c>
      <c r="K25" s="2">
        <v>0</v>
      </c>
      <c r="M25" s="2">
        <v>-46378596</v>
      </c>
      <c r="O25" s="2">
        <v>538822936994</v>
      </c>
      <c r="Q25" s="2">
        <v>86009786</v>
      </c>
      <c r="S25" s="2">
        <v>10400</v>
      </c>
      <c r="U25" s="2">
        <v>614452298137</v>
      </c>
      <c r="W25" s="2">
        <v>887587275683.88794</v>
      </c>
      <c r="Y25" s="1">
        <v>8.0556397366997587E-2</v>
      </c>
    </row>
    <row r="26" spans="1:25" ht="21" x14ac:dyDescent="0.2">
      <c r="A26" s="5" t="s">
        <v>67</v>
      </c>
      <c r="C26" s="2">
        <v>10518872</v>
      </c>
      <c r="E26" s="2">
        <v>179023853814</v>
      </c>
      <c r="G26" s="2">
        <v>285519484422.28101</v>
      </c>
      <c r="I26" s="2">
        <v>0</v>
      </c>
      <c r="K26" s="2">
        <v>0</v>
      </c>
      <c r="M26" s="2">
        <v>0</v>
      </c>
      <c r="O26" s="2">
        <v>0</v>
      </c>
      <c r="Q26" s="2">
        <v>10518872</v>
      </c>
      <c r="S26" s="2">
        <v>20170</v>
      </c>
      <c r="U26" s="2">
        <v>179023853814</v>
      </c>
      <c r="W26" s="2">
        <v>210525607779.10501</v>
      </c>
      <c r="Y26" s="1">
        <v>1.9107061334464461E-2</v>
      </c>
    </row>
    <row r="27" spans="1:25" ht="21" x14ac:dyDescent="0.2">
      <c r="A27" s="5" t="s">
        <v>68</v>
      </c>
      <c r="C27" s="2">
        <v>8906245</v>
      </c>
      <c r="E27" s="2">
        <v>117210615895</v>
      </c>
      <c r="G27" s="2">
        <v>90353574800.157593</v>
      </c>
      <c r="I27" s="2">
        <v>0</v>
      </c>
      <c r="K27" s="2">
        <v>0</v>
      </c>
      <c r="M27" s="2">
        <v>0</v>
      </c>
      <c r="O27" s="2">
        <v>0</v>
      </c>
      <c r="Q27" s="2">
        <v>8906245</v>
      </c>
      <c r="S27" s="2">
        <v>10224</v>
      </c>
      <c r="U27" s="2">
        <v>117210615895</v>
      </c>
      <c r="W27" s="2">
        <v>90353574800.157593</v>
      </c>
      <c r="Y27" s="1">
        <v>8.2003862319027614E-3</v>
      </c>
    </row>
    <row r="28" spans="1:25" ht="21" x14ac:dyDescent="0.2">
      <c r="A28" s="5" t="s">
        <v>81</v>
      </c>
      <c r="C28" s="2">
        <v>0</v>
      </c>
      <c r="E28" s="2">
        <v>0</v>
      </c>
      <c r="G28" s="2">
        <v>0</v>
      </c>
      <c r="I28" s="2">
        <v>983839</v>
      </c>
      <c r="K28" s="2">
        <v>29968652832</v>
      </c>
      <c r="M28" s="2">
        <v>0</v>
      </c>
      <c r="O28" s="2">
        <v>0</v>
      </c>
      <c r="Q28" s="2">
        <v>983839</v>
      </c>
      <c r="S28" s="2">
        <v>25880</v>
      </c>
      <c r="U28" s="2">
        <v>29968652832</v>
      </c>
      <c r="W28" s="2">
        <v>25264933966.836399</v>
      </c>
      <c r="Y28" s="1">
        <v>2.2930162653754375E-3</v>
      </c>
    </row>
    <row r="29" spans="1:25" ht="21" x14ac:dyDescent="0.2">
      <c r="A29" s="5" t="s">
        <v>69</v>
      </c>
      <c r="C29" s="2">
        <v>52056726</v>
      </c>
      <c r="E29" s="2">
        <v>990941645785</v>
      </c>
      <c r="G29" s="2">
        <v>1495392781357.1799</v>
      </c>
      <c r="I29" s="2">
        <v>1683510</v>
      </c>
      <c r="K29" s="2">
        <v>49947768097</v>
      </c>
      <c r="M29" s="2">
        <v>0</v>
      </c>
      <c r="O29" s="2">
        <v>0</v>
      </c>
      <c r="Q29" s="2">
        <v>53740236</v>
      </c>
      <c r="S29" s="2">
        <v>23410</v>
      </c>
      <c r="U29" s="2">
        <v>1040889413882</v>
      </c>
      <c r="W29" s="2">
        <v>1248334129271.6101</v>
      </c>
      <c r="Y29" s="1">
        <v>0.1132973657006361</v>
      </c>
    </row>
    <row r="30" spans="1:25" ht="21" x14ac:dyDescent="0.2">
      <c r="A30" s="5" t="s">
        <v>70</v>
      </c>
      <c r="C30" s="2">
        <v>21407567</v>
      </c>
      <c r="E30" s="2">
        <v>227244670993</v>
      </c>
      <c r="G30" s="2">
        <v>252525924396.28601</v>
      </c>
      <c r="I30" s="2">
        <v>0</v>
      </c>
      <c r="K30" s="2">
        <v>0</v>
      </c>
      <c r="M30" s="2">
        <v>0</v>
      </c>
      <c r="O30" s="2">
        <v>0</v>
      </c>
      <c r="Q30" s="2">
        <v>21407567</v>
      </c>
      <c r="S30" s="2">
        <v>10608</v>
      </c>
      <c r="U30" s="2">
        <v>227244670993</v>
      </c>
      <c r="W30" s="2">
        <v>225336053667.211</v>
      </c>
      <c r="Y30" s="1">
        <v>2.0451240320384929E-2</v>
      </c>
    </row>
    <row r="31" spans="1:25" ht="21" x14ac:dyDescent="0.2">
      <c r="A31" s="5" t="s">
        <v>71</v>
      </c>
      <c r="C31" s="2">
        <v>16071615</v>
      </c>
      <c r="E31" s="2">
        <v>120474295599</v>
      </c>
      <c r="G31" s="2">
        <v>235702297329.21899</v>
      </c>
      <c r="I31" s="2">
        <v>0</v>
      </c>
      <c r="K31" s="2">
        <v>0</v>
      </c>
      <c r="M31" s="2">
        <v>-8721467</v>
      </c>
      <c r="O31" s="2">
        <v>150161946174</v>
      </c>
      <c r="Q31" s="2">
        <v>7350148</v>
      </c>
      <c r="S31" s="2">
        <v>13780</v>
      </c>
      <c r="U31" s="2">
        <v>55097381489</v>
      </c>
      <c r="W31" s="2">
        <v>100502106085.129</v>
      </c>
      <c r="Y31" s="1">
        <v>9.1214552256573805E-3</v>
      </c>
    </row>
    <row r="32" spans="1:25" ht="21" x14ac:dyDescent="0.2">
      <c r="A32" s="5" t="s">
        <v>88</v>
      </c>
      <c r="C32" s="2">
        <v>29772426</v>
      </c>
      <c r="E32" s="2">
        <v>263963928919</v>
      </c>
      <c r="G32" s="2">
        <v>226589327077.64301</v>
      </c>
      <c r="I32" s="2">
        <v>0</v>
      </c>
      <c r="K32" s="2">
        <v>0</v>
      </c>
      <c r="M32" s="2">
        <v>0</v>
      </c>
      <c r="O32" s="2">
        <v>0</v>
      </c>
      <c r="Q32" s="2">
        <v>29772426</v>
      </c>
      <c r="S32" s="2">
        <v>6290</v>
      </c>
      <c r="U32" s="2">
        <v>263963928919</v>
      </c>
      <c r="W32" s="2">
        <v>185820973574.75601</v>
      </c>
      <c r="Y32" s="1">
        <v>1.6864897229263123E-2</v>
      </c>
    </row>
    <row r="33" spans="1:25" ht="21" x14ac:dyDescent="0.2">
      <c r="A33" s="5" t="s">
        <v>74</v>
      </c>
      <c r="C33" s="2">
        <v>6370817</v>
      </c>
      <c r="E33" s="2">
        <v>25844621581</v>
      </c>
      <c r="G33" s="2">
        <v>72002688958.480103</v>
      </c>
      <c r="I33" s="2">
        <v>0</v>
      </c>
      <c r="K33" s="2">
        <v>0</v>
      </c>
      <c r="M33" s="2">
        <v>0</v>
      </c>
      <c r="O33" s="2">
        <v>0</v>
      </c>
      <c r="Q33" s="2">
        <v>6370817</v>
      </c>
      <c r="S33" s="2">
        <v>9510</v>
      </c>
      <c r="U33" s="2">
        <v>25844621581</v>
      </c>
      <c r="W33" s="2">
        <v>60118136259.450897</v>
      </c>
      <c r="Y33" s="1">
        <v>5.4562527045559179E-3</v>
      </c>
    </row>
    <row r="34" spans="1:25" ht="21" x14ac:dyDescent="0.2">
      <c r="A34" s="5" t="s">
        <v>97</v>
      </c>
      <c r="C34" s="2">
        <v>2151517</v>
      </c>
      <c r="E34" s="2">
        <v>256185612568</v>
      </c>
      <c r="G34" s="2">
        <v>300489470288</v>
      </c>
      <c r="I34" s="2">
        <v>0</v>
      </c>
      <c r="K34" s="2">
        <v>0</v>
      </c>
      <c r="M34" s="2">
        <v>0</v>
      </c>
      <c r="O34" s="2">
        <v>0</v>
      </c>
      <c r="Q34" s="2">
        <v>2151517</v>
      </c>
      <c r="S34" s="2">
        <v>140000</v>
      </c>
      <c r="U34" s="2">
        <v>256185612568</v>
      </c>
      <c r="W34" s="2">
        <v>300489470288</v>
      </c>
      <c r="Y34" s="1">
        <v>2.7272077728319955E-2</v>
      </c>
    </row>
    <row r="35" spans="1:25" ht="21" x14ac:dyDescent="0.2">
      <c r="A35" s="5" t="s">
        <v>82</v>
      </c>
      <c r="C35" s="2">
        <v>42795098</v>
      </c>
      <c r="E35" s="2">
        <v>262842054439</v>
      </c>
      <c r="G35" s="2">
        <v>196312421418.84299</v>
      </c>
      <c r="I35" s="2">
        <v>0</v>
      </c>
      <c r="K35" s="2">
        <v>0</v>
      </c>
      <c r="M35" s="2">
        <v>0</v>
      </c>
      <c r="O35" s="2">
        <v>0</v>
      </c>
      <c r="Q35" s="2">
        <v>42795098</v>
      </c>
      <c r="S35" s="2">
        <v>4490</v>
      </c>
      <c r="U35" s="2">
        <v>262842054439</v>
      </c>
      <c r="W35" s="2">
        <v>190664670597.14499</v>
      </c>
      <c r="Y35" s="1">
        <v>1.7304505584126328E-2</v>
      </c>
    </row>
    <row r="36" spans="1:25" ht="21" x14ac:dyDescent="0.2">
      <c r="A36" s="5" t="s">
        <v>96</v>
      </c>
      <c r="C36" s="2">
        <v>300000</v>
      </c>
      <c r="E36" s="2">
        <v>12691720912</v>
      </c>
      <c r="G36" s="2">
        <v>19849369080</v>
      </c>
      <c r="I36" s="2">
        <v>1094115</v>
      </c>
      <c r="K36" s="2">
        <v>49947762575</v>
      </c>
      <c r="M36" s="2">
        <v>0</v>
      </c>
      <c r="O36" s="2">
        <v>0</v>
      </c>
      <c r="Q36" s="2">
        <v>1394115</v>
      </c>
      <c r="S36" s="2">
        <v>44470</v>
      </c>
      <c r="U36" s="2">
        <v>62639483487</v>
      </c>
      <c r="W36" s="2">
        <v>61517062696.9935</v>
      </c>
      <c r="Y36" s="1">
        <v>5.5832176544568166E-3</v>
      </c>
    </row>
    <row r="37" spans="1:25" ht="21" x14ac:dyDescent="0.2">
      <c r="A37" s="5" t="s">
        <v>78</v>
      </c>
      <c r="C37" s="2">
        <v>997956</v>
      </c>
      <c r="E37" s="2">
        <v>3432204653</v>
      </c>
      <c r="G37" s="2">
        <v>7050521616.8543997</v>
      </c>
      <c r="I37" s="2">
        <v>0</v>
      </c>
      <c r="K37" s="2">
        <v>0</v>
      </c>
      <c r="M37" s="2">
        <v>0</v>
      </c>
      <c r="O37" s="2">
        <v>0</v>
      </c>
      <c r="Q37" s="2">
        <v>997956</v>
      </c>
      <c r="S37" s="2">
        <v>8440</v>
      </c>
      <c r="U37" s="2">
        <v>3432204653</v>
      </c>
      <c r="W37" s="2">
        <v>8357640793.0128002</v>
      </c>
      <c r="Y37" s="1">
        <v>7.5852983837991429E-4</v>
      </c>
    </row>
    <row r="38" spans="1:25" ht="21" x14ac:dyDescent="0.2">
      <c r="A38" s="5" t="s">
        <v>77</v>
      </c>
      <c r="C38" s="2">
        <v>7436472</v>
      </c>
      <c r="E38" s="2">
        <v>138192353247</v>
      </c>
      <c r="G38" s="2">
        <v>215835401089.62</v>
      </c>
      <c r="I38" s="2">
        <v>0</v>
      </c>
      <c r="K38" s="2">
        <v>0</v>
      </c>
      <c r="M38" s="2">
        <v>0</v>
      </c>
      <c r="O38" s="2">
        <v>0</v>
      </c>
      <c r="Q38" s="2">
        <v>7436472</v>
      </c>
      <c r="S38" s="2">
        <v>28500</v>
      </c>
      <c r="U38" s="2">
        <v>138192353247</v>
      </c>
      <c r="W38" s="2">
        <v>210301160036.04001</v>
      </c>
      <c r="Y38" s="1">
        <v>1.9086690716189722E-2</v>
      </c>
    </row>
    <row r="39" spans="1:25" ht="21" x14ac:dyDescent="0.2">
      <c r="A39" s="5" t="s">
        <v>110</v>
      </c>
      <c r="C39" s="2">
        <v>0</v>
      </c>
      <c r="E39" s="2">
        <v>0</v>
      </c>
      <c r="G39" s="2">
        <v>0</v>
      </c>
      <c r="I39" s="2">
        <v>2650000</v>
      </c>
      <c r="K39" s="2">
        <v>42565245732</v>
      </c>
      <c r="M39" s="2">
        <v>0</v>
      </c>
      <c r="O39" s="2">
        <v>0</v>
      </c>
      <c r="Q39" s="2">
        <v>2650000</v>
      </c>
      <c r="S39" s="2">
        <v>16910</v>
      </c>
      <c r="U39" s="2">
        <v>42565245732</v>
      </c>
      <c r="W39" s="2">
        <v>44465107105</v>
      </c>
      <c r="Y39" s="1">
        <v>4.0356018332468636E-3</v>
      </c>
    </row>
    <row r="40" spans="1:25" ht="21" x14ac:dyDescent="0.2">
      <c r="A40" s="5" t="s">
        <v>111</v>
      </c>
      <c r="C40" s="2">
        <v>0</v>
      </c>
      <c r="E40" s="2">
        <v>0</v>
      </c>
      <c r="G40" s="2">
        <v>0</v>
      </c>
      <c r="I40" s="2">
        <v>7864112</v>
      </c>
      <c r="K40" s="2">
        <v>72468653886</v>
      </c>
      <c r="M40" s="2">
        <v>0</v>
      </c>
      <c r="O40" s="2">
        <v>0</v>
      </c>
      <c r="Q40" s="2">
        <v>7864112</v>
      </c>
      <c r="S40" s="2">
        <v>7420</v>
      </c>
      <c r="U40" s="2">
        <v>72468653886</v>
      </c>
      <c r="W40" s="2">
        <v>57900652313.660797</v>
      </c>
      <c r="Y40" s="1">
        <v>5.2549964193592102E-3</v>
      </c>
    </row>
    <row r="41" spans="1:25" ht="21" x14ac:dyDescent="0.2">
      <c r="A41" s="5" t="s">
        <v>79</v>
      </c>
      <c r="C41" s="2">
        <v>13382797</v>
      </c>
      <c r="E41" s="2">
        <v>67437431885</v>
      </c>
      <c r="G41" s="2">
        <v>126153805802.30499</v>
      </c>
      <c r="I41" s="2">
        <v>0</v>
      </c>
      <c r="K41" s="2">
        <v>0</v>
      </c>
      <c r="M41" s="2">
        <v>0</v>
      </c>
      <c r="O41" s="2">
        <v>0</v>
      </c>
      <c r="Q41" s="2">
        <v>13382797</v>
      </c>
      <c r="S41" s="2">
        <v>8130</v>
      </c>
      <c r="U41" s="2">
        <v>67437431885</v>
      </c>
      <c r="W41" s="2">
        <v>107961099070.815</v>
      </c>
      <c r="Y41" s="1">
        <v>9.7984248255759895E-3</v>
      </c>
    </row>
    <row r="42" spans="1:25" ht="21" x14ac:dyDescent="0.2">
      <c r="A42" s="5" t="s">
        <v>102</v>
      </c>
      <c r="C42" s="2">
        <v>1002000</v>
      </c>
      <c r="E42" s="2">
        <v>3105426855</v>
      </c>
      <c r="G42" s="2">
        <v>3143832855.48</v>
      </c>
      <c r="I42" s="2">
        <v>0</v>
      </c>
      <c r="K42" s="2">
        <v>0</v>
      </c>
      <c r="M42" s="2">
        <v>0</v>
      </c>
      <c r="O42" s="2">
        <v>0</v>
      </c>
      <c r="Q42" s="2">
        <v>1002000</v>
      </c>
      <c r="S42" s="2">
        <v>3250</v>
      </c>
      <c r="U42" s="2">
        <v>3105426855</v>
      </c>
      <c r="W42" s="2">
        <v>3231327255</v>
      </c>
      <c r="Y42" s="1">
        <v>2.932715345384201E-4</v>
      </c>
    </row>
    <row r="43" spans="1:25" ht="21" x14ac:dyDescent="0.2">
      <c r="A43" s="5" t="s">
        <v>103</v>
      </c>
      <c r="C43" s="2">
        <v>585000</v>
      </c>
      <c r="E43" s="2">
        <v>4399100550</v>
      </c>
      <c r="G43" s="2">
        <v>3831734947.9499998</v>
      </c>
      <c r="I43" s="2">
        <v>0</v>
      </c>
      <c r="K43" s="2">
        <v>0</v>
      </c>
      <c r="M43" s="2">
        <v>0</v>
      </c>
      <c r="O43" s="2">
        <v>0</v>
      </c>
      <c r="Q43" s="2">
        <v>585000</v>
      </c>
      <c r="S43" s="2">
        <v>6187</v>
      </c>
      <c r="U43" s="2">
        <v>4399100550</v>
      </c>
      <c r="W43" s="2">
        <v>3591417076.6500001</v>
      </c>
      <c r="Y43" s="1">
        <v>3.2595287141123447E-4</v>
      </c>
    </row>
    <row r="44" spans="1:25" ht="21" x14ac:dyDescent="0.2">
      <c r="A44" s="5" t="s">
        <v>104</v>
      </c>
      <c r="C44" s="2">
        <v>108784296</v>
      </c>
      <c r="E44" s="2">
        <v>202070121627</v>
      </c>
      <c r="G44" s="2">
        <v>205632164411.608</v>
      </c>
      <c r="I44" s="2">
        <v>17456880</v>
      </c>
      <c r="K44" s="2">
        <v>36878812951</v>
      </c>
      <c r="M44" s="2">
        <v>-20309576</v>
      </c>
      <c r="O44" s="2">
        <v>40043182512</v>
      </c>
      <c r="Q44" s="2">
        <v>105931600</v>
      </c>
      <c r="S44" s="2">
        <v>2073</v>
      </c>
      <c r="U44" s="2">
        <v>201223282590</v>
      </c>
      <c r="W44" s="2">
        <v>217898728121.436</v>
      </c>
      <c r="Y44" s="1">
        <v>1.9776237232320665E-2</v>
      </c>
    </row>
    <row r="45" spans="1:25" ht="21" x14ac:dyDescent="0.2">
      <c r="A45" s="5" t="s">
        <v>105</v>
      </c>
      <c r="C45" s="2">
        <v>100000</v>
      </c>
      <c r="E45" s="2">
        <v>15813013931</v>
      </c>
      <c r="G45" s="2">
        <v>17830099630</v>
      </c>
      <c r="I45" s="2">
        <v>0</v>
      </c>
      <c r="K45" s="2">
        <v>0</v>
      </c>
      <c r="M45" s="2">
        <v>0</v>
      </c>
      <c r="O45" s="2">
        <v>0</v>
      </c>
      <c r="Q45" s="2">
        <v>100000</v>
      </c>
      <c r="S45" s="2">
        <v>164400</v>
      </c>
      <c r="U45" s="2">
        <v>15813013931</v>
      </c>
      <c r="W45" s="2">
        <v>16312918800</v>
      </c>
      <c r="Y45" s="1">
        <v>1.480541694399394E-3</v>
      </c>
    </row>
    <row r="46" spans="1:25" ht="21" x14ac:dyDescent="0.2">
      <c r="A46" s="5" t="s">
        <v>106</v>
      </c>
      <c r="C46" s="2">
        <v>50000</v>
      </c>
      <c r="E46" s="2">
        <v>7287863277</v>
      </c>
      <c r="G46" s="2">
        <v>8619849490</v>
      </c>
      <c r="I46" s="2">
        <v>406472</v>
      </c>
      <c r="K46" s="2">
        <v>69996465386</v>
      </c>
      <c r="M46" s="2">
        <v>0</v>
      </c>
      <c r="O46" s="2">
        <v>0</v>
      </c>
      <c r="Q46" s="2">
        <v>456472</v>
      </c>
      <c r="S46" s="2">
        <v>189100</v>
      </c>
      <c r="U46" s="2">
        <v>77284328663</v>
      </c>
      <c r="W46" s="2">
        <v>85651610449.304001</v>
      </c>
      <c r="Y46" s="1">
        <v>7.7736413708287067E-3</v>
      </c>
    </row>
    <row r="47" spans="1:25" ht="21" x14ac:dyDescent="0.2">
      <c r="A47" s="5" t="s">
        <v>91</v>
      </c>
      <c r="C47" s="2">
        <v>369999</v>
      </c>
      <c r="E47" s="2">
        <v>69926901766</v>
      </c>
      <c r="G47" s="2">
        <v>60867959512.556702</v>
      </c>
      <c r="I47" s="2">
        <v>0</v>
      </c>
      <c r="K47" s="2">
        <v>0</v>
      </c>
      <c r="M47" s="2">
        <v>0</v>
      </c>
      <c r="O47" s="2">
        <v>0</v>
      </c>
      <c r="Q47" s="2">
        <v>369999</v>
      </c>
      <c r="S47" s="2">
        <v>125700</v>
      </c>
      <c r="U47" s="2">
        <v>69926901766</v>
      </c>
      <c r="W47" s="2">
        <v>46149360701.661003</v>
      </c>
      <c r="Y47" s="1">
        <v>4.1884627470030675E-3</v>
      </c>
    </row>
    <row r="48" spans="1:25" ht="21.75" thickBot="1" x14ac:dyDescent="0.25">
      <c r="A48" s="5" t="s">
        <v>107</v>
      </c>
      <c r="C48" s="2">
        <v>57192388</v>
      </c>
      <c r="E48" s="2">
        <v>179403503149</v>
      </c>
      <c r="G48" s="2">
        <v>174336893462.815</v>
      </c>
      <c r="I48" s="2">
        <v>23464839</v>
      </c>
      <c r="K48" s="2">
        <v>70109521394</v>
      </c>
      <c r="M48" s="2">
        <v>0</v>
      </c>
      <c r="O48" s="2">
        <v>0</v>
      </c>
      <c r="Q48" s="2">
        <v>80657227</v>
      </c>
      <c r="S48" s="2">
        <v>2873</v>
      </c>
      <c r="U48" s="2">
        <v>249513024543</v>
      </c>
      <c r="W48" s="2">
        <v>229936954083.18799</v>
      </c>
      <c r="Y48" s="1">
        <v>2.0868812735300245E-2</v>
      </c>
    </row>
    <row r="49" spans="5:25" s="5" customFormat="1" ht="21.75" thickBot="1" x14ac:dyDescent="0.25">
      <c r="E49" s="19">
        <f>SUM(E9:E48)</f>
        <v>8638529856764</v>
      </c>
      <c r="G49" s="19">
        <f>SUM(G9:G48)</f>
        <v>12213159445178.557</v>
      </c>
      <c r="I49" s="5" t="s">
        <v>15</v>
      </c>
      <c r="K49" s="19">
        <f>SUM(K9:K48)</f>
        <v>718376202252</v>
      </c>
      <c r="M49" s="5" t="s">
        <v>15</v>
      </c>
      <c r="O49" s="19">
        <f>SUM(O9:O48)</f>
        <v>957351649365</v>
      </c>
      <c r="S49" s="5" t="s">
        <v>15</v>
      </c>
      <c r="U49" s="19">
        <f>SUM(U9:U48)</f>
        <v>8667686823530</v>
      </c>
      <c r="W49" s="19">
        <f>SUM(W9:W48)</f>
        <v>10398583320803.055</v>
      </c>
      <c r="Y49" s="10">
        <f>SUM(Y9:Y48)</f>
        <v>0.9437634281079752</v>
      </c>
    </row>
    <row r="50" spans="5:25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6"/>
  <sheetViews>
    <sheetView rightToLeft="1" zoomScale="85" zoomScaleNormal="85" workbookViewId="0">
      <selection activeCell="I21" sqref="I21"/>
    </sheetView>
  </sheetViews>
  <sheetFormatPr defaultRowHeight="18.75" x14ac:dyDescent="0.2"/>
  <cols>
    <col min="1" max="1" width="37.375" style="36" bestFit="1" customWidth="1"/>
    <col min="2" max="2" width="0.875" style="36" customWidth="1"/>
    <col min="3" max="3" width="16.625" style="36" customWidth="1"/>
    <col min="4" max="4" width="0.875" style="36" customWidth="1"/>
    <col min="5" max="5" width="20.125" style="36" customWidth="1"/>
    <col min="6" max="6" width="0.875" style="36" customWidth="1"/>
    <col min="7" max="7" width="20.125" style="36" customWidth="1"/>
    <col min="8" max="8" width="0.875" style="36" customWidth="1"/>
    <col min="9" max="9" width="30.25" style="36" bestFit="1" customWidth="1"/>
    <col min="10" max="10" width="0.875" style="36" customWidth="1"/>
    <col min="11" max="11" width="16.625" style="36" customWidth="1"/>
    <col min="12" max="12" width="0.875" style="36" customWidth="1"/>
    <col min="13" max="13" width="20.125" style="36" customWidth="1"/>
    <col min="14" max="14" width="0.875" style="36" customWidth="1"/>
    <col min="15" max="15" width="20.125" style="36" customWidth="1"/>
    <col min="16" max="16" width="0.875" style="36" customWidth="1"/>
    <col min="17" max="17" width="29.75" style="36" customWidth="1"/>
    <col min="18" max="18" width="0.875" style="36" customWidth="1"/>
    <col min="19" max="19" width="9" style="36"/>
    <col min="20" max="20" width="11.75" style="36" bestFit="1" customWidth="1"/>
    <col min="21" max="16384" width="9" style="36"/>
  </cols>
  <sheetData>
    <row r="1" spans="1:17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26.25" x14ac:dyDescent="0.2">
      <c r="A2" s="67" t="str">
        <f>+درآمدها!A2</f>
        <v>صندوق سرمایه‌گذاری بخشی صنایع مفید - اکتان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</row>
    <row r="3" spans="1:17" ht="26.25" x14ac:dyDescent="0.2">
      <c r="A3" s="67" t="s">
        <v>23</v>
      </c>
      <c r="B3" s="67" t="s">
        <v>23</v>
      </c>
      <c r="C3" s="67" t="s">
        <v>23</v>
      </c>
      <c r="D3" s="67" t="s">
        <v>23</v>
      </c>
      <c r="E3" s="67" t="s">
        <v>23</v>
      </c>
      <c r="F3" s="67" t="s">
        <v>23</v>
      </c>
      <c r="G3" s="67" t="s">
        <v>23</v>
      </c>
      <c r="H3" s="67" t="s">
        <v>23</v>
      </c>
      <c r="I3" s="67" t="s">
        <v>23</v>
      </c>
      <c r="J3" s="67" t="s">
        <v>23</v>
      </c>
      <c r="K3" s="67" t="s">
        <v>23</v>
      </c>
      <c r="L3" s="67" t="s">
        <v>23</v>
      </c>
      <c r="M3" s="67" t="s">
        <v>23</v>
      </c>
      <c r="N3" s="67" t="s">
        <v>23</v>
      </c>
      <c r="O3" s="67" t="s">
        <v>23</v>
      </c>
      <c r="P3" s="67" t="s">
        <v>23</v>
      </c>
      <c r="Q3" s="67" t="s">
        <v>23</v>
      </c>
    </row>
    <row r="4" spans="1:17" ht="26.25" x14ac:dyDescent="0.2">
      <c r="A4" s="67" t="str">
        <f>+سهام!A4</f>
        <v>برای ماه منتهی به 1405/04/31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</row>
    <row r="6" spans="1:17" ht="27" thickBot="1" x14ac:dyDescent="0.25">
      <c r="A6" s="68" t="s">
        <v>3</v>
      </c>
      <c r="C6" s="68" t="s">
        <v>25</v>
      </c>
      <c r="D6" s="68" t="s">
        <v>25</v>
      </c>
      <c r="E6" s="68" t="s">
        <v>25</v>
      </c>
      <c r="F6" s="68" t="s">
        <v>25</v>
      </c>
      <c r="G6" s="68" t="s">
        <v>25</v>
      </c>
      <c r="H6" s="68" t="s">
        <v>25</v>
      </c>
      <c r="I6" s="68" t="s">
        <v>25</v>
      </c>
      <c r="K6" s="68" t="s">
        <v>26</v>
      </c>
      <c r="L6" s="68" t="s">
        <v>26</v>
      </c>
      <c r="M6" s="68" t="s">
        <v>26</v>
      </c>
      <c r="N6" s="68" t="s">
        <v>26</v>
      </c>
      <c r="O6" s="68" t="s">
        <v>26</v>
      </c>
      <c r="P6" s="68" t="s">
        <v>26</v>
      </c>
      <c r="Q6" s="68" t="s">
        <v>26</v>
      </c>
    </row>
    <row r="7" spans="1:17" ht="27" thickBot="1" x14ac:dyDescent="0.25">
      <c r="A7" s="68" t="s">
        <v>3</v>
      </c>
      <c r="C7" s="37" t="s">
        <v>7</v>
      </c>
      <c r="E7" s="37" t="s">
        <v>37</v>
      </c>
      <c r="G7" s="37" t="s">
        <v>38</v>
      </c>
      <c r="I7" s="37" t="s">
        <v>39</v>
      </c>
      <c r="K7" s="37" t="s">
        <v>7</v>
      </c>
      <c r="M7" s="37" t="s">
        <v>37</v>
      </c>
      <c r="O7" s="37" t="s">
        <v>38</v>
      </c>
      <c r="Q7" s="37" t="s">
        <v>39</v>
      </c>
    </row>
    <row r="8" spans="1:17" ht="21" x14ac:dyDescent="0.2">
      <c r="A8" s="5" t="s">
        <v>59</v>
      </c>
      <c r="C8" s="36">
        <v>5156690</v>
      </c>
      <c r="E8" s="36">
        <v>99931666196</v>
      </c>
      <c r="G8" s="36">
        <v>83199636065</v>
      </c>
      <c r="I8" s="52">
        <f>+E8-G8</f>
        <v>16732030131</v>
      </c>
      <c r="K8" s="42">
        <v>5156690</v>
      </c>
      <c r="L8" s="42"/>
      <c r="M8" s="42">
        <v>99931666196</v>
      </c>
      <c r="N8" s="42"/>
      <c r="O8" s="42">
        <v>50487749585</v>
      </c>
      <c r="Q8" s="36">
        <f>+M8-O8</f>
        <v>49443916611</v>
      </c>
    </row>
    <row r="9" spans="1:17" s="41" customFormat="1" ht="21" x14ac:dyDescent="0.2">
      <c r="A9" s="5" t="s">
        <v>63</v>
      </c>
      <c r="C9" s="41">
        <v>18426968</v>
      </c>
      <c r="E9" s="41">
        <v>272987996133</v>
      </c>
      <c r="G9" s="41">
        <v>310836968135</v>
      </c>
      <c r="I9" s="55">
        <f t="shared" ref="I9:I47" si="0">+E9-G9</f>
        <v>-37848972002</v>
      </c>
      <c r="K9" s="42">
        <v>18426968</v>
      </c>
      <c r="L9" s="42"/>
      <c r="M9" s="42">
        <v>272987996133</v>
      </c>
      <c r="N9" s="42"/>
      <c r="O9" s="42">
        <v>389851725690</v>
      </c>
      <c r="Q9" s="55">
        <f t="shared" ref="Q9:Q47" si="1">+M9-O9</f>
        <v>-116863729557</v>
      </c>
    </row>
    <row r="10" spans="1:17" s="41" customFormat="1" ht="21" x14ac:dyDescent="0.2">
      <c r="A10" s="5" t="s">
        <v>57</v>
      </c>
      <c r="C10" s="41">
        <v>16023581</v>
      </c>
      <c r="E10" s="41">
        <v>764935467564</v>
      </c>
      <c r="G10" s="41">
        <v>920731409707</v>
      </c>
      <c r="I10" s="55">
        <f t="shared" si="0"/>
        <v>-155795942143</v>
      </c>
      <c r="K10" s="42">
        <v>16023581</v>
      </c>
      <c r="L10" s="42"/>
      <c r="M10" s="42">
        <v>764935467564</v>
      </c>
      <c r="N10" s="42"/>
      <c r="O10" s="42">
        <v>821714831011</v>
      </c>
      <c r="Q10" s="55">
        <f t="shared" si="1"/>
        <v>-56779363447</v>
      </c>
    </row>
    <row r="11" spans="1:17" ht="21" x14ac:dyDescent="0.2">
      <c r="A11" s="5" t="s">
        <v>102</v>
      </c>
      <c r="C11" s="36">
        <v>1002000</v>
      </c>
      <c r="E11" s="36">
        <v>3231327255</v>
      </c>
      <c r="G11" s="36">
        <v>3143832855</v>
      </c>
      <c r="I11" s="55">
        <f t="shared" si="0"/>
        <v>87494400</v>
      </c>
      <c r="K11" s="42">
        <v>1002000</v>
      </c>
      <c r="L11" s="42"/>
      <c r="M11" s="42">
        <v>3231327255</v>
      </c>
      <c r="N11" s="42"/>
      <c r="O11" s="42">
        <v>3105426855</v>
      </c>
      <c r="Q11" s="55">
        <f t="shared" si="1"/>
        <v>125900400</v>
      </c>
    </row>
    <row r="12" spans="1:17" ht="21" x14ac:dyDescent="0.2">
      <c r="A12" s="5" t="s">
        <v>70</v>
      </c>
      <c r="C12" s="36">
        <v>21407567</v>
      </c>
      <c r="E12" s="36">
        <v>225336053667</v>
      </c>
      <c r="G12" s="36">
        <v>252525924396</v>
      </c>
      <c r="I12" s="55">
        <f t="shared" si="0"/>
        <v>-27189870729</v>
      </c>
      <c r="K12" s="42">
        <v>21407567</v>
      </c>
      <c r="L12" s="42"/>
      <c r="M12" s="42">
        <v>225336053667</v>
      </c>
      <c r="N12" s="42"/>
      <c r="O12" s="42">
        <v>327288188513</v>
      </c>
      <c r="Q12" s="55">
        <f t="shared" si="1"/>
        <v>-101952134846</v>
      </c>
    </row>
    <row r="13" spans="1:17" ht="21" x14ac:dyDescent="0.2">
      <c r="A13" s="5" t="s">
        <v>68</v>
      </c>
      <c r="C13" s="36">
        <v>8906245</v>
      </c>
      <c r="E13" s="36">
        <v>90353574801</v>
      </c>
      <c r="G13" s="36">
        <v>90353574800</v>
      </c>
      <c r="I13" s="55">
        <f t="shared" si="0"/>
        <v>1</v>
      </c>
      <c r="K13" s="42">
        <v>8906245</v>
      </c>
      <c r="L13" s="42"/>
      <c r="M13" s="42">
        <v>90353574801</v>
      </c>
      <c r="N13" s="42"/>
      <c r="O13" s="42">
        <v>131143089175</v>
      </c>
      <c r="Q13" s="55">
        <f t="shared" si="1"/>
        <v>-40789514374</v>
      </c>
    </row>
    <row r="14" spans="1:17" ht="21" x14ac:dyDescent="0.2">
      <c r="A14" s="5" t="s">
        <v>87</v>
      </c>
      <c r="C14" s="36">
        <v>212450</v>
      </c>
      <c r="E14" s="36">
        <v>19501826016</v>
      </c>
      <c r="G14" s="36">
        <v>19501826016</v>
      </c>
      <c r="I14" s="55">
        <f t="shared" si="0"/>
        <v>0</v>
      </c>
      <c r="K14" s="42">
        <v>212450</v>
      </c>
      <c r="L14" s="42"/>
      <c r="M14" s="42">
        <v>19501826016</v>
      </c>
      <c r="N14" s="42"/>
      <c r="O14" s="42">
        <v>20867860326</v>
      </c>
      <c r="Q14" s="55">
        <f t="shared" si="1"/>
        <v>-1366034310</v>
      </c>
    </row>
    <row r="15" spans="1:17" ht="21" x14ac:dyDescent="0.2">
      <c r="A15" s="5" t="s">
        <v>60</v>
      </c>
      <c r="C15" s="36">
        <v>7171728</v>
      </c>
      <c r="E15" s="36">
        <v>187727744513</v>
      </c>
      <c r="G15" s="36">
        <v>247463960524</v>
      </c>
      <c r="I15" s="55">
        <f t="shared" si="0"/>
        <v>-59736216011</v>
      </c>
      <c r="K15" s="42">
        <v>7171728</v>
      </c>
      <c r="L15" s="42"/>
      <c r="M15" s="42">
        <v>187727744513</v>
      </c>
      <c r="N15" s="42"/>
      <c r="O15" s="42">
        <v>285007436246</v>
      </c>
      <c r="Q15" s="55">
        <f t="shared" si="1"/>
        <v>-97279691733</v>
      </c>
    </row>
    <row r="16" spans="1:17" s="55" customFormat="1" ht="21" x14ac:dyDescent="0.2">
      <c r="A16" s="5" t="s">
        <v>69</v>
      </c>
      <c r="C16" s="55">
        <v>53740236</v>
      </c>
      <c r="E16" s="55">
        <v>1248334129271</v>
      </c>
      <c r="G16" s="55">
        <v>1545340549454</v>
      </c>
      <c r="I16" s="55">
        <f t="shared" si="0"/>
        <v>-297006420183</v>
      </c>
      <c r="K16" s="55">
        <v>53740236</v>
      </c>
      <c r="M16" s="55">
        <v>1248334129271</v>
      </c>
      <c r="O16" s="55">
        <v>1510725642707</v>
      </c>
      <c r="Q16" s="55">
        <f t="shared" si="1"/>
        <v>-262391513436</v>
      </c>
    </row>
    <row r="17" spans="1:17" s="55" customFormat="1" ht="21" x14ac:dyDescent="0.2">
      <c r="A17" s="5" t="s">
        <v>105</v>
      </c>
      <c r="C17" s="55">
        <v>100000</v>
      </c>
      <c r="E17" s="55">
        <v>16312918800</v>
      </c>
      <c r="G17" s="55">
        <v>17830099630</v>
      </c>
      <c r="I17" s="55">
        <f t="shared" si="0"/>
        <v>-1517180830</v>
      </c>
      <c r="K17" s="55">
        <v>100000</v>
      </c>
      <c r="M17" s="55">
        <v>16312918800</v>
      </c>
      <c r="O17" s="55">
        <v>15813013931</v>
      </c>
      <c r="Q17" s="55">
        <f t="shared" si="1"/>
        <v>499904869</v>
      </c>
    </row>
    <row r="18" spans="1:17" ht="21" x14ac:dyDescent="0.2">
      <c r="A18" s="5" t="s">
        <v>71</v>
      </c>
      <c r="C18" s="36">
        <v>7350148</v>
      </c>
      <c r="E18" s="36">
        <v>100502106085</v>
      </c>
      <c r="G18" s="36">
        <v>156293919401</v>
      </c>
      <c r="I18" s="55">
        <f t="shared" si="0"/>
        <v>-55791813316</v>
      </c>
      <c r="K18" s="42">
        <v>7350148</v>
      </c>
      <c r="L18" s="42"/>
      <c r="M18" s="42">
        <v>100502106085</v>
      </c>
      <c r="N18" s="42"/>
      <c r="O18" s="42">
        <v>66922609489</v>
      </c>
      <c r="Q18" s="55">
        <f t="shared" si="1"/>
        <v>33579496596</v>
      </c>
    </row>
    <row r="19" spans="1:17" ht="21" x14ac:dyDescent="0.2">
      <c r="A19" s="5" t="s">
        <v>81</v>
      </c>
      <c r="C19" s="36">
        <v>983839</v>
      </c>
      <c r="E19" s="36">
        <v>25264933966</v>
      </c>
      <c r="G19" s="36">
        <v>29968652832</v>
      </c>
      <c r="I19" s="55">
        <f t="shared" si="0"/>
        <v>-4703718866</v>
      </c>
      <c r="K19" s="42">
        <v>983839</v>
      </c>
      <c r="L19" s="42"/>
      <c r="M19" s="42">
        <v>25264933966</v>
      </c>
      <c r="N19" s="42"/>
      <c r="O19" s="42">
        <v>29968652832</v>
      </c>
      <c r="Q19" s="55">
        <f t="shared" si="1"/>
        <v>-4703718866</v>
      </c>
    </row>
    <row r="20" spans="1:17" ht="21" x14ac:dyDescent="0.2">
      <c r="A20" s="5" t="s">
        <v>104</v>
      </c>
      <c r="C20" s="36">
        <v>105931600</v>
      </c>
      <c r="E20" s="36">
        <v>217898728121</v>
      </c>
      <c r="G20" s="36">
        <v>204785325374</v>
      </c>
      <c r="I20" s="55">
        <f t="shared" si="0"/>
        <v>13113402747</v>
      </c>
      <c r="K20" s="42">
        <v>105931600</v>
      </c>
      <c r="L20" s="42"/>
      <c r="M20" s="42">
        <v>217898728121</v>
      </c>
      <c r="N20" s="42"/>
      <c r="O20" s="42">
        <v>201223282590</v>
      </c>
      <c r="Q20" s="55">
        <f t="shared" si="1"/>
        <v>16675445531</v>
      </c>
    </row>
    <row r="21" spans="1:17" ht="21" x14ac:dyDescent="0.2">
      <c r="A21" s="5" t="s">
        <v>64</v>
      </c>
      <c r="C21" s="36">
        <v>12916976</v>
      </c>
      <c r="E21" s="36">
        <v>175722821802</v>
      </c>
      <c r="G21" s="36">
        <v>192641430466</v>
      </c>
      <c r="I21" s="55">
        <f t="shared" si="0"/>
        <v>-16918608664</v>
      </c>
      <c r="K21" s="42">
        <v>12916976</v>
      </c>
      <c r="L21" s="42"/>
      <c r="M21" s="42">
        <v>175722821802</v>
      </c>
      <c r="N21" s="42"/>
      <c r="O21" s="42">
        <v>187008433724</v>
      </c>
      <c r="Q21" s="55">
        <f t="shared" si="1"/>
        <v>-11285611922</v>
      </c>
    </row>
    <row r="22" spans="1:17" ht="21" x14ac:dyDescent="0.2">
      <c r="A22" s="5" t="s">
        <v>61</v>
      </c>
      <c r="C22" s="36">
        <v>6318768</v>
      </c>
      <c r="E22" s="36">
        <v>52291165520</v>
      </c>
      <c r="G22" s="36">
        <v>90723837887</v>
      </c>
      <c r="I22" s="55">
        <f t="shared" si="0"/>
        <v>-38432672367</v>
      </c>
      <c r="K22" s="42">
        <v>6318768</v>
      </c>
      <c r="L22" s="42"/>
      <c r="M22" s="42">
        <v>52291165520</v>
      </c>
      <c r="N22" s="42"/>
      <c r="O22" s="42">
        <v>63104897516</v>
      </c>
      <c r="Q22" s="55">
        <f t="shared" si="1"/>
        <v>-10813731996</v>
      </c>
    </row>
    <row r="23" spans="1:17" ht="21" x14ac:dyDescent="0.2">
      <c r="A23" s="5" t="s">
        <v>55</v>
      </c>
      <c r="C23" s="36">
        <v>6533094</v>
      </c>
      <c r="E23" s="36">
        <v>232725095283</v>
      </c>
      <c r="G23" s="36">
        <v>220009693588</v>
      </c>
      <c r="I23" s="55">
        <f t="shared" si="0"/>
        <v>12715401695</v>
      </c>
      <c r="K23" s="42">
        <v>6533094</v>
      </c>
      <c r="L23" s="42"/>
      <c r="M23" s="42">
        <v>232725095283</v>
      </c>
      <c r="N23" s="42"/>
      <c r="O23" s="42">
        <v>399144239684</v>
      </c>
      <c r="Q23" s="55">
        <f t="shared" si="1"/>
        <v>-166419144401</v>
      </c>
    </row>
    <row r="24" spans="1:17" ht="21" x14ac:dyDescent="0.2">
      <c r="A24" s="5" t="s">
        <v>111</v>
      </c>
      <c r="C24" s="36">
        <v>7864112</v>
      </c>
      <c r="E24" s="36">
        <v>57900652314</v>
      </c>
      <c r="G24" s="36">
        <v>72468653886</v>
      </c>
      <c r="I24" s="55">
        <f t="shared" si="0"/>
        <v>-14568001572</v>
      </c>
      <c r="K24" s="42">
        <v>7864112</v>
      </c>
      <c r="L24" s="42"/>
      <c r="M24" s="42">
        <v>57900652314</v>
      </c>
      <c r="N24" s="42"/>
      <c r="O24" s="42">
        <v>72468653886</v>
      </c>
      <c r="Q24" s="55">
        <f t="shared" si="1"/>
        <v>-14568001572</v>
      </c>
    </row>
    <row r="25" spans="1:17" ht="21" x14ac:dyDescent="0.2">
      <c r="A25" s="5" t="s">
        <v>106</v>
      </c>
      <c r="C25" s="36">
        <v>456472</v>
      </c>
      <c r="E25" s="36">
        <v>85651610449</v>
      </c>
      <c r="G25" s="36">
        <v>78616314876</v>
      </c>
      <c r="I25" s="55">
        <f t="shared" si="0"/>
        <v>7035295573</v>
      </c>
      <c r="K25" s="42">
        <v>456472</v>
      </c>
      <c r="L25" s="42"/>
      <c r="M25" s="42">
        <v>85651610449</v>
      </c>
      <c r="N25" s="42"/>
      <c r="O25" s="42">
        <v>77284328663</v>
      </c>
      <c r="Q25" s="55">
        <f t="shared" si="1"/>
        <v>8367281786</v>
      </c>
    </row>
    <row r="26" spans="1:17" ht="21" x14ac:dyDescent="0.2">
      <c r="A26" s="5" t="s">
        <v>96</v>
      </c>
      <c r="C26" s="36">
        <v>1394115</v>
      </c>
      <c r="E26" s="36">
        <v>61517062697</v>
      </c>
      <c r="G26" s="36">
        <v>69797131655</v>
      </c>
      <c r="I26" s="55">
        <f t="shared" si="0"/>
        <v>-8280068958</v>
      </c>
      <c r="K26" s="42">
        <v>1394115</v>
      </c>
      <c r="L26" s="42"/>
      <c r="M26" s="42">
        <v>61517062697</v>
      </c>
      <c r="N26" s="42"/>
      <c r="O26" s="42">
        <v>62639483487</v>
      </c>
      <c r="Q26" s="55">
        <f t="shared" si="1"/>
        <v>-1122420790</v>
      </c>
    </row>
    <row r="27" spans="1:17" ht="21" x14ac:dyDescent="0.2">
      <c r="A27" s="5" t="s">
        <v>54</v>
      </c>
      <c r="C27" s="36">
        <v>51851147</v>
      </c>
      <c r="E27" s="36">
        <v>444016413779</v>
      </c>
      <c r="G27" s="36">
        <v>530705442399</v>
      </c>
      <c r="I27" s="55">
        <f t="shared" si="0"/>
        <v>-86689028620</v>
      </c>
      <c r="K27" s="42">
        <v>51851147</v>
      </c>
      <c r="L27" s="42"/>
      <c r="M27" s="42">
        <v>444016413779</v>
      </c>
      <c r="N27" s="42"/>
      <c r="O27" s="42">
        <v>490413140870</v>
      </c>
      <c r="Q27" s="55">
        <f t="shared" si="1"/>
        <v>-46396727091</v>
      </c>
    </row>
    <row r="28" spans="1:17" ht="21" x14ac:dyDescent="0.2">
      <c r="A28" s="5" t="s">
        <v>66</v>
      </c>
      <c r="C28" s="36">
        <v>86009786</v>
      </c>
      <c r="E28" s="36">
        <v>887587275684</v>
      </c>
      <c r="G28" s="36">
        <v>1163321830999</v>
      </c>
      <c r="I28" s="55">
        <f t="shared" si="0"/>
        <v>-275734555315</v>
      </c>
      <c r="K28" s="42">
        <v>86009786</v>
      </c>
      <c r="L28" s="42"/>
      <c r="M28" s="42">
        <v>887587275684</v>
      </c>
      <c r="N28" s="42"/>
      <c r="O28" s="42">
        <v>902449147456</v>
      </c>
      <c r="Q28" s="55">
        <f t="shared" si="1"/>
        <v>-14861871772</v>
      </c>
    </row>
    <row r="29" spans="1:17" s="55" customFormat="1" ht="21" x14ac:dyDescent="0.2">
      <c r="A29" s="5" t="s">
        <v>62</v>
      </c>
      <c r="C29" s="55">
        <v>12292187</v>
      </c>
      <c r="E29" s="55">
        <v>328347773180</v>
      </c>
      <c r="G29" s="55">
        <v>314428289971</v>
      </c>
      <c r="I29" s="55">
        <f t="shared" si="0"/>
        <v>13919483209</v>
      </c>
      <c r="K29" s="55">
        <v>12292187</v>
      </c>
      <c r="M29" s="55">
        <v>328347773180</v>
      </c>
      <c r="O29" s="55">
        <v>283732331804</v>
      </c>
      <c r="Q29" s="55">
        <f t="shared" si="1"/>
        <v>44615441376</v>
      </c>
    </row>
    <row r="30" spans="1:17" s="49" customFormat="1" ht="21" x14ac:dyDescent="0.2">
      <c r="A30" s="5" t="s">
        <v>74</v>
      </c>
      <c r="C30" s="49">
        <v>6370817</v>
      </c>
      <c r="E30" s="49">
        <v>60118136260</v>
      </c>
      <c r="G30" s="49">
        <v>72002688958</v>
      </c>
      <c r="I30" s="55">
        <f t="shared" si="0"/>
        <v>-11884552698</v>
      </c>
      <c r="K30" s="49">
        <v>6370817</v>
      </c>
      <c r="M30" s="49">
        <v>60118136260</v>
      </c>
      <c r="O30" s="49">
        <v>46589975217</v>
      </c>
      <c r="Q30" s="55">
        <f t="shared" si="1"/>
        <v>13528161043</v>
      </c>
    </row>
    <row r="31" spans="1:17" ht="21" x14ac:dyDescent="0.2">
      <c r="A31" s="5" t="s">
        <v>65</v>
      </c>
      <c r="C31" s="36">
        <v>24222</v>
      </c>
      <c r="E31" s="36">
        <v>602646606329</v>
      </c>
      <c r="G31" s="36">
        <v>508803265572</v>
      </c>
      <c r="I31" s="55">
        <f t="shared" si="0"/>
        <v>93843340757</v>
      </c>
      <c r="K31" s="42">
        <v>24222</v>
      </c>
      <c r="L31" s="42"/>
      <c r="M31" s="42">
        <v>602646606329</v>
      </c>
      <c r="N31" s="42"/>
      <c r="O31" s="42">
        <v>459856280875</v>
      </c>
      <c r="Q31" s="55">
        <f t="shared" si="1"/>
        <v>142790325454</v>
      </c>
    </row>
    <row r="32" spans="1:17" ht="21" x14ac:dyDescent="0.2">
      <c r="A32" s="5" t="s">
        <v>53</v>
      </c>
      <c r="C32" s="36">
        <v>130864621</v>
      </c>
      <c r="E32" s="36">
        <v>1359561302412</v>
      </c>
      <c r="G32" s="36">
        <v>1677701244237</v>
      </c>
      <c r="I32" s="55">
        <f t="shared" si="0"/>
        <v>-318139941825</v>
      </c>
      <c r="K32" s="42">
        <v>130864621</v>
      </c>
      <c r="L32" s="42"/>
      <c r="M32" s="42">
        <v>1359561302412</v>
      </c>
      <c r="N32" s="42"/>
      <c r="O32" s="42">
        <v>1320048444182</v>
      </c>
      <c r="Q32" s="55">
        <f t="shared" si="1"/>
        <v>39512858230</v>
      </c>
    </row>
    <row r="33" spans="1:17" ht="21" x14ac:dyDescent="0.2">
      <c r="A33" s="5" t="s">
        <v>56</v>
      </c>
      <c r="C33" s="36">
        <v>367312</v>
      </c>
      <c r="E33" s="36">
        <v>16233613089</v>
      </c>
      <c r="G33" s="36">
        <v>11946038309</v>
      </c>
      <c r="I33" s="55">
        <f t="shared" si="0"/>
        <v>4287574780</v>
      </c>
      <c r="K33" s="42">
        <v>367312</v>
      </c>
      <c r="L33" s="42"/>
      <c r="M33" s="42">
        <v>16233613089</v>
      </c>
      <c r="N33" s="42"/>
      <c r="O33" s="42">
        <v>15838652565</v>
      </c>
      <c r="Q33" s="55">
        <f t="shared" si="1"/>
        <v>394960524</v>
      </c>
    </row>
    <row r="34" spans="1:17" ht="21" x14ac:dyDescent="0.2">
      <c r="A34" s="5" t="s">
        <v>77</v>
      </c>
      <c r="C34" s="36">
        <v>7436472</v>
      </c>
      <c r="E34" s="36">
        <v>210301160036</v>
      </c>
      <c r="G34" s="36">
        <v>215835401089</v>
      </c>
      <c r="I34" s="55">
        <f t="shared" si="0"/>
        <v>-5534241053</v>
      </c>
      <c r="K34" s="42">
        <v>7436472</v>
      </c>
      <c r="L34" s="42"/>
      <c r="M34" s="42">
        <v>210301160036</v>
      </c>
      <c r="N34" s="42"/>
      <c r="O34" s="42">
        <v>141277075318</v>
      </c>
      <c r="Q34" s="55">
        <f t="shared" si="1"/>
        <v>69024084718</v>
      </c>
    </row>
    <row r="35" spans="1:17" ht="21" x14ac:dyDescent="0.2">
      <c r="A35" s="5" t="s">
        <v>107</v>
      </c>
      <c r="C35" s="36">
        <v>80657227</v>
      </c>
      <c r="E35" s="36">
        <v>229936954083</v>
      </c>
      <c r="G35" s="36">
        <v>244446414856</v>
      </c>
      <c r="I35" s="55">
        <f t="shared" si="0"/>
        <v>-14509460773</v>
      </c>
      <c r="K35" s="42">
        <v>80657227</v>
      </c>
      <c r="L35" s="42"/>
      <c r="M35" s="42">
        <v>229936954083</v>
      </c>
      <c r="N35" s="42"/>
      <c r="O35" s="42">
        <v>249513024543</v>
      </c>
      <c r="Q35" s="55">
        <f t="shared" si="1"/>
        <v>-19576070460</v>
      </c>
    </row>
    <row r="36" spans="1:17" ht="21" x14ac:dyDescent="0.2">
      <c r="A36" s="5" t="s">
        <v>110</v>
      </c>
      <c r="C36" s="36">
        <v>2650000</v>
      </c>
      <c r="E36" s="36">
        <v>44465107105</v>
      </c>
      <c r="G36" s="36">
        <v>42565245732</v>
      </c>
      <c r="I36" s="55">
        <f t="shared" si="0"/>
        <v>1899861373</v>
      </c>
      <c r="K36" s="42">
        <v>2650000</v>
      </c>
      <c r="L36" s="42"/>
      <c r="M36" s="42">
        <v>44465107105</v>
      </c>
      <c r="N36" s="42"/>
      <c r="O36" s="42">
        <v>42565245732</v>
      </c>
      <c r="Q36" s="55">
        <f t="shared" si="1"/>
        <v>1899861373</v>
      </c>
    </row>
    <row r="37" spans="1:17" s="52" customFormat="1" ht="21" x14ac:dyDescent="0.2">
      <c r="A37" s="5" t="s">
        <v>52</v>
      </c>
      <c r="C37" s="52">
        <v>216963198</v>
      </c>
      <c r="E37" s="52">
        <v>405383674479</v>
      </c>
      <c r="G37" s="52">
        <v>588161550013</v>
      </c>
      <c r="I37" s="55">
        <f t="shared" si="0"/>
        <v>-182777875534</v>
      </c>
      <c r="K37" s="52">
        <v>216963198</v>
      </c>
      <c r="M37" s="52">
        <v>405383674479</v>
      </c>
      <c r="O37" s="52">
        <v>644593894675</v>
      </c>
      <c r="Q37" s="55">
        <f t="shared" si="1"/>
        <v>-239210220196</v>
      </c>
    </row>
    <row r="38" spans="1:17" s="52" customFormat="1" ht="21" x14ac:dyDescent="0.2">
      <c r="A38" s="5" t="s">
        <v>103</v>
      </c>
      <c r="C38" s="52">
        <v>585000</v>
      </c>
      <c r="E38" s="52">
        <v>3591417077</v>
      </c>
      <c r="G38" s="52">
        <v>3831734947</v>
      </c>
      <c r="I38" s="55">
        <f t="shared" si="0"/>
        <v>-240317870</v>
      </c>
      <c r="K38" s="52">
        <v>585000</v>
      </c>
      <c r="M38" s="52">
        <v>3591417077</v>
      </c>
      <c r="O38" s="52">
        <v>4399100550</v>
      </c>
      <c r="Q38" s="55">
        <f t="shared" si="1"/>
        <v>-807683473</v>
      </c>
    </row>
    <row r="39" spans="1:17" s="52" customFormat="1" ht="21" x14ac:dyDescent="0.2">
      <c r="A39" s="5" t="s">
        <v>97</v>
      </c>
      <c r="C39" s="52">
        <v>2151517</v>
      </c>
      <c r="E39" s="52">
        <v>300489470288</v>
      </c>
      <c r="G39" s="52">
        <v>300489470288</v>
      </c>
      <c r="I39" s="55">
        <f t="shared" si="0"/>
        <v>0</v>
      </c>
      <c r="K39" s="52">
        <v>2151517</v>
      </c>
      <c r="M39" s="52">
        <v>300489470288</v>
      </c>
      <c r="O39" s="52">
        <v>256185612568</v>
      </c>
      <c r="Q39" s="55">
        <f t="shared" si="1"/>
        <v>44303857720</v>
      </c>
    </row>
    <row r="40" spans="1:17" s="52" customFormat="1" ht="21" x14ac:dyDescent="0.2">
      <c r="A40" s="5" t="s">
        <v>51</v>
      </c>
      <c r="C40" s="52">
        <v>11041533</v>
      </c>
      <c r="E40" s="52">
        <v>165328785624</v>
      </c>
      <c r="G40" s="52">
        <v>118545888698</v>
      </c>
      <c r="I40" s="55">
        <f t="shared" si="0"/>
        <v>46782896926</v>
      </c>
      <c r="K40" s="52">
        <v>11041533</v>
      </c>
      <c r="M40" s="52">
        <v>165328785624</v>
      </c>
      <c r="O40" s="52">
        <v>79761004595</v>
      </c>
      <c r="Q40" s="55">
        <f t="shared" si="1"/>
        <v>85567781029</v>
      </c>
    </row>
    <row r="41" spans="1:17" ht="21" x14ac:dyDescent="0.2">
      <c r="A41" s="5" t="s">
        <v>78</v>
      </c>
      <c r="C41" s="36">
        <v>997956</v>
      </c>
      <c r="E41" s="36">
        <v>8357640793</v>
      </c>
      <c r="G41" s="36">
        <v>7050521616</v>
      </c>
      <c r="I41" s="55">
        <f t="shared" si="0"/>
        <v>1307119177</v>
      </c>
      <c r="K41" s="42">
        <v>997956</v>
      </c>
      <c r="L41" s="42"/>
      <c r="M41" s="42">
        <v>8357640793</v>
      </c>
      <c r="N41" s="42"/>
      <c r="O41" s="42">
        <v>5320074439</v>
      </c>
      <c r="Q41" s="55">
        <f t="shared" si="1"/>
        <v>3037566354</v>
      </c>
    </row>
    <row r="42" spans="1:17" s="42" customFormat="1" ht="21" x14ac:dyDescent="0.2">
      <c r="A42" s="5" t="s">
        <v>73</v>
      </c>
      <c r="C42" s="42">
        <v>29772426</v>
      </c>
      <c r="E42" s="42">
        <v>185820973574</v>
      </c>
      <c r="G42" s="42">
        <v>226589327077</v>
      </c>
      <c r="I42" s="55">
        <f t="shared" si="0"/>
        <v>-40768353503</v>
      </c>
      <c r="K42" s="42">
        <v>29772426</v>
      </c>
      <c r="M42" s="42">
        <v>185820973574</v>
      </c>
      <c r="O42" s="42">
        <v>221211848543</v>
      </c>
      <c r="Q42" s="55">
        <f t="shared" si="1"/>
        <v>-35390874969</v>
      </c>
    </row>
    <row r="43" spans="1:17" s="42" customFormat="1" ht="21" x14ac:dyDescent="0.2">
      <c r="A43" s="5" t="s">
        <v>85</v>
      </c>
      <c r="C43" s="42">
        <v>10715782</v>
      </c>
      <c r="E43" s="42">
        <v>652969398406</v>
      </c>
      <c r="G43" s="42">
        <v>732078539003</v>
      </c>
      <c r="I43" s="55">
        <f t="shared" si="0"/>
        <v>-79109140597</v>
      </c>
      <c r="K43" s="42">
        <v>10715782</v>
      </c>
      <c r="M43" s="42">
        <v>652969398406</v>
      </c>
      <c r="O43" s="42">
        <v>494331729475</v>
      </c>
      <c r="Q43" s="55">
        <f t="shared" si="1"/>
        <v>158637668931</v>
      </c>
    </row>
    <row r="44" spans="1:17" s="42" customFormat="1" ht="21" x14ac:dyDescent="0.2">
      <c r="A44" s="5" t="s">
        <v>82</v>
      </c>
      <c r="C44" s="42">
        <v>42795098</v>
      </c>
      <c r="E44" s="42">
        <v>190664670597</v>
      </c>
      <c r="G44" s="42">
        <v>196312421418</v>
      </c>
      <c r="I44" s="55">
        <f t="shared" si="0"/>
        <v>-5647750821</v>
      </c>
      <c r="K44" s="42">
        <v>42795098</v>
      </c>
      <c r="M44" s="42">
        <v>190664670597</v>
      </c>
      <c r="O44" s="42">
        <v>259642553466</v>
      </c>
      <c r="Q44" s="55">
        <f t="shared" si="1"/>
        <v>-68977882869</v>
      </c>
    </row>
    <row r="45" spans="1:17" ht="21" x14ac:dyDescent="0.2">
      <c r="A45" s="5" t="s">
        <v>91</v>
      </c>
      <c r="C45" s="36">
        <v>369999</v>
      </c>
      <c r="E45" s="36">
        <v>46149360701</v>
      </c>
      <c r="G45" s="36">
        <v>60867959512</v>
      </c>
      <c r="I45" s="55">
        <f t="shared" si="0"/>
        <v>-14718598811</v>
      </c>
      <c r="K45" s="42">
        <v>369999</v>
      </c>
      <c r="L45" s="42"/>
      <c r="M45" s="42">
        <v>46149360701</v>
      </c>
      <c r="N45" s="42"/>
      <c r="O45" s="42">
        <v>69926901766</v>
      </c>
      <c r="Q45" s="55">
        <f t="shared" si="1"/>
        <v>-23777541065</v>
      </c>
    </row>
    <row r="46" spans="1:17" ht="21" x14ac:dyDescent="0.2">
      <c r="A46" s="5" t="s">
        <v>67</v>
      </c>
      <c r="C46" s="36">
        <v>10518872</v>
      </c>
      <c r="E46" s="36">
        <v>210525607779</v>
      </c>
      <c r="G46" s="36">
        <v>285519484422</v>
      </c>
      <c r="I46" s="55">
        <f t="shared" si="0"/>
        <v>-74993876643</v>
      </c>
      <c r="K46" s="42">
        <v>10518872</v>
      </c>
      <c r="L46" s="42"/>
      <c r="M46" s="42">
        <v>210525607779</v>
      </c>
      <c r="N46" s="42"/>
      <c r="O46" s="42">
        <v>184300172992</v>
      </c>
      <c r="Q46" s="55">
        <f t="shared" si="1"/>
        <v>26225434787</v>
      </c>
    </row>
    <row r="47" spans="1:17" ht="21.75" thickBot="1" x14ac:dyDescent="0.25">
      <c r="A47" s="5" t="s">
        <v>79</v>
      </c>
      <c r="C47" s="36">
        <v>13382797</v>
      </c>
      <c r="E47" s="36">
        <v>107961099071</v>
      </c>
      <c r="G47" s="36">
        <v>126153805802</v>
      </c>
      <c r="I47" s="55">
        <f t="shared" si="0"/>
        <v>-18192706731</v>
      </c>
      <c r="K47" s="42">
        <v>13382797</v>
      </c>
      <c r="L47" s="42"/>
      <c r="M47" s="42">
        <v>107961099071</v>
      </c>
      <c r="N47" s="42"/>
      <c r="O47" s="42">
        <v>67343237191</v>
      </c>
      <c r="Q47" s="55">
        <f t="shared" si="1"/>
        <v>40617861880</v>
      </c>
    </row>
    <row r="48" spans="1:17" ht="21.75" thickBot="1" x14ac:dyDescent="0.25">
      <c r="E48" s="6">
        <f>SUM(E8:E47)</f>
        <v>10398583320799</v>
      </c>
      <c r="F48" s="12"/>
      <c r="G48" s="6">
        <f>SUM(G8:G47)</f>
        <v>12033589306465</v>
      </c>
      <c r="H48" s="12"/>
      <c r="I48" s="6">
        <f>SUM(I8:I47)</f>
        <v>-1635005985666</v>
      </c>
      <c r="J48" s="12"/>
      <c r="K48" s="12" t="s">
        <v>15</v>
      </c>
      <c r="L48" s="12"/>
      <c r="M48" s="6">
        <f>SUM(M8:M47)</f>
        <v>10398583320799</v>
      </c>
      <c r="N48" s="12"/>
      <c r="O48" s="6">
        <f>SUM(O8:O47)</f>
        <v>10955068994732</v>
      </c>
      <c r="P48" s="12"/>
      <c r="Q48" s="6">
        <f>SUM(Q8:Q47)</f>
        <v>-556485673933</v>
      </c>
    </row>
    <row r="49" spans="9:15" ht="19.5" thickTop="1" x14ac:dyDescent="0.2">
      <c r="I49" s="46"/>
    </row>
    <row r="50" spans="9:15" x14ac:dyDescent="0.2">
      <c r="I50" s="52"/>
    </row>
    <row r="54" spans="9:15" x14ac:dyDescent="0.45">
      <c r="O54" s="20"/>
    </row>
    <row r="56" spans="9:15" x14ac:dyDescent="0.45">
      <c r="O56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I21" sqref="I21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.75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8" t="str">
        <f>+سهام!A2</f>
        <v>صندوق سرمایه‌گذاری بخشی صنایع مفید - اکتان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</row>
    <row r="3" spans="1:20" ht="24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</row>
    <row r="4" spans="1:20" ht="24" x14ac:dyDescent="0.2">
      <c r="A4" s="58" t="str">
        <f>+سهام!A4</f>
        <v>برای ماه منتهی به 1405/04/31</v>
      </c>
      <c r="B4" s="58" t="s">
        <v>16</v>
      </c>
      <c r="C4" s="58" t="s">
        <v>16</v>
      </c>
      <c r="D4" s="58" t="s">
        <v>16</v>
      </c>
      <c r="E4" s="58" t="s">
        <v>16</v>
      </c>
      <c r="F4" s="58" t="s">
        <v>16</v>
      </c>
      <c r="G4" s="58" t="s">
        <v>16</v>
      </c>
      <c r="H4" s="58" t="s">
        <v>16</v>
      </c>
      <c r="I4" s="58" t="s">
        <v>16</v>
      </c>
      <c r="J4" s="58" t="s">
        <v>16</v>
      </c>
      <c r="K4" s="58" t="s">
        <v>16</v>
      </c>
    </row>
    <row r="5" spans="1:20" ht="25.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ht="24.75" thickBot="1" x14ac:dyDescent="0.25">
      <c r="A6" s="60" t="s">
        <v>17</v>
      </c>
      <c r="C6" s="32" t="str">
        <f>+سهام!C6</f>
        <v>1405/03/31</v>
      </c>
      <c r="E6" s="60" t="s">
        <v>5</v>
      </c>
      <c r="F6" s="60" t="s">
        <v>5</v>
      </c>
      <c r="G6" s="60" t="s">
        <v>5</v>
      </c>
      <c r="I6" s="60" t="str">
        <f>+سهام!Q6</f>
        <v>1405/04/31</v>
      </c>
      <c r="J6" s="60" t="s">
        <v>4</v>
      </c>
      <c r="K6" s="60" t="s">
        <v>4</v>
      </c>
    </row>
    <row r="7" spans="1:20" ht="24.75" thickBot="1" x14ac:dyDescent="0.25">
      <c r="A7" s="60" t="s">
        <v>17</v>
      </c>
      <c r="C7" s="32" t="s">
        <v>18</v>
      </c>
      <c r="E7" s="32" t="s">
        <v>19</v>
      </c>
      <c r="G7" s="32" t="s">
        <v>20</v>
      </c>
      <c r="I7" s="32" t="s">
        <v>18</v>
      </c>
      <c r="K7" s="32" t="s">
        <v>21</v>
      </c>
    </row>
    <row r="8" spans="1:20" ht="24" x14ac:dyDescent="0.2">
      <c r="A8" s="29" t="s">
        <v>22</v>
      </c>
      <c r="C8" s="14">
        <v>603131053192</v>
      </c>
      <c r="E8" s="14">
        <v>746789311071</v>
      </c>
      <c r="G8" s="14">
        <v>1193619238000</v>
      </c>
      <c r="I8" s="14">
        <f>+C8+E8-G8</f>
        <v>156301126263</v>
      </c>
      <c r="K8" s="11">
        <v>1.4185709936468E-2</v>
      </c>
    </row>
    <row r="9" spans="1:20" ht="24" x14ac:dyDescent="0.2">
      <c r="A9" s="18" t="s">
        <v>75</v>
      </c>
      <c r="C9" s="14">
        <v>23902429</v>
      </c>
      <c r="E9" s="14">
        <v>101075</v>
      </c>
      <c r="G9" s="14">
        <v>1260000</v>
      </c>
      <c r="I9" s="14">
        <f>+C9+E9-G9</f>
        <v>22743504</v>
      </c>
      <c r="K9" s="11">
        <v>2.0641741898904933E-6</v>
      </c>
    </row>
    <row r="10" spans="1:20" ht="24.75" thickBot="1" x14ac:dyDescent="0.25">
      <c r="A10" s="29" t="s">
        <v>99</v>
      </c>
      <c r="C10" s="14">
        <v>838715</v>
      </c>
      <c r="E10" s="14">
        <v>3546</v>
      </c>
      <c r="G10" s="14">
        <v>0</v>
      </c>
      <c r="I10" s="14">
        <f>+C10+E10-G10</f>
        <v>842261</v>
      </c>
      <c r="K10" s="11">
        <v>7.6442636866832681E-8</v>
      </c>
    </row>
    <row r="11" spans="1:20" ht="24.75" thickBot="1" x14ac:dyDescent="0.25">
      <c r="A11" s="14" t="s">
        <v>15</v>
      </c>
      <c r="C11" s="17">
        <f>SUM(C8:C10)</f>
        <v>603155794336</v>
      </c>
      <c r="D11" s="18"/>
      <c r="E11" s="17">
        <f>SUM(E8:E10)</f>
        <v>746789415692</v>
      </c>
      <c r="F11" s="18"/>
      <c r="G11" s="17">
        <f>SUM(G8:G10)</f>
        <v>1193620498000</v>
      </c>
      <c r="H11" s="18"/>
      <c r="I11" s="17">
        <f>SUM(I8:I10)</f>
        <v>156324712028</v>
      </c>
      <c r="J11" s="18"/>
      <c r="K11" s="30">
        <f>SUM(K8:K10)</f>
        <v>1.4187850553294757E-2</v>
      </c>
    </row>
    <row r="12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zoomScaleNormal="100" workbookViewId="0">
      <selection activeCell="I21" sqref="I21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8.625" style="13" customWidth="1"/>
    <col min="6" max="6" width="0.875" style="13" customWidth="1"/>
    <col min="7" max="7" width="28.625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61" t="str">
        <f>+سپرده!A2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</row>
    <row r="3" spans="1:7" ht="26.25" x14ac:dyDescent="0.45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</row>
    <row r="4" spans="1:7" ht="26.25" x14ac:dyDescent="0.45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</row>
    <row r="6" spans="1:7" ht="27" thickBot="1" x14ac:dyDescent="0.5">
      <c r="A6" s="33" t="s">
        <v>27</v>
      </c>
      <c r="C6" s="33" t="s">
        <v>18</v>
      </c>
      <c r="E6" s="33" t="s">
        <v>44</v>
      </c>
      <c r="G6" s="33" t="s">
        <v>13</v>
      </c>
    </row>
    <row r="7" spans="1:7" ht="21" x14ac:dyDescent="0.55000000000000004">
      <c r="A7" s="27" t="s">
        <v>49</v>
      </c>
      <c r="C7" s="9">
        <f>+'سرمایه‌گذاری در سهام'!I52</f>
        <v>-1207079611185</v>
      </c>
      <c r="D7" s="9"/>
      <c r="E7" s="1">
        <f>+C7/$C$9</f>
        <v>1.0036150826656827</v>
      </c>
      <c r="F7" s="1"/>
      <c r="G7" s="1">
        <v>-0.10955315322349313</v>
      </c>
    </row>
    <row r="8" spans="1:7" ht="21.75" thickBot="1" x14ac:dyDescent="0.6">
      <c r="A8" s="27" t="s">
        <v>50</v>
      </c>
      <c r="C8" s="9">
        <f>+'درآمد سپرده بانکی'!C11</f>
        <v>4347974292</v>
      </c>
      <c r="D8" s="9"/>
      <c r="E8" s="1">
        <f>+C8/$C$9</f>
        <v>-3.615082665682647E-3</v>
      </c>
      <c r="F8" s="1"/>
      <c r="G8" s="1">
        <v>3.9461713163696282E-4</v>
      </c>
    </row>
    <row r="9" spans="1:7" s="27" customFormat="1" ht="21.75" thickBot="1" x14ac:dyDescent="0.6">
      <c r="A9" s="27" t="s">
        <v>15</v>
      </c>
      <c r="C9" s="4">
        <f>SUM(C7:C8)</f>
        <v>-1202731636893</v>
      </c>
      <c r="D9" s="3"/>
      <c r="E9" s="8">
        <f>SUM(E7:E8)</f>
        <v>1</v>
      </c>
      <c r="F9" s="38">
        <f>SUM(F7:F8)</f>
        <v>0</v>
      </c>
      <c r="G9" s="10">
        <f>SUM(G7:G8)</f>
        <v>-0.10915853609185616</v>
      </c>
    </row>
    <row r="10" spans="1:7" ht="19.5" thickTop="1" x14ac:dyDescent="0.45"/>
    <row r="11" spans="1:7" x14ac:dyDescent="0.45">
      <c r="C11" s="39"/>
      <c r="G11" s="39"/>
    </row>
    <row r="12" spans="1:7" x14ac:dyDescent="0.45">
      <c r="C12" s="44"/>
      <c r="G12" s="39"/>
    </row>
    <row r="13" spans="1:7" x14ac:dyDescent="0.45">
      <c r="C13" s="44"/>
      <c r="G13" s="39"/>
    </row>
    <row r="14" spans="1:7" x14ac:dyDescent="0.45">
      <c r="C14" s="44"/>
      <c r="G14" s="39"/>
    </row>
    <row r="15" spans="1:7" x14ac:dyDescent="0.45">
      <c r="C15" s="44"/>
    </row>
    <row r="16" spans="1:7" x14ac:dyDescent="0.45">
      <c r="G16" s="39"/>
    </row>
    <row r="17" spans="7:7" x14ac:dyDescent="0.45">
      <c r="G17" s="28"/>
    </row>
    <row r="18" spans="7:7" x14ac:dyDescent="0.45">
      <c r="G18" s="2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C9" sqref="C9"/>
    </sheetView>
  </sheetViews>
  <sheetFormatPr defaultRowHeight="18.75" x14ac:dyDescent="0.2"/>
  <cols>
    <col min="1" max="1" width="15" style="9" customWidth="1"/>
    <col min="2" max="2" width="0.875" style="9" customWidth="1"/>
    <col min="3" max="3" width="19.125" style="9" customWidth="1"/>
    <col min="4" max="4" width="0.875" style="9" customWidth="1"/>
    <col min="5" max="5" width="19.125" style="9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61" t="str">
        <f>+سهام!A2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</row>
    <row r="3" spans="1:5" ht="26.25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</row>
    <row r="4" spans="1:5" ht="26.25" x14ac:dyDescent="0.2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</row>
    <row r="5" spans="1:5" ht="26.25" x14ac:dyDescent="0.2">
      <c r="E5" s="43" t="s">
        <v>95</v>
      </c>
    </row>
    <row r="6" spans="1:5" ht="27" thickBot="1" x14ac:dyDescent="0.25">
      <c r="A6" s="62" t="s">
        <v>80</v>
      </c>
      <c r="C6" s="16" t="s">
        <v>25</v>
      </c>
      <c r="E6" s="16" t="s">
        <v>94</v>
      </c>
    </row>
    <row r="7" spans="1:5" ht="27" thickBot="1" x14ac:dyDescent="0.25">
      <c r="A7" s="62" t="s">
        <v>80</v>
      </c>
      <c r="C7" s="16" t="s">
        <v>18</v>
      </c>
      <c r="E7" s="16" t="s">
        <v>18</v>
      </c>
    </row>
    <row r="8" spans="1:5" ht="24.75" thickBot="1" x14ac:dyDescent="0.25">
      <c r="A8" s="18" t="s">
        <v>80</v>
      </c>
      <c r="B8" s="14"/>
      <c r="C8" s="14">
        <v>0</v>
      </c>
      <c r="D8" s="14"/>
      <c r="E8" s="14">
        <v>2217930254</v>
      </c>
    </row>
    <row r="9" spans="1:5" ht="24.75" thickBot="1" x14ac:dyDescent="0.25">
      <c r="A9" s="14" t="s">
        <v>15</v>
      </c>
      <c r="B9" s="14"/>
      <c r="C9" s="17">
        <f>SUM(C8:C8)</f>
        <v>0</v>
      </c>
      <c r="D9" s="14"/>
      <c r="E9" s="17">
        <f>SUM(E8:E8)</f>
        <v>2217930254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3"/>
  <sheetViews>
    <sheetView rightToLeft="1" topLeftCell="A39" zoomScale="85" zoomScaleNormal="85" workbookViewId="0">
      <selection activeCell="I21" sqref="I21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61" t="str">
        <f>+درآمدها!A2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</row>
    <row r="3" spans="1:21" ht="26.25" x14ac:dyDescent="0.45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  <c r="N3" s="61" t="s">
        <v>23</v>
      </c>
      <c r="O3" s="61" t="s">
        <v>23</v>
      </c>
      <c r="P3" s="61" t="s">
        <v>23</v>
      </c>
      <c r="Q3" s="61" t="s">
        <v>23</v>
      </c>
      <c r="R3" s="61" t="s">
        <v>23</v>
      </c>
      <c r="S3" s="61" t="s">
        <v>23</v>
      </c>
      <c r="T3" s="61" t="s">
        <v>23</v>
      </c>
      <c r="U3" s="61" t="s">
        <v>23</v>
      </c>
    </row>
    <row r="4" spans="1:21" ht="26.25" x14ac:dyDescent="0.45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</row>
    <row r="6" spans="1:21" ht="27" thickBot="1" x14ac:dyDescent="0.5">
      <c r="A6" s="62" t="s">
        <v>3</v>
      </c>
      <c r="C6" s="62" t="s">
        <v>25</v>
      </c>
      <c r="D6" s="62" t="s">
        <v>25</v>
      </c>
      <c r="E6" s="62" t="s">
        <v>25</v>
      </c>
      <c r="F6" s="62" t="s">
        <v>25</v>
      </c>
      <c r="G6" s="62" t="s">
        <v>25</v>
      </c>
      <c r="H6" s="62" t="s">
        <v>25</v>
      </c>
      <c r="I6" s="62" t="s">
        <v>25</v>
      </c>
      <c r="J6" s="62" t="s">
        <v>25</v>
      </c>
      <c r="K6" s="62" t="s">
        <v>25</v>
      </c>
      <c r="M6" s="62" t="s">
        <v>26</v>
      </c>
      <c r="N6" s="62" t="s">
        <v>26</v>
      </c>
      <c r="O6" s="62" t="s">
        <v>26</v>
      </c>
      <c r="P6" s="62" t="s">
        <v>26</v>
      </c>
      <c r="Q6" s="62" t="s">
        <v>26</v>
      </c>
      <c r="R6" s="62" t="s">
        <v>26</v>
      </c>
      <c r="S6" s="62" t="s">
        <v>26</v>
      </c>
      <c r="T6" s="62" t="s">
        <v>26</v>
      </c>
      <c r="U6" s="62" t="s">
        <v>26</v>
      </c>
    </row>
    <row r="7" spans="1:21" ht="27" thickBot="1" x14ac:dyDescent="0.5">
      <c r="A7" s="62" t="s">
        <v>3</v>
      </c>
      <c r="C7" s="33" t="s">
        <v>41</v>
      </c>
      <c r="E7" s="33" t="s">
        <v>42</v>
      </c>
      <c r="G7" s="33" t="s">
        <v>43</v>
      </c>
      <c r="I7" s="33" t="s">
        <v>18</v>
      </c>
      <c r="K7" s="33" t="s">
        <v>44</v>
      </c>
      <c r="M7" s="33" t="s">
        <v>41</v>
      </c>
      <c r="O7" s="33" t="s">
        <v>42</v>
      </c>
      <c r="Q7" s="33" t="s">
        <v>43</v>
      </c>
      <c r="S7" s="33" t="s">
        <v>18</v>
      </c>
      <c r="U7" s="33" t="s">
        <v>44</v>
      </c>
    </row>
    <row r="8" spans="1:21" ht="21" x14ac:dyDescent="0.55000000000000004">
      <c r="A8" s="25" t="s">
        <v>69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-297006420183</v>
      </c>
      <c r="F8" s="9"/>
      <c r="G8" s="9">
        <f>IFERROR(VLOOKUP(A8,'درآمد ناشی از فروش'!A:Q,9,0),0)</f>
        <v>0</v>
      </c>
      <c r="H8" s="9"/>
      <c r="I8" s="9">
        <f>+G8+E8+C8</f>
        <v>-297006420183</v>
      </c>
      <c r="J8" s="9"/>
      <c r="K8" s="1">
        <f t="shared" ref="K8:K39" si="0">+I8/$I$52</f>
        <v>0.246053712970453</v>
      </c>
      <c r="L8" s="9"/>
      <c r="M8" s="9">
        <f>IFERROR(VLOOKUP(A8,'درآمد سود سهام'!A:S,19,0),0)</f>
        <v>128344505400</v>
      </c>
      <c r="N8" s="9"/>
      <c r="O8" s="9">
        <f>IFERROR(VLOOKUP(A8,'درآمد ناشی از تغییر قیمت اوراق'!A:Q,17,0),0)</f>
        <v>-262391513436</v>
      </c>
      <c r="P8" s="9"/>
      <c r="Q8" s="9">
        <f>IFERROR(VLOOKUP(A8,'درآمد ناشی از فروش'!A:Q,17,0),0)</f>
        <v>0</v>
      </c>
      <c r="R8" s="9"/>
      <c r="S8" s="9">
        <f>+Q8+O8+M8</f>
        <v>-134047008036</v>
      </c>
      <c r="T8" s="9"/>
      <c r="U8" s="1">
        <f t="shared" ref="U8:U39" si="1">+S8/$S$52</f>
        <v>-0.25977193455200065</v>
      </c>
    </row>
    <row r="9" spans="1:21" ht="21" x14ac:dyDescent="0.55000000000000004">
      <c r="A9" s="25" t="s">
        <v>67</v>
      </c>
      <c r="C9" s="9">
        <f>IFERROR(VLOOKUP(A9,'درآمد سود سهام'!A:S,13,0),0)</f>
        <v>11156730419</v>
      </c>
      <c r="D9" s="9"/>
      <c r="E9" s="9">
        <f>IFERROR(VLOOKUP(A9,'درآمد ناشی از تغییر قیمت اوراق'!A:Q,9,0),0)</f>
        <v>-74993876643</v>
      </c>
      <c r="F9" s="9"/>
      <c r="G9" s="9">
        <f>IFERROR(VLOOKUP(A9,'درآمد ناشی از فروش'!A:Q,9,0),0)</f>
        <v>0</v>
      </c>
      <c r="H9" s="9"/>
      <c r="I9" s="9">
        <f t="shared" ref="I9:I51" si="2">+G9+E9+C9</f>
        <v>-63837146224</v>
      </c>
      <c r="J9" s="9"/>
      <c r="K9" s="1">
        <f t="shared" si="0"/>
        <v>5.2885613867117306E-2</v>
      </c>
      <c r="L9" s="9"/>
      <c r="M9" s="9">
        <f>IFERROR(VLOOKUP(A9,'درآمد سود سهام'!A:S,19,0),0)</f>
        <v>11156730419</v>
      </c>
      <c r="N9" s="9"/>
      <c r="O9" s="9">
        <f>IFERROR(VLOOKUP(A9,'درآمد ناشی از تغییر قیمت اوراق'!A:Q,17,0),0)</f>
        <v>26225434787</v>
      </c>
      <c r="P9" s="9"/>
      <c r="Q9" s="9">
        <f>IFERROR(VLOOKUP(A9,'درآمد ناشی از فروش'!A:Q,17,0),0)</f>
        <v>0</v>
      </c>
      <c r="R9" s="9"/>
      <c r="S9" s="9">
        <f t="shared" ref="S9:S51" si="3">+Q9+O9+M9</f>
        <v>37382165206</v>
      </c>
      <c r="T9" s="9"/>
      <c r="U9" s="1">
        <f t="shared" si="1"/>
        <v>7.2443521982207479E-2</v>
      </c>
    </row>
    <row r="10" spans="1:21" s="3" customFormat="1" ht="21" x14ac:dyDescent="0.55000000000000004">
      <c r="A10" s="25" t="s">
        <v>71</v>
      </c>
      <c r="C10" s="9">
        <f>IFERROR(VLOOKUP(A10,'درآمد سود سهام'!A:S,13,0),0)</f>
        <v>14394656043</v>
      </c>
      <c r="E10" s="9">
        <f>IFERROR(VLOOKUP(A10,'درآمد ناشی از تغییر قیمت اوراق'!A:Q,9,0),0)</f>
        <v>-55791813316</v>
      </c>
      <c r="G10" s="9">
        <f>IFERROR(VLOOKUP(A10,'درآمد ناشی از فروش'!A:Q,9,0),0)</f>
        <v>70753568246</v>
      </c>
      <c r="I10" s="9">
        <f t="shared" si="2"/>
        <v>29356410973</v>
      </c>
      <c r="K10" s="1">
        <f t="shared" si="0"/>
        <v>-2.4320194543076219E-2</v>
      </c>
      <c r="M10" s="9">
        <f>IFERROR(VLOOKUP(A10,'درآمد سود سهام'!A:S,19,0),0)</f>
        <v>14394656043</v>
      </c>
      <c r="O10" s="9">
        <f>IFERROR(VLOOKUP(A10,'درآمد ناشی از تغییر قیمت اوراق'!A:Q,17,0),0)</f>
        <v>33579496596</v>
      </c>
      <c r="Q10" s="9">
        <f>IFERROR(VLOOKUP(A10,'درآمد ناشی از فروش'!A:Q,17,0),0)</f>
        <v>112395108496</v>
      </c>
      <c r="S10" s="9">
        <f t="shared" si="3"/>
        <v>160369261135</v>
      </c>
      <c r="U10" s="1">
        <f t="shared" si="1"/>
        <v>0.31078226823627247</v>
      </c>
    </row>
    <row r="11" spans="1:21" ht="21" x14ac:dyDescent="0.55000000000000004">
      <c r="A11" s="25" t="s">
        <v>61</v>
      </c>
      <c r="C11" s="9">
        <f>IFERROR(VLOOKUP(A11,'درآمد سود سهام'!A:S,13,0),0)</f>
        <v>23494366400</v>
      </c>
      <c r="D11" s="9"/>
      <c r="E11" s="9">
        <f>IFERROR(VLOOKUP(A11,'درآمد ناشی از تغییر قیمت اوراق'!A:Q,9,0),0)</f>
        <v>-38432672367</v>
      </c>
      <c r="F11" s="9"/>
      <c r="G11" s="9">
        <f>IFERROR(VLOOKUP(A11,'درآمد ناشی از فروش'!A:Q,9,0),0)</f>
        <v>-11471794915</v>
      </c>
      <c r="H11" s="9"/>
      <c r="I11" s="9">
        <f t="shared" si="2"/>
        <v>-26410100882</v>
      </c>
      <c r="J11" s="9"/>
      <c r="K11" s="1">
        <f t="shared" si="0"/>
        <v>2.1879336406049461E-2</v>
      </c>
      <c r="L11" s="9"/>
      <c r="M11" s="9">
        <f>IFERROR(VLOOKUP(A11,'درآمد سود سهام'!A:S,19,0),0)</f>
        <v>23494366400</v>
      </c>
      <c r="N11" s="9"/>
      <c r="O11" s="9">
        <f>IFERROR(VLOOKUP(A11,'درآمد ناشی از تغییر قیمت اوراق'!A:Q,17,0),0)</f>
        <v>-10813731996</v>
      </c>
      <c r="P11" s="9"/>
      <c r="Q11" s="9">
        <f>IFERROR(VLOOKUP(A11,'درآمد ناشی از فروش'!A:Q,17,0),0)</f>
        <v>-809918654</v>
      </c>
      <c r="R11" s="9"/>
      <c r="S11" s="9">
        <f t="shared" si="3"/>
        <v>11870715750</v>
      </c>
      <c r="T11" s="9"/>
      <c r="U11" s="1">
        <f t="shared" si="1"/>
        <v>2.3004458212646139E-2</v>
      </c>
    </row>
    <row r="12" spans="1:21" ht="21" x14ac:dyDescent="0.55000000000000004">
      <c r="A12" s="25" t="s">
        <v>74</v>
      </c>
      <c r="C12" s="9">
        <f>IFERROR(VLOOKUP(A12,'درآمد سود سهام'!A:S,13,0),0)</f>
        <v>6443985975</v>
      </c>
      <c r="D12" s="9"/>
      <c r="E12" s="9">
        <f>IFERROR(VLOOKUP(A12,'درآمد ناشی از تغییر قیمت اوراق'!A:Q,9,0),0)</f>
        <v>-11884552698</v>
      </c>
      <c r="F12" s="9"/>
      <c r="G12" s="9">
        <f>IFERROR(VLOOKUP(A12,'درآمد ناشی از فروش'!A:Q,9,0),0)</f>
        <v>0</v>
      </c>
      <c r="H12" s="9"/>
      <c r="I12" s="9">
        <f t="shared" si="2"/>
        <v>-5440566723</v>
      </c>
      <c r="J12" s="9"/>
      <c r="K12" s="1">
        <f t="shared" si="0"/>
        <v>4.5072144973594165E-3</v>
      </c>
      <c r="L12" s="9"/>
      <c r="M12" s="9">
        <f>IFERROR(VLOOKUP(A12,'درآمد سود سهام'!A:S,19,0),0)</f>
        <v>6443985975</v>
      </c>
      <c r="N12" s="9"/>
      <c r="O12" s="9">
        <f>IFERROR(VLOOKUP(A12,'درآمد ناشی از تغییر قیمت اوراق'!A:Q,17,0),0)</f>
        <v>13528161043</v>
      </c>
      <c r="P12" s="9"/>
      <c r="Q12" s="9">
        <f>IFERROR(VLOOKUP(A12,'درآمد ناشی از فروش'!A:Q,17,0),0)</f>
        <v>-202423039</v>
      </c>
      <c r="R12" s="9"/>
      <c r="S12" s="9">
        <f t="shared" si="3"/>
        <v>19769723979</v>
      </c>
      <c r="T12" s="9"/>
      <c r="U12" s="1">
        <f t="shared" si="1"/>
        <v>3.831207811967479E-2</v>
      </c>
    </row>
    <row r="13" spans="1:21" ht="21" x14ac:dyDescent="0.55000000000000004">
      <c r="A13" s="25" t="s">
        <v>59</v>
      </c>
      <c r="C13" s="9">
        <f>IFERROR(VLOOKUP(A13,'درآمد سود سهام'!A:S,13,0),0)</f>
        <v>5398724993</v>
      </c>
      <c r="D13" s="9"/>
      <c r="E13" s="9">
        <f>IFERROR(VLOOKUP(A13,'درآمد ناشی از تغییر قیمت اوراق'!A:Q,9,0),0)</f>
        <v>16732030131</v>
      </c>
      <c r="F13" s="9"/>
      <c r="G13" s="9">
        <f>IFERROR(VLOOKUP(A13,'درآمد ناشی از فروش'!A:Q,9,0),0)</f>
        <v>0</v>
      </c>
      <c r="H13" s="9"/>
      <c r="I13" s="9">
        <f t="shared" si="2"/>
        <v>22130755124</v>
      </c>
      <c r="J13" s="9"/>
      <c r="K13" s="1">
        <f t="shared" si="0"/>
        <v>-1.8334130507161872E-2</v>
      </c>
      <c r="L13" s="9"/>
      <c r="M13" s="9">
        <f>IFERROR(VLOOKUP(A13,'درآمد سود سهام'!A:S,19,0),0)</f>
        <v>5398724993</v>
      </c>
      <c r="N13" s="9"/>
      <c r="O13" s="9">
        <f>IFERROR(VLOOKUP(A13,'درآمد ناشی از تغییر قیمت اوراق'!A:Q,17,0),0)</f>
        <v>49443916611</v>
      </c>
      <c r="P13" s="9"/>
      <c r="Q13" s="9">
        <f>IFERROR(VLOOKUP(A13,'درآمد ناشی از فروش'!A:Q,17,0),0)</f>
        <v>668349048</v>
      </c>
      <c r="R13" s="9"/>
      <c r="S13" s="9">
        <f t="shared" si="3"/>
        <v>55510990652</v>
      </c>
      <c r="T13" s="9"/>
      <c r="U13" s="1">
        <f t="shared" si="1"/>
        <v>0.10757567544286657</v>
      </c>
    </row>
    <row r="14" spans="1:21" ht="21" x14ac:dyDescent="0.55000000000000004">
      <c r="A14" s="25" t="s">
        <v>51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46782896926</v>
      </c>
      <c r="F14" s="9"/>
      <c r="G14" s="9">
        <f>IFERROR(VLOOKUP(A14,'درآمد ناشی از فروش'!A:Q,9,0),0)</f>
        <v>0</v>
      </c>
      <c r="H14" s="9"/>
      <c r="I14" s="9">
        <f t="shared" si="2"/>
        <v>46782896926</v>
      </c>
      <c r="J14" s="9"/>
      <c r="K14" s="1">
        <f t="shared" si="0"/>
        <v>-3.8757093146551326E-2</v>
      </c>
      <c r="L14" s="9"/>
      <c r="M14" s="9">
        <f>IFERROR(VLOOKUP(A14,'درآمد سود سهام'!A:S,19,0),0)</f>
        <v>9722942207</v>
      </c>
      <c r="N14" s="9"/>
      <c r="O14" s="9">
        <f>IFERROR(VLOOKUP(A14,'درآمد ناشی از تغییر قیمت اوراق'!A:Q,17,0),0)</f>
        <v>85567781029</v>
      </c>
      <c r="P14" s="9"/>
      <c r="Q14" s="9">
        <f>IFERROR(VLOOKUP(A14,'درآمد ناشی از فروش'!A:Q,17,0),0)</f>
        <v>0</v>
      </c>
      <c r="R14" s="9"/>
      <c r="S14" s="9">
        <f t="shared" si="3"/>
        <v>95290723236</v>
      </c>
      <c r="T14" s="9"/>
      <c r="U14" s="1">
        <f t="shared" si="1"/>
        <v>0.18466548327007076</v>
      </c>
    </row>
    <row r="15" spans="1:21" ht="21" x14ac:dyDescent="0.55000000000000004">
      <c r="A15" s="25" t="s">
        <v>65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93843340757</v>
      </c>
      <c r="F15" s="9"/>
      <c r="G15" s="9">
        <f>IFERROR(VLOOKUP(A15,'درآمد ناشی از فروش'!A:Q,9,0),0)</f>
        <v>0</v>
      </c>
      <c r="H15" s="9"/>
      <c r="I15" s="9">
        <f t="shared" si="2"/>
        <v>93843340757</v>
      </c>
      <c r="J15" s="9"/>
      <c r="K15" s="1">
        <f t="shared" si="0"/>
        <v>-7.7744118853000269E-2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142790325454</v>
      </c>
      <c r="P15" s="9"/>
      <c r="Q15" s="9">
        <f>IFERROR(VLOOKUP(A15,'درآمد ناشی از فروش'!A:Q,17,0),0)</f>
        <v>0</v>
      </c>
      <c r="R15" s="9"/>
      <c r="S15" s="9">
        <f t="shared" si="3"/>
        <v>142790325454</v>
      </c>
      <c r="T15" s="9"/>
      <c r="U15" s="1">
        <f t="shared" si="1"/>
        <v>0.27671575533064935</v>
      </c>
    </row>
    <row r="16" spans="1:21" ht="21" x14ac:dyDescent="0.55000000000000004">
      <c r="A16" s="25" t="s">
        <v>72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0</v>
      </c>
      <c r="F16" s="9"/>
      <c r="G16" s="9">
        <f>IFERROR(VLOOKUP(A16,'درآمد ناشی از فروش'!A:Q,9,0),0)</f>
        <v>0</v>
      </c>
      <c r="H16" s="9"/>
      <c r="I16" s="9">
        <f t="shared" si="2"/>
        <v>0</v>
      </c>
      <c r="J16" s="9"/>
      <c r="K16" s="1">
        <f t="shared" si="0"/>
        <v>0</v>
      </c>
      <c r="L16" s="9"/>
      <c r="M16" s="9">
        <f>IFERROR(VLOOKUP(A16,'درآمد سود سهام'!A:S,19,0),0)</f>
        <v>0</v>
      </c>
      <c r="N16" s="9"/>
      <c r="O16" s="9">
        <f>IFERROR(VLOOKUP(A16,'درآمد ناشی از تغییر قیمت اوراق'!A:Q,17,0),0)</f>
        <v>0</v>
      </c>
      <c r="P16" s="9"/>
      <c r="Q16" s="9">
        <f>IFERROR(VLOOKUP(A16,'درآمد ناشی از فروش'!A:Q,17,0),0)</f>
        <v>9312537704</v>
      </c>
      <c r="R16" s="9"/>
      <c r="S16" s="9">
        <f t="shared" si="3"/>
        <v>9312537704</v>
      </c>
      <c r="T16" s="9"/>
      <c r="U16" s="1">
        <f t="shared" si="1"/>
        <v>1.8046922273019607E-2</v>
      </c>
    </row>
    <row r="17" spans="1:21" ht="21" x14ac:dyDescent="0.55000000000000004">
      <c r="A17" s="25" t="s">
        <v>63</v>
      </c>
      <c r="C17" s="9">
        <f>IFERROR(VLOOKUP(A17,'درآمد سود سهام'!A:S,13,0),0)</f>
        <v>33743835607</v>
      </c>
      <c r="D17" s="9"/>
      <c r="E17" s="9">
        <f>IFERROR(VLOOKUP(A17,'درآمد ناشی از تغییر قیمت اوراق'!A:Q,9,0),0)</f>
        <v>-37848972002</v>
      </c>
      <c r="F17" s="9"/>
      <c r="G17" s="9">
        <f>IFERROR(VLOOKUP(A17,'درآمد ناشی از فروش'!A:Q,9,0),0)</f>
        <v>0</v>
      </c>
      <c r="H17" s="9"/>
      <c r="I17" s="9">
        <f t="shared" si="2"/>
        <v>-4105136395</v>
      </c>
      <c r="J17" s="9"/>
      <c r="K17" s="1">
        <f t="shared" si="0"/>
        <v>3.4008828887184613E-3</v>
      </c>
      <c r="L17" s="9"/>
      <c r="M17" s="9">
        <f>IFERROR(VLOOKUP(A17,'درآمد سود سهام'!A:S,19,0),0)</f>
        <v>33743835607</v>
      </c>
      <c r="N17" s="9"/>
      <c r="O17" s="9">
        <f>IFERROR(VLOOKUP(A17,'درآمد ناشی از تغییر قیمت اوراق'!A:Q,17,0),0)</f>
        <v>-116863729557</v>
      </c>
      <c r="P17" s="9"/>
      <c r="Q17" s="9">
        <f>IFERROR(VLOOKUP(A17,'درآمد ناشی از فروش'!A:Q,17,0),0)</f>
        <v>-93177011876</v>
      </c>
      <c r="R17" s="9"/>
      <c r="S17" s="9">
        <f t="shared" si="3"/>
        <v>-176296905826</v>
      </c>
      <c r="T17" s="9"/>
      <c r="U17" s="1">
        <f t="shared" si="1"/>
        <v>-0.34164871676697584</v>
      </c>
    </row>
    <row r="18" spans="1:21" ht="21" x14ac:dyDescent="0.55000000000000004">
      <c r="A18" s="25" t="s">
        <v>64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-16918608664</v>
      </c>
      <c r="F18" s="9"/>
      <c r="G18" s="9">
        <f>IFERROR(VLOOKUP(A18,'درآمد ناشی از فروش'!A:Q,9,0),0)</f>
        <v>0</v>
      </c>
      <c r="H18" s="9"/>
      <c r="I18" s="9">
        <f t="shared" si="2"/>
        <v>-16918608664</v>
      </c>
      <c r="J18" s="9"/>
      <c r="K18" s="1">
        <f t="shared" si="0"/>
        <v>1.4016149810857017E-2</v>
      </c>
      <c r="L18" s="9"/>
      <c r="M18" s="9">
        <f>IFERROR(VLOOKUP(A18,'درآمد سود سهام'!A:S,19,0),0)</f>
        <v>19375464000</v>
      </c>
      <c r="N18" s="9"/>
      <c r="O18" s="9">
        <f>IFERROR(VLOOKUP(A18,'درآمد ناشی از تغییر قیمت اوراق'!A:Q,17,0),0)</f>
        <v>-11285611922</v>
      </c>
      <c r="P18" s="9"/>
      <c r="Q18" s="9">
        <f>IFERROR(VLOOKUP(A18,'درآمد ناشی از فروش'!A:Q,17,0),0)</f>
        <v>949059436</v>
      </c>
      <c r="R18" s="9"/>
      <c r="S18" s="9">
        <f t="shared" si="3"/>
        <v>9038911514</v>
      </c>
      <c r="T18" s="9"/>
      <c r="U18" s="1">
        <f t="shared" si="1"/>
        <v>1.751665751171062E-2</v>
      </c>
    </row>
    <row r="19" spans="1:21" ht="21" x14ac:dyDescent="0.55000000000000004">
      <c r="A19" s="25" t="s">
        <v>89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-79109140597</v>
      </c>
      <c r="F19" s="9"/>
      <c r="G19" s="9">
        <f>IFERROR(VLOOKUP(A19,'درآمد ناشی از فروش'!A:Q,9,0),0)</f>
        <v>0</v>
      </c>
      <c r="H19" s="9"/>
      <c r="I19" s="9">
        <f t="shared" si="2"/>
        <v>-79109140597</v>
      </c>
      <c r="J19" s="9"/>
      <c r="K19" s="1">
        <f t="shared" si="0"/>
        <v>6.553763303096298E-2</v>
      </c>
      <c r="L19" s="9"/>
      <c r="M19" s="9">
        <f>IFERROR(VLOOKUP(A19,'درآمد سود سهام'!A:S,19,0),0)</f>
        <v>64942390076</v>
      </c>
      <c r="N19" s="9"/>
      <c r="O19" s="9">
        <f>IFERROR(VLOOKUP(A19,'درآمد ناشی از تغییر قیمت اوراق'!A:Q,17,0),0)</f>
        <v>158637668931</v>
      </c>
      <c r="P19" s="9"/>
      <c r="Q19" s="9">
        <f>IFERROR(VLOOKUP(A19,'درآمد ناشی از فروش'!A:Q,17,0),0)</f>
        <v>251006591501</v>
      </c>
      <c r="R19" s="9"/>
      <c r="S19" s="9">
        <f t="shared" si="3"/>
        <v>474586650508</v>
      </c>
      <c r="T19" s="9"/>
      <c r="U19" s="1">
        <f t="shared" si="1"/>
        <v>0.91970939240887684</v>
      </c>
    </row>
    <row r="20" spans="1:21" ht="21" x14ac:dyDescent="0.55000000000000004">
      <c r="A20" s="25" t="s">
        <v>91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-14718598811</v>
      </c>
      <c r="F20" s="9"/>
      <c r="G20" s="9">
        <f>IFERROR(VLOOKUP(A20,'درآمد ناشی از فروش'!A:Q,9,0),0)</f>
        <v>0</v>
      </c>
      <c r="H20" s="9"/>
      <c r="I20" s="9">
        <f t="shared" si="2"/>
        <v>-14718598811</v>
      </c>
      <c r="J20" s="9"/>
      <c r="K20" s="1">
        <f t="shared" si="0"/>
        <v>1.2193560950425324E-2</v>
      </c>
      <c r="L20" s="9"/>
      <c r="M20" s="9">
        <f>IFERROR(VLOOKUP(A20,'درآمد سود سهام'!A:S,19,0),0)</f>
        <v>7334035202</v>
      </c>
      <c r="N20" s="9"/>
      <c r="O20" s="9">
        <f>IFERROR(VLOOKUP(A20,'درآمد ناشی از تغییر قیمت اوراق'!A:Q,17,0),0)</f>
        <v>-23777541065</v>
      </c>
      <c r="P20" s="9"/>
      <c r="Q20" s="9">
        <f>IFERROR(VLOOKUP(A20,'درآمد ناشی از فروش'!A:Q,17,0),0)</f>
        <v>-14442933188</v>
      </c>
      <c r="R20" s="9"/>
      <c r="S20" s="9">
        <f t="shared" si="3"/>
        <v>-30886439051</v>
      </c>
      <c r="T20" s="9"/>
      <c r="U20" s="1">
        <f t="shared" si="1"/>
        <v>-5.9855345831709553E-2</v>
      </c>
    </row>
    <row r="21" spans="1:21" ht="21" x14ac:dyDescent="0.55000000000000004">
      <c r="A21" s="25" t="s">
        <v>58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0</v>
      </c>
      <c r="F21" s="9"/>
      <c r="G21" s="9">
        <f>IFERROR(VLOOKUP(A21,'درآمد ناشی از فروش'!A:Q,9,0),0)</f>
        <v>0</v>
      </c>
      <c r="H21" s="9"/>
      <c r="I21" s="9">
        <f t="shared" si="2"/>
        <v>0</v>
      </c>
      <c r="J21" s="9"/>
      <c r="K21" s="1">
        <f t="shared" si="0"/>
        <v>0</v>
      </c>
      <c r="L21" s="9"/>
      <c r="M21" s="9">
        <f>IFERROR(VLOOKUP(A21,'درآمد سود سهام'!A:S,19,0),0)</f>
        <v>1593375000</v>
      </c>
      <c r="N21" s="9"/>
      <c r="O21" s="9">
        <f>IFERROR(VLOOKUP(A21,'درآمد ناشی از تغییر قیمت اوراق'!A:Q,17,0),0)</f>
        <v>-1366034310</v>
      </c>
      <c r="P21" s="9"/>
      <c r="Q21" s="9">
        <f>IFERROR(VLOOKUP(A21,'درآمد ناشی از فروش'!A:Q,17,0),0)</f>
        <v>26479621509</v>
      </c>
      <c r="R21" s="9"/>
      <c r="S21" s="9">
        <f t="shared" si="3"/>
        <v>26706962199</v>
      </c>
      <c r="T21" s="9"/>
      <c r="U21" s="1">
        <f t="shared" si="1"/>
        <v>5.1755867871203599E-2</v>
      </c>
    </row>
    <row r="22" spans="1:21" ht="21" x14ac:dyDescent="0.55000000000000004">
      <c r="A22" s="25" t="s">
        <v>73</v>
      </c>
      <c r="C22" s="9">
        <f>IFERROR(VLOOKUP(A22,'درآمد سود سهام'!A:S,13,0),0)</f>
        <v>43274183313</v>
      </c>
      <c r="D22" s="9"/>
      <c r="E22" s="9">
        <f>IFERROR(VLOOKUP(A22,'درآمد ناشی از تغییر قیمت اوراق'!A:Q,9,0),0)</f>
        <v>-40768353503</v>
      </c>
      <c r="F22" s="9"/>
      <c r="G22" s="9">
        <f>IFERROR(VLOOKUP(A22,'درآمد ناشی از فروش'!A:Q,9,0),0)</f>
        <v>0</v>
      </c>
      <c r="H22" s="9"/>
      <c r="I22" s="9">
        <f t="shared" si="2"/>
        <v>2505829810</v>
      </c>
      <c r="J22" s="9"/>
      <c r="K22" s="1">
        <f t="shared" si="0"/>
        <v>-2.075944110711974E-3</v>
      </c>
      <c r="L22" s="9"/>
      <c r="M22" s="9">
        <f>IFERROR(VLOOKUP(A22,'درآمد سود سهام'!A:S,19,0),0)</f>
        <v>43274183313</v>
      </c>
      <c r="N22" s="9"/>
      <c r="O22" s="9">
        <f>IFERROR(VLOOKUP(A22,'درآمد ناشی از تغییر قیمت اوراق'!A:Q,17,0),0)</f>
        <v>-35390874969</v>
      </c>
      <c r="P22" s="9"/>
      <c r="Q22" s="9">
        <f>IFERROR(VLOOKUP(A22,'درآمد ناشی از فروش'!A:Q,17,0),0)</f>
        <v>-5911839357</v>
      </c>
      <c r="R22" s="9"/>
      <c r="S22" s="9">
        <f t="shared" si="3"/>
        <v>1971468987</v>
      </c>
      <c r="T22" s="9"/>
      <c r="U22" s="1">
        <f t="shared" si="1"/>
        <v>3.8205426601146033E-3</v>
      </c>
    </row>
    <row r="23" spans="1:21" ht="21" x14ac:dyDescent="0.55000000000000004">
      <c r="A23" s="25" t="s">
        <v>66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-275734555315</v>
      </c>
      <c r="F23" s="9"/>
      <c r="G23" s="9">
        <f>IFERROR(VLOOKUP(A23,'درآمد ناشی از فروش'!A:Q,9,0),0)</f>
        <v>52200119216</v>
      </c>
      <c r="H23" s="9"/>
      <c r="I23" s="9">
        <f t="shared" si="2"/>
        <v>-223534436099</v>
      </c>
      <c r="J23" s="9"/>
      <c r="K23" s="1">
        <f t="shared" si="0"/>
        <v>0.18518615841713573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-14861871772</v>
      </c>
      <c r="P23" s="9"/>
      <c r="Q23" s="9">
        <f>IFERROR(VLOOKUP(A23,'درآمد ناشی از فروش'!A:Q,17,0),0)</f>
        <v>91679686308</v>
      </c>
      <c r="R23" s="9"/>
      <c r="S23" s="9">
        <f t="shared" si="3"/>
        <v>76817814536</v>
      </c>
      <c r="T23" s="9"/>
      <c r="U23" s="1">
        <f t="shared" si="1"/>
        <v>0.1488665251276203</v>
      </c>
    </row>
    <row r="24" spans="1:21" ht="21" x14ac:dyDescent="0.55000000000000004">
      <c r="A24" s="25" t="s">
        <v>62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13919483209</v>
      </c>
      <c r="F24" s="9"/>
      <c r="G24" s="9">
        <f>IFERROR(VLOOKUP(A24,'درآمد ناشی از فروش'!A:Q,9,0),0)</f>
        <v>0</v>
      </c>
      <c r="H24" s="9"/>
      <c r="I24" s="9">
        <f t="shared" si="2"/>
        <v>13919483209</v>
      </c>
      <c r="J24" s="9"/>
      <c r="K24" s="1">
        <f t="shared" si="0"/>
        <v>-1.1531537008843294E-2</v>
      </c>
      <c r="L24" s="9"/>
      <c r="M24" s="9">
        <f>IFERROR(VLOOKUP(A24,'درآمد سود سهام'!A:S,19,0),0)</f>
        <v>0</v>
      </c>
      <c r="N24" s="9"/>
      <c r="O24" s="9">
        <f>IFERROR(VLOOKUP(A24,'درآمد ناشی از تغییر قیمت اوراق'!A:Q,17,0),0)</f>
        <v>44615441376</v>
      </c>
      <c r="P24" s="9"/>
      <c r="Q24" s="9">
        <f>IFERROR(VLOOKUP(A24,'درآمد ناشی از فروش'!A:Q,17,0),0)</f>
        <v>-24489314</v>
      </c>
      <c r="R24" s="9"/>
      <c r="S24" s="9">
        <f t="shared" si="3"/>
        <v>44590952062</v>
      </c>
      <c r="T24" s="9"/>
      <c r="U24" s="1">
        <f t="shared" si="1"/>
        <v>8.6413550368467568E-2</v>
      </c>
    </row>
    <row r="25" spans="1:21" ht="21" x14ac:dyDescent="0.45">
      <c r="A25" s="5" t="s">
        <v>57</v>
      </c>
      <c r="C25" s="9">
        <f>IFERROR(VLOOKUP(A25,'درآمد سود سهام'!A:S,13,0),0)</f>
        <v>0</v>
      </c>
      <c r="E25" s="9">
        <f>IFERROR(VLOOKUP(A25,'درآمد ناشی از تغییر قیمت اوراق'!A:Q,9,0),0)</f>
        <v>-155795942143</v>
      </c>
      <c r="G25" s="9">
        <f>IFERROR(VLOOKUP(A25,'درآمد ناشی از فروش'!A:Q,9,0),0)</f>
        <v>0</v>
      </c>
      <c r="I25" s="9">
        <f t="shared" si="2"/>
        <v>-155795942143</v>
      </c>
      <c r="K25" s="1">
        <f t="shared" si="0"/>
        <v>0.12906848951748415</v>
      </c>
      <c r="M25" s="9">
        <f>IFERROR(VLOOKUP(A25,'درآمد سود سهام'!A:S,19,0),0)</f>
        <v>0</v>
      </c>
      <c r="O25" s="9">
        <f>IFERROR(VLOOKUP(A25,'درآمد ناشی از تغییر قیمت اوراق'!A:Q,17,0),0)</f>
        <v>-56779363447</v>
      </c>
      <c r="Q25" s="9">
        <f>IFERROR(VLOOKUP(A25,'درآمد ناشی از فروش'!A:Q,17,0),0)</f>
        <v>0</v>
      </c>
      <c r="S25" s="9">
        <f t="shared" si="3"/>
        <v>-56779363447</v>
      </c>
      <c r="U25" s="1">
        <f t="shared" si="1"/>
        <v>-0.11003367625555006</v>
      </c>
    </row>
    <row r="26" spans="1:21" ht="21" x14ac:dyDescent="0.45">
      <c r="A26" s="5" t="s">
        <v>60</v>
      </c>
      <c r="C26" s="9">
        <f>IFERROR(VLOOKUP(A26,'درآمد سود سهام'!A:S,13,0),0)</f>
        <v>0</v>
      </c>
      <c r="E26" s="9">
        <f>IFERROR(VLOOKUP(A26,'درآمد ناشی از تغییر قیمت اوراق'!A:Q,9,0),0)</f>
        <v>-59736216011</v>
      </c>
      <c r="G26" s="9">
        <f>IFERROR(VLOOKUP(A26,'درآمد ناشی از فروش'!A:Q,9,0),0)</f>
        <v>-13915415492</v>
      </c>
      <c r="I26" s="9">
        <f t="shared" si="2"/>
        <v>-73651631503</v>
      </c>
      <c r="K26" s="1">
        <f t="shared" si="0"/>
        <v>6.1016382697985913E-2</v>
      </c>
      <c r="M26" s="9">
        <f>IFERROR(VLOOKUP(A26,'درآمد سود سهام'!A:S,19,0),0)</f>
        <v>52252060000</v>
      </c>
      <c r="O26" s="9">
        <f>IFERROR(VLOOKUP(A26,'درآمد ناشی از تغییر قیمت اوراق'!A:Q,17,0),0)</f>
        <v>-97279691733</v>
      </c>
      <c r="Q26" s="9">
        <f>IFERROR(VLOOKUP(A26,'درآمد ناشی از فروش'!A:Q,17,0),0)</f>
        <v>2286828773</v>
      </c>
      <c r="S26" s="9">
        <f t="shared" si="3"/>
        <v>-42740802960</v>
      </c>
      <c r="U26" s="1">
        <f t="shared" si="1"/>
        <v>-8.2828115538716565E-2</v>
      </c>
    </row>
    <row r="27" spans="1:21" ht="21" x14ac:dyDescent="0.45">
      <c r="A27" s="5" t="s">
        <v>81</v>
      </c>
      <c r="C27" s="9">
        <f>IFERROR(VLOOKUP(A27,'درآمد سود سهام'!A:S,13,0),0)</f>
        <v>4230250151</v>
      </c>
      <c r="E27" s="9">
        <f>IFERROR(VLOOKUP(A27,'درآمد ناشی از تغییر قیمت اوراق'!A:Q,9,0),0)</f>
        <v>-4703718866</v>
      </c>
      <c r="G27" s="9">
        <f>IFERROR(VLOOKUP(A27,'درآمد ناشی از فروش'!A:Q,9,0),0)</f>
        <v>0</v>
      </c>
      <c r="I27" s="9">
        <f t="shared" si="2"/>
        <v>-473468715</v>
      </c>
      <c r="K27" s="1">
        <f t="shared" si="0"/>
        <v>3.9224315497731908E-4</v>
      </c>
      <c r="M27" s="9">
        <f>IFERROR(VLOOKUP(A27,'درآمد سود سهام'!A:S,19,0),0)</f>
        <v>4230250151</v>
      </c>
      <c r="O27" s="9">
        <f>IFERROR(VLOOKUP(A27,'درآمد ناشی از تغییر قیمت اوراق'!A:Q,17,0),0)</f>
        <v>-4703718866</v>
      </c>
      <c r="Q27" s="9">
        <f>IFERROR(VLOOKUP(A27,'درآمد ناشی از فروش'!A:Q,17,0),0)</f>
        <v>-26298978908</v>
      </c>
      <c r="S27" s="9">
        <f t="shared" si="3"/>
        <v>-26772447623</v>
      </c>
      <c r="U27" s="1">
        <f t="shared" si="1"/>
        <v>-5.1882773167537179E-2</v>
      </c>
    </row>
    <row r="28" spans="1:21" ht="21" x14ac:dyDescent="0.45">
      <c r="A28" s="5" t="s">
        <v>55</v>
      </c>
      <c r="C28" s="9">
        <f>IFERROR(VLOOKUP(A28,'درآمد سود سهام'!A:S,13,0),0)</f>
        <v>23471133858</v>
      </c>
      <c r="E28" s="9">
        <f>IFERROR(VLOOKUP(A28,'درآمد ناشی از تغییر قیمت اوراق'!A:Q,9,0),0)</f>
        <v>12715401695</v>
      </c>
      <c r="G28" s="9">
        <f>IFERROR(VLOOKUP(A28,'درآمد ناشی از فروش'!A:Q,9,0),0)</f>
        <v>-36236859621</v>
      </c>
      <c r="I28" s="9">
        <f t="shared" si="2"/>
        <v>-50324068</v>
      </c>
      <c r="K28" s="1">
        <f t="shared" si="0"/>
        <v>4.1690761349697929E-5</v>
      </c>
      <c r="M28" s="9">
        <f>IFERROR(VLOOKUP(A28,'درآمد سود سهام'!A:S,19,0),0)</f>
        <v>23471133858</v>
      </c>
      <c r="O28" s="9">
        <f>IFERROR(VLOOKUP(A28,'درآمد ناشی از تغییر قیمت اوراق'!A:Q,17,0),0)</f>
        <v>-166419144401</v>
      </c>
      <c r="Q28" s="9">
        <f>IFERROR(VLOOKUP(A28,'درآمد ناشی از فروش'!A:Q,17,0),0)</f>
        <v>-36236859621</v>
      </c>
      <c r="S28" s="9">
        <f t="shared" si="3"/>
        <v>-179184870164</v>
      </c>
      <c r="U28" s="1">
        <f t="shared" si="1"/>
        <v>-0.34724535106707127</v>
      </c>
    </row>
    <row r="29" spans="1:21" ht="21" x14ac:dyDescent="0.45">
      <c r="A29" s="5" t="s">
        <v>54</v>
      </c>
      <c r="C29" s="9">
        <f>IFERROR(VLOOKUP(A29,'درآمد سود سهام'!A:S,13,0),0)</f>
        <v>56138116294</v>
      </c>
      <c r="E29" s="9">
        <f>IFERROR(VLOOKUP(A29,'درآمد ناشی از تغییر قیمت اوراق'!A:Q,9,0),0)</f>
        <v>-86689028620</v>
      </c>
      <c r="G29" s="9">
        <f>IFERROR(VLOOKUP(A29,'درآمد ناشی از فروش'!A:Q,9,0),0)</f>
        <v>-4241839543</v>
      </c>
      <c r="I29" s="9">
        <f t="shared" si="2"/>
        <v>-34792751869</v>
      </c>
      <c r="K29" s="1">
        <f t="shared" si="0"/>
        <v>2.8823908171925518E-2</v>
      </c>
      <c r="M29" s="9">
        <f>IFERROR(VLOOKUP(A29,'درآمد سود سهام'!A:S,19,0),0)</f>
        <v>56138116294</v>
      </c>
      <c r="O29" s="9">
        <f>IFERROR(VLOOKUP(A29,'درآمد ناشی از تغییر قیمت اوراق'!A:Q,17,0),0)</f>
        <v>-46396727091</v>
      </c>
      <c r="Q29" s="9">
        <f>IFERROR(VLOOKUP(A29,'درآمد ناشی از فروش'!A:Q,17,0),0)</f>
        <v>-5391086490</v>
      </c>
      <c r="S29" s="9">
        <f t="shared" si="3"/>
        <v>4350302713</v>
      </c>
      <c r="U29" s="1">
        <f t="shared" si="1"/>
        <v>8.4305242481751471E-3</v>
      </c>
    </row>
    <row r="30" spans="1:21" ht="21" x14ac:dyDescent="0.45">
      <c r="A30" s="5" t="s">
        <v>53</v>
      </c>
      <c r="C30" s="9">
        <f>IFERROR(VLOOKUP(A30,'درآمد سود سهام'!A:S,13,0),0)</f>
        <v>0</v>
      </c>
      <c r="E30" s="9">
        <f>IFERROR(VLOOKUP(A30,'درآمد ناشی از تغییر قیمت اوراق'!A:Q,9,0),0)</f>
        <v>-318139941825</v>
      </c>
      <c r="G30" s="9">
        <f>IFERROR(VLOOKUP(A30,'درآمد ناشی از فروش'!A:Q,9,0),0)</f>
        <v>0</v>
      </c>
      <c r="I30" s="9">
        <f t="shared" si="2"/>
        <v>-318139941825</v>
      </c>
      <c r="K30" s="1">
        <f t="shared" si="0"/>
        <v>0.26356168961604726</v>
      </c>
      <c r="M30" s="9">
        <f>IFERROR(VLOOKUP(A30,'درآمد سود سهام'!A:S,19,0),0)</f>
        <v>0</v>
      </c>
      <c r="O30" s="9">
        <f>IFERROR(VLOOKUP(A30,'درآمد ناشی از تغییر قیمت اوراق'!A:Q,17,0),0)</f>
        <v>39512858230</v>
      </c>
      <c r="Q30" s="9">
        <f>IFERROR(VLOOKUP(A30,'درآمد ناشی از فروش'!A:Q,17,0),0)</f>
        <v>106344185383</v>
      </c>
      <c r="S30" s="9">
        <f t="shared" si="3"/>
        <v>145857043613</v>
      </c>
      <c r="U30" s="1">
        <f t="shared" si="1"/>
        <v>0.28265879964444135</v>
      </c>
    </row>
    <row r="31" spans="1:21" ht="21" x14ac:dyDescent="0.45">
      <c r="A31" s="5" t="s">
        <v>56</v>
      </c>
      <c r="C31" s="9">
        <f>IFERROR(VLOOKUP(A31,'درآمد سود سهام'!A:S,13,0),0)</f>
        <v>1832793985</v>
      </c>
      <c r="E31" s="9">
        <f>IFERROR(VLOOKUP(A31,'درآمد ناشی از تغییر قیمت اوراق'!A:Q,9,0),0)</f>
        <v>4287574780</v>
      </c>
      <c r="G31" s="9">
        <f>IFERROR(VLOOKUP(A31,'درآمد ناشی از فروش'!A:Q,9,0),0)</f>
        <v>0</v>
      </c>
      <c r="I31" s="9">
        <f t="shared" si="2"/>
        <v>6120368765</v>
      </c>
      <c r="K31" s="1">
        <f t="shared" si="0"/>
        <v>-5.0703936246521333E-3</v>
      </c>
      <c r="M31" s="9">
        <f>IFERROR(VLOOKUP(A31,'درآمد سود سهام'!A:S,19,0),0)</f>
        <v>1832793985</v>
      </c>
      <c r="O31" s="9">
        <f>IFERROR(VLOOKUP(A31,'درآمد ناشی از تغییر قیمت اوراق'!A:Q,17,0),0)</f>
        <v>394960524</v>
      </c>
      <c r="Q31" s="9">
        <f>IFERROR(VLOOKUP(A31,'درآمد ناشی از فروش'!A:Q,17,0),0)</f>
        <v>-8738630026</v>
      </c>
      <c r="S31" s="9">
        <f t="shared" si="3"/>
        <v>-6510875517</v>
      </c>
      <c r="U31" s="1">
        <f t="shared" si="1"/>
        <v>-1.2617534352009678E-2</v>
      </c>
    </row>
    <row r="32" spans="1:21" ht="21" x14ac:dyDescent="0.45">
      <c r="A32" s="5" t="s">
        <v>52</v>
      </c>
      <c r="C32" s="9">
        <f>IFERROR(VLOOKUP(A32,'درآمد سود سهام'!A:S,13,0),0)</f>
        <v>82179928299</v>
      </c>
      <c r="E32" s="9">
        <f>IFERROR(VLOOKUP(A32,'درآمد ناشی از تغییر قیمت اوراق'!A:Q,9,0),0)</f>
        <v>-182777875534</v>
      </c>
      <c r="G32" s="9">
        <f>IFERROR(VLOOKUP(A32,'درآمد ناشی از فروش'!A:Q,9,0),0)</f>
        <v>0</v>
      </c>
      <c r="I32" s="9">
        <f t="shared" si="2"/>
        <v>-100597947235</v>
      </c>
      <c r="K32" s="1">
        <f t="shared" si="0"/>
        <v>8.3339944029244412E-2</v>
      </c>
      <c r="M32" s="9">
        <f>IFERROR(VLOOKUP(A32,'درآمد سود سهام'!A:S,19,0),0)</f>
        <v>82179928299</v>
      </c>
      <c r="O32" s="9">
        <f>IFERROR(VLOOKUP(A32,'درآمد ناشی از تغییر قیمت اوراق'!A:Q,17,0),0)</f>
        <v>-239210220196</v>
      </c>
      <c r="Q32" s="9">
        <f>IFERROR(VLOOKUP(A32,'درآمد ناشی از فروش'!A:Q,17,0),0)</f>
        <v>0</v>
      </c>
      <c r="S32" s="9">
        <f t="shared" si="3"/>
        <v>-157030291897</v>
      </c>
      <c r="U32" s="1">
        <f t="shared" si="1"/>
        <v>-0.30431162401173345</v>
      </c>
    </row>
    <row r="33" spans="1:21" ht="21" x14ac:dyDescent="0.45">
      <c r="A33" s="5" t="s">
        <v>82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-5647750821</v>
      </c>
      <c r="G33" s="9">
        <f>IFERROR(VLOOKUP(A33,'درآمد ناشی از فروش'!A:Q,9,0),0)</f>
        <v>0</v>
      </c>
      <c r="I33" s="9">
        <f t="shared" si="2"/>
        <v>-5647750821</v>
      </c>
      <c r="K33" s="1">
        <f t="shared" si="0"/>
        <v>4.6788552873124551E-3</v>
      </c>
      <c r="M33" s="9">
        <f>IFERROR(VLOOKUP(A33,'درآمد سود سهام'!A:S,19,0),0)</f>
        <v>0</v>
      </c>
      <c r="O33" s="9">
        <f>IFERROR(VLOOKUP(A33,'درآمد ناشی از تغییر قیمت اوراق'!A:Q,17,0),0)</f>
        <v>-68977882869</v>
      </c>
      <c r="Q33" s="9">
        <f>IFERROR(VLOOKUP(A33,'درآمد ناشی از فروش'!A:Q,17,0),0)</f>
        <v>0</v>
      </c>
      <c r="S33" s="9">
        <f t="shared" si="3"/>
        <v>-68977882869</v>
      </c>
      <c r="U33" s="1">
        <f t="shared" si="1"/>
        <v>-0.13367339067627076</v>
      </c>
    </row>
    <row r="34" spans="1:21" ht="21" x14ac:dyDescent="0.55000000000000004">
      <c r="A34" s="25" t="s">
        <v>93</v>
      </c>
      <c r="C34" s="9">
        <f>IFERROR(VLOOKUP(A34,'درآمد سود سهام'!A:S,13,0),0)</f>
        <v>0</v>
      </c>
      <c r="D34" s="9"/>
      <c r="E34" s="9">
        <f>IFERROR(VLOOKUP(A34,'درآمد ناشی از تغییر قیمت اوراق'!A:Q,9,0),0)</f>
        <v>0</v>
      </c>
      <c r="F34" s="9"/>
      <c r="G34" s="9">
        <f>IFERROR(VLOOKUP(A34,'درآمد ناشی از فروش'!A:Q,9,0),0)</f>
        <v>0</v>
      </c>
      <c r="H34" s="9"/>
      <c r="I34" s="9">
        <f t="shared" si="2"/>
        <v>0</v>
      </c>
      <c r="J34" s="9"/>
      <c r="K34" s="1">
        <f t="shared" si="0"/>
        <v>0</v>
      </c>
      <c r="L34" s="9"/>
      <c r="M34" s="9">
        <f>IFERROR(VLOOKUP(A34,'درآمد سود سهام'!A:S,19,0),0)</f>
        <v>0</v>
      </c>
      <c r="N34" s="9"/>
      <c r="O34" s="9">
        <f>IFERROR(VLOOKUP(A34,'درآمد ناشی از تغییر قیمت اوراق'!A:Q,17,0),0)</f>
        <v>0</v>
      </c>
      <c r="P34" s="9"/>
      <c r="Q34" s="9">
        <f>IFERROR(VLOOKUP(A34,'درآمد ناشی از فروش'!A:Q,17,0),0)</f>
        <v>3505611700</v>
      </c>
      <c r="R34" s="9"/>
      <c r="S34" s="9">
        <f t="shared" si="3"/>
        <v>3505611700</v>
      </c>
      <c r="T34" s="9"/>
      <c r="U34" s="1">
        <f t="shared" si="1"/>
        <v>6.7935834334516346E-3</v>
      </c>
    </row>
    <row r="35" spans="1:21" ht="21" x14ac:dyDescent="0.55000000000000004">
      <c r="A35" s="25" t="s">
        <v>92</v>
      </c>
      <c r="C35" s="9">
        <f>IFERROR(VLOOKUP(A35,'درآمد سود سهام'!A:S,13,0),0)</f>
        <v>0</v>
      </c>
      <c r="D35" s="9"/>
      <c r="E35" s="9">
        <f>IFERROR(VLOOKUP(A35,'درآمد ناشی از تغییر قیمت اوراق'!A:Q,9,0),0)</f>
        <v>0</v>
      </c>
      <c r="F35" s="9"/>
      <c r="G35" s="9">
        <f>IFERROR(VLOOKUP(A35,'درآمد ناشی از فروش'!A:Q,9,0),0)</f>
        <v>0</v>
      </c>
      <c r="H35" s="9"/>
      <c r="I35" s="9">
        <f t="shared" si="2"/>
        <v>0</v>
      </c>
      <c r="J35" s="9"/>
      <c r="K35" s="1">
        <f t="shared" si="0"/>
        <v>0</v>
      </c>
      <c r="L35" s="9"/>
      <c r="M35" s="9">
        <f>IFERROR(VLOOKUP(A35,'درآمد سود سهام'!A:S,19,0),0)</f>
        <v>0</v>
      </c>
      <c r="N35" s="9"/>
      <c r="O35" s="9">
        <f>IFERROR(VLOOKUP(A35,'درآمد ناشی از تغییر قیمت اوراق'!A:Q,17,0),0)</f>
        <v>0</v>
      </c>
      <c r="P35" s="9"/>
      <c r="Q35" s="9">
        <f>IFERROR(VLOOKUP(A35,'درآمد ناشی از فروش'!A:Q,17,0),0)</f>
        <v>-586875348</v>
      </c>
      <c r="R35" s="9"/>
      <c r="S35" s="9">
        <f t="shared" si="3"/>
        <v>-586875348</v>
      </c>
      <c r="T35" s="9"/>
      <c r="U35" s="1">
        <f t="shared" si="1"/>
        <v>-1.1373155337409339E-3</v>
      </c>
    </row>
    <row r="36" spans="1:21" ht="21" x14ac:dyDescent="0.55000000000000004">
      <c r="A36" s="25" t="s">
        <v>77</v>
      </c>
      <c r="C36" s="9">
        <f>IFERROR(VLOOKUP(A36,'درآمد سود سهام'!A:S,13,0),0)</f>
        <v>0</v>
      </c>
      <c r="D36" s="9"/>
      <c r="E36" s="9">
        <f>IFERROR(VLOOKUP(A36,'درآمد ناشی از تغییر قیمت اوراق'!A:Q,9,0),0)</f>
        <v>-5534241053</v>
      </c>
      <c r="F36" s="9"/>
      <c r="G36" s="9">
        <f>IFERROR(VLOOKUP(A36,'درآمد ناشی از فروش'!A:Q,9,0),0)</f>
        <v>0</v>
      </c>
      <c r="H36" s="9"/>
      <c r="I36" s="9">
        <f t="shared" si="2"/>
        <v>-5534241053</v>
      </c>
      <c r="J36" s="9"/>
      <c r="K36" s="1">
        <f t="shared" si="0"/>
        <v>4.5848185999654073E-3</v>
      </c>
      <c r="L36" s="9"/>
      <c r="M36" s="9">
        <f>IFERROR(VLOOKUP(A36,'درآمد سود سهام'!A:S,19,0),0)</f>
        <v>0</v>
      </c>
      <c r="N36" s="9"/>
      <c r="O36" s="9">
        <f>IFERROR(VLOOKUP(A36,'درآمد ناشی از تغییر قیمت اوراق'!A:Q,17,0),0)</f>
        <v>69024084718</v>
      </c>
      <c r="P36" s="9"/>
      <c r="Q36" s="9">
        <f>IFERROR(VLOOKUP(A36,'درآمد ناشی از فروش'!A:Q,17,0),0)</f>
        <v>0</v>
      </c>
      <c r="R36" s="9"/>
      <c r="S36" s="9">
        <f t="shared" si="3"/>
        <v>69024084718</v>
      </c>
      <c r="T36" s="9"/>
      <c r="U36" s="1">
        <f t="shared" si="1"/>
        <v>0.13376292601070647</v>
      </c>
    </row>
    <row r="37" spans="1:21" ht="21" x14ac:dyDescent="0.55000000000000004">
      <c r="A37" s="25" t="s">
        <v>78</v>
      </c>
      <c r="C37" s="9">
        <f>IFERROR(VLOOKUP(A37,'درآمد سود سهام'!A:S,13,0),0)</f>
        <v>566932202</v>
      </c>
      <c r="D37" s="9"/>
      <c r="E37" s="9">
        <f>IFERROR(VLOOKUP(A37,'درآمد ناشی از تغییر قیمت اوراق'!A:Q,9,0),0)</f>
        <v>1307119177</v>
      </c>
      <c r="F37" s="9"/>
      <c r="G37" s="9">
        <f>IFERROR(VLOOKUP(A37,'درآمد ناشی از فروش'!A:Q,9,0),0)</f>
        <v>0</v>
      </c>
      <c r="H37" s="9"/>
      <c r="I37" s="9">
        <f t="shared" si="2"/>
        <v>1874051379</v>
      </c>
      <c r="J37" s="9"/>
      <c r="K37" s="1">
        <f t="shared" si="0"/>
        <v>-1.5525499408943113E-3</v>
      </c>
      <c r="L37" s="9"/>
      <c r="M37" s="9">
        <f>IFERROR(VLOOKUP(A37,'درآمد سود سهام'!A:S,19,0),0)</f>
        <v>566932202</v>
      </c>
      <c r="N37" s="9"/>
      <c r="O37" s="9">
        <f>IFERROR(VLOOKUP(A37,'درآمد ناشی از تغییر قیمت اوراق'!A:Q,17,0),0)</f>
        <v>3037566354</v>
      </c>
      <c r="P37" s="9"/>
      <c r="Q37" s="9">
        <f>IFERROR(VLOOKUP(A37,'درآمد ناشی از فروش'!A:Q,17,0),0)</f>
        <v>-2477550123</v>
      </c>
      <c r="R37" s="9"/>
      <c r="S37" s="9">
        <f t="shared" si="3"/>
        <v>1126948433</v>
      </c>
      <c r="T37" s="9"/>
      <c r="U37" s="1">
        <f t="shared" si="1"/>
        <v>2.1839321807327035E-3</v>
      </c>
    </row>
    <row r="38" spans="1:21" ht="21" x14ac:dyDescent="0.55000000000000004">
      <c r="A38" s="25" t="s">
        <v>97</v>
      </c>
      <c r="C38" s="9">
        <f>IFERROR(VLOOKUP(A38,'درآمد سود سهام'!A:S,13,0),0)</f>
        <v>0</v>
      </c>
      <c r="D38" s="9"/>
      <c r="E38" s="9">
        <f>IFERROR(VLOOKUP(A38,'درآمد ناشی از تغییر قیمت اوراق'!A:Q,9,0),0)</f>
        <v>0</v>
      </c>
      <c r="F38" s="9"/>
      <c r="G38" s="9">
        <f>IFERROR(VLOOKUP(A38,'درآمد ناشی از فروش'!A:Q,9,0),0)</f>
        <v>0</v>
      </c>
      <c r="H38" s="9"/>
      <c r="I38" s="9">
        <f t="shared" si="2"/>
        <v>0</v>
      </c>
      <c r="J38" s="9"/>
      <c r="K38" s="1">
        <f t="shared" si="0"/>
        <v>0</v>
      </c>
      <c r="L38" s="9"/>
      <c r="M38" s="9">
        <f>IFERROR(VLOOKUP(A38,'درآمد سود سهام'!A:S,19,0),0)</f>
        <v>0</v>
      </c>
      <c r="N38" s="9"/>
      <c r="O38" s="9">
        <f>IFERROR(VLOOKUP(A38,'درآمد ناشی از تغییر قیمت اوراق'!A:Q,17,0),0)</f>
        <v>44303857720</v>
      </c>
      <c r="P38" s="9"/>
      <c r="Q38" s="9">
        <f>IFERROR(VLOOKUP(A38,'درآمد ناشی از فروش'!A:Q,17,0),0)</f>
        <v>0</v>
      </c>
      <c r="R38" s="9"/>
      <c r="S38" s="9">
        <f t="shared" si="3"/>
        <v>44303857720</v>
      </c>
      <c r="T38" s="9"/>
      <c r="U38" s="1">
        <f t="shared" si="1"/>
        <v>8.5857185450570667E-2</v>
      </c>
    </row>
    <row r="39" spans="1:21" ht="21" x14ac:dyDescent="0.55000000000000004">
      <c r="A39" s="25" t="s">
        <v>96</v>
      </c>
      <c r="C39" s="9">
        <f>IFERROR(VLOOKUP(A39,'درآمد سود سهام'!A:S,13,0),0)</f>
        <v>1550442478</v>
      </c>
      <c r="D39" s="9"/>
      <c r="E39" s="9">
        <f>IFERROR(VLOOKUP(A39,'درآمد ناشی از تغییر قیمت اوراق'!A:Q,9,0),0)</f>
        <v>-8280068958</v>
      </c>
      <c r="F39" s="9"/>
      <c r="G39" s="9">
        <f>IFERROR(VLOOKUP(A39,'درآمد ناشی از فروش'!A:Q,9,0),0)</f>
        <v>0</v>
      </c>
      <c r="H39" s="9"/>
      <c r="I39" s="9">
        <f t="shared" si="2"/>
        <v>-6729626480</v>
      </c>
      <c r="J39" s="9"/>
      <c r="K39" s="1">
        <f t="shared" si="0"/>
        <v>5.5751306025237811E-3</v>
      </c>
      <c r="L39" s="9"/>
      <c r="M39" s="9">
        <f>IFERROR(VLOOKUP(A39,'درآمد سود سهام'!A:S,19,0),0)</f>
        <v>1550442478</v>
      </c>
      <c r="N39" s="9"/>
      <c r="O39" s="9">
        <f>IFERROR(VLOOKUP(A39,'درآمد ناشی از تغییر قیمت اوراق'!A:Q,17,0),0)</f>
        <v>-1122420790</v>
      </c>
      <c r="P39" s="9"/>
      <c r="Q39" s="9">
        <f>IFERROR(VLOOKUP(A39,'درآمد ناشی از فروش'!A:Q,17,0),0)</f>
        <v>0</v>
      </c>
      <c r="R39" s="9"/>
      <c r="S39" s="9">
        <f t="shared" si="3"/>
        <v>428021688</v>
      </c>
      <c r="T39" s="9"/>
      <c r="U39" s="1">
        <f t="shared" si="1"/>
        <v>8.2947037424447331E-4</v>
      </c>
    </row>
    <row r="40" spans="1:21" ht="21" x14ac:dyDescent="0.55000000000000004">
      <c r="A40" s="25" t="s">
        <v>102</v>
      </c>
      <c r="C40" s="9">
        <f>IFERROR(VLOOKUP(A40,'درآمد سود سهام'!A:S,13,0),0)</f>
        <v>0</v>
      </c>
      <c r="D40" s="9"/>
      <c r="E40" s="9">
        <f>IFERROR(VLOOKUP(A40,'درآمد ناشی از تغییر قیمت اوراق'!A:Q,9,0),0)</f>
        <v>87494400</v>
      </c>
      <c r="F40" s="9"/>
      <c r="G40" s="9">
        <f>IFERROR(VLOOKUP(A40,'درآمد ناشی از فروش'!A:Q,9,0),0)</f>
        <v>0</v>
      </c>
      <c r="H40" s="9"/>
      <c r="I40" s="9">
        <f t="shared" si="2"/>
        <v>87494400</v>
      </c>
      <c r="J40" s="9"/>
      <c r="K40" s="1">
        <f t="shared" ref="K40:K45" si="4">+I40/$I$52</f>
        <v>-7.248436572804509E-5</v>
      </c>
      <c r="L40" s="9"/>
      <c r="M40" s="9">
        <f>IFERROR(VLOOKUP(A40,'درآمد سود سهام'!A:S,19,0),0)</f>
        <v>0</v>
      </c>
      <c r="N40" s="9"/>
      <c r="O40" s="9">
        <f>IFERROR(VLOOKUP(A40,'درآمد ناشی از تغییر قیمت اوراق'!A:Q,17,0),0)</f>
        <v>125900400</v>
      </c>
      <c r="P40" s="9"/>
      <c r="Q40" s="9">
        <f>IFERROR(VLOOKUP(A40,'درآمد ناشی از فروش'!A:Q,17,0),0)</f>
        <v>0</v>
      </c>
      <c r="R40" s="9"/>
      <c r="S40" s="9">
        <f t="shared" si="3"/>
        <v>125900400</v>
      </c>
      <c r="T40" s="9"/>
      <c r="U40" s="1">
        <f t="shared" ref="U40:U45" si="5">+S40/$S$52</f>
        <v>2.4398448684574342E-4</v>
      </c>
    </row>
    <row r="41" spans="1:21" ht="21" x14ac:dyDescent="0.55000000000000004">
      <c r="A41" s="25" t="s">
        <v>105</v>
      </c>
      <c r="C41" s="9">
        <f>IFERROR(VLOOKUP(A41,'درآمد سود سهام'!A:S,13,0),0)</f>
        <v>0</v>
      </c>
      <c r="D41" s="9"/>
      <c r="E41" s="9">
        <f>IFERROR(VLOOKUP(A41,'درآمد ناشی از تغییر قیمت اوراق'!A:Q,9,0),0)</f>
        <v>-1517180830</v>
      </c>
      <c r="F41" s="9"/>
      <c r="G41" s="9">
        <f>IFERROR(VLOOKUP(A41,'درآمد ناشی از فروش'!A:Q,9,0),0)</f>
        <v>0</v>
      </c>
      <c r="H41" s="9"/>
      <c r="I41" s="9">
        <f t="shared" si="2"/>
        <v>-1517180830</v>
      </c>
      <c r="J41" s="9"/>
      <c r="K41" s="1">
        <f t="shared" si="4"/>
        <v>1.2569020435284886E-3</v>
      </c>
      <c r="L41" s="9"/>
      <c r="M41" s="9">
        <f>IFERROR(VLOOKUP(A41,'درآمد سود سهام'!A:S,19,0),0)</f>
        <v>2740000000</v>
      </c>
      <c r="N41" s="9"/>
      <c r="O41" s="9">
        <f>IFERROR(VLOOKUP(A41,'درآمد ناشی از تغییر قیمت اوراق'!A:Q,17,0),0)</f>
        <v>499904869</v>
      </c>
      <c r="P41" s="9"/>
      <c r="Q41" s="9">
        <f>IFERROR(VLOOKUP(A41,'درآمد ناشی از فروش'!A:Q,17,0),0)</f>
        <v>0</v>
      </c>
      <c r="R41" s="9"/>
      <c r="S41" s="9">
        <f t="shared" si="3"/>
        <v>3239904869</v>
      </c>
      <c r="T41" s="9"/>
      <c r="U41" s="1">
        <f t="shared" si="5"/>
        <v>6.2786657301485181E-3</v>
      </c>
    </row>
    <row r="42" spans="1:21" ht="21" x14ac:dyDescent="0.55000000000000004">
      <c r="A42" s="25" t="s">
        <v>104</v>
      </c>
      <c r="C42" s="9">
        <f>IFERROR(VLOOKUP(A42,'درآمد سود سهام'!A:S,13,0),0)</f>
        <v>0</v>
      </c>
      <c r="D42" s="9"/>
      <c r="E42" s="9">
        <f>IFERROR(VLOOKUP(A42,'درآمد ناشی از تغییر قیمت اوراق'!A:Q,9,0),0)</f>
        <v>13113402747</v>
      </c>
      <c r="F42" s="9"/>
      <c r="G42" s="9">
        <f>IFERROR(VLOOKUP(A42,'درآمد ناشی از فروش'!A:Q,9,0),0)</f>
        <v>2317530524</v>
      </c>
      <c r="H42" s="9"/>
      <c r="I42" s="9">
        <f t="shared" si="2"/>
        <v>15430933271</v>
      </c>
      <c r="J42" s="9"/>
      <c r="K42" s="1">
        <f t="shared" si="4"/>
        <v>-1.2783691421853548E-2</v>
      </c>
      <c r="L42" s="9"/>
      <c r="M42" s="9">
        <f>IFERROR(VLOOKUP(A42,'درآمد سود سهام'!A:S,19,0),0)</f>
        <v>0</v>
      </c>
      <c r="N42" s="9"/>
      <c r="O42" s="9">
        <f>IFERROR(VLOOKUP(A42,'درآمد ناشی از تغییر قیمت اوراق'!A:Q,17,0),0)</f>
        <v>16675445531</v>
      </c>
      <c r="P42" s="9"/>
      <c r="Q42" s="9">
        <f>IFERROR(VLOOKUP(A42,'درآمد ناشی از فروش'!A:Q,17,0),0)</f>
        <v>2317530524</v>
      </c>
      <c r="R42" s="9"/>
      <c r="S42" s="9">
        <f t="shared" si="3"/>
        <v>18992976055</v>
      </c>
      <c r="T42" s="9"/>
      <c r="U42" s="1">
        <f t="shared" si="5"/>
        <v>3.6806805351314746E-2</v>
      </c>
    </row>
    <row r="43" spans="1:21" ht="21" x14ac:dyDescent="0.55000000000000004">
      <c r="A43" s="25" t="s">
        <v>106</v>
      </c>
      <c r="C43" s="9">
        <f>IFERROR(VLOOKUP(A43,'درآمد سود سهام'!A:S,13,0),0)</f>
        <v>0</v>
      </c>
      <c r="D43" s="9"/>
      <c r="E43" s="9">
        <f>IFERROR(VLOOKUP(A43,'درآمد ناشی از تغییر قیمت اوراق'!A:Q,9,0),0)</f>
        <v>7035295573</v>
      </c>
      <c r="F43" s="9"/>
      <c r="G43" s="9">
        <f>IFERROR(VLOOKUP(A43,'درآمد ناشی از فروش'!A:Q,9,0),0)</f>
        <v>0</v>
      </c>
      <c r="H43" s="9"/>
      <c r="I43" s="9">
        <f t="shared" si="2"/>
        <v>7035295573</v>
      </c>
      <c r="J43" s="9"/>
      <c r="K43" s="1">
        <f t="shared" si="4"/>
        <v>-5.8283608701611587E-3</v>
      </c>
      <c r="L43" s="9"/>
      <c r="M43" s="9">
        <f>IFERROR(VLOOKUP(A43,'درآمد سود سهام'!A:S,19,0),0)</f>
        <v>1443700000</v>
      </c>
      <c r="N43" s="9"/>
      <c r="O43" s="9">
        <f>IFERROR(VLOOKUP(A43,'درآمد ناشی از تغییر قیمت اوراق'!A:Q,17,0),0)</f>
        <v>8367281786</v>
      </c>
      <c r="P43" s="9"/>
      <c r="Q43" s="9">
        <f>IFERROR(VLOOKUP(A43,'درآمد ناشی از فروش'!A:Q,17,0),0)</f>
        <v>0</v>
      </c>
      <c r="R43" s="9"/>
      <c r="S43" s="9">
        <f t="shared" si="3"/>
        <v>9810981786</v>
      </c>
      <c r="T43" s="9"/>
      <c r="U43" s="1">
        <f t="shared" si="5"/>
        <v>1.9012865380174687E-2</v>
      </c>
    </row>
    <row r="44" spans="1:21" ht="21" x14ac:dyDescent="0.55000000000000004">
      <c r="A44" s="25" t="s">
        <v>107</v>
      </c>
      <c r="C44" s="9">
        <f>IFERROR(VLOOKUP(A44,'درآمد سود سهام'!A:S,13,0),0)</f>
        <v>0</v>
      </c>
      <c r="D44" s="9"/>
      <c r="E44" s="9">
        <f>IFERROR(VLOOKUP(A44,'درآمد ناشی از تغییر قیمت اوراق'!A:Q,9,0),0)</f>
        <v>-14509460773</v>
      </c>
      <c r="F44" s="9"/>
      <c r="G44" s="9">
        <f>IFERROR(VLOOKUP(A44,'درآمد ناشی از فروش'!A:Q,9,0),0)</f>
        <v>0</v>
      </c>
      <c r="H44" s="9"/>
      <c r="I44" s="9">
        <f t="shared" si="2"/>
        <v>-14509460773</v>
      </c>
      <c r="J44" s="9"/>
      <c r="K44" s="1">
        <f t="shared" si="4"/>
        <v>1.2020301427141116E-2</v>
      </c>
      <c r="L44" s="9"/>
      <c r="M44" s="9">
        <f>IFERROR(VLOOKUP(A44,'درآمد سود سهام'!A:S,19,0),0)</f>
        <v>0</v>
      </c>
      <c r="N44" s="9"/>
      <c r="O44" s="9">
        <f>IFERROR(VLOOKUP(A44,'درآمد ناشی از تغییر قیمت اوراق'!A:Q,17,0),0)</f>
        <v>-19576070460</v>
      </c>
      <c r="P44" s="9"/>
      <c r="Q44" s="9">
        <f>IFERROR(VLOOKUP(A44,'درآمد ناشی از فروش'!A:Q,17,0),0)</f>
        <v>0</v>
      </c>
      <c r="R44" s="9"/>
      <c r="S44" s="9">
        <f t="shared" si="3"/>
        <v>-19576070460</v>
      </c>
      <c r="T44" s="9"/>
      <c r="U44" s="1">
        <f t="shared" si="5"/>
        <v>-3.7936793732499786E-2</v>
      </c>
    </row>
    <row r="45" spans="1:21" ht="21" x14ac:dyDescent="0.55000000000000004">
      <c r="A45" s="25" t="s">
        <v>103</v>
      </c>
      <c r="C45" s="9">
        <f>IFERROR(VLOOKUP(A45,'درآمد سود سهام'!A:S,13,0),0)</f>
        <v>224506286</v>
      </c>
      <c r="D45" s="9"/>
      <c r="E45" s="9">
        <f>IFERROR(VLOOKUP(A45,'درآمد ناشی از تغییر قیمت اوراق'!A:Q,9,0),0)</f>
        <v>-240317870</v>
      </c>
      <c r="F45" s="9"/>
      <c r="G45" s="9">
        <f>IFERROR(VLOOKUP(A45,'درآمد ناشی از فروش'!A:Q,9,0),0)</f>
        <v>0</v>
      </c>
      <c r="H45" s="9"/>
      <c r="I45" s="9">
        <f t="shared" si="2"/>
        <v>-15811584</v>
      </c>
      <c r="J45" s="9"/>
      <c r="K45" s="1">
        <f t="shared" si="4"/>
        <v>1.3099039908790803E-5</v>
      </c>
      <c r="L45" s="9"/>
      <c r="M45" s="9">
        <f>IFERROR(VLOOKUP(A45,'درآمد سود سهام'!A:S,19,0),0)</f>
        <v>224506286</v>
      </c>
      <c r="N45" s="9"/>
      <c r="O45" s="9">
        <f>IFERROR(VLOOKUP(A45,'درآمد ناشی از تغییر قیمت اوراق'!A:Q,17,0),0)</f>
        <v>-807683473</v>
      </c>
      <c r="P45" s="9"/>
      <c r="Q45" s="9">
        <f>IFERROR(VLOOKUP(A45,'درآمد ناشی از فروش'!A:Q,17,0),0)</f>
        <v>0</v>
      </c>
      <c r="R45" s="9"/>
      <c r="S45" s="9">
        <f t="shared" si="3"/>
        <v>-583177187</v>
      </c>
      <c r="T45" s="9"/>
      <c r="U45" s="1">
        <f t="shared" si="5"/>
        <v>-1.1301488058047405E-3</v>
      </c>
    </row>
    <row r="46" spans="1:21" ht="21" x14ac:dyDescent="0.55000000000000004">
      <c r="A46" s="25" t="s">
        <v>110</v>
      </c>
      <c r="C46" s="9">
        <f>IFERROR(VLOOKUP(A46,'درآمد سود سهام'!A:S,13,0),0)</f>
        <v>3771505305</v>
      </c>
      <c r="D46" s="9"/>
      <c r="E46" s="9">
        <f>IFERROR(VLOOKUP(A46,'درآمد ناشی از تغییر قیمت اوراق'!A:Q,9,0),0)</f>
        <v>1899861373</v>
      </c>
      <c r="F46" s="9"/>
      <c r="G46" s="9">
        <f>IFERROR(VLOOKUP(A46,'درآمد ناشی از فروش'!A:Q,9,0),0)</f>
        <v>0</v>
      </c>
      <c r="H46" s="9"/>
      <c r="I46" s="9">
        <f t="shared" si="2"/>
        <v>5671366678</v>
      </c>
      <c r="J46" s="9"/>
      <c r="K46" s="1">
        <f>+I46/$I$52</f>
        <v>-4.6984197441893435E-3</v>
      </c>
      <c r="L46" s="9"/>
      <c r="M46" s="9">
        <f>IFERROR(VLOOKUP(A46,'درآمد سود سهام'!A:S,19,0),0)</f>
        <v>3771505305</v>
      </c>
      <c r="N46" s="9"/>
      <c r="O46" s="9">
        <f>IFERROR(VLOOKUP(A46,'درآمد ناشی از تغییر قیمت اوراق'!A:Q,17,0),0)</f>
        <v>1899861373</v>
      </c>
      <c r="P46" s="9"/>
      <c r="Q46" s="9">
        <f>IFERROR(VLOOKUP(A46,'درآمد ناشی از فروش'!A:Q,17,0),0)</f>
        <v>0</v>
      </c>
      <c r="R46" s="9"/>
      <c r="S46" s="9">
        <f t="shared" si="3"/>
        <v>5671366678</v>
      </c>
      <c r="T46" s="9"/>
      <c r="U46" s="1">
        <f>+S46/$S$52</f>
        <v>1.0990636158788047E-2</v>
      </c>
    </row>
    <row r="47" spans="1:21" ht="21" x14ac:dyDescent="0.55000000000000004">
      <c r="A47" s="25" t="s">
        <v>70</v>
      </c>
      <c r="C47" s="9">
        <f>IFERROR(VLOOKUP(A47,'درآمد سود سهام'!A:S,13,0),0)</f>
        <v>31811753506</v>
      </c>
      <c r="D47" s="9"/>
      <c r="E47" s="9">
        <f>IFERROR(VLOOKUP(A47,'درآمد ناشی از تغییر قیمت اوراق'!A:Q,9,0),0)</f>
        <v>-27189870729</v>
      </c>
      <c r="F47" s="9"/>
      <c r="G47" s="9">
        <f>IFERROR(VLOOKUP(A47,'درآمد ناشی از فروش'!A:Q,9,0),0)</f>
        <v>0</v>
      </c>
      <c r="H47" s="9"/>
      <c r="I47" s="9">
        <f t="shared" si="2"/>
        <v>4621882777</v>
      </c>
      <c r="J47" s="9"/>
      <c r="K47" s="1">
        <f>+I47/$I$52</f>
        <v>-3.8289792439312759E-3</v>
      </c>
      <c r="L47" s="9"/>
      <c r="M47" s="9">
        <f>IFERROR(VLOOKUP(A47,'درآمد سود سهام'!A:S,19,0),0)</f>
        <v>31811753506</v>
      </c>
      <c r="N47" s="9"/>
      <c r="O47" s="9">
        <f>IFERROR(VLOOKUP(A47,'درآمد ناشی از تغییر قیمت اوراق'!A:Q,17,0),0)</f>
        <v>-101952134846</v>
      </c>
      <c r="P47" s="9"/>
      <c r="Q47" s="9">
        <f>IFERROR(VLOOKUP(A47,'درآمد ناشی از فروش'!A:Q,17,0),0)</f>
        <v>1605548953</v>
      </c>
      <c r="R47" s="9"/>
      <c r="S47" s="9">
        <f t="shared" si="3"/>
        <v>-68534832387</v>
      </c>
      <c r="T47" s="9"/>
      <c r="U47" s="1">
        <f>+S47/$S$52</f>
        <v>-0.13281479575125441</v>
      </c>
    </row>
    <row r="48" spans="1:21" ht="21" x14ac:dyDescent="0.55000000000000004">
      <c r="A48" s="25" t="s">
        <v>111</v>
      </c>
      <c r="C48" s="9">
        <f>IFERROR(VLOOKUP(A48,'درآمد سود سهام'!A:S,13,0),0)</f>
        <v>0</v>
      </c>
      <c r="D48" s="9"/>
      <c r="E48" s="9">
        <f>IFERROR(VLOOKUP(A48,'درآمد ناشی از تغییر قیمت اوراق'!A:Q,9,0),0)</f>
        <v>-14568001572</v>
      </c>
      <c r="F48" s="9"/>
      <c r="G48" s="9">
        <f>IFERROR(VLOOKUP(A48,'درآمد ناشی از فروش'!A:Q,9,0),0)</f>
        <v>0</v>
      </c>
      <c r="H48" s="9"/>
      <c r="I48" s="9">
        <f t="shared" ref="I48" si="6">+G48+E48+C48</f>
        <v>-14568001572</v>
      </c>
      <c r="J48" s="9"/>
      <c r="K48" s="1">
        <f>+I48/$I$52</f>
        <v>1.2068799304545019E-2</v>
      </c>
      <c r="L48" s="9"/>
      <c r="M48" s="9">
        <f>IFERROR(VLOOKUP(A48,'درآمد سود سهام'!A:S,19,0),0)</f>
        <v>0</v>
      </c>
      <c r="N48" s="9"/>
      <c r="O48" s="9">
        <f>IFERROR(VLOOKUP(A48,'درآمد ناشی از تغییر قیمت اوراق'!A:Q,17,0),0)</f>
        <v>-14568001572</v>
      </c>
      <c r="P48" s="9"/>
      <c r="Q48" s="9">
        <f>IFERROR(VLOOKUP(A48,'درآمد ناشی از فروش'!A:Q,17,0),0)</f>
        <v>0</v>
      </c>
      <c r="R48" s="9"/>
      <c r="S48" s="9">
        <f t="shared" ref="S48" si="7">+Q48+O48+M48</f>
        <v>-14568001572</v>
      </c>
      <c r="T48" s="9"/>
      <c r="U48" s="1">
        <f>+S48/$S$52</f>
        <v>-2.8231573433542732E-2</v>
      </c>
    </row>
    <row r="49" spans="1:21" ht="21" x14ac:dyDescent="0.55000000000000004">
      <c r="A49" s="25" t="s">
        <v>98</v>
      </c>
      <c r="C49" s="9">
        <f>IFERROR(VLOOKUP(A49,'درآمد سود سهام'!A:S,13,0),0)</f>
        <v>0</v>
      </c>
      <c r="D49" s="9"/>
      <c r="E49" s="9">
        <f>IFERROR(VLOOKUP(A49,'درآمد ناشی از تغییر قیمت اوراق'!A:Q,9,0),0)</f>
        <v>0</v>
      </c>
      <c r="F49" s="9"/>
      <c r="G49" s="9">
        <f>IFERROR(VLOOKUP(A49,'درآمد ناشی از فروش'!A:Q,9,0),0)</f>
        <v>0</v>
      </c>
      <c r="H49" s="9"/>
      <c r="I49" s="9">
        <f t="shared" ref="I49" si="8">+G49+E49+C49</f>
        <v>0</v>
      </c>
      <c r="J49" s="9"/>
      <c r="K49" s="1">
        <f>+I49/$I$52</f>
        <v>0</v>
      </c>
      <c r="L49" s="9"/>
      <c r="M49" s="9">
        <f>IFERROR(VLOOKUP(A49,'درآمد سود سهام'!A:S,19,0),0)</f>
        <v>0</v>
      </c>
      <c r="N49" s="9"/>
      <c r="O49" s="9">
        <f>IFERROR(VLOOKUP(A49,'درآمد ناشی از تغییر قیمت اوراق'!A:Q,17,0),0)</f>
        <v>0</v>
      </c>
      <c r="P49" s="9"/>
      <c r="Q49" s="9">
        <f>IFERROR(VLOOKUP(A49,'درآمد ناشی از فروش'!A:Q,17,0),0)</f>
        <v>1522598549</v>
      </c>
      <c r="R49" s="9"/>
      <c r="S49" s="9">
        <f t="shared" ref="S49" si="9">+Q49+O49+M49</f>
        <v>1522598549</v>
      </c>
      <c r="T49" s="9"/>
      <c r="U49" s="1">
        <f>+S49/$S$52</f>
        <v>2.9506691452119175E-3</v>
      </c>
    </row>
    <row r="50" spans="1:21" ht="21" x14ac:dyDescent="0.55000000000000004">
      <c r="A50" s="25" t="s">
        <v>68</v>
      </c>
      <c r="C50" s="9">
        <f>IFERROR(VLOOKUP(A50,'درآمد سود سهام'!A:S,13,0),0)</f>
        <v>12995473304</v>
      </c>
      <c r="D50" s="9"/>
      <c r="E50" s="9">
        <f>IFERROR(VLOOKUP(A50,'درآمد ناشی از تغییر قیمت اوراق'!A:Q,9,0),0)</f>
        <v>1</v>
      </c>
      <c r="F50" s="9"/>
      <c r="G50" s="9">
        <f>IFERROR(VLOOKUP(A50,'درآمد ناشی از فروش'!A:Q,9,0),0)</f>
        <v>0</v>
      </c>
      <c r="H50" s="9"/>
      <c r="I50" s="9">
        <f t="shared" si="2"/>
        <v>12995473305</v>
      </c>
      <c r="J50" s="9"/>
      <c r="K50" s="1">
        <f>+I50/$I$52</f>
        <v>-1.0766044910859059E-2</v>
      </c>
      <c r="L50" s="9"/>
      <c r="M50" s="9">
        <f>IFERROR(VLOOKUP(A50,'درآمد سود سهام'!A:S,19,0),0)</f>
        <v>12995473304</v>
      </c>
      <c r="N50" s="9"/>
      <c r="O50" s="9">
        <f>IFERROR(VLOOKUP(A50,'درآمد ناشی از تغییر قیمت اوراق'!A:Q,17,0),0)</f>
        <v>-40789514374</v>
      </c>
      <c r="P50" s="9"/>
      <c r="Q50" s="9">
        <f>IFERROR(VLOOKUP(A50,'درآمد ناشی از فروش'!A:Q,17,0),0)</f>
        <v>0</v>
      </c>
      <c r="R50" s="9"/>
      <c r="S50" s="9">
        <f t="shared" si="3"/>
        <v>-27794041070</v>
      </c>
      <c r="T50" s="9"/>
      <c r="U50" s="1">
        <f>+S50/$S$52</f>
        <v>-5.3862536162184289E-2</v>
      </c>
    </row>
    <row r="51" spans="1:21" ht="21.75" thickBot="1" x14ac:dyDescent="0.6">
      <c r="A51" s="25" t="s">
        <v>79</v>
      </c>
      <c r="C51" s="9">
        <f>IFERROR(VLOOKUP(A51,'درآمد سود سهام'!A:S,13,0),0)</f>
        <v>11841747648</v>
      </c>
      <c r="D51" s="9"/>
      <c r="E51" s="9">
        <f>IFERROR(VLOOKUP(A51,'درآمد ناشی از تغییر قیمت اوراق'!A:Q,9,0),0)</f>
        <v>-18192706731</v>
      </c>
      <c r="F51" s="9"/>
      <c r="G51" s="9">
        <f>IFERROR(VLOOKUP(A51,'درآمد ناشی از فروش'!A:Q,9,0),0)</f>
        <v>0</v>
      </c>
      <c r="H51" s="9"/>
      <c r="I51" s="9">
        <f t="shared" si="2"/>
        <v>-6350959083</v>
      </c>
      <c r="J51" s="9"/>
      <c r="K51" s="1">
        <f>+I51/$I$52</f>
        <v>5.261425198595817E-3</v>
      </c>
      <c r="L51" s="9"/>
      <c r="M51" s="9">
        <f>IFERROR(VLOOKUP(A51,'درآمد سود سهام'!A:S,19,0),0)</f>
        <v>11841747648</v>
      </c>
      <c r="N51" s="9"/>
      <c r="O51" s="9">
        <f>IFERROR(VLOOKUP(A51,'درآمد ناشی از تغییر قیمت اوراق'!A:Q,17,0),0)</f>
        <v>40617861880</v>
      </c>
      <c r="P51" s="9"/>
      <c r="Q51" s="9">
        <f>IFERROR(VLOOKUP(A51,'درآمد ناشی از فروش'!A:Q,17,0),0)</f>
        <v>459527598</v>
      </c>
      <c r="R51" s="9"/>
      <c r="S51" s="9">
        <f t="shared" si="3"/>
        <v>52919137126</v>
      </c>
      <c r="T51" s="9"/>
      <c r="U51" s="1">
        <f>+S51/$S$52</f>
        <v>0.10255287922839514</v>
      </c>
    </row>
    <row r="52" spans="1:21" s="25" customFormat="1" ht="21.75" thickBot="1" x14ac:dyDescent="0.6">
      <c r="A52" s="25" t="s">
        <v>15</v>
      </c>
      <c r="C52" s="4">
        <f>SUM(C8:C51)</f>
        <v>368521066066</v>
      </c>
      <c r="D52" s="3"/>
      <c r="E52" s="4">
        <f>SUM(E8:E51)</f>
        <v>-1635005985666</v>
      </c>
      <c r="F52" s="3"/>
      <c r="G52" s="4">
        <f>SUM(G8:G51)</f>
        <v>59405308415</v>
      </c>
      <c r="H52" s="3"/>
      <c r="I52" s="4">
        <f>SUM(I8:I51)</f>
        <v>-1207079611185</v>
      </c>
      <c r="J52" s="3"/>
      <c r="K52" s="8">
        <f>SUM(K8:K51)</f>
        <v>0.99999999999999978</v>
      </c>
      <c r="L52" s="3"/>
      <c r="M52" s="4">
        <f>SUM(M8:M51)</f>
        <v>656269537951</v>
      </c>
      <c r="N52" s="3"/>
      <c r="O52" s="4">
        <f>SUM(O8:O51)</f>
        <v>-556485673933</v>
      </c>
      <c r="P52" s="3"/>
      <c r="Q52" s="4">
        <f>SUM(Q8:Q51)</f>
        <v>416234189538</v>
      </c>
      <c r="R52" s="3"/>
      <c r="S52" s="4">
        <f>SUM(S8:S51)</f>
        <v>516018053556</v>
      </c>
      <c r="T52" s="3"/>
      <c r="U52" s="8">
        <f>SUM(U8:U51)</f>
        <v>1.0000000000000004</v>
      </c>
    </row>
    <row r="53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37"/>
  <sheetViews>
    <sheetView rightToLeft="1" zoomScale="85" zoomScaleNormal="85" workbookViewId="0">
      <selection activeCell="I21" sqref="I21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61" t="str">
        <f>+درآمدها!A2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</row>
    <row r="3" spans="1:19" ht="26.25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  <c r="N3" s="61" t="s">
        <v>23</v>
      </c>
      <c r="O3" s="61" t="s">
        <v>23</v>
      </c>
      <c r="P3" s="61" t="s">
        <v>23</v>
      </c>
      <c r="Q3" s="61" t="s">
        <v>23</v>
      </c>
      <c r="R3" s="61" t="s">
        <v>23</v>
      </c>
      <c r="S3" s="61" t="s">
        <v>23</v>
      </c>
    </row>
    <row r="4" spans="1:19" ht="26.25" x14ac:dyDescent="0.2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</row>
    <row r="6" spans="1:19" ht="27" thickBot="1" x14ac:dyDescent="0.25">
      <c r="A6" s="62" t="s">
        <v>3</v>
      </c>
      <c r="C6" s="62" t="s">
        <v>31</v>
      </c>
      <c r="D6" s="62" t="s">
        <v>31</v>
      </c>
      <c r="E6" s="62" t="s">
        <v>31</v>
      </c>
      <c r="F6" s="62" t="s">
        <v>31</v>
      </c>
      <c r="G6" s="62" t="s">
        <v>31</v>
      </c>
      <c r="I6" s="62" t="s">
        <v>25</v>
      </c>
      <c r="J6" s="62" t="s">
        <v>25</v>
      </c>
      <c r="K6" s="62" t="s">
        <v>25</v>
      </c>
      <c r="L6" s="62" t="s">
        <v>25</v>
      </c>
      <c r="M6" s="62" t="s">
        <v>25</v>
      </c>
      <c r="O6" s="62" t="s">
        <v>26</v>
      </c>
      <c r="P6" s="62" t="s">
        <v>26</v>
      </c>
      <c r="Q6" s="62" t="s">
        <v>26</v>
      </c>
      <c r="R6" s="62" t="s">
        <v>26</v>
      </c>
      <c r="S6" s="62" t="s">
        <v>26</v>
      </c>
    </row>
    <row r="7" spans="1:19" ht="27" thickBot="1" x14ac:dyDescent="0.25">
      <c r="A7" s="62" t="s">
        <v>3</v>
      </c>
      <c r="C7" s="53" t="s">
        <v>32</v>
      </c>
      <c r="E7" s="53" t="s">
        <v>33</v>
      </c>
      <c r="G7" s="53" t="s">
        <v>34</v>
      </c>
      <c r="I7" s="53" t="s">
        <v>35</v>
      </c>
      <c r="K7" s="53" t="s">
        <v>29</v>
      </c>
      <c r="M7" s="53" t="s">
        <v>36</v>
      </c>
      <c r="O7" s="53" t="s">
        <v>35</v>
      </c>
      <c r="Q7" s="53" t="s">
        <v>29</v>
      </c>
      <c r="S7" s="53" t="s">
        <v>36</v>
      </c>
    </row>
    <row r="8" spans="1:19" ht="21" x14ac:dyDescent="0.2">
      <c r="A8" s="3" t="s">
        <v>63</v>
      </c>
      <c r="C8" s="9" t="s">
        <v>112</v>
      </c>
      <c r="E8" s="9">
        <v>18426968</v>
      </c>
      <c r="G8" s="9">
        <v>1840</v>
      </c>
      <c r="I8" s="9">
        <v>33905621120</v>
      </c>
      <c r="K8" s="9">
        <v>-161785513</v>
      </c>
      <c r="M8" s="9">
        <f>+I8+K8</f>
        <v>33743835607</v>
      </c>
      <c r="O8" s="9">
        <v>33905621120</v>
      </c>
      <c r="Q8" s="9">
        <v>-161785513</v>
      </c>
      <c r="S8" s="9">
        <f t="shared" ref="S8:S29" si="0">+O8+Q8</f>
        <v>33743835607</v>
      </c>
    </row>
    <row r="9" spans="1:19" ht="21" x14ac:dyDescent="0.2">
      <c r="A9" s="3" t="s">
        <v>64</v>
      </c>
      <c r="C9" s="9" t="s">
        <v>100</v>
      </c>
      <c r="E9" s="9" t="s">
        <v>100</v>
      </c>
      <c r="G9" s="9" t="s">
        <v>100</v>
      </c>
      <c r="I9" s="9">
        <v>0</v>
      </c>
      <c r="K9" s="9">
        <v>0</v>
      </c>
      <c r="M9" s="9">
        <f t="shared" ref="M9:M35" si="1">+I9+K9</f>
        <v>0</v>
      </c>
      <c r="O9" s="9">
        <v>19375464000</v>
      </c>
      <c r="Q9" s="9">
        <v>0</v>
      </c>
      <c r="S9" s="9">
        <f t="shared" si="0"/>
        <v>19375464000</v>
      </c>
    </row>
    <row r="10" spans="1:19" ht="21" x14ac:dyDescent="0.2">
      <c r="A10" s="3" t="s">
        <v>85</v>
      </c>
      <c r="C10" s="9" t="s">
        <v>100</v>
      </c>
      <c r="E10" s="9" t="s">
        <v>100</v>
      </c>
      <c r="G10" s="9" t="s">
        <v>100</v>
      </c>
      <c r="I10" s="9">
        <v>0</v>
      </c>
      <c r="K10" s="9">
        <v>0</v>
      </c>
      <c r="M10" s="9">
        <f t="shared" si="1"/>
        <v>0</v>
      </c>
      <c r="O10" s="9">
        <v>74238937696</v>
      </c>
      <c r="Q10" s="9">
        <v>-9296547620</v>
      </c>
      <c r="S10" s="9">
        <f t="shared" si="0"/>
        <v>64942390076</v>
      </c>
    </row>
    <row r="11" spans="1:19" ht="21" x14ac:dyDescent="0.2">
      <c r="A11" s="3" t="s">
        <v>91</v>
      </c>
      <c r="C11" s="9" t="s">
        <v>100</v>
      </c>
      <c r="E11" s="9" t="s">
        <v>100</v>
      </c>
      <c r="G11" s="9" t="s">
        <v>100</v>
      </c>
      <c r="I11" s="9">
        <v>0</v>
      </c>
      <c r="K11" s="9">
        <v>0</v>
      </c>
      <c r="M11" s="9">
        <f t="shared" si="1"/>
        <v>0</v>
      </c>
      <c r="O11" s="9">
        <v>8398977300</v>
      </c>
      <c r="Q11" s="9">
        <v>-1064942098</v>
      </c>
      <c r="S11" s="9">
        <f t="shared" si="0"/>
        <v>7334035202</v>
      </c>
    </row>
    <row r="12" spans="1:19" ht="21" x14ac:dyDescent="0.2">
      <c r="A12" s="3" t="s">
        <v>106</v>
      </c>
      <c r="C12" s="9" t="s">
        <v>100</v>
      </c>
      <c r="E12" s="9" t="s">
        <v>100</v>
      </c>
      <c r="G12" s="9" t="s">
        <v>100</v>
      </c>
      <c r="I12" s="9">
        <v>0</v>
      </c>
      <c r="K12" s="9">
        <v>0</v>
      </c>
      <c r="M12" s="9">
        <f t="shared" si="1"/>
        <v>0</v>
      </c>
      <c r="O12" s="9">
        <v>1443700000</v>
      </c>
      <c r="Q12" s="9">
        <v>0</v>
      </c>
      <c r="S12" s="9">
        <f t="shared" si="0"/>
        <v>1443700000</v>
      </c>
    </row>
    <row r="13" spans="1:19" ht="21" x14ac:dyDescent="0.2">
      <c r="A13" s="3" t="s">
        <v>87</v>
      </c>
      <c r="C13" s="9" t="s">
        <v>100</v>
      </c>
      <c r="E13" s="9" t="s">
        <v>100</v>
      </c>
      <c r="G13" s="9" t="s">
        <v>100</v>
      </c>
      <c r="I13" s="9">
        <v>0</v>
      </c>
      <c r="K13" s="9">
        <v>0</v>
      </c>
      <c r="M13" s="9">
        <f t="shared" si="1"/>
        <v>0</v>
      </c>
      <c r="O13" s="9">
        <v>1593375000</v>
      </c>
      <c r="Q13" s="9">
        <v>0</v>
      </c>
      <c r="S13" s="9">
        <f t="shared" si="0"/>
        <v>1593375000</v>
      </c>
    </row>
    <row r="14" spans="1:19" ht="21" x14ac:dyDescent="0.2">
      <c r="A14" s="3" t="s">
        <v>105</v>
      </c>
      <c r="C14" s="9" t="s">
        <v>100</v>
      </c>
      <c r="E14" s="9" t="s">
        <v>100</v>
      </c>
      <c r="G14" s="9" t="s">
        <v>100</v>
      </c>
      <c r="I14" s="9">
        <v>0</v>
      </c>
      <c r="K14" s="9">
        <v>0</v>
      </c>
      <c r="M14" s="9">
        <f t="shared" si="1"/>
        <v>0</v>
      </c>
      <c r="O14" s="9">
        <v>2740000000</v>
      </c>
      <c r="Q14" s="9">
        <v>0</v>
      </c>
      <c r="S14" s="9">
        <f t="shared" si="0"/>
        <v>2740000000</v>
      </c>
    </row>
    <row r="15" spans="1:19" ht="21" x14ac:dyDescent="0.2">
      <c r="A15" s="3" t="s">
        <v>73</v>
      </c>
      <c r="C15" s="9" t="s">
        <v>113</v>
      </c>
      <c r="E15" s="9">
        <v>29772426</v>
      </c>
      <c r="G15" s="9">
        <v>1565</v>
      </c>
      <c r="I15" s="9">
        <v>46593846690</v>
      </c>
      <c r="K15" s="9">
        <v>-3319663377</v>
      </c>
      <c r="M15" s="9">
        <f t="shared" si="1"/>
        <v>43274183313</v>
      </c>
      <c r="O15" s="9">
        <v>46593846690</v>
      </c>
      <c r="Q15" s="9">
        <v>-3319663377</v>
      </c>
      <c r="S15" s="9">
        <f t="shared" si="0"/>
        <v>43274183313</v>
      </c>
    </row>
    <row r="16" spans="1:19" ht="21" x14ac:dyDescent="0.2">
      <c r="A16" s="3" t="s">
        <v>69</v>
      </c>
      <c r="C16" s="9" t="s">
        <v>100</v>
      </c>
      <c r="E16" s="9" t="s">
        <v>100</v>
      </c>
      <c r="G16" s="9" t="s">
        <v>100</v>
      </c>
      <c r="I16" s="9">
        <v>0</v>
      </c>
      <c r="K16" s="9">
        <v>0</v>
      </c>
      <c r="M16" s="9">
        <f t="shared" si="1"/>
        <v>0</v>
      </c>
      <c r="O16" s="9">
        <v>128344505400</v>
      </c>
      <c r="Q16" s="9">
        <v>0</v>
      </c>
      <c r="S16" s="9">
        <f t="shared" si="0"/>
        <v>128344505400</v>
      </c>
    </row>
    <row r="17" spans="1:19" ht="21" x14ac:dyDescent="0.2">
      <c r="A17" s="3" t="s">
        <v>67</v>
      </c>
      <c r="C17" s="9" t="s">
        <v>114</v>
      </c>
      <c r="E17" s="9">
        <v>10518872</v>
      </c>
      <c r="G17" s="9">
        <v>1227</v>
      </c>
      <c r="I17" s="9">
        <v>12906655944</v>
      </c>
      <c r="K17" s="9">
        <v>-1749925525</v>
      </c>
      <c r="M17" s="9">
        <f t="shared" si="1"/>
        <v>11156730419</v>
      </c>
      <c r="O17" s="9">
        <v>12906655944</v>
      </c>
      <c r="Q17" s="9">
        <v>-1749925525</v>
      </c>
      <c r="S17" s="9">
        <f t="shared" si="0"/>
        <v>11156730419</v>
      </c>
    </row>
    <row r="18" spans="1:19" ht="21" x14ac:dyDescent="0.2">
      <c r="A18" s="3" t="s">
        <v>71</v>
      </c>
      <c r="C18" s="9" t="s">
        <v>109</v>
      </c>
      <c r="E18" s="9">
        <v>7350148</v>
      </c>
      <c r="G18" s="9">
        <v>2000</v>
      </c>
      <c r="I18" s="9">
        <v>14700296000</v>
      </c>
      <c r="K18" s="9">
        <v>-305639957</v>
      </c>
      <c r="M18" s="9">
        <f t="shared" si="1"/>
        <v>14394656043</v>
      </c>
      <c r="O18" s="9">
        <v>14700296000</v>
      </c>
      <c r="Q18" s="9">
        <v>-305639957</v>
      </c>
      <c r="S18" s="9">
        <f t="shared" si="0"/>
        <v>14394656043</v>
      </c>
    </row>
    <row r="19" spans="1:19" ht="21" x14ac:dyDescent="0.2">
      <c r="A19" s="3" t="s">
        <v>61</v>
      </c>
      <c r="C19" s="9" t="s">
        <v>115</v>
      </c>
      <c r="E19" s="9">
        <v>14683979</v>
      </c>
      <c r="G19" s="9">
        <v>1600</v>
      </c>
      <c r="I19" s="9">
        <v>23494366400</v>
      </c>
      <c r="K19" s="9">
        <v>0</v>
      </c>
      <c r="M19" s="9">
        <f t="shared" si="1"/>
        <v>23494366400</v>
      </c>
      <c r="O19" s="9">
        <v>23494366400</v>
      </c>
      <c r="Q19" s="9">
        <v>0</v>
      </c>
      <c r="S19" s="9">
        <f t="shared" si="0"/>
        <v>23494366400</v>
      </c>
    </row>
    <row r="20" spans="1:19" ht="21" x14ac:dyDescent="0.2">
      <c r="A20" s="3" t="s">
        <v>78</v>
      </c>
      <c r="C20" s="9" t="s">
        <v>112</v>
      </c>
      <c r="E20" s="9">
        <v>997956</v>
      </c>
      <c r="G20" s="9">
        <v>600</v>
      </c>
      <c r="I20" s="9">
        <v>598773600</v>
      </c>
      <c r="K20" s="9">
        <v>-31841398</v>
      </c>
      <c r="M20" s="9">
        <f t="shared" si="1"/>
        <v>566932202</v>
      </c>
      <c r="O20" s="9">
        <v>598773600</v>
      </c>
      <c r="Q20" s="9">
        <v>-31841398</v>
      </c>
      <c r="S20" s="9">
        <f t="shared" si="0"/>
        <v>566932202</v>
      </c>
    </row>
    <row r="21" spans="1:19" ht="21" x14ac:dyDescent="0.2">
      <c r="A21" s="3" t="s">
        <v>70</v>
      </c>
      <c r="C21" s="9" t="s">
        <v>116</v>
      </c>
      <c r="E21" s="9">
        <v>21407567</v>
      </c>
      <c r="G21" s="9">
        <v>1600</v>
      </c>
      <c r="I21" s="9">
        <v>34252107200</v>
      </c>
      <c r="K21" s="9">
        <v>-2440353694</v>
      </c>
      <c r="M21" s="9">
        <f t="shared" si="1"/>
        <v>31811753506</v>
      </c>
      <c r="O21" s="9">
        <v>34252107200</v>
      </c>
      <c r="Q21" s="9">
        <v>-2440353694</v>
      </c>
      <c r="S21" s="9">
        <f t="shared" si="0"/>
        <v>31811753506</v>
      </c>
    </row>
    <row r="22" spans="1:19" ht="21" x14ac:dyDescent="0.2">
      <c r="A22" s="3" t="s">
        <v>55</v>
      </c>
      <c r="C22" s="9" t="s">
        <v>113</v>
      </c>
      <c r="E22" s="9">
        <v>6533094</v>
      </c>
      <c r="G22" s="9">
        <v>4166</v>
      </c>
      <c r="I22" s="9">
        <v>27216869604</v>
      </c>
      <c r="K22" s="9">
        <v>-3745735746</v>
      </c>
      <c r="M22" s="9">
        <f t="shared" si="1"/>
        <v>23471133858</v>
      </c>
      <c r="O22" s="9">
        <v>27216869604</v>
      </c>
      <c r="Q22" s="9">
        <v>-3745735746</v>
      </c>
      <c r="S22" s="9">
        <f t="shared" si="0"/>
        <v>23471133858</v>
      </c>
    </row>
    <row r="23" spans="1:19" ht="21" x14ac:dyDescent="0.2">
      <c r="A23" s="3" t="s">
        <v>68</v>
      </c>
      <c r="C23" s="9" t="s">
        <v>109</v>
      </c>
      <c r="E23" s="9">
        <v>8906245</v>
      </c>
      <c r="G23" s="9">
        <v>1700</v>
      </c>
      <c r="I23" s="9">
        <v>15140616500</v>
      </c>
      <c r="K23" s="9">
        <v>-2145143196</v>
      </c>
      <c r="M23" s="9">
        <f t="shared" si="1"/>
        <v>12995473304</v>
      </c>
      <c r="O23" s="9">
        <v>15140616500</v>
      </c>
      <c r="Q23" s="9">
        <v>-2145143196</v>
      </c>
      <c r="S23" s="9">
        <f t="shared" si="0"/>
        <v>12995473304</v>
      </c>
    </row>
    <row r="24" spans="1:19" ht="21" x14ac:dyDescent="0.2">
      <c r="A24" s="3" t="s">
        <v>79</v>
      </c>
      <c r="C24" s="9" t="s">
        <v>117</v>
      </c>
      <c r="E24" s="9">
        <v>13382797</v>
      </c>
      <c r="G24" s="9">
        <v>940</v>
      </c>
      <c r="I24" s="9">
        <v>12579829180</v>
      </c>
      <c r="K24" s="9">
        <v>-738081532</v>
      </c>
      <c r="M24" s="9">
        <f t="shared" si="1"/>
        <v>11841747648</v>
      </c>
      <c r="O24" s="9">
        <v>12579829180</v>
      </c>
      <c r="Q24" s="9">
        <v>-738081532</v>
      </c>
      <c r="S24" s="9">
        <f t="shared" si="0"/>
        <v>11841747648</v>
      </c>
    </row>
    <row r="25" spans="1:19" ht="21" x14ac:dyDescent="0.2">
      <c r="A25" s="3" t="s">
        <v>52</v>
      </c>
      <c r="C25" s="9" t="s">
        <v>118</v>
      </c>
      <c r="E25" s="9">
        <v>216963198</v>
      </c>
      <c r="G25" s="9">
        <v>440</v>
      </c>
      <c r="I25" s="9">
        <v>95463807120</v>
      </c>
      <c r="K25" s="9">
        <v>-13283878821</v>
      </c>
      <c r="M25" s="9">
        <f t="shared" si="1"/>
        <v>82179928299</v>
      </c>
      <c r="O25" s="9">
        <v>95463807120</v>
      </c>
      <c r="Q25" s="9">
        <v>-13283878821</v>
      </c>
      <c r="S25" s="9">
        <f t="shared" si="0"/>
        <v>82179928299</v>
      </c>
    </row>
    <row r="26" spans="1:19" ht="21" x14ac:dyDescent="0.2">
      <c r="A26" s="3" t="s">
        <v>74</v>
      </c>
      <c r="C26" s="9" t="s">
        <v>114</v>
      </c>
      <c r="E26" s="9">
        <v>6370817</v>
      </c>
      <c r="G26" s="9">
        <v>1087</v>
      </c>
      <c r="I26" s="9">
        <v>6925078079</v>
      </c>
      <c r="K26" s="9">
        <v>-481092104</v>
      </c>
      <c r="M26" s="9">
        <f t="shared" si="1"/>
        <v>6443985975</v>
      </c>
      <c r="O26" s="9">
        <v>6925078079</v>
      </c>
      <c r="Q26" s="9">
        <v>-481092104</v>
      </c>
      <c r="S26" s="9">
        <f t="shared" si="0"/>
        <v>6443985975</v>
      </c>
    </row>
    <row r="27" spans="1:19" ht="21" x14ac:dyDescent="0.2">
      <c r="A27" s="3" t="s">
        <v>59</v>
      </c>
      <c r="C27" s="9" t="s">
        <v>115</v>
      </c>
      <c r="E27" s="9">
        <v>5156690</v>
      </c>
      <c r="G27" s="9">
        <v>1100</v>
      </c>
      <c r="I27" s="9">
        <v>5672359000</v>
      </c>
      <c r="K27" s="9">
        <v>-273634007</v>
      </c>
      <c r="M27" s="9">
        <f t="shared" si="1"/>
        <v>5398724993</v>
      </c>
      <c r="O27" s="9">
        <v>5672359000</v>
      </c>
      <c r="Q27" s="9">
        <v>-273634007</v>
      </c>
      <c r="S27" s="9">
        <f t="shared" si="0"/>
        <v>5398724993</v>
      </c>
    </row>
    <row r="28" spans="1:19" ht="21" x14ac:dyDescent="0.2">
      <c r="A28" s="3" t="s">
        <v>54</v>
      </c>
      <c r="C28" s="9" t="s">
        <v>119</v>
      </c>
      <c r="E28" s="9">
        <v>52607637</v>
      </c>
      <c r="G28" s="9">
        <v>1100</v>
      </c>
      <c r="I28" s="9">
        <v>57868400700</v>
      </c>
      <c r="K28" s="9">
        <v>-1730284406</v>
      </c>
      <c r="M28" s="9">
        <f t="shared" si="1"/>
        <v>56138116294</v>
      </c>
      <c r="O28" s="9">
        <v>57868400700</v>
      </c>
      <c r="Q28" s="9">
        <v>-1730284406</v>
      </c>
      <c r="S28" s="9">
        <f t="shared" si="0"/>
        <v>56138116294</v>
      </c>
    </row>
    <row r="29" spans="1:19" ht="21" x14ac:dyDescent="0.2">
      <c r="A29" s="3" t="s">
        <v>60</v>
      </c>
      <c r="C29" s="9" t="s">
        <v>100</v>
      </c>
      <c r="E29" s="9" t="s">
        <v>100</v>
      </c>
      <c r="G29" s="9" t="s">
        <v>100</v>
      </c>
      <c r="I29" s="9">
        <v>0</v>
      </c>
      <c r="K29" s="9">
        <v>0</v>
      </c>
      <c r="M29" s="9">
        <f t="shared" si="1"/>
        <v>0</v>
      </c>
      <c r="O29" s="9">
        <v>52252060000</v>
      </c>
      <c r="Q29" s="9">
        <v>0</v>
      </c>
      <c r="S29" s="9">
        <f t="shared" si="0"/>
        <v>52252060000</v>
      </c>
    </row>
    <row r="30" spans="1:19" ht="21" x14ac:dyDescent="0.2">
      <c r="A30" s="3" t="s">
        <v>81</v>
      </c>
      <c r="C30" s="9" t="s">
        <v>109</v>
      </c>
      <c r="E30" s="9">
        <v>983839</v>
      </c>
      <c r="G30" s="9">
        <v>4500</v>
      </c>
      <c r="I30" s="9">
        <v>4427275500</v>
      </c>
      <c r="K30" s="9">
        <v>-197025349</v>
      </c>
      <c r="M30" s="9">
        <f t="shared" si="1"/>
        <v>4230250151</v>
      </c>
      <c r="O30" s="9">
        <v>4427275500</v>
      </c>
      <c r="Q30" s="9">
        <v>-197025349</v>
      </c>
      <c r="S30" s="9">
        <f t="shared" ref="S30:S34" si="2">+O30+Q30</f>
        <v>4230250151</v>
      </c>
    </row>
    <row r="31" spans="1:19" ht="21" x14ac:dyDescent="0.2">
      <c r="A31" s="3" t="s">
        <v>51</v>
      </c>
      <c r="C31" s="9" t="s">
        <v>100</v>
      </c>
      <c r="E31" s="9" t="s">
        <v>100</v>
      </c>
      <c r="G31" s="9" t="s">
        <v>100</v>
      </c>
      <c r="I31" s="9">
        <v>0</v>
      </c>
      <c r="K31" s="9">
        <v>0</v>
      </c>
      <c r="M31" s="9">
        <f t="shared" si="1"/>
        <v>0</v>
      </c>
      <c r="O31" s="9">
        <v>11041533000</v>
      </c>
      <c r="Q31" s="9">
        <v>-1318590793</v>
      </c>
      <c r="S31" s="9">
        <f t="shared" si="2"/>
        <v>9722942207</v>
      </c>
    </row>
    <row r="32" spans="1:19" ht="21" x14ac:dyDescent="0.2">
      <c r="A32" s="3" t="s">
        <v>96</v>
      </c>
      <c r="C32" s="9" t="s">
        <v>120</v>
      </c>
      <c r="E32" s="9">
        <v>300000</v>
      </c>
      <c r="G32" s="9">
        <v>6000</v>
      </c>
      <c r="I32" s="9">
        <v>1800000000</v>
      </c>
      <c r="K32" s="9">
        <v>-249557522</v>
      </c>
      <c r="M32" s="9">
        <f t="shared" si="1"/>
        <v>1550442478</v>
      </c>
      <c r="O32" s="9">
        <v>1800000000</v>
      </c>
      <c r="Q32" s="9">
        <v>-249557522</v>
      </c>
      <c r="S32" s="9">
        <f t="shared" si="2"/>
        <v>1550442478</v>
      </c>
    </row>
    <row r="33" spans="1:19" ht="21" x14ac:dyDescent="0.2">
      <c r="A33" s="3" t="s">
        <v>56</v>
      </c>
      <c r="C33" s="9" t="s">
        <v>109</v>
      </c>
      <c r="E33" s="9">
        <v>367312</v>
      </c>
      <c r="G33" s="9">
        <v>5000</v>
      </c>
      <c r="I33" s="9">
        <v>1836560000</v>
      </c>
      <c r="K33" s="9">
        <v>-3766015</v>
      </c>
      <c r="M33" s="9">
        <f t="shared" si="1"/>
        <v>1832793985</v>
      </c>
      <c r="O33" s="9">
        <v>1836560000</v>
      </c>
      <c r="Q33" s="9">
        <v>-3766015</v>
      </c>
      <c r="S33" s="9">
        <f t="shared" si="2"/>
        <v>1832793985</v>
      </c>
    </row>
    <row r="34" spans="1:19" ht="21" x14ac:dyDescent="0.2">
      <c r="A34" s="3" t="s">
        <v>110</v>
      </c>
      <c r="C34" s="9" t="s">
        <v>109</v>
      </c>
      <c r="E34" s="9">
        <v>2650000</v>
      </c>
      <c r="G34" s="9">
        <v>1470</v>
      </c>
      <c r="I34" s="9">
        <v>3895500000</v>
      </c>
      <c r="K34" s="9">
        <v>-123994695</v>
      </c>
      <c r="M34" s="9">
        <f t="shared" si="1"/>
        <v>3771505305</v>
      </c>
      <c r="O34" s="9">
        <v>3895500000</v>
      </c>
      <c r="Q34" s="9">
        <v>-123994695</v>
      </c>
      <c r="S34" s="9">
        <f t="shared" si="2"/>
        <v>3771505305</v>
      </c>
    </row>
    <row r="35" spans="1:19" ht="21.75" thickBot="1" x14ac:dyDescent="0.25">
      <c r="A35" s="3" t="s">
        <v>103</v>
      </c>
      <c r="C35" s="9" t="s">
        <v>109</v>
      </c>
      <c r="E35" s="9">
        <v>585000</v>
      </c>
      <c r="G35" s="9">
        <v>414</v>
      </c>
      <c r="I35" s="9">
        <v>242190000</v>
      </c>
      <c r="K35" s="9">
        <v>-17683714</v>
      </c>
      <c r="M35" s="9">
        <f t="shared" si="1"/>
        <v>224506286</v>
      </c>
      <c r="O35" s="9">
        <v>242190000</v>
      </c>
      <c r="Q35" s="9">
        <v>-17683714</v>
      </c>
      <c r="S35" s="9">
        <f>+Q35+O35</f>
        <v>224506286</v>
      </c>
    </row>
    <row r="36" spans="1:19" ht="24.75" thickBot="1" x14ac:dyDescent="0.25">
      <c r="I36" s="17">
        <f>SUM(I8:I35)</f>
        <v>399520152637</v>
      </c>
      <c r="J36" s="18">
        <f>SUM(J8:J35)</f>
        <v>0</v>
      </c>
      <c r="K36" s="17">
        <f>SUM(K8:K35)</f>
        <v>-30999086571</v>
      </c>
      <c r="L36" s="18">
        <f>SUM(L8:L35)</f>
        <v>0</v>
      </c>
      <c r="M36" s="17">
        <f>SUM(M8:M35)</f>
        <v>368521066066</v>
      </c>
      <c r="N36" s="18">
        <f>SUM(N8:N35)</f>
        <v>0</v>
      </c>
      <c r="O36" s="17">
        <f>SUM(O8:O35)</f>
        <v>698948705033</v>
      </c>
      <c r="P36" s="18">
        <f>SUM(P8:P35)</f>
        <v>0</v>
      </c>
      <c r="Q36" s="17">
        <f>SUM(Q8:Q35)</f>
        <v>-42679167082</v>
      </c>
      <c r="R36" s="18"/>
      <c r="S36" s="17">
        <f>SUM(S8:S35)</f>
        <v>656269537951</v>
      </c>
    </row>
    <row r="37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I21" sqref="I21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61" t="str">
        <f>+درآمدها!A2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</row>
    <row r="3" spans="1:9" ht="26.25" x14ac:dyDescent="0.45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</row>
    <row r="4" spans="1:9" ht="26.25" x14ac:dyDescent="0.45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</row>
    <row r="6" spans="1:9" ht="27" thickBot="1" x14ac:dyDescent="0.5">
      <c r="A6" s="33" t="s">
        <v>45</v>
      </c>
      <c r="C6" s="62" t="s">
        <v>25</v>
      </c>
      <c r="D6" s="62" t="s">
        <v>25</v>
      </c>
      <c r="E6" s="62" t="s">
        <v>25</v>
      </c>
      <c r="G6" s="62" t="s">
        <v>26</v>
      </c>
      <c r="H6" s="62" t="s">
        <v>26</v>
      </c>
      <c r="I6" s="62" t="s">
        <v>26</v>
      </c>
    </row>
    <row r="7" spans="1:9" ht="27" thickBot="1" x14ac:dyDescent="0.5">
      <c r="A7" s="33" t="s">
        <v>46</v>
      </c>
      <c r="C7" s="33" t="s">
        <v>47</v>
      </c>
      <c r="E7" s="33" t="s">
        <v>48</v>
      </c>
      <c r="G7" s="33" t="s">
        <v>47</v>
      </c>
      <c r="I7" s="33" t="s">
        <v>48</v>
      </c>
    </row>
    <row r="8" spans="1:9" ht="22.5" x14ac:dyDescent="0.55000000000000004">
      <c r="A8" s="23" t="s">
        <v>22</v>
      </c>
      <c r="B8" s="24"/>
      <c r="C8" s="23">
        <f>+'سود سپرده بانکی'!G8</f>
        <v>4347869671</v>
      </c>
      <c r="D8" s="24"/>
      <c r="E8" s="40">
        <f>+C8/$C$11</f>
        <v>0.99997593799020557</v>
      </c>
      <c r="F8" s="24"/>
      <c r="G8" s="23">
        <f>+'سود سپرده بانکی'!M8</f>
        <v>19311021622</v>
      </c>
      <c r="H8" s="24"/>
      <c r="I8" s="40">
        <f>+G8/$G$11</f>
        <v>0.99996372312147663</v>
      </c>
    </row>
    <row r="9" spans="1:9" ht="22.5" x14ac:dyDescent="0.55000000000000004">
      <c r="A9" s="23" t="s">
        <v>99</v>
      </c>
      <c r="B9" s="24"/>
      <c r="C9" s="23">
        <f>+'سود سپرده بانکی'!G9</f>
        <v>3546</v>
      </c>
      <c r="D9" s="24"/>
      <c r="E9" s="40">
        <f>+C9/$C$11</f>
        <v>8.1555220014166542E-7</v>
      </c>
      <c r="F9" s="24"/>
      <c r="G9" s="23">
        <f>+'سود سپرده بانکی'!M9</f>
        <v>17261</v>
      </c>
      <c r="H9" s="24"/>
      <c r="I9" s="40">
        <f>+G9/$G$11</f>
        <v>8.938094608695378E-7</v>
      </c>
    </row>
    <row r="10" spans="1:9" ht="23.25" thickBot="1" x14ac:dyDescent="0.6">
      <c r="A10" s="23" t="s">
        <v>83</v>
      </c>
      <c r="B10" s="24"/>
      <c r="C10" s="23">
        <f>+'سود سپرده بانکی'!G10</f>
        <v>101075</v>
      </c>
      <c r="D10" s="24"/>
      <c r="E10" s="40">
        <f>+C10/$C$11</f>
        <v>2.3246457594280549E-5</v>
      </c>
      <c r="F10" s="24"/>
      <c r="G10" s="23">
        <f>+'سود سپرده بانکی'!M10</f>
        <v>683308</v>
      </c>
      <c r="H10" s="24"/>
      <c r="I10" s="40">
        <f>+G10/$G$11</f>
        <v>3.538306906250172E-5</v>
      </c>
    </row>
    <row r="11" spans="1:9" ht="21.75" thickBot="1" x14ac:dyDescent="0.6">
      <c r="A11" s="15" t="s">
        <v>15</v>
      </c>
      <c r="B11" s="25"/>
      <c r="C11" s="4">
        <f>SUM(C8:C10)</f>
        <v>4347974292</v>
      </c>
      <c r="D11" s="3"/>
      <c r="E11" s="8">
        <f>SUM(E8:E10)</f>
        <v>1</v>
      </c>
      <c r="F11" s="3"/>
      <c r="G11" s="4">
        <f>SUM(G8:G10)</f>
        <v>19311722191</v>
      </c>
      <c r="H11" s="3"/>
      <c r="I11" s="8">
        <f>SUM(I8:I10)</f>
        <v>1</v>
      </c>
    </row>
    <row r="12" spans="1:9" ht="19.5" thickTop="1" x14ac:dyDescent="0.45">
      <c r="E12" s="26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I21" sqref="I21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61" t="str">
        <f>+درآمدها!A2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</row>
    <row r="3" spans="1:13" ht="26.25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</row>
    <row r="4" spans="1:13" ht="26.25" x14ac:dyDescent="0.2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</row>
    <row r="6" spans="1:13" ht="27" thickBot="1" x14ac:dyDescent="0.25">
      <c r="A6" s="62" t="s">
        <v>24</v>
      </c>
      <c r="B6" s="62" t="s">
        <v>24</v>
      </c>
      <c r="C6" s="62" t="s">
        <v>25</v>
      </c>
      <c r="D6" s="62" t="s">
        <v>25</v>
      </c>
      <c r="E6" s="62" t="s">
        <v>25</v>
      </c>
      <c r="F6" s="62" t="s">
        <v>25</v>
      </c>
      <c r="G6" s="62" t="s">
        <v>25</v>
      </c>
      <c r="I6" s="62" t="s">
        <v>26</v>
      </c>
      <c r="J6" s="62" t="s">
        <v>26</v>
      </c>
      <c r="K6" s="62" t="s">
        <v>26</v>
      </c>
      <c r="L6" s="62" t="s">
        <v>26</v>
      </c>
      <c r="M6" s="62" t="s">
        <v>26</v>
      </c>
    </row>
    <row r="7" spans="1:13" ht="27" thickBot="1" x14ac:dyDescent="0.25">
      <c r="A7" s="33" t="s">
        <v>27</v>
      </c>
      <c r="C7" s="33" t="s">
        <v>28</v>
      </c>
      <c r="E7" s="33" t="s">
        <v>29</v>
      </c>
      <c r="G7" s="33" t="s">
        <v>30</v>
      </c>
      <c r="I7" s="33" t="s">
        <v>28</v>
      </c>
      <c r="K7" s="33" t="s">
        <v>29</v>
      </c>
      <c r="M7" s="33" t="s">
        <v>30</v>
      </c>
    </row>
    <row r="8" spans="1:13" ht="19.5" customHeight="1" x14ac:dyDescent="0.2">
      <c r="A8" s="3" t="s">
        <v>22</v>
      </c>
      <c r="C8" s="9">
        <v>4347869671</v>
      </c>
      <c r="E8" s="9">
        <v>0</v>
      </c>
      <c r="G8" s="9">
        <f>+C8-E8</f>
        <v>4347869671</v>
      </c>
      <c r="I8" s="9">
        <v>19311021622</v>
      </c>
      <c r="K8" s="9">
        <v>0</v>
      </c>
      <c r="M8" s="9">
        <f>+I8-K8</f>
        <v>19311021622</v>
      </c>
    </row>
    <row r="9" spans="1:13" ht="19.5" customHeight="1" x14ac:dyDescent="0.2">
      <c r="A9" s="3" t="s">
        <v>99</v>
      </c>
      <c r="C9" s="9">
        <v>3546</v>
      </c>
      <c r="E9" s="9">
        <v>0</v>
      </c>
      <c r="G9" s="9">
        <f>+C9-E9</f>
        <v>3546</v>
      </c>
      <c r="I9" s="9">
        <v>17261</v>
      </c>
      <c r="K9" s="9">
        <v>0</v>
      </c>
      <c r="M9" s="9">
        <f>+I9-K9</f>
        <v>17261</v>
      </c>
    </row>
    <row r="10" spans="1:13" ht="19.5" customHeight="1" thickBot="1" x14ac:dyDescent="0.25">
      <c r="A10" s="3" t="s">
        <v>83</v>
      </c>
      <c r="C10" s="9">
        <v>101075</v>
      </c>
      <c r="E10" s="9">
        <v>0</v>
      </c>
      <c r="G10" s="9">
        <f>+C10-E10</f>
        <v>101075</v>
      </c>
      <c r="I10" s="9">
        <v>683308</v>
      </c>
      <c r="K10" s="9">
        <v>0</v>
      </c>
      <c r="M10" s="9">
        <f>+I10-K10</f>
        <v>683308</v>
      </c>
    </row>
    <row r="11" spans="1:13" ht="21.75" thickBot="1" x14ac:dyDescent="0.25">
      <c r="A11" s="9" t="s">
        <v>15</v>
      </c>
      <c r="C11" s="4">
        <f>SUM(C8:C10)</f>
        <v>4347974292</v>
      </c>
      <c r="D11" s="3"/>
      <c r="E11" s="4">
        <f>SUM(E8:E10)</f>
        <v>0</v>
      </c>
      <c r="F11" s="3"/>
      <c r="G11" s="4">
        <f>SUM(G8:G10)</f>
        <v>4347974292</v>
      </c>
      <c r="H11" s="3"/>
      <c r="I11" s="4">
        <f>SUM(I8:I10)</f>
        <v>19311722191</v>
      </c>
      <c r="J11" s="3"/>
      <c r="K11" s="4">
        <f>SUM(K8:K10)</f>
        <v>0</v>
      </c>
      <c r="L11" s="3"/>
      <c r="M11" s="4">
        <f>SUM(M8:M10)</f>
        <v>19311722191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44"/>
  <sheetViews>
    <sheetView rightToLeft="1" zoomScale="70" zoomScaleNormal="70" workbookViewId="0">
      <selection activeCell="I21" sqref="I21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63" t="str">
        <f>+درآمدها!A2</f>
        <v>صندوق سرمایه‌گذاری بخشی صنایع مفید - اکتان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ht="24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  <c r="J3" s="63" t="s">
        <v>23</v>
      </c>
      <c r="K3" s="63" t="s">
        <v>23</v>
      </c>
      <c r="L3" s="63" t="s">
        <v>23</v>
      </c>
      <c r="M3" s="63" t="s">
        <v>23</v>
      </c>
      <c r="N3" s="63" t="s">
        <v>23</v>
      </c>
      <c r="O3" s="63" t="s">
        <v>23</v>
      </c>
      <c r="P3" s="63" t="s">
        <v>23</v>
      </c>
      <c r="Q3" s="63" t="s">
        <v>23</v>
      </c>
    </row>
    <row r="4" spans="1:17" ht="24" x14ac:dyDescent="0.2">
      <c r="A4" s="63" t="str">
        <f>+سهام!A4</f>
        <v>برای ماه منتهی به 1405/04/31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ht="24.75" thickBot="1" x14ac:dyDescent="0.25">
      <c r="A6" s="64" t="s">
        <v>3</v>
      </c>
      <c r="C6" s="65" t="s">
        <v>25</v>
      </c>
      <c r="D6" s="65" t="s">
        <v>25</v>
      </c>
      <c r="E6" s="65" t="s">
        <v>25</v>
      </c>
      <c r="F6" s="65" t="s">
        <v>25</v>
      </c>
      <c r="G6" s="65" t="s">
        <v>25</v>
      </c>
      <c r="H6" s="65" t="s">
        <v>25</v>
      </c>
      <c r="I6" s="65" t="s">
        <v>25</v>
      </c>
      <c r="K6" s="65" t="s">
        <v>26</v>
      </c>
      <c r="L6" s="65" t="s">
        <v>26</v>
      </c>
      <c r="M6" s="65" t="s">
        <v>26</v>
      </c>
      <c r="N6" s="65" t="s">
        <v>26</v>
      </c>
      <c r="O6" s="65" t="s">
        <v>26</v>
      </c>
      <c r="P6" s="65" t="s">
        <v>26</v>
      </c>
      <c r="Q6" s="65" t="s">
        <v>26</v>
      </c>
    </row>
    <row r="7" spans="1:17" ht="24.75" thickBot="1" x14ac:dyDescent="0.25">
      <c r="A7" s="65" t="s">
        <v>3</v>
      </c>
      <c r="C7" s="35" t="s">
        <v>7</v>
      </c>
      <c r="E7" s="35" t="s">
        <v>37</v>
      </c>
      <c r="G7" s="35" t="s">
        <v>38</v>
      </c>
      <c r="I7" s="35" t="s">
        <v>40</v>
      </c>
      <c r="K7" s="35" t="s">
        <v>7</v>
      </c>
      <c r="M7" s="35" t="s">
        <v>37</v>
      </c>
      <c r="O7" s="35" t="s">
        <v>38</v>
      </c>
      <c r="Q7" s="35" t="s">
        <v>40</v>
      </c>
    </row>
    <row r="8" spans="1:17" ht="24" x14ac:dyDescent="0.2">
      <c r="A8" s="45" t="s">
        <v>54</v>
      </c>
      <c r="C8" s="48">
        <v>5000000</v>
      </c>
      <c r="E8" s="48">
        <v>43048641882</v>
      </c>
      <c r="G8" s="48">
        <v>47290481425</v>
      </c>
      <c r="I8" s="48">
        <f t="shared" ref="I8:I33" si="0">+E8-G8</f>
        <v>-4241839543</v>
      </c>
      <c r="K8" s="48">
        <v>5600824</v>
      </c>
      <c r="M8" s="48">
        <v>49316320306</v>
      </c>
      <c r="O8" s="48">
        <v>54707406796</v>
      </c>
      <c r="Q8" s="48">
        <f>+M8-O8</f>
        <v>-5391086490</v>
      </c>
    </row>
    <row r="9" spans="1:17" ht="24" x14ac:dyDescent="0.2">
      <c r="A9" s="45" t="s">
        <v>74</v>
      </c>
      <c r="C9" s="48">
        <v>0</v>
      </c>
      <c r="E9" s="48">
        <v>0</v>
      </c>
      <c r="G9" s="48">
        <v>0</v>
      </c>
      <c r="I9" s="48">
        <f t="shared" si="0"/>
        <v>0</v>
      </c>
      <c r="K9" s="48">
        <v>600000</v>
      </c>
      <c r="M9" s="48">
        <v>4185394892</v>
      </c>
      <c r="O9" s="48">
        <v>4387817931</v>
      </c>
      <c r="Q9" s="48">
        <f t="shared" ref="Q9:Q33" si="1">+M9-O9</f>
        <v>-202423039</v>
      </c>
    </row>
    <row r="10" spans="1:17" ht="24" x14ac:dyDescent="0.2">
      <c r="A10" s="45" t="s">
        <v>53</v>
      </c>
      <c r="C10" s="48">
        <v>0</v>
      </c>
      <c r="E10" s="48">
        <v>0</v>
      </c>
      <c r="G10" s="48">
        <v>0</v>
      </c>
      <c r="I10" s="48">
        <f t="shared" si="0"/>
        <v>0</v>
      </c>
      <c r="K10" s="48">
        <v>22470022</v>
      </c>
      <c r="M10" s="48">
        <v>438866380738</v>
      </c>
      <c r="O10" s="48">
        <v>332522195355</v>
      </c>
      <c r="Q10" s="48">
        <f t="shared" si="1"/>
        <v>106344185383</v>
      </c>
    </row>
    <row r="11" spans="1:17" ht="24" x14ac:dyDescent="0.2">
      <c r="A11" s="45" t="s">
        <v>56</v>
      </c>
      <c r="C11" s="48">
        <v>0</v>
      </c>
      <c r="E11" s="48">
        <v>0</v>
      </c>
      <c r="G11" s="48">
        <v>0</v>
      </c>
      <c r="I11" s="48">
        <f t="shared" si="0"/>
        <v>0</v>
      </c>
      <c r="K11" s="48">
        <v>566495</v>
      </c>
      <c r="M11" s="48">
        <v>15758384966</v>
      </c>
      <c r="O11" s="48">
        <v>24497014992</v>
      </c>
      <c r="Q11" s="48">
        <f t="shared" si="1"/>
        <v>-8738630026</v>
      </c>
    </row>
    <row r="12" spans="1:17" ht="24" x14ac:dyDescent="0.2">
      <c r="A12" s="45" t="s">
        <v>59</v>
      </c>
      <c r="C12" s="48">
        <v>0</v>
      </c>
      <c r="E12" s="48">
        <v>0</v>
      </c>
      <c r="G12" s="48">
        <v>0</v>
      </c>
      <c r="I12" s="48">
        <f t="shared" si="0"/>
        <v>0</v>
      </c>
      <c r="K12" s="48">
        <v>4433489</v>
      </c>
      <c r="M12" s="48">
        <v>44075434329</v>
      </c>
      <c r="O12" s="48">
        <v>43407085281</v>
      </c>
      <c r="Q12" s="48">
        <f t="shared" si="1"/>
        <v>668349048</v>
      </c>
    </row>
    <row r="13" spans="1:17" ht="24" x14ac:dyDescent="0.2">
      <c r="A13" s="45" t="s">
        <v>63</v>
      </c>
      <c r="C13" s="48">
        <v>0</v>
      </c>
      <c r="E13" s="48">
        <v>0</v>
      </c>
      <c r="G13" s="48">
        <v>0</v>
      </c>
      <c r="I13" s="48">
        <f t="shared" si="0"/>
        <v>0</v>
      </c>
      <c r="K13" s="48">
        <v>17998768</v>
      </c>
      <c r="M13" s="48">
        <v>287615463715</v>
      </c>
      <c r="O13" s="48">
        <v>380792475591</v>
      </c>
      <c r="Q13" s="48">
        <f t="shared" si="1"/>
        <v>-93177011876</v>
      </c>
    </row>
    <row r="14" spans="1:17" ht="24" x14ac:dyDescent="0.2">
      <c r="A14" s="47" t="s">
        <v>93</v>
      </c>
      <c r="C14" s="48">
        <v>0</v>
      </c>
      <c r="E14" s="48">
        <v>0</v>
      </c>
      <c r="G14" s="48">
        <v>0</v>
      </c>
      <c r="I14" s="48">
        <f t="shared" si="0"/>
        <v>0</v>
      </c>
      <c r="K14" s="48">
        <v>535000</v>
      </c>
      <c r="M14" s="48">
        <v>11388948782</v>
      </c>
      <c r="O14" s="48">
        <v>7883337082</v>
      </c>
      <c r="Q14" s="48">
        <f t="shared" si="1"/>
        <v>3505611700</v>
      </c>
    </row>
    <row r="15" spans="1:17" ht="24" x14ac:dyDescent="0.2">
      <c r="A15" s="50" t="s">
        <v>98</v>
      </c>
      <c r="C15" s="48">
        <v>0</v>
      </c>
      <c r="E15" s="48">
        <v>0</v>
      </c>
      <c r="G15" s="48">
        <v>0</v>
      </c>
      <c r="I15" s="48">
        <f t="shared" si="0"/>
        <v>0</v>
      </c>
      <c r="K15" s="48">
        <v>2513000</v>
      </c>
      <c r="M15" s="48">
        <v>17776824387</v>
      </c>
      <c r="O15" s="48">
        <v>16254225838</v>
      </c>
      <c r="Q15" s="48">
        <f t="shared" si="1"/>
        <v>1522598549</v>
      </c>
    </row>
    <row r="16" spans="1:17" ht="24" x14ac:dyDescent="0.2">
      <c r="A16" s="50" t="s">
        <v>79</v>
      </c>
      <c r="C16" s="48">
        <v>0</v>
      </c>
      <c r="E16" s="48">
        <v>0</v>
      </c>
      <c r="G16" s="48">
        <v>0</v>
      </c>
      <c r="I16" s="48">
        <f t="shared" si="0"/>
        <v>0</v>
      </c>
      <c r="K16" s="48">
        <v>705537</v>
      </c>
      <c r="M16" s="48">
        <v>4009842638</v>
      </c>
      <c r="O16" s="48">
        <v>3550315040</v>
      </c>
      <c r="Q16" s="48">
        <f t="shared" si="1"/>
        <v>459527598</v>
      </c>
    </row>
    <row r="17" spans="1:17" ht="24" x14ac:dyDescent="0.2">
      <c r="A17" s="50" t="s">
        <v>71</v>
      </c>
      <c r="C17" s="48">
        <v>8721467</v>
      </c>
      <c r="E17" s="48">
        <v>150161946174</v>
      </c>
      <c r="G17" s="48">
        <v>79408377928</v>
      </c>
      <c r="I17" s="48">
        <f t="shared" si="0"/>
        <v>70753568246</v>
      </c>
      <c r="K17" s="48">
        <v>19540832</v>
      </c>
      <c r="M17" s="48">
        <v>290313086307</v>
      </c>
      <c r="O17" s="48">
        <v>177917977811</v>
      </c>
      <c r="Q17" s="48">
        <f t="shared" si="1"/>
        <v>112395108496</v>
      </c>
    </row>
    <row r="18" spans="1:17" ht="24" x14ac:dyDescent="0.2">
      <c r="A18" s="51" t="s">
        <v>81</v>
      </c>
      <c r="C18" s="48">
        <v>0</v>
      </c>
      <c r="E18" s="48">
        <v>0</v>
      </c>
      <c r="G18" s="48">
        <v>0</v>
      </c>
      <c r="I18" s="48">
        <f t="shared" si="0"/>
        <v>0</v>
      </c>
      <c r="K18" s="48">
        <v>1074117</v>
      </c>
      <c r="M18" s="48">
        <v>38846277986</v>
      </c>
      <c r="O18" s="48">
        <v>65145256894</v>
      </c>
      <c r="Q18" s="48">
        <f t="shared" si="1"/>
        <v>-26298978908</v>
      </c>
    </row>
    <row r="19" spans="1:17" ht="24" x14ac:dyDescent="0.2">
      <c r="A19" s="45" t="s">
        <v>104</v>
      </c>
      <c r="C19" s="48">
        <v>20309576</v>
      </c>
      <c r="E19" s="48">
        <v>40043182512</v>
      </c>
      <c r="G19" s="48">
        <v>37725651988</v>
      </c>
      <c r="I19" s="48">
        <f t="shared" si="0"/>
        <v>2317530524</v>
      </c>
      <c r="K19" s="48">
        <v>20309576</v>
      </c>
      <c r="M19" s="48">
        <v>40043182512</v>
      </c>
      <c r="O19" s="48">
        <v>37725651988</v>
      </c>
      <c r="Q19" s="48">
        <f t="shared" si="1"/>
        <v>2317530524</v>
      </c>
    </row>
    <row r="20" spans="1:17" ht="24" x14ac:dyDescent="0.2">
      <c r="A20" s="45" t="s">
        <v>64</v>
      </c>
      <c r="C20" s="48">
        <v>0</v>
      </c>
      <c r="E20" s="48">
        <v>0</v>
      </c>
      <c r="G20" s="48">
        <v>0</v>
      </c>
      <c r="I20" s="48">
        <f t="shared" si="0"/>
        <v>0</v>
      </c>
      <c r="K20" s="48">
        <v>8743725</v>
      </c>
      <c r="M20" s="48">
        <v>127538310498</v>
      </c>
      <c r="O20" s="48">
        <v>126589251062</v>
      </c>
      <c r="Q20" s="48">
        <f t="shared" si="1"/>
        <v>949059436</v>
      </c>
    </row>
    <row r="21" spans="1:17" ht="24" x14ac:dyDescent="0.2">
      <c r="A21" s="45" t="s">
        <v>70</v>
      </c>
      <c r="C21" s="48">
        <v>0</v>
      </c>
      <c r="E21" s="48">
        <v>0</v>
      </c>
      <c r="G21" s="48">
        <v>0</v>
      </c>
      <c r="I21" s="48">
        <f t="shared" si="0"/>
        <v>0</v>
      </c>
      <c r="K21" s="48">
        <v>1976674</v>
      </c>
      <c r="M21" s="48">
        <v>31825800181</v>
      </c>
      <c r="O21" s="48">
        <v>30220251228</v>
      </c>
      <c r="Q21" s="48">
        <f t="shared" si="1"/>
        <v>1605548953</v>
      </c>
    </row>
    <row r="22" spans="1:17" ht="24" x14ac:dyDescent="0.2">
      <c r="A22" s="45" t="s">
        <v>87</v>
      </c>
      <c r="C22" s="48">
        <v>0</v>
      </c>
      <c r="E22" s="48">
        <v>0</v>
      </c>
      <c r="G22" s="48">
        <v>0</v>
      </c>
      <c r="I22" s="48">
        <f t="shared" si="0"/>
        <v>0</v>
      </c>
      <c r="K22" s="48">
        <v>1266576</v>
      </c>
      <c r="M22" s="48">
        <v>150888805024</v>
      </c>
      <c r="O22" s="48">
        <v>124409183515</v>
      </c>
      <c r="Q22" s="48">
        <f t="shared" si="1"/>
        <v>26479621509</v>
      </c>
    </row>
    <row r="23" spans="1:17" ht="24" x14ac:dyDescent="0.2">
      <c r="A23" s="54" t="s">
        <v>66</v>
      </c>
      <c r="C23" s="48">
        <v>46378596</v>
      </c>
      <c r="E23" s="48">
        <v>538822936994</v>
      </c>
      <c r="G23" s="48">
        <v>486622817778</v>
      </c>
      <c r="I23" s="48">
        <f t="shared" si="0"/>
        <v>52200119216</v>
      </c>
      <c r="K23" s="48">
        <v>80029161</v>
      </c>
      <c r="M23" s="48">
        <v>931377719234</v>
      </c>
      <c r="O23" s="48">
        <v>839698032926</v>
      </c>
      <c r="Q23" s="48">
        <f t="shared" si="1"/>
        <v>91679686308</v>
      </c>
    </row>
    <row r="24" spans="1:17" ht="24" x14ac:dyDescent="0.2">
      <c r="A24" s="54" t="s">
        <v>92</v>
      </c>
      <c r="C24" s="48">
        <v>0</v>
      </c>
      <c r="E24" s="48">
        <v>0</v>
      </c>
      <c r="G24" s="48">
        <v>0</v>
      </c>
      <c r="I24" s="48">
        <f t="shared" si="0"/>
        <v>0</v>
      </c>
      <c r="K24" s="48">
        <v>515000</v>
      </c>
      <c r="M24" s="48">
        <v>9766370605</v>
      </c>
      <c r="O24" s="48">
        <v>10353245953</v>
      </c>
      <c r="Q24" s="48">
        <f t="shared" si="1"/>
        <v>-586875348</v>
      </c>
    </row>
    <row r="25" spans="1:17" ht="24" x14ac:dyDescent="0.2">
      <c r="A25" s="54" t="s">
        <v>62</v>
      </c>
      <c r="C25" s="48">
        <v>0</v>
      </c>
      <c r="E25" s="48">
        <v>0</v>
      </c>
      <c r="G25" s="48">
        <v>0</v>
      </c>
      <c r="I25" s="48">
        <f t="shared" si="0"/>
        <v>0</v>
      </c>
      <c r="K25" s="48">
        <v>800000</v>
      </c>
      <c r="M25" s="48">
        <v>18186324643</v>
      </c>
      <c r="O25" s="48">
        <v>18210813957</v>
      </c>
      <c r="Q25" s="48">
        <f t="shared" si="1"/>
        <v>-24489314</v>
      </c>
    </row>
    <row r="26" spans="1:17" ht="24" x14ac:dyDescent="0.2">
      <c r="A26" s="54" t="s">
        <v>60</v>
      </c>
      <c r="C26" s="48">
        <v>1053478</v>
      </c>
      <c r="E26" s="48">
        <v>27950235821</v>
      </c>
      <c r="G26" s="48">
        <v>41865651313</v>
      </c>
      <c r="I26" s="48">
        <f t="shared" si="0"/>
        <v>-13915415492</v>
      </c>
      <c r="K26" s="48">
        <v>8396764</v>
      </c>
      <c r="M26" s="48">
        <v>335977702178</v>
      </c>
      <c r="O26" s="48">
        <v>333690873405</v>
      </c>
      <c r="Q26" s="48">
        <f t="shared" si="1"/>
        <v>2286828773</v>
      </c>
    </row>
    <row r="27" spans="1:17" ht="24" x14ac:dyDescent="0.2">
      <c r="A27" s="54" t="s">
        <v>86</v>
      </c>
      <c r="C27" s="48">
        <v>0</v>
      </c>
      <c r="E27" s="48">
        <v>0</v>
      </c>
      <c r="G27" s="48">
        <v>0</v>
      </c>
      <c r="I27" s="48">
        <f t="shared" si="0"/>
        <v>0</v>
      </c>
      <c r="K27" s="48">
        <v>4483502</v>
      </c>
      <c r="M27" s="48">
        <v>104236427775</v>
      </c>
      <c r="O27" s="48">
        <v>94923890071</v>
      </c>
      <c r="Q27" s="48">
        <f t="shared" si="1"/>
        <v>9312537704</v>
      </c>
    </row>
    <row r="28" spans="1:17" ht="24" x14ac:dyDescent="0.2">
      <c r="A28" s="54" t="s">
        <v>78</v>
      </c>
      <c r="C28" s="48">
        <v>0</v>
      </c>
      <c r="E28" s="48">
        <v>0</v>
      </c>
      <c r="G28" s="48">
        <v>0</v>
      </c>
      <c r="I28" s="48">
        <f t="shared" si="0"/>
        <v>0</v>
      </c>
      <c r="K28" s="48">
        <v>4082374</v>
      </c>
      <c r="M28" s="48">
        <v>19285466702</v>
      </c>
      <c r="O28" s="48">
        <v>21763016825</v>
      </c>
      <c r="Q28" s="48">
        <f t="shared" si="1"/>
        <v>-2477550123</v>
      </c>
    </row>
    <row r="29" spans="1:17" ht="24" x14ac:dyDescent="0.2">
      <c r="A29" s="45" t="s">
        <v>73</v>
      </c>
      <c r="C29" s="48">
        <v>0</v>
      </c>
      <c r="E29" s="48">
        <v>0</v>
      </c>
      <c r="G29" s="48">
        <v>0</v>
      </c>
      <c r="I29" s="48">
        <f t="shared" si="0"/>
        <v>0</v>
      </c>
      <c r="K29" s="48">
        <v>4000000</v>
      </c>
      <c r="M29" s="48">
        <v>23808526525</v>
      </c>
      <c r="O29" s="48">
        <v>29720365882</v>
      </c>
      <c r="Q29" s="48">
        <f t="shared" si="1"/>
        <v>-5911839357</v>
      </c>
    </row>
    <row r="30" spans="1:17" ht="24" x14ac:dyDescent="0.2">
      <c r="A30" s="45" t="s">
        <v>85</v>
      </c>
      <c r="C30" s="48">
        <v>0</v>
      </c>
      <c r="E30" s="48">
        <v>0</v>
      </c>
      <c r="G30" s="48">
        <v>0</v>
      </c>
      <c r="I30" s="48">
        <f t="shared" si="0"/>
        <v>0</v>
      </c>
      <c r="K30" s="48">
        <v>6959618</v>
      </c>
      <c r="M30" s="48">
        <v>571778424719</v>
      </c>
      <c r="O30" s="48">
        <v>320771833218</v>
      </c>
      <c r="Q30" s="48">
        <f t="shared" si="1"/>
        <v>251006591501</v>
      </c>
    </row>
    <row r="31" spans="1:17" ht="24" x14ac:dyDescent="0.2">
      <c r="A31" s="45" t="s">
        <v>61</v>
      </c>
      <c r="C31" s="48">
        <v>11020098</v>
      </c>
      <c r="E31" s="48">
        <v>98584809921</v>
      </c>
      <c r="G31" s="48">
        <v>110056604836</v>
      </c>
      <c r="I31" s="48">
        <f t="shared" si="0"/>
        <v>-11471794915</v>
      </c>
      <c r="K31" s="48">
        <v>27074129</v>
      </c>
      <c r="M31" s="48">
        <v>269576670816</v>
      </c>
      <c r="O31" s="48">
        <v>270386589470</v>
      </c>
      <c r="Q31" s="48">
        <f t="shared" si="1"/>
        <v>-809918654</v>
      </c>
    </row>
    <row r="32" spans="1:17" ht="24" x14ac:dyDescent="0.2">
      <c r="A32" s="45" t="s">
        <v>55</v>
      </c>
      <c r="C32" s="48">
        <v>1554556</v>
      </c>
      <c r="E32" s="48">
        <v>58739896061</v>
      </c>
      <c r="G32" s="48">
        <v>94976755682</v>
      </c>
      <c r="I32" s="48">
        <f t="shared" si="0"/>
        <v>-36236859621</v>
      </c>
      <c r="K32" s="48">
        <v>1554556</v>
      </c>
      <c r="M32" s="48">
        <v>58739896061</v>
      </c>
      <c r="O32" s="48">
        <v>94976755682</v>
      </c>
      <c r="Q32" s="48">
        <f t="shared" si="1"/>
        <v>-36236859621</v>
      </c>
    </row>
    <row r="33" spans="1:17" ht="24.75" thickBot="1" x14ac:dyDescent="0.25">
      <c r="A33" s="34" t="s">
        <v>91</v>
      </c>
      <c r="C33" s="48">
        <v>0</v>
      </c>
      <c r="E33" s="48">
        <v>0</v>
      </c>
      <c r="G33" s="48">
        <v>0</v>
      </c>
      <c r="I33" s="48">
        <f t="shared" si="0"/>
        <v>0</v>
      </c>
      <c r="J33" s="14"/>
      <c r="K33" s="14">
        <v>680518</v>
      </c>
      <c r="L33" s="14"/>
      <c r="M33" s="14">
        <v>73752461407</v>
      </c>
      <c r="N33" s="14"/>
      <c r="O33" s="14">
        <v>88195394595</v>
      </c>
      <c r="P33" s="14"/>
      <c r="Q33" s="48">
        <f t="shared" si="1"/>
        <v>-14442933188</v>
      </c>
    </row>
    <row r="34" spans="1:17" ht="24.75" thickBot="1" x14ac:dyDescent="0.25">
      <c r="E34" s="22">
        <f>SUM(E8:E33)</f>
        <v>957351649365</v>
      </c>
      <c r="F34" s="21"/>
      <c r="G34" s="22">
        <f>SUM(G8:G33)</f>
        <v>897946340950</v>
      </c>
      <c r="H34" s="21"/>
      <c r="I34" s="22">
        <f>SUM(I8:I33)</f>
        <v>59405308415</v>
      </c>
      <c r="K34" s="7" t="s">
        <v>15</v>
      </c>
      <c r="M34" s="22">
        <f>SUM(M8:M33)</f>
        <v>3968934447926</v>
      </c>
      <c r="N34" s="21"/>
      <c r="O34" s="22">
        <f>SUM(O8:O33)</f>
        <v>3552700258388</v>
      </c>
      <c r="P34" s="21"/>
      <c r="Q34" s="22">
        <f>SUM(Q8:Q33)</f>
        <v>416234189538</v>
      </c>
    </row>
    <row r="35" spans="1:17" ht="23.25" thickTop="1" x14ac:dyDescent="0.2">
      <c r="H35" s="14"/>
    </row>
    <row r="36" spans="1:17" x14ac:dyDescent="0.2">
      <c r="H36" s="14"/>
    </row>
    <row r="37" spans="1:17" x14ac:dyDescent="0.2">
      <c r="H37" s="14"/>
    </row>
    <row r="38" spans="1:17" x14ac:dyDescent="0.2">
      <c r="H38" s="14"/>
    </row>
    <row r="39" spans="1:17" x14ac:dyDescent="0.2">
      <c r="H39" s="14"/>
    </row>
    <row r="40" spans="1:17" x14ac:dyDescent="0.2">
      <c r="H40" s="14"/>
    </row>
    <row r="41" spans="1:17" x14ac:dyDescent="0.2">
      <c r="H41" s="14"/>
    </row>
    <row r="42" spans="1:17" x14ac:dyDescent="0.2">
      <c r="H42" s="14"/>
    </row>
    <row r="43" spans="1:17" x14ac:dyDescent="0.2">
      <c r="H43" s="14"/>
    </row>
    <row r="44" spans="1:17" x14ac:dyDescent="0.2">
      <c r="H44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2026-07-26T14:31:35Z</dcterms:modified>
</cp:coreProperties>
</file>