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4\بخشی\"/>
    </mc:Choice>
  </mc:AlternateContent>
  <xr:revisionPtr revIDLastSave="0" documentId="13_ncr:1_{A1F38559-D534-4BC0-A5B4-B2B6F2AFD28C}" xr6:coauthVersionLast="47" xr6:coauthVersionMax="47" xr10:uidLastSave="{00000000-0000-0000-0000-000000000000}"/>
  <bookViews>
    <workbookView xWindow="-120" yWindow="-120" windowWidth="29040" windowHeight="15720" tabRatio="798" activeTab="1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4" r:id="rId4"/>
    <sheet name="درآمد سرمایه‌گذاری در سهام" sheetId="7" r:id="rId5"/>
    <sheet name="درآمد سود سهام" sheetId="13" r:id="rId6"/>
    <sheet name="درآمد سپرده بانکی" sheetId="8" r:id="rId7"/>
    <sheet name="سود سپرده بانکی" sheetId="3" r:id="rId8"/>
    <sheet name="درآمد ناشی از فروش" sheetId="12" r:id="rId9"/>
    <sheet name="درآمد ناشی از تغییر قیمت اوراق" sheetId="5" r:id="rId10"/>
  </sheets>
  <definedNames>
    <definedName name="_xlnm._FilterDatabase" localSheetId="8" hidden="1">'درآمد ناشی از فروش'!$K$6:$Q$54</definedName>
    <definedName name="_xlnm._FilterDatabase" localSheetId="0" hidden="1">سهام!$A$6:$A$49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C9" i="10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8" i="5"/>
  <c r="M49" i="5"/>
  <c r="O49" i="5"/>
  <c r="I45" i="12"/>
  <c r="I39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8" i="12"/>
  <c r="G9" i="3"/>
  <c r="C9" i="8" s="1"/>
  <c r="M9" i="3"/>
  <c r="G9" i="8" s="1"/>
  <c r="S42" i="13"/>
  <c r="S41" i="13"/>
  <c r="S40" i="13"/>
  <c r="S39" i="13"/>
  <c r="S38" i="13"/>
  <c r="S37" i="13"/>
  <c r="S36" i="13"/>
  <c r="S35" i="13"/>
  <c r="S34" i="13"/>
  <c r="S33" i="13"/>
  <c r="S32" i="13"/>
  <c r="S31" i="13"/>
  <c r="S30" i="13"/>
  <c r="S29" i="13"/>
  <c r="S28" i="13"/>
  <c r="S27" i="13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S10" i="13"/>
  <c r="S9" i="13"/>
  <c r="S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8" i="13"/>
  <c r="C12" i="2"/>
  <c r="E12" i="2"/>
  <c r="G12" i="2"/>
  <c r="I11" i="2"/>
  <c r="G11" i="3"/>
  <c r="G10" i="3"/>
  <c r="C10" i="8" s="1"/>
  <c r="G8" i="3"/>
  <c r="C8" i="8" s="1"/>
  <c r="M10" i="3"/>
  <c r="G10" i="8" s="1"/>
  <c r="M11" i="3"/>
  <c r="G11" i="8" s="1"/>
  <c r="M8" i="3"/>
  <c r="G8" i="8" s="1"/>
  <c r="K12" i="3"/>
  <c r="I12" i="3"/>
  <c r="E12" i="3"/>
  <c r="C12" i="3"/>
  <c r="K43" i="13"/>
  <c r="I43" i="13"/>
  <c r="O43" i="13"/>
  <c r="Q43" i="13"/>
  <c r="I10" i="2"/>
  <c r="I9" i="2"/>
  <c r="I8" i="2"/>
  <c r="A4" i="14"/>
  <c r="A2" i="14"/>
  <c r="E9" i="14"/>
  <c r="C9" i="14"/>
  <c r="K12" i="2" l="1"/>
  <c r="I49" i="5"/>
  <c r="I55" i="12"/>
  <c r="G12" i="3"/>
  <c r="C11" i="8"/>
  <c r="C12" i="8" s="1"/>
  <c r="E9" i="8" s="1"/>
  <c r="I12" i="2"/>
  <c r="M12" i="3"/>
  <c r="M43" i="13"/>
  <c r="S43" i="13"/>
  <c r="I6" i="2"/>
  <c r="C6" i="2"/>
  <c r="O55" i="12"/>
  <c r="M55" i="12"/>
  <c r="G50" i="1"/>
  <c r="E11" i="8" l="1"/>
  <c r="C8" i="10"/>
  <c r="Y50" i="1"/>
  <c r="G55" i="12"/>
  <c r="E55" i="12"/>
  <c r="Q55" i="12"/>
  <c r="K50" i="1"/>
  <c r="O50" i="1"/>
  <c r="U50" i="1"/>
  <c r="W50" i="1"/>
  <c r="A4" i="13"/>
  <c r="M51" i="7" l="1"/>
  <c r="C52" i="7"/>
  <c r="C51" i="7"/>
  <c r="M52" i="7"/>
  <c r="M57" i="7"/>
  <c r="C48" i="7"/>
  <c r="M48" i="7"/>
  <c r="C57" i="7"/>
  <c r="M56" i="7"/>
  <c r="C56" i="7"/>
  <c r="C50" i="7"/>
  <c r="M50" i="7"/>
  <c r="C43" i="7"/>
  <c r="M44" i="7"/>
  <c r="C44" i="7"/>
  <c r="M43" i="7"/>
  <c r="C45" i="7"/>
  <c r="M45" i="7"/>
  <c r="C41" i="7"/>
  <c r="M41" i="7"/>
  <c r="C49" i="7"/>
  <c r="M49" i="7"/>
  <c r="M9" i="7"/>
  <c r="M16" i="7"/>
  <c r="M24" i="7"/>
  <c r="M32" i="7"/>
  <c r="M38" i="7"/>
  <c r="M58" i="7"/>
  <c r="C14" i="7"/>
  <c r="C21" i="7"/>
  <c r="C29" i="7"/>
  <c r="C36" i="7"/>
  <c r="C53" i="7"/>
  <c r="C40" i="7"/>
  <c r="M10" i="7"/>
  <c r="M17" i="7"/>
  <c r="M25" i="7"/>
  <c r="M33" i="7"/>
  <c r="M8" i="7"/>
  <c r="C22" i="7"/>
  <c r="C30" i="7"/>
  <c r="C42" i="7"/>
  <c r="C54" i="7"/>
  <c r="M31" i="7"/>
  <c r="C47" i="7"/>
  <c r="M11" i="7"/>
  <c r="M18" i="7"/>
  <c r="M26" i="7"/>
  <c r="M34" i="7"/>
  <c r="M39" i="7"/>
  <c r="M46" i="7"/>
  <c r="C15" i="7"/>
  <c r="C23" i="7"/>
  <c r="C31" i="7"/>
  <c r="C37" i="7"/>
  <c r="C55" i="7"/>
  <c r="M37" i="7"/>
  <c r="C13" i="7"/>
  <c r="M12" i="7"/>
  <c r="M19" i="7"/>
  <c r="M27" i="7"/>
  <c r="M35" i="7"/>
  <c r="C9" i="7"/>
  <c r="C16" i="7"/>
  <c r="C24" i="7"/>
  <c r="C32" i="7"/>
  <c r="C38" i="7"/>
  <c r="C58" i="7"/>
  <c r="C28" i="7"/>
  <c r="M13" i="7"/>
  <c r="M20" i="7"/>
  <c r="M28" i="7"/>
  <c r="M40" i="7"/>
  <c r="M47" i="7"/>
  <c r="C10" i="7"/>
  <c r="C17" i="7"/>
  <c r="C25" i="7"/>
  <c r="C33" i="7"/>
  <c r="C8" i="7"/>
  <c r="M23" i="7"/>
  <c r="M14" i="7"/>
  <c r="M21" i="7"/>
  <c r="M29" i="7"/>
  <c r="M36" i="7"/>
  <c r="M53" i="7"/>
  <c r="C11" i="7"/>
  <c r="C18" i="7"/>
  <c r="C26" i="7"/>
  <c r="C34" i="7"/>
  <c r="C39" i="7"/>
  <c r="C46" i="7"/>
  <c r="M15" i="7"/>
  <c r="C20" i="7"/>
  <c r="M22" i="7"/>
  <c r="M30" i="7"/>
  <c r="M42" i="7"/>
  <c r="M54" i="7"/>
  <c r="C12" i="7"/>
  <c r="C19" i="7"/>
  <c r="C27" i="7"/>
  <c r="C35" i="7"/>
  <c r="M55" i="7"/>
  <c r="A4" i="12"/>
  <c r="A2" i="12"/>
  <c r="Q51" i="7" l="1"/>
  <c r="Q52" i="7"/>
  <c r="G52" i="7"/>
  <c r="G51" i="7"/>
  <c r="G56" i="7"/>
  <c r="G48" i="7"/>
  <c r="Q56" i="7"/>
  <c r="Q57" i="7"/>
  <c r="Q48" i="7"/>
  <c r="G57" i="7"/>
  <c r="Q50" i="7"/>
  <c r="G50" i="7"/>
  <c r="G44" i="7"/>
  <c r="Q45" i="7"/>
  <c r="G43" i="7"/>
  <c r="Q44" i="7"/>
  <c r="Q43" i="7"/>
  <c r="G45" i="7"/>
  <c r="Q41" i="7"/>
  <c r="G41" i="7"/>
  <c r="G49" i="7"/>
  <c r="Q49" i="7"/>
  <c r="C59" i="7"/>
  <c r="Q35" i="7"/>
  <c r="G35" i="7"/>
  <c r="Q22" i="7"/>
  <c r="Q30" i="7"/>
  <c r="Q38" i="7"/>
  <c r="Q58" i="7"/>
  <c r="G14" i="7"/>
  <c r="G21" i="7"/>
  <c r="G29" i="7"/>
  <c r="G37" i="7"/>
  <c r="G55" i="7"/>
  <c r="Q36" i="7"/>
  <c r="G40" i="7"/>
  <c r="Q15" i="7"/>
  <c r="Q23" i="7"/>
  <c r="Q31" i="7"/>
  <c r="Q8" i="7"/>
  <c r="G22" i="7"/>
  <c r="G30" i="7"/>
  <c r="G38" i="7"/>
  <c r="G58" i="7"/>
  <c r="G34" i="7"/>
  <c r="Q9" i="7"/>
  <c r="Q16" i="7"/>
  <c r="Q24" i="7"/>
  <c r="Q32" i="7"/>
  <c r="Q39" i="7"/>
  <c r="Q46" i="7"/>
  <c r="G15" i="7"/>
  <c r="G23" i="7"/>
  <c r="G31" i="7"/>
  <c r="G8" i="7"/>
  <c r="Q10" i="7"/>
  <c r="Q17" i="7"/>
  <c r="Q25" i="7"/>
  <c r="Q33" i="7"/>
  <c r="G9" i="7"/>
  <c r="G16" i="7"/>
  <c r="G24" i="7"/>
  <c r="G32" i="7"/>
  <c r="G39" i="7"/>
  <c r="G46" i="7"/>
  <c r="Q19" i="7"/>
  <c r="G18" i="7"/>
  <c r="G47" i="7"/>
  <c r="Q11" i="7"/>
  <c r="Q18" i="7"/>
  <c r="Q26" i="7"/>
  <c r="Q34" i="7"/>
  <c r="Q40" i="7"/>
  <c r="Q47" i="7"/>
  <c r="G10" i="7"/>
  <c r="G17" i="7"/>
  <c r="G25" i="7"/>
  <c r="G33" i="7"/>
  <c r="Q27" i="7"/>
  <c r="G26" i="7"/>
  <c r="Q12" i="7"/>
  <c r="Q13" i="7"/>
  <c r="Q20" i="7"/>
  <c r="Q28" i="7"/>
  <c r="Q42" i="7"/>
  <c r="Q54" i="7"/>
  <c r="G12" i="7"/>
  <c r="G19" i="7"/>
  <c r="G27" i="7"/>
  <c r="G36" i="7"/>
  <c r="G53" i="7"/>
  <c r="Q53" i="7"/>
  <c r="Q14" i="7"/>
  <c r="Q21" i="7"/>
  <c r="Q29" i="7"/>
  <c r="Q37" i="7"/>
  <c r="Q55" i="7"/>
  <c r="G13" i="7"/>
  <c r="G20" i="7"/>
  <c r="G28" i="7"/>
  <c r="G42" i="7"/>
  <c r="G54" i="7"/>
  <c r="G11" i="7"/>
  <c r="A4" i="5"/>
  <c r="A4" i="3"/>
  <c r="A4" i="8"/>
  <c r="A4" i="7"/>
  <c r="A4" i="10"/>
  <c r="A4" i="2"/>
  <c r="A2" i="5"/>
  <c r="A2" i="3"/>
  <c r="A2" i="8"/>
  <c r="A2" i="7"/>
  <c r="A2" i="10"/>
  <c r="A2" i="2"/>
  <c r="O51" i="7" l="1"/>
  <c r="S51" i="7" s="1"/>
  <c r="E52" i="7"/>
  <c r="I52" i="7" s="1"/>
  <c r="E51" i="7"/>
  <c r="I51" i="7" s="1"/>
  <c r="O52" i="7"/>
  <c r="S52" i="7" s="1"/>
  <c r="E56" i="7"/>
  <c r="I56" i="7" s="1"/>
  <c r="O57" i="7"/>
  <c r="S57" i="7" s="1"/>
  <c r="E48" i="7"/>
  <c r="I48" i="7" s="1"/>
  <c r="O56" i="7"/>
  <c r="S56" i="7" s="1"/>
  <c r="O48" i="7"/>
  <c r="S48" i="7" s="1"/>
  <c r="E57" i="7"/>
  <c r="I57" i="7" s="1"/>
  <c r="O50" i="7"/>
  <c r="S50" i="7" s="1"/>
  <c r="E50" i="7"/>
  <c r="I50" i="7" s="1"/>
  <c r="O45" i="7"/>
  <c r="S45" i="7" s="1"/>
  <c r="E43" i="7"/>
  <c r="I43" i="7" s="1"/>
  <c r="O44" i="7"/>
  <c r="S44" i="7" s="1"/>
  <c r="E45" i="7"/>
  <c r="I45" i="7" s="1"/>
  <c r="O43" i="7"/>
  <c r="S43" i="7" s="1"/>
  <c r="E44" i="7"/>
  <c r="I44" i="7" s="1"/>
  <c r="O41" i="7"/>
  <c r="S41" i="7" s="1"/>
  <c r="E41" i="7"/>
  <c r="I41" i="7" s="1"/>
  <c r="O49" i="7"/>
  <c r="S49" i="7" s="1"/>
  <c r="E49" i="7"/>
  <c r="I49" i="7" s="1"/>
  <c r="O35" i="7"/>
  <c r="S35" i="7" s="1"/>
  <c r="E35" i="7"/>
  <c r="I35" i="7" s="1"/>
  <c r="E53" i="7"/>
  <c r="I53" i="7" s="1"/>
  <c r="O22" i="7"/>
  <c r="S22" i="7" s="1"/>
  <c r="O30" i="7"/>
  <c r="S30" i="7" s="1"/>
  <c r="O38" i="7"/>
  <c r="S38" i="7" s="1"/>
  <c r="O58" i="7"/>
  <c r="S58" i="7" s="1"/>
  <c r="O36" i="7"/>
  <c r="S36" i="7" s="1"/>
  <c r="O15" i="7"/>
  <c r="S15" i="7" s="1"/>
  <c r="O23" i="7"/>
  <c r="S23" i="7" s="1"/>
  <c r="O31" i="7"/>
  <c r="S31" i="7" s="1"/>
  <c r="O8" i="7"/>
  <c r="S8" i="7" s="1"/>
  <c r="O9" i="7"/>
  <c r="S9" i="7" s="1"/>
  <c r="O16" i="7"/>
  <c r="S16" i="7" s="1"/>
  <c r="O24" i="7"/>
  <c r="S24" i="7" s="1"/>
  <c r="O32" i="7"/>
  <c r="S32" i="7" s="1"/>
  <c r="O39" i="7"/>
  <c r="S39" i="7" s="1"/>
  <c r="O46" i="7"/>
  <c r="S46" i="7" s="1"/>
  <c r="O27" i="7"/>
  <c r="S27" i="7" s="1"/>
  <c r="O10" i="7"/>
  <c r="S10" i="7" s="1"/>
  <c r="O17" i="7"/>
  <c r="S17" i="7" s="1"/>
  <c r="O25" i="7"/>
  <c r="S25" i="7" s="1"/>
  <c r="O33" i="7"/>
  <c r="S33" i="7" s="1"/>
  <c r="O11" i="7"/>
  <c r="S11" i="7" s="1"/>
  <c r="O18" i="7"/>
  <c r="S18" i="7" s="1"/>
  <c r="O26" i="7"/>
  <c r="S26" i="7" s="1"/>
  <c r="O34" i="7"/>
  <c r="S34" i="7" s="1"/>
  <c r="O40" i="7"/>
  <c r="S40" i="7" s="1"/>
  <c r="O47" i="7"/>
  <c r="S47" i="7" s="1"/>
  <c r="O19" i="7"/>
  <c r="S19" i="7" s="1"/>
  <c r="O13" i="7"/>
  <c r="S13" i="7" s="1"/>
  <c r="O20" i="7"/>
  <c r="S20" i="7" s="1"/>
  <c r="O28" i="7"/>
  <c r="S28" i="7" s="1"/>
  <c r="O42" i="7"/>
  <c r="S42" i="7" s="1"/>
  <c r="O54" i="7"/>
  <c r="S54" i="7" s="1"/>
  <c r="O12" i="7"/>
  <c r="S12" i="7" s="1"/>
  <c r="O53" i="7"/>
  <c r="S53" i="7" s="1"/>
  <c r="O14" i="7"/>
  <c r="S14" i="7" s="1"/>
  <c r="O21" i="7"/>
  <c r="S21" i="7" s="1"/>
  <c r="O29" i="7"/>
  <c r="S29" i="7" s="1"/>
  <c r="O37" i="7"/>
  <c r="S37" i="7" s="1"/>
  <c r="O55" i="7"/>
  <c r="S55" i="7" s="1"/>
  <c r="E32" i="7"/>
  <c r="I32" i="7" s="1"/>
  <c r="E13" i="7"/>
  <c r="I13" i="7" s="1"/>
  <c r="E58" i="7"/>
  <c r="I58" i="7" s="1"/>
  <c r="E38" i="7"/>
  <c r="I38" i="7" s="1"/>
  <c r="E8" i="7"/>
  <c r="I8" i="7" s="1"/>
  <c r="E23" i="7"/>
  <c r="I23" i="7" s="1"/>
  <c r="E46" i="7"/>
  <c r="I46" i="7" s="1"/>
  <c r="E22" i="7"/>
  <c r="I22" i="7" s="1"/>
  <c r="E42" i="7"/>
  <c r="I42" i="7" s="1"/>
  <c r="E28" i="7"/>
  <c r="I28" i="7" s="1"/>
  <c r="E37" i="7"/>
  <c r="I37" i="7" s="1"/>
  <c r="E17" i="7"/>
  <c r="I17" i="7" s="1"/>
  <c r="E11" i="7"/>
  <c r="I11" i="7" s="1"/>
  <c r="E15" i="7"/>
  <c r="I15" i="7" s="1"/>
  <c r="E24" i="7"/>
  <c r="I24" i="7" s="1"/>
  <c r="E55" i="7"/>
  <c r="I55" i="7" s="1"/>
  <c r="E54" i="7"/>
  <c r="I54" i="7" s="1"/>
  <c r="E12" i="7"/>
  <c r="I12" i="7" s="1"/>
  <c r="E18" i="7"/>
  <c r="I18" i="7" s="1"/>
  <c r="E9" i="7"/>
  <c r="I9" i="7" s="1"/>
  <c r="E29" i="7"/>
  <c r="I29" i="7" s="1"/>
  <c r="E34" i="7"/>
  <c r="I34" i="7" s="1"/>
  <c r="E33" i="7"/>
  <c r="I33" i="7" s="1"/>
  <c r="E26" i="7"/>
  <c r="I26" i="7" s="1"/>
  <c r="E25" i="7"/>
  <c r="I25" i="7" s="1"/>
  <c r="E47" i="7"/>
  <c r="I47" i="7" s="1"/>
  <c r="E16" i="7"/>
  <c r="I16" i="7" s="1"/>
  <c r="E20" i="7"/>
  <c r="I20" i="7" s="1"/>
  <c r="E19" i="7"/>
  <c r="I19" i="7" s="1"/>
  <c r="E39" i="7"/>
  <c r="I39" i="7" s="1"/>
  <c r="E10" i="7"/>
  <c r="I10" i="7" s="1"/>
  <c r="E36" i="7"/>
  <c r="I36" i="7" s="1"/>
  <c r="E31" i="7"/>
  <c r="I31" i="7" s="1"/>
  <c r="E14" i="7"/>
  <c r="I14" i="7" s="1"/>
  <c r="E30" i="7"/>
  <c r="I30" i="7" s="1"/>
  <c r="E40" i="7"/>
  <c r="I40" i="7" s="1"/>
  <c r="E27" i="7"/>
  <c r="I27" i="7" s="1"/>
  <c r="E21" i="7"/>
  <c r="I21" i="7" s="1"/>
  <c r="I59" i="7" l="1"/>
  <c r="K48" i="7" l="1"/>
  <c r="K52" i="7"/>
  <c r="K51" i="7"/>
  <c r="K56" i="7"/>
  <c r="K57" i="7"/>
  <c r="K50" i="7"/>
  <c r="E10" i="8"/>
  <c r="K43" i="7"/>
  <c r="K44" i="7"/>
  <c r="K45" i="7"/>
  <c r="K49" i="7"/>
  <c r="K41" i="7"/>
  <c r="K8" i="7"/>
  <c r="K35" i="7"/>
  <c r="K26" i="7"/>
  <c r="K32" i="7"/>
  <c r="K10" i="7"/>
  <c r="K15" i="7"/>
  <c r="K14" i="7"/>
  <c r="K24" i="7"/>
  <c r="K12" i="7"/>
  <c r="K54" i="7"/>
  <c r="K38" i="7"/>
  <c r="K46" i="7"/>
  <c r="K33" i="7"/>
  <c r="K16" i="7"/>
  <c r="K21" i="7"/>
  <c r="K30" i="7"/>
  <c r="K39" i="7"/>
  <c r="C7" i="10"/>
  <c r="C10" i="10" s="1"/>
  <c r="E9" i="10" s="1"/>
  <c r="K20" i="7"/>
  <c r="K9" i="7"/>
  <c r="K37" i="7"/>
  <c r="K13" i="7"/>
  <c r="K28" i="7"/>
  <c r="K42" i="7"/>
  <c r="K29" i="7"/>
  <c r="K11" i="7"/>
  <c r="K25" i="7"/>
  <c r="K17" i="7"/>
  <c r="K27" i="7"/>
  <c r="K53" i="7"/>
  <c r="K47" i="7"/>
  <c r="K22" i="7"/>
  <c r="K31" i="7"/>
  <c r="K19" i="7"/>
  <c r="K40" i="7"/>
  <c r="K58" i="7"/>
  <c r="K55" i="7"/>
  <c r="K18" i="7"/>
  <c r="K23" i="7"/>
  <c r="K34" i="7"/>
  <c r="K36" i="7"/>
  <c r="E8" i="8"/>
  <c r="E50" i="1"/>
  <c r="G49" i="5"/>
  <c r="Q49" i="5"/>
  <c r="G59" i="7"/>
  <c r="E12" i="8" l="1"/>
  <c r="G12" i="8"/>
  <c r="I9" i="8" s="1"/>
  <c r="M59" i="7"/>
  <c r="E59" i="7"/>
  <c r="Q59" i="7"/>
  <c r="O59" i="7"/>
  <c r="I8" i="8" l="1"/>
  <c r="I11" i="8"/>
  <c r="I10" i="8"/>
  <c r="S59" i="7"/>
  <c r="E49" i="5"/>
  <c r="U48" i="7" l="1"/>
  <c r="U51" i="7"/>
  <c r="U52" i="7"/>
  <c r="I12" i="8"/>
  <c r="U57" i="7"/>
  <c r="U56" i="7"/>
  <c r="U50" i="7"/>
  <c r="U43" i="7"/>
  <c r="U44" i="7"/>
  <c r="U45" i="7"/>
  <c r="U49" i="7"/>
  <c r="U41" i="7"/>
  <c r="U35" i="7"/>
  <c r="U46" i="7"/>
  <c r="U13" i="7"/>
  <c r="U20" i="7"/>
  <c r="U28" i="7"/>
  <c r="U42" i="7"/>
  <c r="U54" i="7"/>
  <c r="U14" i="7"/>
  <c r="U21" i="7"/>
  <c r="U29" i="7"/>
  <c r="U37" i="7"/>
  <c r="U55" i="7"/>
  <c r="U22" i="7"/>
  <c r="U30" i="7"/>
  <c r="U38" i="7"/>
  <c r="U58" i="7"/>
  <c r="U24" i="7"/>
  <c r="U39" i="7"/>
  <c r="U17" i="7"/>
  <c r="U25" i="7"/>
  <c r="U15" i="7"/>
  <c r="U23" i="7"/>
  <c r="U31" i="7"/>
  <c r="U8" i="7"/>
  <c r="U9" i="7"/>
  <c r="U16" i="7"/>
  <c r="U32" i="7"/>
  <c r="U33" i="7"/>
  <c r="U10" i="7"/>
  <c r="U11" i="7"/>
  <c r="U18" i="7"/>
  <c r="U26" i="7"/>
  <c r="U34" i="7"/>
  <c r="U40" i="7"/>
  <c r="U47" i="7"/>
  <c r="U12" i="7"/>
  <c r="U19" i="7"/>
  <c r="U27" i="7"/>
  <c r="U36" i="7"/>
  <c r="U53" i="7"/>
  <c r="K59" i="7"/>
  <c r="U59" i="7" l="1"/>
  <c r="E8" i="10" l="1"/>
  <c r="E7" i="10"/>
  <c r="E10" i="10" s="1"/>
</calcChain>
</file>

<file path=xl/sharedStrings.xml><?xml version="1.0" encoding="utf-8"?>
<sst xmlns="http://schemas.openxmlformats.org/spreadsheetml/2006/main" count="900" uniqueCount="134">
  <si>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</si>
  <si>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</si>
  <si>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</si>
  <si>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</si>
  <si>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</si>
  <si>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</si>
  <si>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</si>
  <si>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</si>
  <si>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</si>
  <si>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</si>
  <si>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</si>
  <si>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</si>
  <si>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</si>
  <si>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</si>
  <si>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</si>
  <si>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</si>
  <si>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</si>
  <si>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</si>
  <si>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</si>
  <si>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</si>
  <si>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</si>
  <si>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</si>
  <si>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</si>
  <si>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</si>
  <si>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</si>
  <si>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</si>
  <si>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</si>
  <si>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</si>
  <si>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</si>
  <si>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</si>
  <si>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</si>
  <si>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</si>
  <si>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</si>
  <si>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</si>
  <si>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</si>
  <si>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</si>
  <si>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</si>
  <si>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</si>
  <si>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</si>
  <si>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</si>
  <si>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</si>
  <si>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</si>
  <si>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</si>
  <si>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</si>
  <si>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</si>
  <si>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</si>
  <si>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</si>
  <si>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</si>
  <si>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</si>
  <si>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</si>
  <si>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</si>
  <si>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</si>
  <si>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</si>
  <si>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</si>
  <si>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</si>
  <si>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</si>
  <si>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</si>
  <si>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</si>
  <si>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</si>
  <si>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</si>
  <si>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</si>
  <si>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</si>
  <si>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</si>
  <si>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</si>
  <si>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</si>
  <si>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</si>
  <si>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</si>
  <si>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</si>
  <si>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</si>
  <si>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</si>
  <si>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</si>
  <si>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</si>
  <si>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</si>
  <si>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</si>
  <si>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</si>
  <si>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</si>
  <si>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کوثر</t>
  </si>
  <si>
    <t>دارویی ره آورد تامین</t>
  </si>
  <si>
    <t>دارویی و نهاده های زاگرس دارو</t>
  </si>
  <si>
    <t>کیمیدارو</t>
  </si>
  <si>
    <t>سود و زیان ناشی از فروش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</si>
  <si>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</si>
  <si>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</si>
  <si>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</si>
  <si>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</si>
  <si>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</si>
  <si>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</si>
  <si>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</si>
  <si>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</si>
  <si>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</si>
  <si>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</si>
  <si>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</si>
  <si>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</si>
  <si>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</si>
  <si>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</si>
  <si>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</si>
  <si>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</si>
  <si>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</si>
  <si>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</si>
  <si>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شیمی‌ داروئی‌ داروپخش‌</t>
  </si>
  <si>
    <t>مواد اولیه دارویی البرز بالک</t>
  </si>
  <si>
    <t>داروسازی زاگرس فارمد پارس</t>
  </si>
  <si>
    <t>ح.داروسازی شهید قاضی</t>
  </si>
  <si>
    <t>دارویی‌ لقمان‌</t>
  </si>
  <si>
    <t>آترا زیست آرای</t>
  </si>
  <si>
    <t>ح. پخش البرز</t>
  </si>
  <si>
    <t>نیان باتری خاوران</t>
  </si>
  <si>
    <t xml:space="preserve">از ابتدای سال مالی </t>
  </si>
  <si>
    <t>سایر درآمدها</t>
  </si>
  <si>
    <t>تا پایان ماه</t>
  </si>
  <si>
    <t>مجتمع کاشی و سنگ پرسپولیس یزد</t>
  </si>
  <si>
    <t>سایر درآمدها برای تنزیل سود سهام</t>
  </si>
  <si>
    <t>الحاوی</t>
  </si>
  <si>
    <t>کیمیا کالای رازی</t>
  </si>
  <si>
    <t>بانک ملت مستقل مرکزی</t>
  </si>
  <si>
    <t>ح .آنتی بیوتیک سازی ایران</t>
  </si>
  <si>
    <t>-</t>
  </si>
  <si>
    <t>1405/03/31</t>
  </si>
  <si>
    <t>گروه دارویی سبحان</t>
  </si>
  <si>
    <t>صندوق س.پشتوانه طلای لوتوس</t>
  </si>
  <si>
    <t>برای ماه منتهی به 1405/04/31</t>
  </si>
  <si>
    <t>1405/04/31</t>
  </si>
  <si>
    <t>شرکت کی بی سی</t>
  </si>
  <si>
    <t>1405/04/08</t>
  </si>
  <si>
    <t>1405/04/29</t>
  </si>
  <si>
    <t>1405/04/28</t>
  </si>
  <si>
    <t>1405/04/30</t>
  </si>
  <si>
    <t>1405/04/01</t>
  </si>
  <si>
    <t>1405/04/16</t>
  </si>
  <si>
    <t>1405/04/07</t>
  </si>
  <si>
    <t>1405/04/21</t>
  </si>
  <si>
    <t>1405/04/17</t>
  </si>
  <si>
    <t>1405/04/20</t>
  </si>
  <si>
    <t>1405/04/06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</si>
</sst>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6"/>
      <name val="B Nazanin"/>
      <charset val="178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3" fontId="13" fillId="0" borderId="0" xfId="0" applyNumberFormat="1" applyFont="1"/>
    <xf numFmtId="0" fontId="2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7" fillId="0" borderId="0" xfId="2" applyNumberFormat="1" applyFont="1" applyFill="1" applyBorder="1" applyAlignment="1">
      <alignment horizontal="center" vertical="center"/>
    </xf>
    <xf numFmtId="164" fontId="9" fillId="0" borderId="3" xfId="2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1"/>
  <sheetViews>
    <sheetView rightToLeft="1" topLeftCell="A25" zoomScale="70" zoomScaleNormal="70" workbookViewId="0">
      <selection activeCell="Y42" sqref="Y42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2" style="4" bestFit="1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2" style="4" bestFit="1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" style="4" bestFit="1" customWidth="1"/>
    <col min="27" max="27" width="11.875" style="4" bestFit="1" customWidth="1"/>
    <col min="28" max="28" width="10.875" style="4" bestFit="1" customWidth="1"/>
    <col min="29" max="16384" width="9" style="4"/>
  </cols>
  <sheetData>
    <row r="2" spans="1:25" ht="24" x14ac:dyDescent="0.2">
      <c r="A2" s="57" t="s">
        <v>72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  <c r="V2" s="57" t="s">
        <v>0</v>
      </c>
      <c r="W2" s="57" t="s">
        <v>0</v>
      </c>
      <c r="X2" s="57" t="s">
        <v>0</v>
      </c>
      <c r="Y2" s="57" t="s">
        <v>0</v>
      </c>
    </row>
    <row r="3" spans="1:25" ht="24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  <c r="L3" s="57" t="s">
        <v>1</v>
      </c>
      <c r="M3" s="57" t="s">
        <v>1</v>
      </c>
      <c r="N3" s="57" t="s">
        <v>1</v>
      </c>
      <c r="O3" s="57" t="s">
        <v>1</v>
      </c>
      <c r="P3" s="57" t="s">
        <v>1</v>
      </c>
      <c r="Q3" s="57" t="s">
        <v>1</v>
      </c>
      <c r="R3" s="57" t="s">
        <v>1</v>
      </c>
      <c r="S3" s="57" t="s">
        <v>1</v>
      </c>
      <c r="T3" s="57" t="s">
        <v>1</v>
      </c>
      <c r="U3" s="57" t="s">
        <v>1</v>
      </c>
      <c r="V3" s="57" t="s">
        <v>1</v>
      </c>
      <c r="W3" s="57" t="s">
        <v>1</v>
      </c>
      <c r="X3" s="57" t="s">
        <v>1</v>
      </c>
      <c r="Y3" s="57" t="s">
        <v>1</v>
      </c>
    </row>
    <row r="4" spans="1:25" ht="24" x14ac:dyDescent="0.2">
      <c r="A4" s="57" t="s">
        <v>120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  <c r="V4" s="57" t="s">
        <v>2</v>
      </c>
      <c r="W4" s="57" t="s">
        <v>2</v>
      </c>
      <c r="X4" s="57" t="s">
        <v>2</v>
      </c>
      <c r="Y4" s="57" t="s">
        <v>2</v>
      </c>
    </row>
    <row r="6" spans="1:25" ht="24.75" thickBot="1" x14ac:dyDescent="0.25">
      <c r="A6" s="56" t="s">
        <v>3</v>
      </c>
      <c r="C6" s="56" t="s">
        <v>117</v>
      </c>
      <c r="D6" s="56" t="s">
        <v>4</v>
      </c>
      <c r="E6" s="56" t="s">
        <v>4</v>
      </c>
      <c r="F6" s="56" t="s">
        <v>4</v>
      </c>
      <c r="G6" s="56" t="s">
        <v>4</v>
      </c>
      <c r="I6" s="56" t="s">
        <v>5</v>
      </c>
      <c r="J6" s="56" t="s">
        <v>5</v>
      </c>
      <c r="K6" s="56" t="s">
        <v>5</v>
      </c>
      <c r="L6" s="56" t="s">
        <v>5</v>
      </c>
      <c r="M6" s="56" t="s">
        <v>5</v>
      </c>
      <c r="N6" s="56" t="s">
        <v>5</v>
      </c>
      <c r="O6" s="56" t="s">
        <v>5</v>
      </c>
      <c r="Q6" s="56" t="s">
        <v>121</v>
      </c>
      <c r="R6" s="56" t="s">
        <v>6</v>
      </c>
      <c r="S6" s="56" t="s">
        <v>6</v>
      </c>
      <c r="T6" s="56" t="s">
        <v>6</v>
      </c>
      <c r="U6" s="56" t="s">
        <v>6</v>
      </c>
      <c r="V6" s="56" t="s">
        <v>6</v>
      </c>
      <c r="W6" s="56" t="s">
        <v>6</v>
      </c>
      <c r="X6" s="56" t="s">
        <v>6</v>
      </c>
      <c r="Y6" s="56" t="s">
        <v>6</v>
      </c>
    </row>
    <row r="7" spans="1:25" ht="24.75" thickBot="1" x14ac:dyDescent="0.25">
      <c r="A7" s="56" t="s">
        <v>3</v>
      </c>
      <c r="C7" s="56" t="s">
        <v>7</v>
      </c>
      <c r="E7" s="56" t="s">
        <v>8</v>
      </c>
      <c r="G7" s="56" t="s">
        <v>9</v>
      </c>
      <c r="I7" s="56" t="s">
        <v>10</v>
      </c>
      <c r="J7" s="56" t="s">
        <v>10</v>
      </c>
      <c r="K7" s="56" t="s">
        <v>10</v>
      </c>
      <c r="M7" s="56" t="s">
        <v>11</v>
      </c>
      <c r="N7" s="56" t="s">
        <v>11</v>
      </c>
      <c r="O7" s="56" t="s">
        <v>11</v>
      </c>
      <c r="Q7" s="56" t="s">
        <v>7</v>
      </c>
      <c r="S7" s="56" t="s">
        <v>12</v>
      </c>
      <c r="U7" s="56" t="s">
        <v>8</v>
      </c>
      <c r="W7" s="56" t="s">
        <v>9</v>
      </c>
      <c r="Y7" s="56" t="s">
        <v>13</v>
      </c>
    </row>
    <row r="8" spans="1:25" ht="24.75" thickBot="1" x14ac:dyDescent="0.25">
      <c r="A8" s="56" t="s">
        <v>3</v>
      </c>
      <c r="C8" s="56" t="s">
        <v>7</v>
      </c>
      <c r="E8" s="56" t="s">
        <v>8</v>
      </c>
      <c r="G8" s="5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56" t="s">
        <v>7</v>
      </c>
      <c r="S8" s="56" t="s">
        <v>12</v>
      </c>
      <c r="U8" s="56" t="s">
        <v>8</v>
      </c>
      <c r="W8" s="56" t="s">
        <v>9</v>
      </c>
      <c r="Y8" s="56" t="s">
        <v>13</v>
      </c>
    </row>
    <row r="9" spans="1:25" ht="24" x14ac:dyDescent="0.2">
      <c r="A9" s="13" t="s">
        <v>46</v>
      </c>
      <c r="C9" s="4">
        <v>112044166</v>
      </c>
      <c r="E9" s="4">
        <v>354727150049</v>
      </c>
      <c r="G9" s="4">
        <v>749340155382.56702</v>
      </c>
      <c r="I9" s="4">
        <v>0</v>
      </c>
      <c r="K9" s="4">
        <v>0</v>
      </c>
      <c r="M9" s="4">
        <v>0</v>
      </c>
      <c r="O9" s="4">
        <v>0</v>
      </c>
      <c r="Q9" s="4">
        <v>112044166</v>
      </c>
      <c r="S9" s="4">
        <v>10350</v>
      </c>
      <c r="U9" s="4">
        <v>354727150049</v>
      </c>
      <c r="W9" s="4">
        <v>1150692968577.0901</v>
      </c>
      <c r="Y9" s="5">
        <v>2.821054571893163E-2</v>
      </c>
    </row>
    <row r="10" spans="1:25" ht="24" x14ac:dyDescent="0.2">
      <c r="A10" s="13" t="s">
        <v>47</v>
      </c>
      <c r="C10" s="4">
        <v>21840736</v>
      </c>
      <c r="E10" s="4">
        <v>542946919508</v>
      </c>
      <c r="G10" s="4">
        <v>943811554671.85596</v>
      </c>
      <c r="I10" s="4">
        <v>0</v>
      </c>
      <c r="K10" s="4">
        <v>0</v>
      </c>
      <c r="M10" s="4">
        <v>0</v>
      </c>
      <c r="O10" s="4">
        <v>0</v>
      </c>
      <c r="Q10" s="4">
        <v>21840736</v>
      </c>
      <c r="S10" s="4">
        <v>52200</v>
      </c>
      <c r="U10" s="4">
        <v>542946919508</v>
      </c>
      <c r="W10" s="4">
        <v>1131273551179.5801</v>
      </c>
      <c r="Y10" s="5">
        <v>2.7734456634103986E-2</v>
      </c>
    </row>
    <row r="11" spans="1:25" ht="24" x14ac:dyDescent="0.2">
      <c r="A11" s="13" t="s">
        <v>48</v>
      </c>
      <c r="C11" s="4">
        <v>85520244</v>
      </c>
      <c r="E11" s="4">
        <v>382278864639</v>
      </c>
      <c r="G11" s="4">
        <v>859623417565.604</v>
      </c>
      <c r="I11" s="4">
        <v>1731331</v>
      </c>
      <c r="K11" s="4">
        <v>19980308310</v>
      </c>
      <c r="M11" s="4">
        <v>-4500000</v>
      </c>
      <c r="O11" s="4">
        <v>52243015505</v>
      </c>
      <c r="Q11" s="4">
        <v>82751575</v>
      </c>
      <c r="S11" s="4">
        <v>12730</v>
      </c>
      <c r="U11" s="4">
        <v>382143995424</v>
      </c>
      <c r="W11" s="4">
        <v>1045284554790.4301</v>
      </c>
      <c r="Y11" s="5">
        <v>2.5626338673705892E-2</v>
      </c>
    </row>
    <row r="12" spans="1:25" ht="24" x14ac:dyDescent="0.2">
      <c r="A12" s="13" t="s">
        <v>49</v>
      </c>
      <c r="C12" s="4">
        <v>197372477</v>
      </c>
      <c r="E12" s="4">
        <v>480984333898</v>
      </c>
      <c r="G12" s="4">
        <v>953382162780.58203</v>
      </c>
      <c r="I12" s="4">
        <v>12435916</v>
      </c>
      <c r="K12" s="4">
        <v>78541091416</v>
      </c>
      <c r="M12" s="4">
        <v>-7608433</v>
      </c>
      <c r="O12" s="4">
        <v>50053979433</v>
      </c>
      <c r="Q12" s="4">
        <v>202199960</v>
      </c>
      <c r="S12" s="4">
        <v>6800</v>
      </c>
      <c r="U12" s="4">
        <v>539891866519</v>
      </c>
      <c r="W12" s="4">
        <v>1364331289302.5601</v>
      </c>
      <c r="Y12" s="5">
        <v>3.344813192022237E-2</v>
      </c>
    </row>
    <row r="13" spans="1:25" ht="24" x14ac:dyDescent="0.2">
      <c r="A13" s="13" t="s">
        <v>50</v>
      </c>
      <c r="C13" s="4">
        <v>248934840</v>
      </c>
      <c r="E13" s="4">
        <v>462135394360</v>
      </c>
      <c r="G13" s="4">
        <v>947532560662.56494</v>
      </c>
      <c r="I13" s="4">
        <v>9171303</v>
      </c>
      <c r="K13" s="4">
        <v>45609937545</v>
      </c>
      <c r="M13" s="4">
        <v>0</v>
      </c>
      <c r="O13" s="4">
        <v>0</v>
      </c>
      <c r="Q13" s="4">
        <v>258106143</v>
      </c>
      <c r="S13" s="4">
        <v>5400</v>
      </c>
      <c r="U13" s="4">
        <v>507745331905</v>
      </c>
      <c r="W13" s="4">
        <v>1382999305578.8899</v>
      </c>
      <c r="Y13" s="5">
        <v>3.3905799552706804E-2</v>
      </c>
    </row>
    <row r="14" spans="1:25" ht="24" x14ac:dyDescent="0.2">
      <c r="A14" s="13" t="s">
        <v>51</v>
      </c>
      <c r="C14" s="4">
        <v>2030191</v>
      </c>
      <c r="E14" s="4">
        <v>233695027219</v>
      </c>
      <c r="G14" s="4">
        <v>364221170341.45599</v>
      </c>
      <c r="I14" s="4">
        <v>0</v>
      </c>
      <c r="K14" s="4">
        <v>0</v>
      </c>
      <c r="M14" s="4">
        <v>0</v>
      </c>
      <c r="O14" s="4">
        <v>0</v>
      </c>
      <c r="Q14" s="4">
        <v>2030191</v>
      </c>
      <c r="S14" s="4">
        <v>153200</v>
      </c>
      <c r="U14" s="4">
        <v>233695027219</v>
      </c>
      <c r="W14" s="4">
        <v>308621035930.92401</v>
      </c>
      <c r="Y14" s="5">
        <v>7.566195398516589E-3</v>
      </c>
    </row>
    <row r="15" spans="1:25" ht="24" x14ac:dyDescent="0.2">
      <c r="A15" s="13" t="s">
        <v>52</v>
      </c>
      <c r="C15" s="4">
        <v>26491521</v>
      </c>
      <c r="E15" s="4">
        <v>475068789209</v>
      </c>
      <c r="G15" s="4">
        <v>921876025901.43701</v>
      </c>
      <c r="I15" s="4">
        <v>2005073</v>
      </c>
      <c r="K15" s="4">
        <v>80796410849</v>
      </c>
      <c r="M15" s="4">
        <v>0</v>
      </c>
      <c r="O15" s="4">
        <v>0</v>
      </c>
      <c r="Q15" s="4">
        <v>28496594</v>
      </c>
      <c r="S15" s="4">
        <v>42920</v>
      </c>
      <c r="U15" s="4">
        <v>555865200058</v>
      </c>
      <c r="W15" s="4">
        <v>1213619453894.0701</v>
      </c>
      <c r="Y15" s="5">
        <v>2.9753260013224647E-2</v>
      </c>
    </row>
    <row r="16" spans="1:25" ht="24" x14ac:dyDescent="0.2">
      <c r="A16" s="13" t="s">
        <v>53</v>
      </c>
      <c r="C16" s="4">
        <v>32909473</v>
      </c>
      <c r="E16" s="4">
        <v>652997383725</v>
      </c>
      <c r="G16" s="4">
        <v>1279752693901.6899</v>
      </c>
      <c r="I16" s="4">
        <v>11286487</v>
      </c>
      <c r="K16" s="4">
        <v>546984603514</v>
      </c>
      <c r="M16" s="4">
        <v>0</v>
      </c>
      <c r="O16" s="4">
        <v>0</v>
      </c>
      <c r="Q16" s="4">
        <v>44195960</v>
      </c>
      <c r="S16" s="4">
        <v>48090</v>
      </c>
      <c r="U16" s="4">
        <v>1199981987239</v>
      </c>
      <c r="W16" s="4">
        <v>2108954500272.23</v>
      </c>
      <c r="Y16" s="5">
        <v>5.170341609251828E-2</v>
      </c>
    </row>
    <row r="17" spans="1:25" ht="24" x14ac:dyDescent="0.2">
      <c r="A17" s="13" t="s">
        <v>54</v>
      </c>
      <c r="C17" s="4">
        <v>59368693</v>
      </c>
      <c r="E17" s="4">
        <v>123211326459</v>
      </c>
      <c r="G17" s="4">
        <v>123887252625.53999</v>
      </c>
      <c r="I17" s="4">
        <v>0</v>
      </c>
      <c r="K17" s="4">
        <v>0</v>
      </c>
      <c r="M17" s="4">
        <v>0</v>
      </c>
      <c r="O17" s="4">
        <v>0</v>
      </c>
      <c r="Q17" s="4">
        <v>59368693</v>
      </c>
      <c r="S17" s="4">
        <v>2904</v>
      </c>
      <c r="U17" s="4">
        <v>123211326459</v>
      </c>
      <c r="W17" s="4">
        <v>171073980801.03101</v>
      </c>
      <c r="Y17" s="5">
        <v>4.1940730398960418E-3</v>
      </c>
    </row>
    <row r="18" spans="1:25" ht="24" x14ac:dyDescent="0.2">
      <c r="A18" s="13" t="s">
        <v>55</v>
      </c>
      <c r="C18" s="4">
        <v>81165264</v>
      </c>
      <c r="E18" s="4">
        <v>468147967166</v>
      </c>
      <c r="G18" s="4">
        <v>1133973019650.6599</v>
      </c>
      <c r="I18" s="4">
        <v>0</v>
      </c>
      <c r="K18" s="4">
        <v>0</v>
      </c>
      <c r="M18" s="4">
        <v>0</v>
      </c>
      <c r="O18" s="4">
        <v>0</v>
      </c>
      <c r="Q18" s="4">
        <v>81165264</v>
      </c>
      <c r="S18" s="4">
        <v>21270</v>
      </c>
      <c r="U18" s="4">
        <v>468147967166</v>
      </c>
      <c r="W18" s="4">
        <v>1713040207952.3899</v>
      </c>
      <c r="Y18" s="5">
        <v>4.1997127317608594E-2</v>
      </c>
    </row>
    <row r="19" spans="1:25" ht="24" x14ac:dyDescent="0.2">
      <c r="A19" s="13" t="s">
        <v>56</v>
      </c>
      <c r="C19" s="4">
        <v>48732167</v>
      </c>
      <c r="E19" s="4">
        <v>263832093089</v>
      </c>
      <c r="G19" s="4">
        <v>1136353482703.6101</v>
      </c>
      <c r="I19" s="4">
        <v>2065646</v>
      </c>
      <c r="K19" s="4">
        <v>62404705527</v>
      </c>
      <c r="M19" s="4">
        <v>0</v>
      </c>
      <c r="O19" s="4">
        <v>0</v>
      </c>
      <c r="Q19" s="4">
        <v>50797813</v>
      </c>
      <c r="S19" s="4">
        <v>31140</v>
      </c>
      <c r="U19" s="4">
        <v>326236798616</v>
      </c>
      <c r="W19" s="4">
        <v>1569616243497.5801</v>
      </c>
      <c r="Y19" s="5">
        <v>3.8480925848639796E-2</v>
      </c>
    </row>
    <row r="20" spans="1:25" ht="24" x14ac:dyDescent="0.2">
      <c r="A20" s="13" t="s">
        <v>90</v>
      </c>
      <c r="C20" s="4">
        <v>22804715</v>
      </c>
      <c r="E20" s="4">
        <v>411631496192</v>
      </c>
      <c r="G20" s="4">
        <v>882735231914.47998</v>
      </c>
      <c r="I20" s="4">
        <v>9479906</v>
      </c>
      <c r="K20" s="4">
        <v>399875961286</v>
      </c>
      <c r="M20" s="4">
        <v>0</v>
      </c>
      <c r="O20" s="4">
        <v>0</v>
      </c>
      <c r="Q20" s="4">
        <v>32284621</v>
      </c>
      <c r="S20" s="4">
        <v>42830</v>
      </c>
      <c r="U20" s="4">
        <v>811507457478</v>
      </c>
      <c r="W20" s="4">
        <v>1372061657476.27</v>
      </c>
      <c r="Y20" s="5">
        <v>3.3637650680433694E-2</v>
      </c>
    </row>
    <row r="21" spans="1:25" ht="24" x14ac:dyDescent="0.2">
      <c r="A21" s="13" t="s">
        <v>89</v>
      </c>
      <c r="C21" s="4">
        <v>2416013</v>
      </c>
      <c r="E21" s="4">
        <v>90888711889</v>
      </c>
      <c r="G21" s="4">
        <v>91578281785.281998</v>
      </c>
      <c r="I21" s="4">
        <v>0</v>
      </c>
      <c r="K21" s="4">
        <v>0</v>
      </c>
      <c r="M21" s="4">
        <v>0</v>
      </c>
      <c r="O21" s="4">
        <v>0</v>
      </c>
      <c r="Q21" s="4">
        <v>2416013</v>
      </c>
      <c r="S21" s="4">
        <v>58220</v>
      </c>
      <c r="U21" s="4">
        <v>90888711889</v>
      </c>
      <c r="W21" s="4">
        <v>139572972919.87201</v>
      </c>
      <c r="Y21" s="5">
        <v>3.42179003540115E-3</v>
      </c>
    </row>
    <row r="22" spans="1:25" ht="24" x14ac:dyDescent="0.2">
      <c r="A22" s="13" t="s">
        <v>59</v>
      </c>
      <c r="C22" s="4">
        <v>68806221</v>
      </c>
      <c r="E22" s="4">
        <v>546569827532</v>
      </c>
      <c r="G22" s="4">
        <v>1009094876914.48</v>
      </c>
      <c r="I22" s="4">
        <v>173039</v>
      </c>
      <c r="K22" s="4">
        <v>3156249483</v>
      </c>
      <c r="M22" s="4">
        <v>0</v>
      </c>
      <c r="O22" s="4">
        <v>0</v>
      </c>
      <c r="Q22" s="4">
        <v>68979260</v>
      </c>
      <c r="S22" s="4">
        <v>22370</v>
      </c>
      <c r="U22" s="4">
        <v>549726077015</v>
      </c>
      <c r="W22" s="4">
        <v>1531138145662.8701</v>
      </c>
      <c r="Y22" s="5">
        <v>3.7537591555491301E-2</v>
      </c>
    </row>
    <row r="23" spans="1:25" ht="24" x14ac:dyDescent="0.2">
      <c r="A23" s="13" t="s">
        <v>60</v>
      </c>
      <c r="C23" s="4">
        <v>13933640</v>
      </c>
      <c r="E23" s="4">
        <v>344050352917</v>
      </c>
      <c r="G23" s="4">
        <v>933941771637.14001</v>
      </c>
      <c r="I23" s="4">
        <v>2866574</v>
      </c>
      <c r="K23" s="4">
        <v>194649863301</v>
      </c>
      <c r="M23" s="4">
        <v>0</v>
      </c>
      <c r="O23" s="4">
        <v>0</v>
      </c>
      <c r="Q23" s="4">
        <v>16800214</v>
      </c>
      <c r="S23" s="4">
        <v>69050</v>
      </c>
      <c r="U23" s="4">
        <v>538700216218</v>
      </c>
      <c r="W23" s="4">
        <v>1151087553276.1101</v>
      </c>
      <c r="Y23" s="5">
        <v>2.8220219411215906E-2</v>
      </c>
    </row>
    <row r="24" spans="1:25" ht="24" x14ac:dyDescent="0.2">
      <c r="A24" s="13" t="s">
        <v>95</v>
      </c>
      <c r="C24" s="4">
        <v>99423251</v>
      </c>
      <c r="E24" s="4">
        <v>518309114924</v>
      </c>
      <c r="G24" s="4">
        <v>1103946196728.73</v>
      </c>
      <c r="I24" s="4">
        <v>23823</v>
      </c>
      <c r="K24" s="4">
        <v>282576865</v>
      </c>
      <c r="M24" s="4">
        <v>0</v>
      </c>
      <c r="O24" s="4">
        <v>0</v>
      </c>
      <c r="Q24" s="4">
        <v>99447074</v>
      </c>
      <c r="S24" s="4">
        <v>12210</v>
      </c>
      <c r="U24" s="4">
        <v>518591691789</v>
      </c>
      <c r="W24" s="4">
        <v>1204862630520.54</v>
      </c>
      <c r="Y24" s="5">
        <v>2.9538576537373525E-2</v>
      </c>
    </row>
    <row r="25" spans="1:25" ht="24" x14ac:dyDescent="0.2">
      <c r="A25" s="13" t="s">
        <v>62</v>
      </c>
      <c r="C25" s="4">
        <v>84279074</v>
      </c>
      <c r="E25" s="4">
        <v>155803532528</v>
      </c>
      <c r="G25" s="4">
        <v>198113776719.655</v>
      </c>
      <c r="I25" s="4">
        <v>31930243</v>
      </c>
      <c r="K25" s="4">
        <v>101832733532</v>
      </c>
      <c r="M25" s="4">
        <v>0</v>
      </c>
      <c r="O25" s="4">
        <v>0</v>
      </c>
      <c r="Q25" s="4">
        <v>116209317</v>
      </c>
      <c r="S25" s="4">
        <v>3860</v>
      </c>
      <c r="U25" s="4">
        <v>257636266060</v>
      </c>
      <c r="W25" s="4">
        <v>445100533261.21698</v>
      </c>
      <c r="Y25" s="5">
        <v>1.0912145364556636E-2</v>
      </c>
    </row>
    <row r="26" spans="1:25" ht="24" x14ac:dyDescent="0.2">
      <c r="A26" s="13" t="s">
        <v>88</v>
      </c>
      <c r="C26" s="4">
        <v>105722619</v>
      </c>
      <c r="E26" s="4">
        <v>144160757342</v>
      </c>
      <c r="G26" s="4">
        <v>177185192149.01501</v>
      </c>
      <c r="I26" s="4">
        <v>0</v>
      </c>
      <c r="K26" s="4">
        <v>0</v>
      </c>
      <c r="M26" s="4">
        <v>0</v>
      </c>
      <c r="O26" s="4">
        <v>0</v>
      </c>
      <c r="Q26" s="4">
        <v>105722619</v>
      </c>
      <c r="S26" s="4">
        <v>2440</v>
      </c>
      <c r="U26" s="4">
        <v>144160757342</v>
      </c>
      <c r="W26" s="4">
        <v>255969134898.517</v>
      </c>
      <c r="Y26" s="5">
        <v>6.275374213522208E-3</v>
      </c>
    </row>
    <row r="27" spans="1:25" ht="24" x14ac:dyDescent="0.2">
      <c r="A27" s="13" t="s">
        <v>64</v>
      </c>
      <c r="C27" s="4">
        <v>163198641</v>
      </c>
      <c r="E27" s="4">
        <v>529136123052</v>
      </c>
      <c r="G27" s="4">
        <v>779565274041.40698</v>
      </c>
      <c r="I27" s="4">
        <v>0</v>
      </c>
      <c r="K27" s="4">
        <v>0</v>
      </c>
      <c r="M27" s="4">
        <v>0</v>
      </c>
      <c r="O27" s="4">
        <v>0</v>
      </c>
      <c r="Q27" s="4">
        <v>163198641</v>
      </c>
      <c r="S27" s="4">
        <v>7330</v>
      </c>
      <c r="U27" s="4">
        <v>529136123052</v>
      </c>
      <c r="W27" s="4">
        <v>1186999056652.1599</v>
      </c>
      <c r="Y27" s="5">
        <v>2.9100630724651119E-2</v>
      </c>
    </row>
    <row r="28" spans="1:25" ht="24" x14ac:dyDescent="0.2">
      <c r="A28" s="13" t="s">
        <v>65</v>
      </c>
      <c r="C28" s="4">
        <v>24146571</v>
      </c>
      <c r="E28" s="4">
        <v>652920482768</v>
      </c>
      <c r="G28" s="4">
        <v>1486473313102.79</v>
      </c>
      <c r="I28" s="4">
        <v>10356932</v>
      </c>
      <c r="K28" s="4">
        <v>725251167744</v>
      </c>
      <c r="M28" s="4">
        <v>0</v>
      </c>
      <c r="O28" s="4">
        <v>0</v>
      </c>
      <c r="Q28" s="4">
        <v>34503503</v>
      </c>
      <c r="S28" s="4">
        <v>69340</v>
      </c>
      <c r="U28" s="4">
        <v>1378171650512</v>
      </c>
      <c r="W28" s="4">
        <v>2373979082518.3101</v>
      </c>
      <c r="Y28" s="5">
        <v>5.8200794887957506E-2</v>
      </c>
    </row>
    <row r="29" spans="1:25" ht="24" x14ac:dyDescent="0.2">
      <c r="A29" s="13" t="s">
        <v>67</v>
      </c>
      <c r="C29" s="4">
        <v>88451851</v>
      </c>
      <c r="E29" s="4">
        <v>217969518850</v>
      </c>
      <c r="G29" s="4">
        <v>282701108695.69098</v>
      </c>
      <c r="I29" s="4">
        <v>0</v>
      </c>
      <c r="K29" s="4">
        <v>0</v>
      </c>
      <c r="M29" s="4">
        <v>0</v>
      </c>
      <c r="O29" s="4">
        <v>0</v>
      </c>
      <c r="Q29" s="4">
        <v>88451851</v>
      </c>
      <c r="S29" s="4">
        <v>3120</v>
      </c>
      <c r="U29" s="4">
        <v>217969518850</v>
      </c>
      <c r="W29" s="4">
        <v>273836528758.32199</v>
      </c>
      <c r="Y29" s="5">
        <v>6.7134136776752541E-3</v>
      </c>
    </row>
    <row r="30" spans="1:25" ht="24" x14ac:dyDescent="0.2">
      <c r="A30" s="13" t="s">
        <v>45</v>
      </c>
      <c r="C30" s="4">
        <v>25353</v>
      </c>
      <c r="E30" s="4">
        <v>378260859974</v>
      </c>
      <c r="G30" s="4">
        <v>530881781428.94397</v>
      </c>
      <c r="I30" s="4">
        <v>0</v>
      </c>
      <c r="K30" s="4">
        <v>0</v>
      </c>
      <c r="M30" s="4">
        <v>0</v>
      </c>
      <c r="O30" s="4">
        <v>0</v>
      </c>
      <c r="Q30" s="4">
        <v>25353</v>
      </c>
      <c r="S30" s="4">
        <v>24939990</v>
      </c>
      <c r="U30" s="4">
        <v>378260859974</v>
      </c>
      <c r="W30" s="4">
        <v>630786037910.47205</v>
      </c>
      <c r="Y30" s="5">
        <v>1.5464436515451738E-2</v>
      </c>
    </row>
    <row r="31" spans="1:25" ht="24" x14ac:dyDescent="0.2">
      <c r="A31" s="13" t="s">
        <v>112</v>
      </c>
      <c r="C31" s="4">
        <v>22081582</v>
      </c>
      <c r="E31" s="4">
        <v>50266096594</v>
      </c>
      <c r="G31" s="4">
        <v>57866664111.180702</v>
      </c>
      <c r="I31" s="4">
        <v>0</v>
      </c>
      <c r="K31" s="4">
        <v>0</v>
      </c>
      <c r="M31" s="4">
        <v>0</v>
      </c>
      <c r="O31" s="4">
        <v>0</v>
      </c>
      <c r="Q31" s="4">
        <v>22081582</v>
      </c>
      <c r="S31" s="4">
        <v>2877</v>
      </c>
      <c r="U31" s="4">
        <v>50266096594</v>
      </c>
      <c r="W31" s="4">
        <v>63037634474.769798</v>
      </c>
      <c r="Y31" s="5">
        <v>1.5454392422009971E-3</v>
      </c>
    </row>
    <row r="32" spans="1:25" ht="24" x14ac:dyDescent="0.2">
      <c r="A32" s="13" t="s">
        <v>113</v>
      </c>
      <c r="C32" s="4">
        <v>551679</v>
      </c>
      <c r="E32" s="4">
        <v>8329362713</v>
      </c>
      <c r="G32" s="4">
        <v>8753158196.0667</v>
      </c>
      <c r="I32" s="4">
        <v>1860587</v>
      </c>
      <c r="K32" s="4">
        <v>28742178454</v>
      </c>
      <c r="M32" s="4">
        <v>0</v>
      </c>
      <c r="O32" s="4">
        <v>0</v>
      </c>
      <c r="Q32" s="4">
        <v>2412266</v>
      </c>
      <c r="S32" s="4">
        <v>15540</v>
      </c>
      <c r="U32" s="4">
        <v>37071541167</v>
      </c>
      <c r="W32" s="4">
        <v>37196842116.562798</v>
      </c>
      <c r="Y32" s="5">
        <v>9.1192285325838085E-4</v>
      </c>
    </row>
    <row r="33" spans="1:25" ht="24" x14ac:dyDescent="0.2">
      <c r="A33" s="13" t="s">
        <v>99</v>
      </c>
      <c r="C33" s="4">
        <v>7916247</v>
      </c>
      <c r="E33" s="4">
        <v>167858978971</v>
      </c>
      <c r="G33" s="4">
        <v>173753803564.46301</v>
      </c>
      <c r="I33" s="4">
        <v>0</v>
      </c>
      <c r="K33" s="4">
        <v>0</v>
      </c>
      <c r="M33" s="4">
        <v>0</v>
      </c>
      <c r="O33" s="4">
        <v>0</v>
      </c>
      <c r="Q33" s="4">
        <v>7916247</v>
      </c>
      <c r="S33" s="4">
        <v>26850</v>
      </c>
      <c r="U33" s="4">
        <v>167858978971</v>
      </c>
      <c r="W33" s="4">
        <v>210908210927.026</v>
      </c>
      <c r="Y33" s="5">
        <v>5.1706544572113948E-3</v>
      </c>
    </row>
    <row r="34" spans="1:25" ht="24" x14ac:dyDescent="0.2">
      <c r="A34" s="13" t="s">
        <v>68</v>
      </c>
      <c r="C34" s="4">
        <v>17408468</v>
      </c>
      <c r="E34" s="4">
        <v>224316421034</v>
      </c>
      <c r="G34" s="4">
        <v>611150601188.69702</v>
      </c>
      <c r="I34" s="4">
        <v>0</v>
      </c>
      <c r="K34" s="4">
        <v>0</v>
      </c>
      <c r="M34" s="4">
        <v>0</v>
      </c>
      <c r="O34" s="4">
        <v>0</v>
      </c>
      <c r="Q34" s="4">
        <v>17408468</v>
      </c>
      <c r="S34" s="4">
        <v>52380</v>
      </c>
      <c r="U34" s="4">
        <v>224316421034</v>
      </c>
      <c r="W34" s="4">
        <v>904806910408.81702</v>
      </c>
      <c r="Y34" s="5">
        <v>2.2182369589393354E-2</v>
      </c>
    </row>
    <row r="35" spans="1:25" ht="24" x14ac:dyDescent="0.2">
      <c r="A35" s="13" t="s">
        <v>69</v>
      </c>
      <c r="C35" s="4">
        <v>319117821</v>
      </c>
      <c r="E35" s="4">
        <v>2851230014486</v>
      </c>
      <c r="G35" s="4">
        <v>4692768416411.1904</v>
      </c>
      <c r="I35" s="4">
        <v>0</v>
      </c>
      <c r="K35" s="4">
        <v>0</v>
      </c>
      <c r="M35" s="4">
        <v>0</v>
      </c>
      <c r="O35" s="4">
        <v>0</v>
      </c>
      <c r="Q35" s="4">
        <v>319117821</v>
      </c>
      <c r="S35" s="4">
        <v>21140</v>
      </c>
      <c r="U35" s="4">
        <v>2851230014486</v>
      </c>
      <c r="W35" s="4">
        <v>6694002990751.1797</v>
      </c>
      <c r="Y35" s="5">
        <v>0.1641110900736332</v>
      </c>
    </row>
    <row r="36" spans="1:25" ht="24" x14ac:dyDescent="0.2">
      <c r="A36" s="13" t="s">
        <v>70</v>
      </c>
      <c r="C36" s="4">
        <v>248378350</v>
      </c>
      <c r="E36" s="4">
        <v>249495498686</v>
      </c>
      <c r="G36" s="4">
        <v>971046038296.72998</v>
      </c>
      <c r="I36" s="4">
        <v>300000</v>
      </c>
      <c r="K36" s="4">
        <v>1293436552</v>
      </c>
      <c r="M36" s="4">
        <v>0</v>
      </c>
      <c r="O36" s="4">
        <v>0</v>
      </c>
      <c r="Q36" s="4">
        <v>248678350</v>
      </c>
      <c r="S36" s="4">
        <v>6610</v>
      </c>
      <c r="U36" s="4">
        <v>250788935238</v>
      </c>
      <c r="W36" s="4">
        <v>1631057598603.24</v>
      </c>
      <c r="Y36" s="5">
        <v>3.9987230488169025E-2</v>
      </c>
    </row>
    <row r="37" spans="1:25" ht="24" x14ac:dyDescent="0.2">
      <c r="A37" s="13" t="s">
        <v>73</v>
      </c>
      <c r="C37" s="4">
        <v>18682752</v>
      </c>
      <c r="E37" s="4">
        <v>250751715495</v>
      </c>
      <c r="G37" s="4">
        <v>277148098189.24799</v>
      </c>
      <c r="I37" s="4">
        <v>0</v>
      </c>
      <c r="K37" s="4">
        <v>0</v>
      </c>
      <c r="M37" s="4">
        <v>0</v>
      </c>
      <c r="O37" s="4">
        <v>0</v>
      </c>
      <c r="Q37" s="4">
        <v>18682752</v>
      </c>
      <c r="S37" s="4">
        <v>16890</v>
      </c>
      <c r="U37" s="4">
        <v>250751715495</v>
      </c>
      <c r="W37" s="4">
        <v>313112466783.70599</v>
      </c>
      <c r="Y37" s="5">
        <v>7.6763079297268097E-3</v>
      </c>
    </row>
    <row r="38" spans="1:25" ht="24" x14ac:dyDescent="0.2">
      <c r="A38" s="13" t="s">
        <v>100</v>
      </c>
      <c r="C38" s="4">
        <v>19335304</v>
      </c>
      <c r="E38" s="4">
        <v>96983815411</v>
      </c>
      <c r="G38" s="4">
        <v>107824432602.45</v>
      </c>
      <c r="I38" s="4">
        <v>300000</v>
      </c>
      <c r="K38" s="4">
        <v>2307083838</v>
      </c>
      <c r="M38" s="4">
        <v>0</v>
      </c>
      <c r="O38" s="4">
        <v>0</v>
      </c>
      <c r="Q38" s="4">
        <v>19635304</v>
      </c>
      <c r="S38" s="4">
        <v>7670</v>
      </c>
      <c r="U38" s="4">
        <v>99290899249</v>
      </c>
      <c r="W38" s="4">
        <v>149438622177.61401</v>
      </c>
      <c r="Y38" s="5">
        <v>3.6636576378221769E-3</v>
      </c>
    </row>
    <row r="39" spans="1:25" ht="24" x14ac:dyDescent="0.2">
      <c r="A39" s="13" t="s">
        <v>74</v>
      </c>
      <c r="C39" s="4">
        <v>44040858</v>
      </c>
      <c r="E39" s="4">
        <v>201897505130</v>
      </c>
      <c r="G39" s="4">
        <v>225057174163.44901</v>
      </c>
      <c r="I39" s="4">
        <v>0</v>
      </c>
      <c r="K39" s="4">
        <v>0</v>
      </c>
      <c r="M39" s="4">
        <v>0</v>
      </c>
      <c r="O39" s="4">
        <v>0</v>
      </c>
      <c r="Q39" s="4">
        <v>44040858</v>
      </c>
      <c r="S39" s="4">
        <v>5880</v>
      </c>
      <c r="U39" s="4">
        <v>201897505130</v>
      </c>
      <c r="W39" s="4">
        <v>256958482345.841</v>
      </c>
      <c r="Y39" s="5">
        <v>6.299629190442033E-3</v>
      </c>
    </row>
    <row r="40" spans="1:25" ht="24" x14ac:dyDescent="0.2">
      <c r="A40" s="13" t="s">
        <v>75</v>
      </c>
      <c r="C40" s="4">
        <v>83575210</v>
      </c>
      <c r="E40" s="4">
        <v>531122973186</v>
      </c>
      <c r="G40" s="4">
        <v>677531348530.13904</v>
      </c>
      <c r="I40" s="4">
        <v>0</v>
      </c>
      <c r="K40" s="4">
        <v>0</v>
      </c>
      <c r="M40" s="4">
        <v>0</v>
      </c>
      <c r="O40" s="4">
        <v>0</v>
      </c>
      <c r="Q40" s="4">
        <v>83575210</v>
      </c>
      <c r="S40" s="4">
        <v>13370</v>
      </c>
      <c r="U40" s="4">
        <v>531122973186</v>
      </c>
      <c r="W40" s="4">
        <v>1108763051388.98</v>
      </c>
      <c r="Y40" s="5">
        <v>2.7182586151846683E-2</v>
      </c>
    </row>
    <row r="41" spans="1:25" ht="24" x14ac:dyDescent="0.2">
      <c r="A41" s="13" t="s">
        <v>98</v>
      </c>
      <c r="C41" s="4">
        <v>7908458</v>
      </c>
      <c r="E41" s="4">
        <v>89917533012</v>
      </c>
      <c r="G41" s="4">
        <v>110490344724.813</v>
      </c>
      <c r="I41" s="4">
        <v>0</v>
      </c>
      <c r="K41" s="4">
        <v>0</v>
      </c>
      <c r="M41" s="4">
        <v>0</v>
      </c>
      <c r="O41" s="4">
        <v>0</v>
      </c>
      <c r="Q41" s="4">
        <v>7908458</v>
      </c>
      <c r="S41" s="4">
        <v>23160</v>
      </c>
      <c r="U41" s="4">
        <v>89917533012</v>
      </c>
      <c r="W41" s="4">
        <v>181744061351.32599</v>
      </c>
      <c r="Y41" s="5">
        <v>4.4556621895725174E-3</v>
      </c>
    </row>
    <row r="42" spans="1:25" ht="24" x14ac:dyDescent="0.2">
      <c r="A42" s="13" t="s">
        <v>103</v>
      </c>
      <c r="C42" s="4">
        <v>210276378</v>
      </c>
      <c r="E42" s="4">
        <v>465202253098</v>
      </c>
      <c r="G42" s="4">
        <v>772008483912.82202</v>
      </c>
      <c r="I42" s="4">
        <v>900000</v>
      </c>
      <c r="K42" s="4">
        <v>3609590400</v>
      </c>
      <c r="M42" s="4">
        <v>0</v>
      </c>
      <c r="O42" s="4">
        <v>0</v>
      </c>
      <c r="Q42" s="4">
        <v>211176378</v>
      </c>
      <c r="S42" s="4">
        <v>5250</v>
      </c>
      <c r="U42" s="4">
        <v>468811843498</v>
      </c>
      <c r="W42" s="4">
        <v>1100105919139.8101</v>
      </c>
      <c r="Y42" s="5">
        <v>2.697034671719363E-2</v>
      </c>
    </row>
    <row r="43" spans="1:25" ht="24" x14ac:dyDescent="0.2">
      <c r="A43" s="13" t="s">
        <v>97</v>
      </c>
      <c r="C43" s="4">
        <v>11966781</v>
      </c>
      <c r="E43" s="4">
        <v>105169054045</v>
      </c>
      <c r="G43" s="4">
        <v>143085047283.58301</v>
      </c>
      <c r="I43" s="4">
        <v>1908101</v>
      </c>
      <c r="K43" s="4">
        <v>22612508495</v>
      </c>
      <c r="M43" s="4">
        <v>0</v>
      </c>
      <c r="O43" s="4">
        <v>0</v>
      </c>
      <c r="Q43" s="4">
        <v>13874882</v>
      </c>
      <c r="S43" s="4">
        <v>10190</v>
      </c>
      <c r="U43" s="4">
        <v>127781562540</v>
      </c>
      <c r="W43" s="4">
        <v>140292141162.207</v>
      </c>
      <c r="Y43" s="5">
        <v>3.439421262091518E-3</v>
      </c>
    </row>
    <row r="44" spans="1:25" ht="24" x14ac:dyDescent="0.2">
      <c r="A44" s="13" t="s">
        <v>87</v>
      </c>
      <c r="C44" s="4">
        <v>7725173</v>
      </c>
      <c r="E44" s="4">
        <v>59959002617</v>
      </c>
      <c r="G44" s="4">
        <v>71672026808.838501</v>
      </c>
      <c r="I44" s="4">
        <v>0</v>
      </c>
      <c r="K44" s="4">
        <v>0</v>
      </c>
      <c r="M44" s="4">
        <v>0</v>
      </c>
      <c r="O44" s="4">
        <v>0</v>
      </c>
      <c r="Q44" s="4">
        <v>7725173</v>
      </c>
      <c r="S44" s="4">
        <v>10680</v>
      </c>
      <c r="U44" s="4">
        <v>59959002617</v>
      </c>
      <c r="W44" s="4">
        <v>81867085167.742798</v>
      </c>
      <c r="Y44" s="5">
        <v>2.007064622856043E-3</v>
      </c>
    </row>
    <row r="45" spans="1:25" ht="24" x14ac:dyDescent="0.2">
      <c r="A45" s="13" t="s">
        <v>104</v>
      </c>
      <c r="C45" s="4">
        <v>77381602</v>
      </c>
      <c r="E45" s="4">
        <v>341539279268</v>
      </c>
      <c r="G45" s="4">
        <v>361726796282.12</v>
      </c>
      <c r="I45" s="4">
        <v>7978953</v>
      </c>
      <c r="K45" s="4">
        <v>37292674371</v>
      </c>
      <c r="M45" s="4">
        <v>0</v>
      </c>
      <c r="O45" s="4">
        <v>0</v>
      </c>
      <c r="Q45" s="4">
        <v>85360555</v>
      </c>
      <c r="S45" s="4">
        <v>4473</v>
      </c>
      <c r="U45" s="4">
        <v>378831953639</v>
      </c>
      <c r="W45" s="4">
        <v>378866311210.75897</v>
      </c>
      <c r="Y45" s="5">
        <v>9.2883381454833807E-3</v>
      </c>
    </row>
    <row r="46" spans="1:25" ht="24" x14ac:dyDescent="0.2">
      <c r="A46" s="13" t="s">
        <v>122</v>
      </c>
      <c r="C46" s="4">
        <v>0</v>
      </c>
      <c r="E46" s="4">
        <v>0</v>
      </c>
      <c r="G46" s="4">
        <v>0</v>
      </c>
      <c r="I46" s="4">
        <v>9141154</v>
      </c>
      <c r="K46" s="4">
        <v>51336097653</v>
      </c>
      <c r="M46" s="4">
        <v>0</v>
      </c>
      <c r="O46" s="4">
        <v>0</v>
      </c>
      <c r="Q46" s="4">
        <v>9141154</v>
      </c>
      <c r="S46" s="4">
        <v>7390</v>
      </c>
      <c r="U46" s="4">
        <v>51336097653</v>
      </c>
      <c r="W46" s="4">
        <v>67030942380.096199</v>
      </c>
      <c r="Y46" s="5">
        <v>1.6433397233104672E-3</v>
      </c>
    </row>
    <row r="47" spans="1:25" ht="24" x14ac:dyDescent="0.2">
      <c r="A47" s="13" t="s">
        <v>77</v>
      </c>
      <c r="C47" s="4">
        <v>61209419</v>
      </c>
      <c r="E47" s="4">
        <v>639329928143</v>
      </c>
      <c r="G47" s="4">
        <v>717902713659.15698</v>
      </c>
      <c r="I47" s="4">
        <v>5405811</v>
      </c>
      <c r="K47" s="4">
        <v>64574549860</v>
      </c>
      <c r="M47" s="4">
        <v>0</v>
      </c>
      <c r="O47" s="4">
        <v>0</v>
      </c>
      <c r="Q47" s="4">
        <v>66615230</v>
      </c>
      <c r="S47" s="4">
        <v>11880</v>
      </c>
      <c r="U47" s="4">
        <v>703904478003</v>
      </c>
      <c r="W47" s="4">
        <v>785271495952.54797</v>
      </c>
      <c r="Y47" s="5">
        <v>1.9251823069482032E-2</v>
      </c>
    </row>
    <row r="48" spans="1:25" ht="24" x14ac:dyDescent="0.2">
      <c r="A48" s="13" t="s">
        <v>118</v>
      </c>
      <c r="C48" s="4">
        <v>56532729</v>
      </c>
      <c r="E48" s="4">
        <v>222964538700</v>
      </c>
      <c r="G48" s="4">
        <v>215239319865.53299</v>
      </c>
      <c r="I48" s="4">
        <v>8417591</v>
      </c>
      <c r="K48" s="4">
        <v>29968671235</v>
      </c>
      <c r="M48" s="4">
        <v>0</v>
      </c>
      <c r="O48" s="4">
        <v>0</v>
      </c>
      <c r="Q48" s="4">
        <v>64950320</v>
      </c>
      <c r="S48" s="4">
        <v>4200</v>
      </c>
      <c r="U48" s="4">
        <v>252933209935</v>
      </c>
      <c r="W48" s="4">
        <v>270682666910.88</v>
      </c>
      <c r="Y48" s="5">
        <v>6.6360931705824926E-3</v>
      </c>
    </row>
    <row r="49" spans="1:25" ht="24.75" thickBot="1" x14ac:dyDescent="0.25">
      <c r="A49" s="13" t="s">
        <v>78</v>
      </c>
      <c r="C49" s="4">
        <v>50281964</v>
      </c>
      <c r="E49" s="4">
        <v>359727359927</v>
      </c>
      <c r="G49" s="4">
        <v>823738125745.80298</v>
      </c>
      <c r="I49" s="4">
        <v>671113</v>
      </c>
      <c r="K49" s="4">
        <v>13102629931</v>
      </c>
      <c r="M49" s="4">
        <v>0</v>
      </c>
      <c r="O49" s="4">
        <v>0</v>
      </c>
      <c r="Q49" s="4">
        <v>50953077</v>
      </c>
      <c r="S49" s="4">
        <v>19480</v>
      </c>
      <c r="U49" s="4">
        <v>372829989858</v>
      </c>
      <c r="W49" s="4">
        <v>984893405244.10901</v>
      </c>
      <c r="Y49" s="5">
        <v>2.4145781016868872E-2</v>
      </c>
    </row>
    <row r="50" spans="1:25" s="13" customFormat="1" ht="24.75" thickBot="1" x14ac:dyDescent="0.25">
      <c r="E50" s="17">
        <f>SUM(E9:E49)</f>
        <v>15345787357805</v>
      </c>
      <c r="G50" s="17">
        <f>SUM(G9:G49)</f>
        <v>27908732894841.465</v>
      </c>
      <c r="I50" s="13" t="s">
        <v>15</v>
      </c>
      <c r="K50" s="17">
        <f>SUM(K9:K49)</f>
        <v>2514205030161</v>
      </c>
      <c r="M50" s="13" t="s">
        <v>15</v>
      </c>
      <c r="O50" s="17">
        <f>SUM(O9:O49)</f>
        <v>102296994938</v>
      </c>
      <c r="S50" s="13" t="s">
        <v>15</v>
      </c>
      <c r="U50" s="17">
        <f>SUM(U9:U49)</f>
        <v>17820243651646</v>
      </c>
      <c r="W50" s="17">
        <f>SUM(W9:W49)</f>
        <v>39084937264128.641</v>
      </c>
      <c r="Y50" s="38">
        <f>SUM(Y9:Y49)</f>
        <v>0.95821165134494946</v>
      </c>
    </row>
    <row r="51" spans="1:25" ht="23.2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2"/>
  <sheetViews>
    <sheetView rightToLeft="1" topLeftCell="A7" zoomScale="85" zoomScaleNormal="85" workbookViewId="0">
      <selection activeCell="Y14" sqref="Y14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2" style="2" bestFit="1" customWidth="1"/>
    <col min="6" max="6" width="0.875" style="2" customWidth="1"/>
    <col min="7" max="7" width="22.5" style="2" bestFit="1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30.25" style="2" customWidth="1"/>
    <col min="14" max="14" width="0.875" style="2" customWidth="1"/>
    <col min="15" max="15" width="30.25" style="2" customWidth="1"/>
    <col min="16" max="16" width="0.875" style="2" customWidth="1"/>
    <col min="17" max="17" width="30.25" style="2" customWidth="1"/>
    <col min="18" max="18" width="0.875" style="2" customWidth="1"/>
    <col min="19" max="16384" width="9" style="2"/>
  </cols>
  <sheetData>
    <row r="1" spans="1:17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6.25" x14ac:dyDescent="0.2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</row>
    <row r="3" spans="1:17" ht="26.25" x14ac:dyDescent="0.2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  <c r="L3" s="68" t="s">
        <v>24</v>
      </c>
      <c r="M3" s="68" t="s">
        <v>24</v>
      </c>
      <c r="N3" s="68" t="s">
        <v>24</v>
      </c>
      <c r="O3" s="68" t="s">
        <v>24</v>
      </c>
      <c r="P3" s="68" t="s">
        <v>24</v>
      </c>
      <c r="Q3" s="68" t="s">
        <v>24</v>
      </c>
    </row>
    <row r="4" spans="1:17" ht="26.25" x14ac:dyDescent="0.2">
      <c r="A4" s="68" t="str">
        <f>+سهام!A4</f>
        <v>برای ماه منتهی به 1405/04/31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</row>
    <row r="6" spans="1:17" ht="27" thickBot="1" x14ac:dyDescent="0.25">
      <c r="A6" s="69" t="s">
        <v>3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H6" s="69" t="s">
        <v>26</v>
      </c>
      <c r="I6" s="69" t="s">
        <v>26</v>
      </c>
      <c r="K6" s="69" t="s">
        <v>27</v>
      </c>
      <c r="L6" s="69" t="s">
        <v>27</v>
      </c>
      <c r="M6" s="69" t="s">
        <v>27</v>
      </c>
      <c r="N6" s="69" t="s">
        <v>27</v>
      </c>
      <c r="O6" s="69" t="s">
        <v>27</v>
      </c>
      <c r="P6" s="69" t="s">
        <v>27</v>
      </c>
      <c r="Q6" s="69" t="s">
        <v>27</v>
      </c>
    </row>
    <row r="7" spans="1:17" ht="27" thickBot="1" x14ac:dyDescent="0.25">
      <c r="A7" s="69" t="s">
        <v>3</v>
      </c>
      <c r="C7" s="19" t="s">
        <v>7</v>
      </c>
      <c r="E7" s="19" t="s">
        <v>32</v>
      </c>
      <c r="G7" s="19" t="s">
        <v>33</v>
      </c>
      <c r="I7" s="48" t="s">
        <v>34</v>
      </c>
      <c r="K7" s="19" t="s">
        <v>7</v>
      </c>
      <c r="M7" s="19" t="s">
        <v>32</v>
      </c>
      <c r="O7" s="19" t="s">
        <v>33</v>
      </c>
      <c r="Q7" s="19" t="s">
        <v>34</v>
      </c>
    </row>
    <row r="8" spans="1:17" s="6" customFormat="1" ht="22.5" x14ac:dyDescent="0.55000000000000004">
      <c r="A8" s="21" t="s">
        <v>53</v>
      </c>
      <c r="C8" s="6">
        <v>44195960</v>
      </c>
      <c r="E8" s="6">
        <v>2108954500272</v>
      </c>
      <c r="G8" s="6">
        <v>1826737297415</v>
      </c>
      <c r="I8" s="6">
        <f t="shared" ref="I8:I48" si="0">+E8-G8</f>
        <v>282217202857</v>
      </c>
      <c r="K8" s="6">
        <v>44195960</v>
      </c>
      <c r="M8" s="6">
        <v>2108954500272</v>
      </c>
      <c r="O8" s="6">
        <v>1407200787614</v>
      </c>
      <c r="Q8" s="6">
        <f>+M8-O8</f>
        <v>701753712658</v>
      </c>
    </row>
    <row r="9" spans="1:17" s="6" customFormat="1" ht="22.5" x14ac:dyDescent="0.55000000000000004">
      <c r="A9" s="21" t="s">
        <v>98</v>
      </c>
      <c r="C9" s="6">
        <v>7908458</v>
      </c>
      <c r="E9" s="6">
        <v>181744061352</v>
      </c>
      <c r="G9" s="6">
        <v>110490344724</v>
      </c>
      <c r="I9" s="6">
        <f t="shared" si="0"/>
        <v>71253716628</v>
      </c>
      <c r="K9" s="6">
        <v>7908458</v>
      </c>
      <c r="M9" s="6">
        <v>181744061352</v>
      </c>
      <c r="O9" s="6">
        <v>117030747036</v>
      </c>
      <c r="Q9" s="6">
        <f t="shared" ref="Q9:Q48" si="1">+M9-O9</f>
        <v>64713314316</v>
      </c>
    </row>
    <row r="10" spans="1:17" s="6" customFormat="1" ht="22.5" x14ac:dyDescent="0.55000000000000004">
      <c r="A10" s="21" t="s">
        <v>54</v>
      </c>
      <c r="C10" s="6">
        <v>59368693</v>
      </c>
      <c r="E10" s="6">
        <v>171073980801</v>
      </c>
      <c r="G10" s="6">
        <v>123887252625</v>
      </c>
      <c r="I10" s="6">
        <f t="shared" si="0"/>
        <v>47186728176</v>
      </c>
      <c r="K10" s="6">
        <v>59368693</v>
      </c>
      <c r="M10" s="6">
        <v>171073980801</v>
      </c>
      <c r="O10" s="6">
        <v>116067000760</v>
      </c>
      <c r="Q10" s="6">
        <f t="shared" si="1"/>
        <v>55006980041</v>
      </c>
    </row>
    <row r="11" spans="1:17" s="6" customFormat="1" ht="22.5" x14ac:dyDescent="0.55000000000000004">
      <c r="A11" s="21" t="s">
        <v>99</v>
      </c>
      <c r="C11" s="6">
        <v>7916247</v>
      </c>
      <c r="E11" s="6">
        <v>210908210927</v>
      </c>
      <c r="G11" s="6">
        <v>173753803564</v>
      </c>
      <c r="I11" s="6">
        <f t="shared" si="0"/>
        <v>37154407363</v>
      </c>
      <c r="K11" s="6">
        <v>7916247</v>
      </c>
      <c r="M11" s="6">
        <v>210908210927</v>
      </c>
      <c r="O11" s="6">
        <v>172216463320</v>
      </c>
      <c r="Q11" s="6">
        <f t="shared" si="1"/>
        <v>38691747607</v>
      </c>
    </row>
    <row r="12" spans="1:17" s="6" customFormat="1" ht="22.5" x14ac:dyDescent="0.55000000000000004">
      <c r="A12" s="21" t="s">
        <v>64</v>
      </c>
      <c r="C12" s="6">
        <v>163198641</v>
      </c>
      <c r="E12" s="6">
        <v>1186999056652</v>
      </c>
      <c r="G12" s="6">
        <v>779565274041</v>
      </c>
      <c r="I12" s="6">
        <f t="shared" si="0"/>
        <v>407433782611</v>
      </c>
      <c r="K12" s="6">
        <v>163198641</v>
      </c>
      <c r="M12" s="6">
        <v>1186999056652</v>
      </c>
      <c r="O12" s="6">
        <v>619103530986</v>
      </c>
      <c r="Q12" s="6">
        <f t="shared" si="1"/>
        <v>567895525666</v>
      </c>
    </row>
    <row r="13" spans="1:17" s="6" customFormat="1" ht="22.5" x14ac:dyDescent="0.55000000000000004">
      <c r="A13" s="21" t="s">
        <v>92</v>
      </c>
      <c r="C13" s="6">
        <v>105722619</v>
      </c>
      <c r="E13" s="6">
        <v>255969134898</v>
      </c>
      <c r="G13" s="6">
        <v>177185192149</v>
      </c>
      <c r="I13" s="6">
        <f t="shared" si="0"/>
        <v>78783942749</v>
      </c>
      <c r="K13" s="6">
        <v>105722619</v>
      </c>
      <c r="M13" s="6">
        <v>255969134898</v>
      </c>
      <c r="O13" s="6">
        <v>193415589659</v>
      </c>
      <c r="Q13" s="6">
        <f t="shared" si="1"/>
        <v>62553545239</v>
      </c>
    </row>
    <row r="14" spans="1:17" s="6" customFormat="1" ht="22.5" x14ac:dyDescent="0.55000000000000004">
      <c r="A14" s="21" t="s">
        <v>118</v>
      </c>
      <c r="C14" s="6">
        <v>64950320</v>
      </c>
      <c r="E14" s="6">
        <v>270682666911</v>
      </c>
      <c r="G14" s="6">
        <v>245207991100</v>
      </c>
      <c r="I14" s="6">
        <f t="shared" si="0"/>
        <v>25474675811</v>
      </c>
      <c r="K14" s="6">
        <v>64950320</v>
      </c>
      <c r="M14" s="6">
        <v>270682666911</v>
      </c>
      <c r="O14" s="6">
        <v>252933209935</v>
      </c>
      <c r="Q14" s="6">
        <f t="shared" si="1"/>
        <v>17749456976</v>
      </c>
    </row>
    <row r="15" spans="1:17" s="6" customFormat="1" ht="22.5" x14ac:dyDescent="0.55000000000000004">
      <c r="A15" s="21" t="s">
        <v>67</v>
      </c>
      <c r="C15" s="6">
        <v>88451851</v>
      </c>
      <c r="E15" s="6">
        <v>273836528758</v>
      </c>
      <c r="G15" s="6">
        <v>282701108695</v>
      </c>
      <c r="I15" s="6">
        <f t="shared" si="0"/>
        <v>-8864579937</v>
      </c>
      <c r="K15" s="6">
        <v>88451851</v>
      </c>
      <c r="M15" s="6">
        <v>273836528758</v>
      </c>
      <c r="O15" s="6">
        <v>210906788049</v>
      </c>
      <c r="Q15" s="6">
        <f t="shared" si="1"/>
        <v>62929740709</v>
      </c>
    </row>
    <row r="16" spans="1:17" s="6" customFormat="1" ht="22.5" x14ac:dyDescent="0.55000000000000004">
      <c r="A16" s="21" t="s">
        <v>122</v>
      </c>
      <c r="C16" s="6">
        <v>9141154</v>
      </c>
      <c r="E16" s="6">
        <v>67030942380</v>
      </c>
      <c r="G16" s="6">
        <v>51336097653</v>
      </c>
      <c r="I16" s="6">
        <f t="shared" si="0"/>
        <v>15694844727</v>
      </c>
      <c r="K16" s="6">
        <v>9141154</v>
      </c>
      <c r="M16" s="6">
        <v>67030942380</v>
      </c>
      <c r="O16" s="6">
        <v>51336097653</v>
      </c>
      <c r="Q16" s="6">
        <f t="shared" si="1"/>
        <v>15694844727</v>
      </c>
    </row>
    <row r="17" spans="1:17" s="6" customFormat="1" ht="22.5" x14ac:dyDescent="0.55000000000000004">
      <c r="A17" s="21" t="s">
        <v>93</v>
      </c>
      <c r="C17" s="6">
        <v>2416013</v>
      </c>
      <c r="E17" s="6">
        <v>139572972920</v>
      </c>
      <c r="G17" s="6">
        <v>91578281785</v>
      </c>
      <c r="I17" s="6">
        <f t="shared" si="0"/>
        <v>47994691135</v>
      </c>
      <c r="K17" s="6">
        <v>2416013</v>
      </c>
      <c r="M17" s="6">
        <v>139572972920</v>
      </c>
      <c r="O17" s="6">
        <v>81414021580</v>
      </c>
      <c r="Q17" s="6">
        <f t="shared" si="1"/>
        <v>58158951340</v>
      </c>
    </row>
    <row r="18" spans="1:17" s="6" customFormat="1" ht="22.5" x14ac:dyDescent="0.55000000000000004">
      <c r="A18" s="21" t="s">
        <v>97</v>
      </c>
      <c r="C18" s="6">
        <v>13874882</v>
      </c>
      <c r="E18" s="6">
        <v>140292141162</v>
      </c>
      <c r="G18" s="6">
        <v>165697555778</v>
      </c>
      <c r="I18" s="6">
        <f t="shared" si="0"/>
        <v>-25405414616</v>
      </c>
      <c r="K18" s="6">
        <v>13874882</v>
      </c>
      <c r="M18" s="6">
        <v>140292141162</v>
      </c>
      <c r="O18" s="6">
        <v>145739685268</v>
      </c>
      <c r="Q18" s="6">
        <f t="shared" si="1"/>
        <v>-5447544106</v>
      </c>
    </row>
    <row r="19" spans="1:17" s="6" customFormat="1" ht="22.5" x14ac:dyDescent="0.55000000000000004">
      <c r="A19" s="21" t="s">
        <v>73</v>
      </c>
      <c r="C19" s="6">
        <v>18682752</v>
      </c>
      <c r="E19" s="6">
        <v>313112466784</v>
      </c>
      <c r="G19" s="6">
        <v>277148098189</v>
      </c>
      <c r="I19" s="6">
        <f t="shared" si="0"/>
        <v>35964368595</v>
      </c>
      <c r="K19" s="6">
        <v>18682752</v>
      </c>
      <c r="M19" s="6">
        <v>313112466784</v>
      </c>
      <c r="O19" s="6">
        <v>274643333425</v>
      </c>
      <c r="Q19" s="6">
        <f t="shared" si="1"/>
        <v>38469133359</v>
      </c>
    </row>
    <row r="20" spans="1:17" s="6" customFormat="1" ht="22.5" x14ac:dyDescent="0.55000000000000004">
      <c r="A20" s="21" t="s">
        <v>50</v>
      </c>
      <c r="C20" s="6">
        <v>258106143</v>
      </c>
      <c r="E20" s="6">
        <v>1382999305579</v>
      </c>
      <c r="G20" s="6">
        <v>993142498207</v>
      </c>
      <c r="I20" s="6">
        <f t="shared" si="0"/>
        <v>389856807372</v>
      </c>
      <c r="K20" s="6">
        <v>258106143</v>
      </c>
      <c r="M20" s="6">
        <v>1382999305579</v>
      </c>
      <c r="O20" s="6">
        <v>666203653280</v>
      </c>
      <c r="Q20" s="6">
        <f t="shared" si="1"/>
        <v>716795652299</v>
      </c>
    </row>
    <row r="21" spans="1:17" s="6" customFormat="1" ht="22.5" x14ac:dyDescent="0.55000000000000004">
      <c r="A21" s="21" t="s">
        <v>56</v>
      </c>
      <c r="C21" s="6">
        <v>50797813</v>
      </c>
      <c r="E21" s="6">
        <v>1569616243498</v>
      </c>
      <c r="G21" s="6">
        <v>1198758188230</v>
      </c>
      <c r="I21" s="6">
        <f t="shared" si="0"/>
        <v>370858055268</v>
      </c>
      <c r="K21" s="6">
        <v>50797813</v>
      </c>
      <c r="M21" s="6">
        <v>1569616243498</v>
      </c>
      <c r="O21" s="6">
        <v>692964848563</v>
      </c>
      <c r="Q21" s="6">
        <f t="shared" si="1"/>
        <v>876651394935</v>
      </c>
    </row>
    <row r="22" spans="1:17" s="6" customFormat="1" ht="22.5" x14ac:dyDescent="0.55000000000000004">
      <c r="A22" s="21" t="s">
        <v>113</v>
      </c>
      <c r="C22" s="6">
        <v>2412266</v>
      </c>
      <c r="E22" s="6">
        <v>37196842117</v>
      </c>
      <c r="G22" s="6">
        <v>37495336650</v>
      </c>
      <c r="I22" s="6">
        <f t="shared" si="0"/>
        <v>-298494533</v>
      </c>
      <c r="K22" s="6">
        <v>2412266</v>
      </c>
      <c r="M22" s="6">
        <v>37196842117</v>
      </c>
      <c r="O22" s="6">
        <v>37071541167</v>
      </c>
      <c r="Q22" s="6">
        <f t="shared" si="1"/>
        <v>125300950</v>
      </c>
    </row>
    <row r="23" spans="1:17" s="6" customFormat="1" ht="22.5" x14ac:dyDescent="0.55000000000000004">
      <c r="A23" s="21" t="s">
        <v>94</v>
      </c>
      <c r="C23" s="6">
        <v>32284621</v>
      </c>
      <c r="E23" s="6">
        <v>1372061657476</v>
      </c>
      <c r="G23" s="6">
        <v>1282611193200</v>
      </c>
      <c r="I23" s="6">
        <f t="shared" si="0"/>
        <v>89450464276</v>
      </c>
      <c r="K23" s="6">
        <v>32284621</v>
      </c>
      <c r="M23" s="6">
        <v>1372061657476</v>
      </c>
      <c r="O23" s="6">
        <v>1095262677539</v>
      </c>
      <c r="Q23" s="6">
        <f t="shared" si="1"/>
        <v>276798979937</v>
      </c>
    </row>
    <row r="24" spans="1:17" s="6" customFormat="1" ht="22.5" x14ac:dyDescent="0.55000000000000004">
      <c r="A24" s="21" t="s">
        <v>60</v>
      </c>
      <c r="C24" s="6">
        <v>16800214</v>
      </c>
      <c r="E24" s="6">
        <v>1151087553276</v>
      </c>
      <c r="G24" s="6">
        <v>1128591634938</v>
      </c>
      <c r="I24" s="6">
        <f t="shared" si="0"/>
        <v>22495918338</v>
      </c>
      <c r="K24" s="6">
        <v>16800214</v>
      </c>
      <c r="M24" s="6">
        <v>1151087553276</v>
      </c>
      <c r="O24" s="6">
        <v>865922765296</v>
      </c>
      <c r="Q24" s="6">
        <f t="shared" si="1"/>
        <v>285164787980</v>
      </c>
    </row>
    <row r="25" spans="1:17" s="6" customFormat="1" ht="22.5" x14ac:dyDescent="0.55000000000000004">
      <c r="A25" s="21" t="s">
        <v>100</v>
      </c>
      <c r="C25" s="6">
        <v>19635304</v>
      </c>
      <c r="E25" s="6">
        <v>149438622178</v>
      </c>
      <c r="G25" s="6">
        <v>110131516440</v>
      </c>
      <c r="I25" s="6">
        <f t="shared" si="0"/>
        <v>39307105738</v>
      </c>
      <c r="K25" s="6">
        <v>19635304</v>
      </c>
      <c r="M25" s="6">
        <v>149438622178</v>
      </c>
      <c r="O25" s="6">
        <v>106224491458</v>
      </c>
      <c r="Q25" s="6">
        <f t="shared" si="1"/>
        <v>43214130720</v>
      </c>
    </row>
    <row r="26" spans="1:17" s="6" customFormat="1" ht="22.5" x14ac:dyDescent="0.55000000000000004">
      <c r="A26" s="21" t="s">
        <v>61</v>
      </c>
      <c r="C26" s="6">
        <v>99447074</v>
      </c>
      <c r="E26" s="6">
        <v>1204862630520</v>
      </c>
      <c r="G26" s="6">
        <v>1104228773593</v>
      </c>
      <c r="I26" s="6">
        <f t="shared" si="0"/>
        <v>100633856927</v>
      </c>
      <c r="K26" s="6">
        <v>99447074</v>
      </c>
      <c r="M26" s="6">
        <v>1204862630520</v>
      </c>
      <c r="O26" s="6">
        <v>728875372930</v>
      </c>
      <c r="Q26" s="6">
        <f t="shared" si="1"/>
        <v>475987257590</v>
      </c>
    </row>
    <row r="27" spans="1:17" s="6" customFormat="1" ht="22.5" x14ac:dyDescent="0.55000000000000004">
      <c r="A27" s="21" t="s">
        <v>112</v>
      </c>
      <c r="C27" s="6">
        <v>22081582</v>
      </c>
      <c r="E27" s="6">
        <v>63037634475</v>
      </c>
      <c r="G27" s="6">
        <v>57866664111</v>
      </c>
      <c r="I27" s="6">
        <f t="shared" si="0"/>
        <v>5170970364</v>
      </c>
      <c r="K27" s="6">
        <v>22081582</v>
      </c>
      <c r="M27" s="6">
        <v>63037634475</v>
      </c>
      <c r="O27" s="6">
        <v>50266096594</v>
      </c>
      <c r="Q27" s="6">
        <f t="shared" si="1"/>
        <v>12771537881</v>
      </c>
    </row>
    <row r="28" spans="1:17" s="6" customFormat="1" ht="22.5" x14ac:dyDescent="0.55000000000000004">
      <c r="A28" s="21" t="s">
        <v>59</v>
      </c>
      <c r="C28" s="6">
        <v>68979260</v>
      </c>
      <c r="E28" s="6">
        <v>1531138145663</v>
      </c>
      <c r="G28" s="6">
        <v>1012251126397</v>
      </c>
      <c r="I28" s="6">
        <f t="shared" si="0"/>
        <v>518887019266</v>
      </c>
      <c r="K28" s="6">
        <v>68979260</v>
      </c>
      <c r="M28" s="6">
        <v>1531138145663</v>
      </c>
      <c r="O28" s="6">
        <v>761400606378</v>
      </c>
      <c r="Q28" s="6">
        <f t="shared" si="1"/>
        <v>769737539285</v>
      </c>
    </row>
    <row r="29" spans="1:17" s="6" customFormat="1" ht="22.5" x14ac:dyDescent="0.55000000000000004">
      <c r="A29" s="21" t="s">
        <v>49</v>
      </c>
      <c r="C29" s="6">
        <v>202199960</v>
      </c>
      <c r="E29" s="6">
        <v>1364331289303</v>
      </c>
      <c r="G29" s="6">
        <v>1009045034990</v>
      </c>
      <c r="I29" s="6">
        <f t="shared" si="0"/>
        <v>355286254313</v>
      </c>
      <c r="K29" s="6">
        <v>202199960</v>
      </c>
      <c r="M29" s="6">
        <v>1364331289303</v>
      </c>
      <c r="O29" s="6">
        <v>624078364694</v>
      </c>
      <c r="Q29" s="6">
        <f t="shared" si="1"/>
        <v>740252924609</v>
      </c>
    </row>
    <row r="30" spans="1:17" s="6" customFormat="1" ht="22.5" x14ac:dyDescent="0.55000000000000004">
      <c r="A30" s="21" t="s">
        <v>51</v>
      </c>
      <c r="C30" s="6">
        <v>2030191</v>
      </c>
      <c r="E30" s="6">
        <v>308621035931</v>
      </c>
      <c r="G30" s="6">
        <v>364221170341</v>
      </c>
      <c r="I30" s="6">
        <f t="shared" si="0"/>
        <v>-55600134410</v>
      </c>
      <c r="K30" s="6">
        <v>2030191</v>
      </c>
      <c r="M30" s="6">
        <v>308621035931</v>
      </c>
      <c r="O30" s="6">
        <v>295120248593</v>
      </c>
      <c r="Q30" s="6">
        <f t="shared" si="1"/>
        <v>13500787338</v>
      </c>
    </row>
    <row r="31" spans="1:17" s="6" customFormat="1" ht="22.5" x14ac:dyDescent="0.55000000000000004">
      <c r="A31" s="21" t="s">
        <v>70</v>
      </c>
      <c r="C31" s="6">
        <v>248678350</v>
      </c>
      <c r="E31" s="6">
        <v>1631057598603</v>
      </c>
      <c r="G31" s="6">
        <v>972339474848</v>
      </c>
      <c r="I31" s="6">
        <f t="shared" si="0"/>
        <v>658718123755</v>
      </c>
      <c r="K31" s="6">
        <v>248678350</v>
      </c>
      <c r="M31" s="6">
        <v>1631057598603</v>
      </c>
      <c r="O31" s="6">
        <v>627099870552</v>
      </c>
      <c r="Q31" s="6">
        <f t="shared" si="1"/>
        <v>1003957728051</v>
      </c>
    </row>
    <row r="32" spans="1:17" s="6" customFormat="1" ht="22.5" x14ac:dyDescent="0.55000000000000004">
      <c r="A32" s="21" t="s">
        <v>55</v>
      </c>
      <c r="C32" s="6">
        <v>81165264</v>
      </c>
      <c r="E32" s="6">
        <v>1713040207953</v>
      </c>
      <c r="G32" s="6">
        <v>1133973019650</v>
      </c>
      <c r="I32" s="6">
        <f t="shared" si="0"/>
        <v>579067188303</v>
      </c>
      <c r="K32" s="6">
        <v>81165264</v>
      </c>
      <c r="M32" s="6">
        <v>1713040207953</v>
      </c>
      <c r="O32" s="6">
        <v>650288880171</v>
      </c>
      <c r="Q32" s="6">
        <f t="shared" si="1"/>
        <v>1062751327782</v>
      </c>
    </row>
    <row r="33" spans="1:17" s="6" customFormat="1" ht="22.5" x14ac:dyDescent="0.55000000000000004">
      <c r="A33" s="21" t="s">
        <v>104</v>
      </c>
      <c r="C33" s="6">
        <v>85360555</v>
      </c>
      <c r="E33" s="6">
        <v>378866311210</v>
      </c>
      <c r="G33" s="6">
        <v>399019470653</v>
      </c>
      <c r="I33" s="6">
        <f t="shared" si="0"/>
        <v>-20153159443</v>
      </c>
      <c r="K33" s="6">
        <v>85360555</v>
      </c>
      <c r="M33" s="6">
        <v>378866311210</v>
      </c>
      <c r="O33" s="6">
        <v>378365341957</v>
      </c>
      <c r="Q33" s="6">
        <f t="shared" si="1"/>
        <v>500969253</v>
      </c>
    </row>
    <row r="34" spans="1:17" s="6" customFormat="1" ht="22.5" x14ac:dyDescent="0.55000000000000004">
      <c r="A34" s="21" t="s">
        <v>47</v>
      </c>
      <c r="C34" s="6">
        <v>21840736</v>
      </c>
      <c r="E34" s="6">
        <v>1131273551180</v>
      </c>
      <c r="G34" s="6">
        <v>943811554671</v>
      </c>
      <c r="I34" s="6">
        <f t="shared" si="0"/>
        <v>187461996509</v>
      </c>
      <c r="K34" s="6">
        <v>21840736</v>
      </c>
      <c r="M34" s="6">
        <v>1131273551180</v>
      </c>
      <c r="O34" s="6">
        <v>661576975994</v>
      </c>
      <c r="Q34" s="6">
        <f t="shared" si="1"/>
        <v>469696575186</v>
      </c>
    </row>
    <row r="35" spans="1:17" s="6" customFormat="1" ht="22.5" x14ac:dyDescent="0.55000000000000004">
      <c r="A35" s="21" t="s">
        <v>77</v>
      </c>
      <c r="C35" s="6">
        <v>66615230</v>
      </c>
      <c r="E35" s="6">
        <v>785271495953</v>
      </c>
      <c r="G35" s="6">
        <v>782477263519</v>
      </c>
      <c r="I35" s="6">
        <f t="shared" si="0"/>
        <v>2794232434</v>
      </c>
      <c r="K35" s="6">
        <v>66615230</v>
      </c>
      <c r="M35" s="6">
        <v>785271495953</v>
      </c>
      <c r="O35" s="6">
        <v>767286284915</v>
      </c>
      <c r="Q35" s="6">
        <f t="shared" si="1"/>
        <v>17985211038</v>
      </c>
    </row>
    <row r="36" spans="1:17" s="6" customFormat="1" ht="22.5" x14ac:dyDescent="0.55000000000000004">
      <c r="A36" s="21" t="s">
        <v>48</v>
      </c>
      <c r="C36" s="6">
        <v>82751575</v>
      </c>
      <c r="E36" s="6">
        <v>1045284554790</v>
      </c>
      <c r="G36" s="6">
        <v>850390407422</v>
      </c>
      <c r="I36" s="6">
        <f t="shared" si="0"/>
        <v>194894147368</v>
      </c>
      <c r="K36" s="6">
        <v>82751575</v>
      </c>
      <c r="M36" s="6">
        <v>1045284554790</v>
      </c>
      <c r="O36" s="6">
        <v>545951461836</v>
      </c>
      <c r="Q36" s="6">
        <f t="shared" si="1"/>
        <v>499333092954</v>
      </c>
    </row>
    <row r="37" spans="1:17" s="6" customFormat="1" ht="22.5" x14ac:dyDescent="0.55000000000000004">
      <c r="A37" s="21" t="s">
        <v>74</v>
      </c>
      <c r="C37" s="6">
        <v>44040858</v>
      </c>
      <c r="E37" s="6">
        <v>256958482346</v>
      </c>
      <c r="G37" s="6">
        <v>225057174163</v>
      </c>
      <c r="I37" s="6">
        <f t="shared" si="0"/>
        <v>31901308183</v>
      </c>
      <c r="K37" s="6">
        <v>44040858</v>
      </c>
      <c r="M37" s="6">
        <v>256958482346</v>
      </c>
      <c r="O37" s="6">
        <v>192044249436</v>
      </c>
      <c r="Q37" s="6">
        <f t="shared" si="1"/>
        <v>64914232910</v>
      </c>
    </row>
    <row r="38" spans="1:17" s="6" customFormat="1" ht="22.5" x14ac:dyDescent="0.55000000000000004">
      <c r="A38" s="21" t="s">
        <v>65</v>
      </c>
      <c r="C38" s="6">
        <v>34503503</v>
      </c>
      <c r="E38" s="6">
        <v>2373979082518</v>
      </c>
      <c r="G38" s="6">
        <v>2211724480846</v>
      </c>
      <c r="I38" s="6">
        <f t="shared" si="0"/>
        <v>162254601672</v>
      </c>
      <c r="K38" s="6">
        <v>34503503</v>
      </c>
      <c r="M38" s="6">
        <v>2373979082518</v>
      </c>
      <c r="O38" s="6">
        <v>1650491212066</v>
      </c>
      <c r="Q38" s="6">
        <f t="shared" si="1"/>
        <v>723487870452</v>
      </c>
    </row>
    <row r="39" spans="1:17" s="6" customFormat="1" ht="22.5" x14ac:dyDescent="0.55000000000000004">
      <c r="A39" s="21" t="s">
        <v>75</v>
      </c>
      <c r="C39" s="6">
        <v>83575210</v>
      </c>
      <c r="E39" s="6">
        <v>1108763051388</v>
      </c>
      <c r="G39" s="6">
        <v>677531348530</v>
      </c>
      <c r="I39" s="6">
        <f t="shared" si="0"/>
        <v>431231702858</v>
      </c>
      <c r="K39" s="6">
        <v>83575210</v>
      </c>
      <c r="M39" s="6">
        <v>1108763051388</v>
      </c>
      <c r="O39" s="6">
        <v>672122444872</v>
      </c>
      <c r="Q39" s="6">
        <f t="shared" si="1"/>
        <v>436640606516</v>
      </c>
    </row>
    <row r="40" spans="1:17" s="6" customFormat="1" ht="22.5" x14ac:dyDescent="0.55000000000000004">
      <c r="A40" s="21" t="s">
        <v>62</v>
      </c>
      <c r="C40" s="6">
        <v>116209317</v>
      </c>
      <c r="E40" s="6">
        <v>445100533261</v>
      </c>
      <c r="G40" s="6">
        <v>299946510251</v>
      </c>
      <c r="I40" s="6">
        <f t="shared" si="0"/>
        <v>145154023010</v>
      </c>
      <c r="K40" s="6">
        <v>116209317</v>
      </c>
      <c r="M40" s="6">
        <v>445100533261</v>
      </c>
      <c r="O40" s="6">
        <v>260989927581</v>
      </c>
      <c r="Q40" s="6">
        <f t="shared" si="1"/>
        <v>184110605680</v>
      </c>
    </row>
    <row r="41" spans="1:17" s="6" customFormat="1" ht="22.5" x14ac:dyDescent="0.55000000000000004">
      <c r="A41" s="21" t="s">
        <v>45</v>
      </c>
      <c r="C41" s="6">
        <v>25353</v>
      </c>
      <c r="E41" s="6">
        <v>630786037910</v>
      </c>
      <c r="G41" s="6">
        <v>530881781428</v>
      </c>
      <c r="I41" s="6">
        <f t="shared" si="0"/>
        <v>99904256482</v>
      </c>
      <c r="K41" s="6">
        <v>25353</v>
      </c>
      <c r="M41" s="6">
        <v>630786037910</v>
      </c>
      <c r="O41" s="6">
        <v>464372590443</v>
      </c>
      <c r="Q41" s="6">
        <f t="shared" si="1"/>
        <v>166413447467</v>
      </c>
    </row>
    <row r="42" spans="1:17" s="6" customFormat="1" ht="22.5" x14ac:dyDescent="0.55000000000000004">
      <c r="A42" s="21" t="s">
        <v>78</v>
      </c>
      <c r="C42" s="6">
        <v>50953077</v>
      </c>
      <c r="E42" s="6">
        <v>984893405244</v>
      </c>
      <c r="G42" s="6">
        <v>836840755676</v>
      </c>
      <c r="I42" s="6">
        <f t="shared" si="0"/>
        <v>148052649568</v>
      </c>
      <c r="K42" s="6">
        <v>50953077</v>
      </c>
      <c r="M42" s="6">
        <v>984893405244</v>
      </c>
      <c r="O42" s="6">
        <v>508892193046</v>
      </c>
      <c r="Q42" s="6">
        <f t="shared" si="1"/>
        <v>476001212198</v>
      </c>
    </row>
    <row r="43" spans="1:17" s="6" customFormat="1" ht="22.5" x14ac:dyDescent="0.55000000000000004">
      <c r="A43" s="21" t="s">
        <v>46</v>
      </c>
      <c r="C43" s="6">
        <v>112044166</v>
      </c>
      <c r="E43" s="6">
        <v>1150692968577</v>
      </c>
      <c r="G43" s="6">
        <v>749340155382</v>
      </c>
      <c r="I43" s="6">
        <f t="shared" si="0"/>
        <v>401352813195</v>
      </c>
      <c r="K43" s="6">
        <v>112044166</v>
      </c>
      <c r="M43" s="6">
        <v>1150692968577</v>
      </c>
      <c r="O43" s="6">
        <v>514530310174</v>
      </c>
      <c r="Q43" s="6">
        <f t="shared" si="1"/>
        <v>636162658403</v>
      </c>
    </row>
    <row r="44" spans="1:17" s="6" customFormat="1" ht="22.5" x14ac:dyDescent="0.55000000000000004">
      <c r="A44" s="21" t="s">
        <v>96</v>
      </c>
      <c r="C44" s="6">
        <v>7725173</v>
      </c>
      <c r="E44" s="6">
        <v>81867085168</v>
      </c>
      <c r="G44" s="6">
        <v>71672026808</v>
      </c>
      <c r="I44" s="6">
        <f t="shared" si="0"/>
        <v>10195058360</v>
      </c>
      <c r="K44" s="6">
        <v>7725173</v>
      </c>
      <c r="M44" s="6">
        <v>81867085168</v>
      </c>
      <c r="O44" s="6">
        <v>90835670466</v>
      </c>
      <c r="Q44" s="6">
        <f t="shared" si="1"/>
        <v>-8968585298</v>
      </c>
    </row>
    <row r="45" spans="1:17" s="6" customFormat="1" ht="22.5" x14ac:dyDescent="0.55000000000000004">
      <c r="A45" s="21" t="s">
        <v>52</v>
      </c>
      <c r="C45" s="6">
        <v>28496594</v>
      </c>
      <c r="E45" s="6">
        <v>1213619453894</v>
      </c>
      <c r="G45" s="6">
        <v>1002672436750</v>
      </c>
      <c r="I45" s="6">
        <f t="shared" si="0"/>
        <v>210947017144</v>
      </c>
      <c r="K45" s="6">
        <v>28496594</v>
      </c>
      <c r="M45" s="6">
        <v>1213619453894</v>
      </c>
      <c r="O45" s="6">
        <v>555514106157</v>
      </c>
      <c r="Q45" s="6">
        <f t="shared" si="1"/>
        <v>658105347737</v>
      </c>
    </row>
    <row r="46" spans="1:17" s="6" customFormat="1" ht="22.5" x14ac:dyDescent="0.55000000000000004">
      <c r="A46" s="21" t="s">
        <v>103</v>
      </c>
      <c r="C46" s="6">
        <v>211176378</v>
      </c>
      <c r="E46" s="6">
        <v>1100105919139</v>
      </c>
      <c r="G46" s="6">
        <v>775618074312</v>
      </c>
      <c r="I46" s="6">
        <f t="shared" si="0"/>
        <v>324487844827</v>
      </c>
      <c r="K46" s="6">
        <v>211176378</v>
      </c>
      <c r="M46" s="6">
        <v>1100105919139</v>
      </c>
      <c r="O46" s="6">
        <v>482043599832</v>
      </c>
      <c r="Q46" s="6">
        <f t="shared" si="1"/>
        <v>618062319307</v>
      </c>
    </row>
    <row r="47" spans="1:17" s="6" customFormat="1" ht="22.5" x14ac:dyDescent="0.55000000000000004">
      <c r="A47" s="21" t="s">
        <v>71</v>
      </c>
      <c r="C47" s="6">
        <v>319117821</v>
      </c>
      <c r="E47" s="6">
        <v>6694002990751</v>
      </c>
      <c r="G47" s="6">
        <v>4692768416411</v>
      </c>
      <c r="I47" s="6">
        <f t="shared" si="0"/>
        <v>2001234574340</v>
      </c>
      <c r="K47" s="6">
        <v>319117821</v>
      </c>
      <c r="M47" s="6">
        <v>6694002990751</v>
      </c>
      <c r="O47" s="6">
        <v>3109808438285</v>
      </c>
      <c r="Q47" s="6">
        <f t="shared" si="1"/>
        <v>3584194552466</v>
      </c>
    </row>
    <row r="48" spans="1:17" s="6" customFormat="1" ht="23.25" thickBot="1" x14ac:dyDescent="0.6">
      <c r="A48" s="21" t="s">
        <v>68</v>
      </c>
      <c r="C48" s="6">
        <v>17408468</v>
      </c>
      <c r="E48" s="6">
        <v>904806910409</v>
      </c>
      <c r="G48" s="6">
        <v>611150601188</v>
      </c>
      <c r="I48" s="6">
        <f t="shared" si="0"/>
        <v>293656309221</v>
      </c>
      <c r="K48" s="6">
        <v>17408468</v>
      </c>
      <c r="M48" s="6">
        <v>904806910409</v>
      </c>
      <c r="O48" s="6">
        <v>322047313633</v>
      </c>
      <c r="Q48" s="6">
        <f t="shared" si="1"/>
        <v>582759596776</v>
      </c>
    </row>
    <row r="49" spans="5:17" s="52" customFormat="1" ht="24.75" thickBot="1" x14ac:dyDescent="0.25">
      <c r="E49" s="53">
        <f>SUM(E8:E48)</f>
        <v>39084937264127</v>
      </c>
      <c r="G49" s="53">
        <f>SUM(G8:G48)</f>
        <v>30370846387323</v>
      </c>
      <c r="I49" s="53">
        <f>SUM(I8:I48)</f>
        <v>8714090876804</v>
      </c>
      <c r="K49" s="52" t="s">
        <v>15</v>
      </c>
      <c r="M49" s="53">
        <f>SUM(M8:M48)</f>
        <v>39084937264127</v>
      </c>
      <c r="O49" s="53">
        <f>SUM(O8:O48)</f>
        <v>22019658793193</v>
      </c>
      <c r="Q49" s="53">
        <f>SUM(Q8:Q48)</f>
        <v>17065278470934</v>
      </c>
    </row>
    <row r="50" spans="5:17" ht="19.5" thickTop="1" x14ac:dyDescent="0.2">
      <c r="I50" s="18"/>
    </row>
    <row r="51" spans="5:17" x14ac:dyDescent="0.2">
      <c r="I51" s="54"/>
    </row>
    <row r="52" spans="5:17" x14ac:dyDescent="0.2">
      <c r="I52" s="49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tabSelected="1" workbookViewId="0">
      <selection activeCell="E14" sqref="E14"/>
    </sheetView>
  </sheetViews>
  <sheetFormatPr defaultRowHeight="22.5" x14ac:dyDescent="0.2"/>
  <cols>
    <col min="1" max="1" width="24.75" style="33" bestFit="1" customWidth="1"/>
    <col min="2" max="2" width="0.875" style="33" customWidth="1"/>
    <col min="3" max="3" width="18.875" style="33" bestFit="1" customWidth="1"/>
    <col min="4" max="4" width="0.875" style="33" customWidth="1"/>
    <col min="5" max="5" width="20.625" style="33" bestFit="1" customWidth="1"/>
    <col min="6" max="6" width="0.875" style="33" customWidth="1"/>
    <col min="7" max="7" width="20" style="33" bestFit="1" customWidth="1"/>
    <col min="8" max="8" width="0.875" style="33" customWidth="1"/>
    <col min="9" max="9" width="19" style="33" bestFit="1" customWidth="1"/>
    <col min="10" max="10" width="0.875" style="33" customWidth="1"/>
    <col min="11" max="11" width="18.25" style="33" bestFit="1" customWidth="1"/>
    <col min="12" max="12" width="0.875" style="33" customWidth="1"/>
    <col min="13" max="13" width="8" style="33" customWidth="1"/>
    <col min="14" max="16384" width="9" style="33"/>
  </cols>
  <sheetData>
    <row r="2" spans="1:20" ht="24" x14ac:dyDescent="0.2">
      <c r="A2" s="58" t="str">
        <f>+سهام!A2</f>
        <v>صندوق سرمایه‌گذاری بخشی صنایع مفید - دارونو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</row>
    <row r="3" spans="1:20" ht="24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</row>
    <row r="4" spans="1:20" ht="24" x14ac:dyDescent="0.2">
      <c r="A4" s="58" t="str">
        <f>+سهام!A4</f>
        <v>برای ماه منتهی به 1405/04/31</v>
      </c>
      <c r="B4" s="58" t="s">
        <v>16</v>
      </c>
      <c r="C4" s="58" t="s">
        <v>16</v>
      </c>
      <c r="D4" s="58" t="s">
        <v>16</v>
      </c>
      <c r="E4" s="58" t="s">
        <v>16</v>
      </c>
      <c r="F4" s="58" t="s">
        <v>16</v>
      </c>
      <c r="G4" s="58" t="s">
        <v>16</v>
      </c>
      <c r="H4" s="58" t="s">
        <v>16</v>
      </c>
      <c r="I4" s="58" t="s">
        <v>16</v>
      </c>
      <c r="J4" s="58" t="s">
        <v>16</v>
      </c>
      <c r="K4" s="58" t="s">
        <v>16</v>
      </c>
    </row>
    <row r="5" spans="1:20" ht="25.5" x14ac:dyDescent="0.2">
      <c r="A5" s="59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ht="24.75" thickBot="1" x14ac:dyDescent="0.25">
      <c r="A6" s="60" t="s">
        <v>18</v>
      </c>
      <c r="C6" s="34" t="str">
        <f>+سهام!C6</f>
        <v>1405/03/31</v>
      </c>
      <c r="E6" s="60" t="s">
        <v>5</v>
      </c>
      <c r="F6" s="60" t="s">
        <v>5</v>
      </c>
      <c r="G6" s="60" t="s">
        <v>5</v>
      </c>
      <c r="I6" s="60" t="str">
        <f>+سهام!Q6</f>
        <v>1405/04/31</v>
      </c>
      <c r="J6" s="60" t="s">
        <v>4</v>
      </c>
      <c r="K6" s="60" t="s">
        <v>4</v>
      </c>
    </row>
    <row r="7" spans="1:20" ht="24.75" thickBot="1" x14ac:dyDescent="0.25">
      <c r="A7" s="60" t="s">
        <v>18</v>
      </c>
      <c r="C7" s="34" t="s">
        <v>19</v>
      </c>
      <c r="E7" s="34" t="s">
        <v>20</v>
      </c>
      <c r="G7" s="34" t="s">
        <v>21</v>
      </c>
      <c r="I7" s="34" t="s">
        <v>19</v>
      </c>
      <c r="K7" s="34" t="s">
        <v>22</v>
      </c>
    </row>
    <row r="8" spans="1:20" ht="24" x14ac:dyDescent="0.2">
      <c r="A8" s="35" t="s">
        <v>23</v>
      </c>
      <c r="C8" s="33">
        <v>295336238648</v>
      </c>
      <c r="E8" s="33">
        <v>1176126711988</v>
      </c>
      <c r="G8" s="33">
        <v>1468084765000</v>
      </c>
      <c r="I8" s="33">
        <f>+C8+E8-G8</f>
        <v>3378185636</v>
      </c>
      <c r="K8" s="47">
        <v>8.2820059680439E-5</v>
      </c>
    </row>
    <row r="9" spans="1:20" ht="24" x14ac:dyDescent="0.2">
      <c r="A9" s="35" t="s">
        <v>114</v>
      </c>
      <c r="C9" s="33">
        <v>4068645795</v>
      </c>
      <c r="E9" s="33">
        <v>6250975340</v>
      </c>
      <c r="G9" s="33">
        <v>10308225000</v>
      </c>
      <c r="I9" s="33">
        <f>+C9+E9-G9</f>
        <v>11396135</v>
      </c>
      <c r="K9" s="47">
        <v>2.7938919956568653E-7</v>
      </c>
    </row>
    <row r="10" spans="1:20" ht="24" x14ac:dyDescent="0.2">
      <c r="A10" s="35" t="s">
        <v>114</v>
      </c>
      <c r="C10" s="33">
        <v>129999000000</v>
      </c>
      <c r="E10" s="33">
        <v>0</v>
      </c>
      <c r="G10" s="33">
        <v>0</v>
      </c>
      <c r="I10" s="33">
        <f>+C10+E10-G10</f>
        <v>129999000000</v>
      </c>
      <c r="K10" s="47">
        <v>3.1870732098505049E-3</v>
      </c>
    </row>
    <row r="11" spans="1:20" ht="24.75" thickBot="1" x14ac:dyDescent="0.25">
      <c r="A11" s="35" t="s">
        <v>114</v>
      </c>
      <c r="C11" s="33">
        <v>100000000000</v>
      </c>
      <c r="E11" s="33">
        <v>0</v>
      </c>
      <c r="G11" s="33">
        <v>0</v>
      </c>
      <c r="I11" s="33">
        <f>+C11+E11-G11</f>
        <v>100000000000</v>
      </c>
      <c r="K11" s="47">
        <v>2.451613635374507E-3</v>
      </c>
    </row>
    <row r="12" spans="1:20" ht="24.75" thickBot="1" x14ac:dyDescent="0.25">
      <c r="A12" s="33" t="s">
        <v>15</v>
      </c>
      <c r="C12" s="26">
        <f>SUM(C8:C11)</f>
        <v>529403884443</v>
      </c>
      <c r="D12" s="27"/>
      <c r="E12" s="26">
        <f>SUM(E8:E11)</f>
        <v>1182377687328</v>
      </c>
      <c r="F12" s="27"/>
      <c r="G12" s="26">
        <f>SUM(G8:G11)</f>
        <v>1478392990000</v>
      </c>
      <c r="H12" s="27"/>
      <c r="I12" s="26">
        <f>SUM(I8:I11)</f>
        <v>233388581771</v>
      </c>
      <c r="J12" s="27"/>
      <c r="K12" s="38">
        <f>SUM(K8:K11)</f>
        <v>5.7217862941050168E-3</v>
      </c>
    </row>
    <row r="13" spans="1:20" ht="23.25" thickTop="1" x14ac:dyDescent="0.2"/>
    <row r="14" spans="1:20" x14ac:dyDescent="0.45">
      <c r="I14" s="31"/>
    </row>
    <row r="15" spans="1:20" x14ac:dyDescent="0.45">
      <c r="K15" s="3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zoomScale="90" zoomScaleNormal="90" workbookViewId="0">
      <selection activeCell="Y14" sqref="Y14"/>
    </sheetView>
  </sheetViews>
  <sheetFormatPr defaultRowHeight="18.75" x14ac:dyDescent="0.45"/>
  <cols>
    <col min="1" max="1" width="20.875" style="29" bestFit="1" customWidth="1"/>
    <col min="2" max="2" width="0.875" style="29" customWidth="1"/>
    <col min="3" max="3" width="20.125" style="29" customWidth="1"/>
    <col min="4" max="4" width="0.875" style="29" customWidth="1"/>
    <col min="5" max="5" width="20.125" style="29" customWidth="1"/>
    <col min="6" max="6" width="0.875" style="29" customWidth="1"/>
    <col min="7" max="7" width="28" style="29" customWidth="1"/>
    <col min="8" max="8" width="0.875" style="29" customWidth="1"/>
    <col min="9" max="9" width="8" style="29" customWidth="1"/>
    <col min="10" max="16384" width="9" style="29"/>
  </cols>
  <sheetData>
    <row r="2" spans="1:7" ht="26.25" x14ac:dyDescent="0.45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</row>
    <row r="3" spans="1:7" ht="26.25" x14ac:dyDescent="0.45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</row>
    <row r="4" spans="1:7" ht="26.25" x14ac:dyDescent="0.45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</row>
    <row r="6" spans="1:7" ht="27" thickBot="1" x14ac:dyDescent="0.5">
      <c r="A6" s="23" t="s">
        <v>28</v>
      </c>
      <c r="C6" s="23" t="s">
        <v>19</v>
      </c>
      <c r="E6" s="23" t="s">
        <v>38</v>
      </c>
      <c r="G6" s="23" t="s">
        <v>13</v>
      </c>
    </row>
    <row r="7" spans="1:7" ht="21" x14ac:dyDescent="0.55000000000000004">
      <c r="A7" s="30" t="s">
        <v>43</v>
      </c>
      <c r="C7" s="7">
        <f>+'درآمد سرمایه‌گذاری در سهام'!I59</f>
        <v>9586057175708</v>
      </c>
      <c r="D7" s="7"/>
      <c r="E7" s="1">
        <f>+C7/$C$10</f>
        <v>0.99903325728479164</v>
      </c>
      <c r="F7" s="7"/>
      <c r="G7" s="1">
        <v>0.23501308481445368</v>
      </c>
    </row>
    <row r="8" spans="1:7" ht="21" x14ac:dyDescent="0.55000000000000004">
      <c r="A8" s="30" t="s">
        <v>44</v>
      </c>
      <c r="C8" s="7">
        <f>+'درآمد سپرده بانکی'!C12</f>
        <v>8640556828</v>
      </c>
      <c r="D8" s="7"/>
      <c r="E8" s="1">
        <f>+C8/$C$10</f>
        <v>9.0049573817544391E-4</v>
      </c>
      <c r="F8" s="7"/>
      <c r="G8" s="1">
        <v>2.1183306936753096E-4</v>
      </c>
    </row>
    <row r="9" spans="1:7" ht="21.75" thickBot="1" x14ac:dyDescent="0.6">
      <c r="A9" s="30" t="s">
        <v>108</v>
      </c>
      <c r="C9" s="7">
        <f>+'سایر درآمدها'!C9</f>
        <v>635661831</v>
      </c>
      <c r="D9" s="7"/>
      <c r="E9" s="1">
        <f>+C9/$C$10</f>
        <v>6.6246977032936573E-5</v>
      </c>
      <c r="F9" s="7"/>
      <c r="G9" s="1">
        <v>1.5583972123667253E-5</v>
      </c>
    </row>
    <row r="10" spans="1:7" ht="21.75" thickBot="1" x14ac:dyDescent="0.5">
      <c r="A10" s="29" t="s">
        <v>15</v>
      </c>
      <c r="C10" s="8">
        <f>SUM(C7:C9)</f>
        <v>9595333394367</v>
      </c>
      <c r="D10" s="3"/>
      <c r="E10" s="9">
        <f>SUM(E7:E9)</f>
        <v>1</v>
      </c>
      <c r="F10" s="3"/>
      <c r="G10" s="10">
        <f>SUM(G7:G9)</f>
        <v>0.23524050185594489</v>
      </c>
    </row>
    <row r="11" spans="1:7" ht="19.5" thickTop="1" x14ac:dyDescent="0.45"/>
    <row r="12" spans="1:7" x14ac:dyDescent="0.45">
      <c r="C12" s="15"/>
      <c r="G12" s="15"/>
    </row>
    <row r="13" spans="1:7" x14ac:dyDescent="0.45">
      <c r="C13" s="39"/>
      <c r="G13" s="15"/>
    </row>
    <row r="14" spans="1:7" x14ac:dyDescent="0.45">
      <c r="C14" s="39"/>
      <c r="G14" s="15"/>
    </row>
    <row r="15" spans="1:7" x14ac:dyDescent="0.45">
      <c r="C15" s="39"/>
    </row>
    <row r="16" spans="1:7" x14ac:dyDescent="0.45">
      <c r="C16" s="39"/>
    </row>
    <row r="17" spans="3:7" x14ac:dyDescent="0.45">
      <c r="C17" s="39"/>
    </row>
    <row r="20" spans="3:7" x14ac:dyDescent="0.45">
      <c r="G20" s="3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31E6-2AFA-43C2-AD3C-BC39FAF9CAE1}">
  <dimension ref="A2:E16"/>
  <sheetViews>
    <sheetView rightToLeft="1" workbookViewId="0">
      <selection activeCell="Y14" sqref="Y14"/>
    </sheetView>
  </sheetViews>
  <sheetFormatPr defaultRowHeight="18.75" x14ac:dyDescent="0.2"/>
  <cols>
    <col min="1" max="1" width="30.625" style="40" bestFit="1" customWidth="1"/>
    <col min="2" max="2" width="0.875" style="40" customWidth="1"/>
    <col min="3" max="3" width="19.25" style="40" customWidth="1"/>
    <col min="4" max="4" width="0.875" style="40" customWidth="1"/>
    <col min="5" max="5" width="19.25" style="40" customWidth="1"/>
    <col min="6" max="6" width="0.875" style="40" customWidth="1"/>
    <col min="7" max="7" width="8" style="40" customWidth="1"/>
    <col min="8" max="16384" width="9" style="40"/>
  </cols>
  <sheetData>
    <row r="2" spans="1:5" ht="26.25" x14ac:dyDescent="0.2">
      <c r="A2" s="62" t="str">
        <f>+سهام!A2</f>
        <v>صندوق سرمایه‌گذاری بخشی صنایع مفید - دارونو</v>
      </c>
      <c r="B2" s="62" t="s">
        <v>0</v>
      </c>
      <c r="C2" s="62" t="s">
        <v>0</v>
      </c>
      <c r="D2" s="62" t="s">
        <v>0</v>
      </c>
      <c r="E2" s="62" t="s">
        <v>0</v>
      </c>
    </row>
    <row r="3" spans="1:5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</row>
    <row r="4" spans="1:5" ht="26.25" x14ac:dyDescent="0.2">
      <c r="A4" s="62" t="str">
        <f>+سهام!A4</f>
        <v>برای ماه منتهی به 1405/04/31</v>
      </c>
      <c r="B4" s="62" t="s">
        <v>2</v>
      </c>
      <c r="C4" s="62" t="s">
        <v>2</v>
      </c>
      <c r="D4" s="62" t="s">
        <v>2</v>
      </c>
      <c r="E4" s="62" t="s">
        <v>2</v>
      </c>
    </row>
    <row r="5" spans="1:5" ht="26.25" x14ac:dyDescent="0.2">
      <c r="E5" s="41" t="s">
        <v>107</v>
      </c>
    </row>
    <row r="6" spans="1:5" ht="27" thickBot="1" x14ac:dyDescent="0.25">
      <c r="A6" s="63" t="s">
        <v>108</v>
      </c>
      <c r="C6" s="42" t="s">
        <v>26</v>
      </c>
      <c r="E6" s="42" t="s">
        <v>109</v>
      </c>
    </row>
    <row r="7" spans="1:5" ht="27" thickBot="1" x14ac:dyDescent="0.25">
      <c r="A7" s="63" t="s">
        <v>108</v>
      </c>
      <c r="C7" s="42" t="s">
        <v>19</v>
      </c>
      <c r="E7" s="42" t="s">
        <v>19</v>
      </c>
    </row>
    <row r="8" spans="1:5" ht="23.25" thickBot="1" x14ac:dyDescent="0.25">
      <c r="A8" s="43" t="s">
        <v>111</v>
      </c>
      <c r="B8" s="43"/>
      <c r="C8" s="44">
        <v>635661831</v>
      </c>
      <c r="D8" s="43"/>
      <c r="E8" s="44">
        <v>3059586770</v>
      </c>
    </row>
    <row r="9" spans="1:5" ht="21.75" customHeight="1" thickBot="1" x14ac:dyDescent="0.25">
      <c r="A9" s="43" t="s">
        <v>15</v>
      </c>
      <c r="B9" s="43"/>
      <c r="C9" s="45">
        <f>SUM(C8:C8)</f>
        <v>635661831</v>
      </c>
      <c r="D9" s="43"/>
      <c r="E9" s="45">
        <f>SUM(E8:E8)</f>
        <v>3059586770</v>
      </c>
    </row>
    <row r="10" spans="1:5" ht="19.5" thickTop="1" x14ac:dyDescent="0.2"/>
    <row r="14" spans="1:5" x14ac:dyDescent="0.2">
      <c r="E14" s="46"/>
    </row>
    <row r="16" spans="1:5" x14ac:dyDescent="0.2">
      <c r="E16" s="46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0"/>
  <sheetViews>
    <sheetView rightToLeft="1" topLeftCell="A37" zoomScale="85" zoomScaleNormal="85" workbookViewId="0">
      <selection activeCell="Y14" sqref="Y14"/>
    </sheetView>
  </sheetViews>
  <sheetFormatPr defaultRowHeight="18.75" x14ac:dyDescent="0.45"/>
  <cols>
    <col min="1" max="1" width="35.25" style="12" bestFit="1" customWidth="1"/>
    <col min="2" max="2" width="0.875" style="12" customWidth="1"/>
    <col min="3" max="3" width="19.25" style="12" customWidth="1"/>
    <col min="4" max="4" width="0.875" style="12" customWidth="1"/>
    <col min="5" max="5" width="19.25" style="12" customWidth="1"/>
    <col min="6" max="6" width="0.875" style="12" customWidth="1"/>
    <col min="7" max="7" width="19.25" style="12" customWidth="1"/>
    <col min="8" max="8" width="0.875" style="12" customWidth="1"/>
    <col min="9" max="9" width="19.25" style="12" customWidth="1"/>
    <col min="10" max="10" width="0.875" style="12" customWidth="1"/>
    <col min="11" max="11" width="20.125" style="12" customWidth="1"/>
    <col min="12" max="12" width="0.875" style="12" customWidth="1"/>
    <col min="13" max="13" width="19.25" style="12" customWidth="1"/>
    <col min="14" max="14" width="0.875" style="12" customWidth="1"/>
    <col min="15" max="15" width="20.125" style="12" customWidth="1"/>
    <col min="16" max="16" width="0.875" style="12" customWidth="1"/>
    <col min="17" max="17" width="19.25" style="12" customWidth="1"/>
    <col min="18" max="18" width="0.875" style="12" customWidth="1"/>
    <col min="19" max="19" width="20.125" style="12" customWidth="1"/>
    <col min="20" max="20" width="0.875" style="12" customWidth="1"/>
    <col min="21" max="21" width="20.125" style="12" customWidth="1"/>
    <col min="22" max="22" width="0.875" style="12" customWidth="1"/>
    <col min="23" max="23" width="8" style="12" customWidth="1"/>
    <col min="24" max="16384" width="9" style="12"/>
  </cols>
  <sheetData>
    <row r="2" spans="1:21" ht="26.25" x14ac:dyDescent="0.45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</row>
    <row r="3" spans="1:21" ht="26.25" x14ac:dyDescent="0.45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  <c r="N3" s="61" t="s">
        <v>24</v>
      </c>
      <c r="O3" s="61" t="s">
        <v>24</v>
      </c>
      <c r="P3" s="61" t="s">
        <v>24</v>
      </c>
      <c r="Q3" s="61" t="s">
        <v>24</v>
      </c>
      <c r="R3" s="61" t="s">
        <v>24</v>
      </c>
      <c r="S3" s="61" t="s">
        <v>24</v>
      </c>
      <c r="T3" s="61" t="s">
        <v>24</v>
      </c>
      <c r="U3" s="61" t="s">
        <v>24</v>
      </c>
    </row>
    <row r="4" spans="1:21" ht="26.25" x14ac:dyDescent="0.45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</row>
    <row r="6" spans="1:21" ht="27" thickBot="1" x14ac:dyDescent="0.5">
      <c r="A6" s="64" t="s">
        <v>3</v>
      </c>
      <c r="C6" s="64" t="s">
        <v>26</v>
      </c>
      <c r="D6" s="64" t="s">
        <v>26</v>
      </c>
      <c r="E6" s="64" t="s">
        <v>26</v>
      </c>
      <c r="F6" s="64" t="s">
        <v>26</v>
      </c>
      <c r="G6" s="64" t="s">
        <v>26</v>
      </c>
      <c r="H6" s="64" t="s">
        <v>26</v>
      </c>
      <c r="I6" s="64" t="s">
        <v>26</v>
      </c>
      <c r="J6" s="64" t="s">
        <v>26</v>
      </c>
      <c r="K6" s="64" t="s">
        <v>26</v>
      </c>
      <c r="M6" s="64" t="s">
        <v>27</v>
      </c>
      <c r="N6" s="64" t="s">
        <v>27</v>
      </c>
      <c r="O6" s="64" t="s">
        <v>27</v>
      </c>
      <c r="P6" s="64" t="s">
        <v>27</v>
      </c>
      <c r="Q6" s="64" t="s">
        <v>27</v>
      </c>
      <c r="R6" s="64" t="s">
        <v>27</v>
      </c>
      <c r="S6" s="64" t="s">
        <v>27</v>
      </c>
      <c r="T6" s="64" t="s">
        <v>27</v>
      </c>
      <c r="U6" s="64" t="s">
        <v>27</v>
      </c>
    </row>
    <row r="7" spans="1:21" ht="27" thickBot="1" x14ac:dyDescent="0.5">
      <c r="A7" s="64" t="s">
        <v>3</v>
      </c>
      <c r="C7" s="23" t="s">
        <v>35</v>
      </c>
      <c r="E7" s="23" t="s">
        <v>36</v>
      </c>
      <c r="G7" s="23" t="s">
        <v>37</v>
      </c>
      <c r="I7" s="23" t="s">
        <v>19</v>
      </c>
      <c r="K7" s="23" t="s">
        <v>38</v>
      </c>
      <c r="M7" s="23" t="s">
        <v>35</v>
      </c>
      <c r="O7" s="23" t="s">
        <v>36</v>
      </c>
      <c r="Q7" s="23" t="s">
        <v>37</v>
      </c>
      <c r="S7" s="23" t="s">
        <v>19</v>
      </c>
      <c r="U7" s="23" t="s">
        <v>38</v>
      </c>
    </row>
    <row r="8" spans="1:21" ht="21" x14ac:dyDescent="0.55000000000000004">
      <c r="A8" s="21" t="s">
        <v>66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0</v>
      </c>
      <c r="F8" s="7"/>
      <c r="G8" s="7">
        <f>IFERROR(VLOOKUP(A8,'درآمد ناشی از فروش'!A:Q,9,0),0)</f>
        <v>0</v>
      </c>
      <c r="H8" s="7"/>
      <c r="I8" s="7">
        <f t="shared" ref="I8:I58" si="0">+G8+E8+C8</f>
        <v>0</v>
      </c>
      <c r="J8" s="7"/>
      <c r="K8" s="1">
        <f t="shared" ref="K8:K47" si="1">+I8/$I$59</f>
        <v>0</v>
      </c>
      <c r="L8" s="7"/>
      <c r="M8" s="7">
        <f>IFERROR(VLOOKUP(A8,'درآمد سود سهام'!A:S,19,0),0)</f>
        <v>0</v>
      </c>
      <c r="N8" s="7"/>
      <c r="O8" s="7">
        <f>IFERROR(VLOOKUP(A8,'درآمد ناشی از تغییر قیمت اوراق'!A:Q,17,0),0)</f>
        <v>0</v>
      </c>
      <c r="P8" s="7"/>
      <c r="Q8" s="7">
        <f>IFERROR(VLOOKUP(A8,'درآمد ناشی از فروش'!A:Q,17,0),0)</f>
        <v>37238233736</v>
      </c>
      <c r="R8" s="7"/>
      <c r="S8" s="7">
        <f>+Q8+O8+M8</f>
        <v>37238233736</v>
      </c>
      <c r="T8" s="7"/>
      <c r="U8" s="1">
        <f t="shared" ref="U8:U47" si="2">+S8/$S$59</f>
        <v>2.0210878331670509E-3</v>
      </c>
    </row>
    <row r="9" spans="1:21" ht="21" x14ac:dyDescent="0.55000000000000004">
      <c r="A9" s="21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282217202857</v>
      </c>
      <c r="F9" s="7"/>
      <c r="G9" s="7">
        <f>IFERROR(VLOOKUP(A9,'درآمد ناشی از فروش'!A:Q,9,0),0)</f>
        <v>0</v>
      </c>
      <c r="H9" s="7"/>
      <c r="I9" s="7">
        <f t="shared" si="0"/>
        <v>282217202857</v>
      </c>
      <c r="J9" s="7"/>
      <c r="K9" s="1">
        <f t="shared" si="1"/>
        <v>2.9440383849594159E-2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701753712658</v>
      </c>
      <c r="P9" s="7"/>
      <c r="Q9" s="7">
        <f>IFERROR(VLOOKUP(A9,'درآمد ناشی از فروش'!A:Q,17,0),0)</f>
        <v>-881692885</v>
      </c>
      <c r="R9" s="7"/>
      <c r="S9" s="7">
        <f t="shared" ref="S9:S58" si="3">+Q9+O9+M9</f>
        <v>700872019773</v>
      </c>
      <c r="T9" s="7"/>
      <c r="U9" s="1">
        <f t="shared" si="2"/>
        <v>3.8039503210943244E-2</v>
      </c>
    </row>
    <row r="10" spans="1:21" ht="21" x14ac:dyDescent="0.55000000000000004">
      <c r="A10" s="21" t="s">
        <v>98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71253716628</v>
      </c>
      <c r="F10" s="7"/>
      <c r="G10" s="7">
        <f>IFERROR(VLOOKUP(A10,'درآمد ناشی از فروش'!A:Q,9,0),0)</f>
        <v>0</v>
      </c>
      <c r="H10" s="7"/>
      <c r="I10" s="7">
        <f t="shared" si="0"/>
        <v>71253716628</v>
      </c>
      <c r="J10" s="7"/>
      <c r="K10" s="1">
        <f t="shared" si="1"/>
        <v>7.4330577548153828E-3</v>
      </c>
      <c r="L10" s="7"/>
      <c r="M10" s="7">
        <f>IFERROR(VLOOKUP(A10,'درآمد سود سهام'!A:S,19,0),0)</f>
        <v>8160557330</v>
      </c>
      <c r="N10" s="7"/>
      <c r="O10" s="7">
        <f>IFERROR(VLOOKUP(A10,'درآمد ناشی از تغییر قیمت اوراق'!A:Q,17,0),0)</f>
        <v>64713314316</v>
      </c>
      <c r="P10" s="7"/>
      <c r="Q10" s="7">
        <f>IFERROR(VLOOKUP(A10,'درآمد ناشی از فروش'!A:Q,17,0),0)</f>
        <v>114629159</v>
      </c>
      <c r="R10" s="7"/>
      <c r="S10" s="7">
        <f t="shared" si="3"/>
        <v>72988500805</v>
      </c>
      <c r="T10" s="7"/>
      <c r="U10" s="1">
        <f t="shared" si="2"/>
        <v>3.9614169668707455E-3</v>
      </c>
    </row>
    <row r="11" spans="1:21" ht="21" x14ac:dyDescent="0.55000000000000004">
      <c r="A11" s="21" t="s">
        <v>54</v>
      </c>
      <c r="C11" s="7">
        <f>IFERROR(VLOOKUP(A11,'درآمد سود سهام'!A:S,13,0),0)</f>
        <v>0</v>
      </c>
      <c r="D11" s="7"/>
      <c r="E11" s="7">
        <f>IFERROR(VLOOKUP(A11,'درآمد ناشی از تغییر قیمت اوراق'!A:Q,9,0),0)</f>
        <v>47186728176</v>
      </c>
      <c r="F11" s="7"/>
      <c r="G11" s="7">
        <f>IFERROR(VLOOKUP(A11,'درآمد ناشی از فروش'!A:Q,9,0),0)</f>
        <v>0</v>
      </c>
      <c r="H11" s="7"/>
      <c r="I11" s="7">
        <f t="shared" si="0"/>
        <v>47186728176</v>
      </c>
      <c r="J11" s="7"/>
      <c r="K11" s="1">
        <f t="shared" si="1"/>
        <v>4.9224334166893717E-3</v>
      </c>
      <c r="L11" s="7"/>
      <c r="M11" s="7">
        <f>IFERROR(VLOOKUP(A11,'درآمد سود سهام'!A:S,19,0),0)</f>
        <v>171075576</v>
      </c>
      <c r="N11" s="7"/>
      <c r="O11" s="7">
        <f>IFERROR(VLOOKUP(A11,'درآمد ناشی از تغییر قیمت اوراق'!A:Q,17,0),0)</f>
        <v>55006980041</v>
      </c>
      <c r="P11" s="7"/>
      <c r="Q11" s="7">
        <f>IFERROR(VLOOKUP(A11,'درآمد ناشی از فروش'!A:Q,17,0),0)</f>
        <v>-4828955648</v>
      </c>
      <c r="R11" s="7"/>
      <c r="S11" s="7">
        <f t="shared" si="3"/>
        <v>50349099969</v>
      </c>
      <c r="T11" s="7"/>
      <c r="U11" s="1">
        <f t="shared" si="2"/>
        <v>2.7326740059607385E-3</v>
      </c>
    </row>
    <row r="12" spans="1:21" ht="21" x14ac:dyDescent="0.55000000000000004">
      <c r="A12" s="21" t="s">
        <v>99</v>
      </c>
      <c r="C12" s="7">
        <f>IFERROR(VLOOKUP(A12,'درآمد سود سهام'!A:S,13,0),0)</f>
        <v>7385124997</v>
      </c>
      <c r="D12" s="7"/>
      <c r="E12" s="7">
        <f>IFERROR(VLOOKUP(A12,'درآمد ناشی از تغییر قیمت اوراق'!A:Q,9,0),0)</f>
        <v>37154407363</v>
      </c>
      <c r="F12" s="7"/>
      <c r="G12" s="7">
        <f>IFERROR(VLOOKUP(A12,'درآمد ناشی از فروش'!A:Q,9,0),0)</f>
        <v>0</v>
      </c>
      <c r="H12" s="7"/>
      <c r="I12" s="7">
        <f t="shared" si="0"/>
        <v>44539532360</v>
      </c>
      <c r="J12" s="7"/>
      <c r="K12" s="1">
        <f t="shared" si="1"/>
        <v>4.6462827775393938E-3</v>
      </c>
      <c r="L12" s="7"/>
      <c r="M12" s="7">
        <f>IFERROR(VLOOKUP(A12,'درآمد سود سهام'!A:S,19,0),0)</f>
        <v>7385124997</v>
      </c>
      <c r="N12" s="7"/>
      <c r="O12" s="7">
        <f>IFERROR(VLOOKUP(A12,'درآمد ناشی از تغییر قیمت اوراق'!A:Q,17,0),0)</f>
        <v>38691747607</v>
      </c>
      <c r="P12" s="7"/>
      <c r="Q12" s="7">
        <f>IFERROR(VLOOKUP(A12,'درآمد ناشی از فروش'!A:Q,17,0),0)</f>
        <v>-5627288680</v>
      </c>
      <c r="R12" s="7"/>
      <c r="S12" s="7">
        <f t="shared" si="3"/>
        <v>40449583924</v>
      </c>
      <c r="T12" s="7"/>
      <c r="U12" s="1">
        <f t="shared" si="2"/>
        <v>2.1953823724574825E-3</v>
      </c>
    </row>
    <row r="13" spans="1:21" ht="21" x14ac:dyDescent="0.55000000000000004">
      <c r="A13" s="21" t="s">
        <v>64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407433782611</v>
      </c>
      <c r="F13" s="7"/>
      <c r="G13" s="7">
        <f>IFERROR(VLOOKUP(A13,'درآمد ناشی از فروش'!A:Q,9,0),0)</f>
        <v>0</v>
      </c>
      <c r="H13" s="7"/>
      <c r="I13" s="7">
        <f t="shared" si="0"/>
        <v>407433782611</v>
      </c>
      <c r="J13" s="7"/>
      <c r="K13" s="1">
        <f t="shared" si="1"/>
        <v>4.2502749059694402E-2</v>
      </c>
      <c r="L13" s="7"/>
      <c r="M13" s="7">
        <f>IFERROR(VLOOKUP(A13,'درآمد سود سهام'!A:S,19,0),0)</f>
        <v>23566020687</v>
      </c>
      <c r="N13" s="7"/>
      <c r="O13" s="7">
        <f>IFERROR(VLOOKUP(A13,'درآمد ناشی از تغییر قیمت اوراق'!A:Q,17,0),0)</f>
        <v>567895525666</v>
      </c>
      <c r="P13" s="7"/>
      <c r="Q13" s="7">
        <f>IFERROR(VLOOKUP(A13,'درآمد ناشی از فروش'!A:Q,17,0),0)</f>
        <v>-84878208</v>
      </c>
      <c r="R13" s="7"/>
      <c r="S13" s="7">
        <f t="shared" si="3"/>
        <v>591376668145</v>
      </c>
      <c r="T13" s="7"/>
      <c r="U13" s="1">
        <f t="shared" si="2"/>
        <v>3.2096693878669313E-2</v>
      </c>
    </row>
    <row r="14" spans="1:21" ht="21" x14ac:dyDescent="0.55000000000000004">
      <c r="A14" s="21" t="s">
        <v>63</v>
      </c>
      <c r="C14" s="7">
        <f>IFERROR(VLOOKUP(A14,'درآمد سود سهام'!A:S,13,0),0)</f>
        <v>9079707279</v>
      </c>
      <c r="D14" s="7"/>
      <c r="E14" s="7">
        <f>IFERROR(VLOOKUP(A14,'درآمد ناشی از تغییر قیمت اوراق'!A:Q,9,0),0)</f>
        <v>78783942749</v>
      </c>
      <c r="F14" s="7"/>
      <c r="G14" s="7">
        <f>IFERROR(VLOOKUP(A14,'درآمد ناشی از فروش'!A:Q,9,0),0)</f>
        <v>0</v>
      </c>
      <c r="H14" s="7"/>
      <c r="I14" s="7">
        <f t="shared" si="0"/>
        <v>87863650028</v>
      </c>
      <c r="J14" s="7"/>
      <c r="K14" s="1">
        <f t="shared" si="1"/>
        <v>9.165775711275229E-3</v>
      </c>
      <c r="L14" s="7"/>
      <c r="M14" s="7">
        <f>IFERROR(VLOOKUP(A14,'درآمد سود سهام'!A:S,19,0),0)</f>
        <v>9079707279</v>
      </c>
      <c r="N14" s="7"/>
      <c r="O14" s="7">
        <f>IFERROR(VLOOKUP(A14,'درآمد ناشی از تغییر قیمت اوراق'!A:Q,17,0),0)</f>
        <v>62553545239</v>
      </c>
      <c r="P14" s="7"/>
      <c r="Q14" s="7">
        <f>IFERROR(VLOOKUP(A14,'درآمد ناشی از فروش'!A:Q,17,0),0)</f>
        <v>-1231956403</v>
      </c>
      <c r="R14" s="7"/>
      <c r="S14" s="7">
        <f t="shared" si="3"/>
        <v>70401296115</v>
      </c>
      <c r="T14" s="7"/>
      <c r="U14" s="1">
        <f t="shared" si="2"/>
        <v>3.8209976344732314E-3</v>
      </c>
    </row>
    <row r="15" spans="1:21" ht="21" x14ac:dyDescent="0.55000000000000004">
      <c r="A15" s="21" t="s">
        <v>67</v>
      </c>
      <c r="C15" s="7">
        <f>IFERROR(VLOOKUP(A15,'درآمد سود سهام'!A:S,13,0),0)</f>
        <v>3272718487</v>
      </c>
      <c r="D15" s="7"/>
      <c r="E15" s="7">
        <f>IFERROR(VLOOKUP(A15,'درآمد ناشی از تغییر قیمت اوراق'!A:Q,9,0),0)</f>
        <v>-8864579937</v>
      </c>
      <c r="F15" s="7"/>
      <c r="G15" s="7">
        <f>IFERROR(VLOOKUP(A15,'درآمد ناشی از فروش'!A:Q,9,0),0)</f>
        <v>0</v>
      </c>
      <c r="H15" s="7"/>
      <c r="I15" s="7">
        <f t="shared" si="0"/>
        <v>-5591861450</v>
      </c>
      <c r="J15" s="7"/>
      <c r="K15" s="1">
        <f t="shared" si="1"/>
        <v>-5.8333278714113243E-4</v>
      </c>
      <c r="L15" s="7"/>
      <c r="M15" s="7">
        <f>IFERROR(VLOOKUP(A15,'درآمد سود سهام'!A:S,19,0),0)</f>
        <v>3272718487</v>
      </c>
      <c r="N15" s="7"/>
      <c r="O15" s="7">
        <f>IFERROR(VLOOKUP(A15,'درآمد ناشی از تغییر قیمت اوراق'!A:Q,17,0),0)</f>
        <v>62929740709</v>
      </c>
      <c r="P15" s="7"/>
      <c r="Q15" s="7">
        <f>IFERROR(VLOOKUP(A15,'درآمد ناشی از فروش'!A:Q,17,0),0)</f>
        <v>315847787</v>
      </c>
      <c r="R15" s="7"/>
      <c r="S15" s="7">
        <f t="shared" si="3"/>
        <v>66518306983</v>
      </c>
      <c r="T15" s="7"/>
      <c r="U15" s="1">
        <f t="shared" si="2"/>
        <v>3.6102502035762016E-3</v>
      </c>
    </row>
    <row r="16" spans="1:21" ht="21" x14ac:dyDescent="0.55000000000000004">
      <c r="A16" s="21" t="s">
        <v>58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47994691135</v>
      </c>
      <c r="F16" s="7"/>
      <c r="G16" s="7">
        <f>IFERROR(VLOOKUP(A16,'درآمد ناشی از فروش'!A:Q,9,0),0)</f>
        <v>0</v>
      </c>
      <c r="H16" s="7"/>
      <c r="I16" s="7">
        <f t="shared" si="0"/>
        <v>47994691135</v>
      </c>
      <c r="J16" s="7"/>
      <c r="K16" s="1">
        <f t="shared" si="1"/>
        <v>5.006718638881396E-3</v>
      </c>
      <c r="L16" s="7"/>
      <c r="M16" s="7">
        <f>IFERROR(VLOOKUP(A16,'درآمد سود سهام'!A:S,19,0),0)</f>
        <v>4266990702</v>
      </c>
      <c r="N16" s="7"/>
      <c r="O16" s="7">
        <f>IFERROR(VLOOKUP(A16,'درآمد ناشی از تغییر قیمت اوراق'!A:Q,17,0),0)</f>
        <v>58158951340</v>
      </c>
      <c r="P16" s="7"/>
      <c r="Q16" s="7">
        <f>IFERROR(VLOOKUP(A16,'درآمد ناشی از فروش'!A:Q,17,0),0)</f>
        <v>0</v>
      </c>
      <c r="R16" s="7"/>
      <c r="S16" s="7">
        <f t="shared" si="3"/>
        <v>62425942042</v>
      </c>
      <c r="T16" s="7"/>
      <c r="U16" s="1">
        <f t="shared" si="2"/>
        <v>3.38813899793278E-3</v>
      </c>
    </row>
    <row r="17" spans="1:21" ht="21" x14ac:dyDescent="0.55000000000000004">
      <c r="A17" s="21" t="s">
        <v>73</v>
      </c>
      <c r="C17" s="7">
        <f>IFERROR(VLOOKUP(A17,'درآمد سود سهام'!A:S,13,0),0)</f>
        <v>15555145580</v>
      </c>
      <c r="D17" s="7"/>
      <c r="E17" s="7">
        <f>IFERROR(VLOOKUP(A17,'درآمد ناشی از تغییر قیمت اوراق'!A:Q,9,0),0)</f>
        <v>35964368595</v>
      </c>
      <c r="F17" s="7"/>
      <c r="G17" s="7">
        <f>IFERROR(VLOOKUP(A17,'درآمد ناشی از فروش'!A:Q,9,0),0)</f>
        <v>0</v>
      </c>
      <c r="H17" s="7"/>
      <c r="I17" s="7">
        <f t="shared" si="0"/>
        <v>51519514175</v>
      </c>
      <c r="J17" s="7"/>
      <c r="K17" s="1">
        <f t="shared" si="1"/>
        <v>5.3744217492834754E-3</v>
      </c>
      <c r="L17" s="7"/>
      <c r="M17" s="7">
        <f>IFERROR(VLOOKUP(A17,'درآمد سود سهام'!A:S,19,0),0)</f>
        <v>15555145580</v>
      </c>
      <c r="N17" s="7"/>
      <c r="O17" s="7">
        <f>IFERROR(VLOOKUP(A17,'درآمد ناشی از تغییر قیمت اوراق'!A:Q,17,0),0)</f>
        <v>38469133359</v>
      </c>
      <c r="P17" s="7"/>
      <c r="Q17" s="7">
        <f>IFERROR(VLOOKUP(A17,'درآمد ناشی از فروش'!A:Q,17,0),0)</f>
        <v>3521846590</v>
      </c>
      <c r="R17" s="7"/>
      <c r="S17" s="7">
        <f t="shared" si="3"/>
        <v>57546125529</v>
      </c>
      <c r="T17" s="7"/>
      <c r="U17" s="1">
        <f t="shared" si="2"/>
        <v>3.1232892241107374E-3</v>
      </c>
    </row>
    <row r="18" spans="1:21" ht="21" x14ac:dyDescent="0.55000000000000004">
      <c r="A18" s="21" t="s">
        <v>50</v>
      </c>
      <c r="C18" s="7">
        <f>IFERROR(VLOOKUP(A18,'درآمد سود سهام'!A:S,13,0),0)</f>
        <v>78606535839</v>
      </c>
      <c r="D18" s="7"/>
      <c r="E18" s="7">
        <f>IFERROR(VLOOKUP(A18,'درآمد ناشی از تغییر قیمت اوراق'!A:Q,9,0),0)</f>
        <v>389856807372</v>
      </c>
      <c r="F18" s="7"/>
      <c r="G18" s="7">
        <f>IFERROR(VLOOKUP(A18,'درآمد ناشی از فروش'!A:Q,9,0),0)</f>
        <v>0</v>
      </c>
      <c r="H18" s="7"/>
      <c r="I18" s="7">
        <f t="shared" si="0"/>
        <v>468463343211</v>
      </c>
      <c r="J18" s="7"/>
      <c r="K18" s="1">
        <f t="shared" si="1"/>
        <v>4.8869241506104472E-2</v>
      </c>
      <c r="L18" s="7"/>
      <c r="M18" s="7">
        <f>IFERROR(VLOOKUP(A18,'درآمد سود سهام'!A:S,19,0),0)</f>
        <v>78606535839</v>
      </c>
      <c r="N18" s="7"/>
      <c r="O18" s="7">
        <f>IFERROR(VLOOKUP(A18,'درآمد ناشی از تغییر قیمت اوراق'!A:Q,17,0),0)</f>
        <v>716795652299</v>
      </c>
      <c r="P18" s="7"/>
      <c r="Q18" s="7">
        <f>IFERROR(VLOOKUP(A18,'درآمد ناشی از فروش'!A:Q,17,0),0)</f>
        <v>-2289951253</v>
      </c>
      <c r="R18" s="7"/>
      <c r="S18" s="7">
        <f t="shared" si="3"/>
        <v>793112236885</v>
      </c>
      <c r="T18" s="7"/>
      <c r="U18" s="1">
        <f t="shared" si="2"/>
        <v>4.3045798135010062E-2</v>
      </c>
    </row>
    <row r="19" spans="1:21" ht="21" x14ac:dyDescent="0.55000000000000004">
      <c r="A19" s="21" t="s">
        <v>56</v>
      </c>
      <c r="C19" s="7">
        <f>IFERROR(VLOOKUP(A19,'درآمد سود سهام'!A:S,13,0),0)</f>
        <v>87934349600</v>
      </c>
      <c r="D19" s="7"/>
      <c r="E19" s="7">
        <f>IFERROR(VLOOKUP(A19,'درآمد ناشی از تغییر قیمت اوراق'!A:Q,9,0),0)</f>
        <v>370858055268</v>
      </c>
      <c r="F19" s="7"/>
      <c r="G19" s="7">
        <f>IFERROR(VLOOKUP(A19,'درآمد ناشی از فروش'!A:Q,9,0),0)</f>
        <v>0</v>
      </c>
      <c r="H19" s="7"/>
      <c r="I19" s="7">
        <f t="shared" si="0"/>
        <v>458792404868</v>
      </c>
      <c r="J19" s="7"/>
      <c r="K19" s="1">
        <f t="shared" si="1"/>
        <v>4.7860386857552291E-2</v>
      </c>
      <c r="L19" s="7"/>
      <c r="M19" s="7">
        <f>IFERROR(VLOOKUP(A19,'درآمد سود سهام'!A:S,19,0),0)</f>
        <v>87934349600</v>
      </c>
      <c r="N19" s="7"/>
      <c r="O19" s="7">
        <f>IFERROR(VLOOKUP(A19,'درآمد ناشی از تغییر قیمت اوراق'!A:Q,17,0),0)</f>
        <v>876651394935</v>
      </c>
      <c r="P19" s="7"/>
      <c r="Q19" s="7">
        <f>IFERROR(VLOOKUP(A19,'درآمد ناشی از فروش'!A:Q,17,0),0)</f>
        <v>3360164131</v>
      </c>
      <c r="R19" s="7"/>
      <c r="S19" s="7">
        <f t="shared" si="3"/>
        <v>967945908666</v>
      </c>
      <c r="T19" s="7"/>
      <c r="U19" s="1">
        <f t="shared" si="2"/>
        <v>5.2534814433946281E-2</v>
      </c>
    </row>
    <row r="20" spans="1:21" ht="21" x14ac:dyDescent="0.55000000000000004">
      <c r="A20" s="21" t="s">
        <v>57</v>
      </c>
      <c r="C20" s="7">
        <f>IFERROR(VLOOKUP(A20,'درآمد سود سهام'!A:S,13,0),0)</f>
        <v>72027585796</v>
      </c>
      <c r="D20" s="7"/>
      <c r="E20" s="7">
        <f>IFERROR(VLOOKUP(A20,'درآمد ناشی از تغییر قیمت اوراق'!A:Q,9,0),0)</f>
        <v>89450464276</v>
      </c>
      <c r="F20" s="7"/>
      <c r="G20" s="7">
        <f>IFERROR(VLOOKUP(A20,'درآمد ناشی از فروش'!A:Q,9,0),0)</f>
        <v>0</v>
      </c>
      <c r="H20" s="7"/>
      <c r="I20" s="7">
        <f t="shared" si="0"/>
        <v>161478050072</v>
      </c>
      <c r="J20" s="7"/>
      <c r="K20" s="1">
        <f t="shared" si="1"/>
        <v>1.68450956542593E-2</v>
      </c>
      <c r="L20" s="7"/>
      <c r="M20" s="7">
        <f>IFERROR(VLOOKUP(A20,'درآمد سود سهام'!A:S,19,0),0)</f>
        <v>72027585796</v>
      </c>
      <c r="N20" s="7"/>
      <c r="O20" s="7">
        <f>IFERROR(VLOOKUP(A20,'درآمد ناشی از تغییر قیمت اوراق'!A:Q,17,0),0)</f>
        <v>276798979937</v>
      </c>
      <c r="P20" s="7"/>
      <c r="Q20" s="7">
        <f>IFERROR(VLOOKUP(A20,'درآمد ناشی از فروش'!A:Q,17,0),0)</f>
        <v>-468187940</v>
      </c>
      <c r="R20" s="7"/>
      <c r="S20" s="7">
        <f t="shared" si="3"/>
        <v>348358377793</v>
      </c>
      <c r="T20" s="7"/>
      <c r="U20" s="1">
        <f t="shared" si="2"/>
        <v>1.8906989088974747E-2</v>
      </c>
    </row>
    <row r="21" spans="1:21" ht="21" x14ac:dyDescent="0.55000000000000004">
      <c r="A21" s="21" t="s">
        <v>60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22495918338</v>
      </c>
      <c r="F21" s="7"/>
      <c r="G21" s="7">
        <f>IFERROR(VLOOKUP(A21,'درآمد ناشی از فروش'!A:Q,9,0),0)</f>
        <v>0</v>
      </c>
      <c r="H21" s="7"/>
      <c r="I21" s="7">
        <f t="shared" si="0"/>
        <v>22495918338</v>
      </c>
      <c r="J21" s="7"/>
      <c r="K21" s="1">
        <f t="shared" si="1"/>
        <v>2.3467331694001204E-3</v>
      </c>
      <c r="L21" s="7"/>
      <c r="M21" s="7">
        <f>IFERROR(VLOOKUP(A21,'درآمد سود سهام'!A:S,19,0),0)</f>
        <v>74713757784</v>
      </c>
      <c r="N21" s="7"/>
      <c r="O21" s="7">
        <f>IFERROR(VLOOKUP(A21,'درآمد ناشی از تغییر قیمت اوراق'!A:Q,17,0),0)</f>
        <v>285164787980</v>
      </c>
      <c r="P21" s="7"/>
      <c r="Q21" s="7">
        <f>IFERROR(VLOOKUP(A21,'درآمد ناشی از فروش'!A:Q,17,0),0)</f>
        <v>-863957822</v>
      </c>
      <c r="R21" s="7"/>
      <c r="S21" s="7">
        <f t="shared" si="3"/>
        <v>359014587942</v>
      </c>
      <c r="T21" s="7"/>
      <c r="U21" s="1">
        <f t="shared" si="2"/>
        <v>1.9485349943372469E-2</v>
      </c>
    </row>
    <row r="22" spans="1:21" ht="21" x14ac:dyDescent="0.55000000000000004">
      <c r="A22" s="21" t="s">
        <v>61</v>
      </c>
      <c r="C22" s="7">
        <f>IFERROR(VLOOKUP(A22,'درآمد سود سهام'!A:S,13,0),0)</f>
        <v>79382267535</v>
      </c>
      <c r="D22" s="7"/>
      <c r="E22" s="7">
        <f>IFERROR(VLOOKUP(A22,'درآمد ناشی از تغییر قیمت اوراق'!A:Q,9,0),0)</f>
        <v>100633856927</v>
      </c>
      <c r="F22" s="7"/>
      <c r="G22" s="7">
        <f>IFERROR(VLOOKUP(A22,'درآمد ناشی از فروش'!A:Q,9,0),0)</f>
        <v>0</v>
      </c>
      <c r="H22" s="7"/>
      <c r="I22" s="7">
        <f t="shared" si="0"/>
        <v>180016124462</v>
      </c>
      <c r="J22" s="7"/>
      <c r="K22" s="1">
        <f t="shared" si="1"/>
        <v>1.877895376194692E-2</v>
      </c>
      <c r="L22" s="7"/>
      <c r="M22" s="7">
        <f>IFERROR(VLOOKUP(A22,'درآمد سود سهام'!A:S,19,0),0)</f>
        <v>79382267535</v>
      </c>
      <c r="N22" s="7"/>
      <c r="O22" s="7">
        <f>IFERROR(VLOOKUP(A22,'درآمد ناشی از تغییر قیمت اوراق'!A:Q,17,0),0)</f>
        <v>475987257590</v>
      </c>
      <c r="P22" s="7"/>
      <c r="Q22" s="7">
        <f>IFERROR(VLOOKUP(A22,'درآمد ناشی از فروش'!A:Q,17,0),0)</f>
        <v>-5234983873</v>
      </c>
      <c r="R22" s="7"/>
      <c r="S22" s="7">
        <f t="shared" si="3"/>
        <v>550134541252</v>
      </c>
      <c r="T22" s="7"/>
      <c r="U22" s="1">
        <f t="shared" si="2"/>
        <v>2.9858296604826765E-2</v>
      </c>
    </row>
    <row r="23" spans="1:21" ht="21" x14ac:dyDescent="0.55000000000000004">
      <c r="A23" s="21" t="s">
        <v>59</v>
      </c>
      <c r="C23" s="7">
        <f>IFERROR(VLOOKUP(A23,'درآمد سود سهام'!A:S,13,0),0)</f>
        <v>56241606730</v>
      </c>
      <c r="D23" s="7"/>
      <c r="E23" s="7">
        <f>IFERROR(VLOOKUP(A23,'درآمد ناشی از تغییر قیمت اوراق'!A:Q,9,0),0)</f>
        <v>518887019266</v>
      </c>
      <c r="F23" s="7"/>
      <c r="G23" s="7">
        <f>IFERROR(VLOOKUP(A23,'درآمد ناشی از فروش'!A:Q,9,0),0)</f>
        <v>0</v>
      </c>
      <c r="H23" s="7"/>
      <c r="I23" s="7">
        <f t="shared" si="0"/>
        <v>575128625996</v>
      </c>
      <c r="J23" s="7"/>
      <c r="K23" s="1">
        <f t="shared" si="1"/>
        <v>5.9996369253193252E-2</v>
      </c>
      <c r="L23" s="7"/>
      <c r="M23" s="7">
        <f>IFERROR(VLOOKUP(A23,'درآمد سود سهام'!A:S,19,0),0)</f>
        <v>56241606730</v>
      </c>
      <c r="N23" s="7"/>
      <c r="O23" s="7">
        <f>IFERROR(VLOOKUP(A23,'درآمد ناشی از تغییر قیمت اوراق'!A:Q,17,0),0)</f>
        <v>769737539285</v>
      </c>
      <c r="P23" s="7"/>
      <c r="Q23" s="7">
        <f>IFERROR(VLOOKUP(A23,'درآمد ناشی از فروش'!A:Q,17,0),0)</f>
        <v>-4409687853</v>
      </c>
      <c r="R23" s="7"/>
      <c r="S23" s="7">
        <f t="shared" si="3"/>
        <v>821569458162</v>
      </c>
      <c r="T23" s="7"/>
      <c r="U23" s="1">
        <f t="shared" si="2"/>
        <v>4.4590300597088038E-2</v>
      </c>
    </row>
    <row r="24" spans="1:21" ht="21" x14ac:dyDescent="0.55000000000000004">
      <c r="A24" s="21" t="s">
        <v>49</v>
      </c>
      <c r="C24" s="7">
        <f>IFERROR(VLOOKUP(A24,'درآمد سود سهام'!A:S,13,0),0)</f>
        <v>80328851480</v>
      </c>
      <c r="D24" s="7"/>
      <c r="E24" s="7">
        <f>IFERROR(VLOOKUP(A24,'درآمد ناشی از تغییر قیمت اوراق'!A:Q,9,0),0)</f>
        <v>355286254313</v>
      </c>
      <c r="F24" s="7"/>
      <c r="G24" s="7">
        <f>IFERROR(VLOOKUP(A24,'درآمد ناشی از فروش'!A:Q,9,0),0)</f>
        <v>27175760227</v>
      </c>
      <c r="H24" s="7"/>
      <c r="I24" s="7">
        <f t="shared" si="0"/>
        <v>462790866020</v>
      </c>
      <c r="J24" s="7"/>
      <c r="K24" s="1">
        <f t="shared" si="1"/>
        <v>4.8277499031901983E-2</v>
      </c>
      <c r="L24" s="7"/>
      <c r="M24" s="7">
        <f>IFERROR(VLOOKUP(A24,'درآمد سود سهام'!A:S,19,0),0)</f>
        <v>80328851480</v>
      </c>
      <c r="N24" s="7"/>
      <c r="O24" s="7">
        <f>IFERROR(VLOOKUP(A24,'درآمد ناشی از تغییر قیمت اوراق'!A:Q,17,0),0)</f>
        <v>740252924609</v>
      </c>
      <c r="P24" s="7"/>
      <c r="Q24" s="7">
        <f>IFERROR(VLOOKUP(A24,'درآمد ناشی از فروش'!A:Q,17,0),0)</f>
        <v>27000725418</v>
      </c>
      <c r="R24" s="7"/>
      <c r="S24" s="7">
        <f t="shared" si="3"/>
        <v>847582501507</v>
      </c>
      <c r="T24" s="7"/>
      <c r="U24" s="1">
        <f t="shared" si="2"/>
        <v>4.600214643760115E-2</v>
      </c>
    </row>
    <row r="25" spans="1:21" ht="21" x14ac:dyDescent="0.55000000000000004">
      <c r="A25" s="21" t="s">
        <v>51</v>
      </c>
      <c r="C25" s="7">
        <f>IFERROR(VLOOKUP(A25,'درآمد سود سهام'!A:S,13,0),0)</f>
        <v>31102218126</v>
      </c>
      <c r="D25" s="7"/>
      <c r="E25" s="7">
        <f>IFERROR(VLOOKUP(A25,'درآمد ناشی از تغییر قیمت اوراق'!A:Q,9,0),0)</f>
        <v>-55600134410</v>
      </c>
      <c r="F25" s="7"/>
      <c r="G25" s="7">
        <f>IFERROR(VLOOKUP(A25,'درآمد ناشی از فروش'!A:Q,9,0),0)</f>
        <v>0</v>
      </c>
      <c r="H25" s="7"/>
      <c r="I25" s="7">
        <f t="shared" si="0"/>
        <v>-24497916284</v>
      </c>
      <c r="J25" s="7"/>
      <c r="K25" s="1">
        <f t="shared" si="1"/>
        <v>-2.5555779435657965E-3</v>
      </c>
      <c r="L25" s="7"/>
      <c r="M25" s="7">
        <f>IFERROR(VLOOKUP(A25,'درآمد سود سهام'!A:S,19,0),0)</f>
        <v>31102218126</v>
      </c>
      <c r="N25" s="7"/>
      <c r="O25" s="7">
        <f>IFERROR(VLOOKUP(A25,'درآمد ناشی از تغییر قیمت اوراق'!A:Q,17,0),0)</f>
        <v>13500787338</v>
      </c>
      <c r="P25" s="7"/>
      <c r="Q25" s="7">
        <f>IFERROR(VLOOKUP(A25,'درآمد ناشی از فروش'!A:Q,17,0),0)</f>
        <v>6288885280</v>
      </c>
      <c r="R25" s="7"/>
      <c r="S25" s="7">
        <f t="shared" si="3"/>
        <v>50891890744</v>
      </c>
      <c r="T25" s="7"/>
      <c r="U25" s="1">
        <f t="shared" si="2"/>
        <v>2.7621337230645405E-3</v>
      </c>
    </row>
    <row r="26" spans="1:21" ht="21" x14ac:dyDescent="0.55000000000000004">
      <c r="A26" s="21" t="s">
        <v>70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658718123755</v>
      </c>
      <c r="F26" s="7"/>
      <c r="G26" s="7">
        <f>IFERROR(VLOOKUP(A26,'درآمد ناشی از فروش'!A:Q,9,0),0)</f>
        <v>0</v>
      </c>
      <c r="H26" s="7"/>
      <c r="I26" s="7">
        <f t="shared" si="0"/>
        <v>658718123755</v>
      </c>
      <c r="J26" s="7"/>
      <c r="K26" s="1">
        <f t="shared" si="1"/>
        <v>6.8716273195642497E-2</v>
      </c>
      <c r="L26" s="7"/>
      <c r="M26" s="7">
        <f>IFERROR(VLOOKUP(A26,'درآمد سود سهام'!A:S,19,0),0)</f>
        <v>60750271688</v>
      </c>
      <c r="N26" s="7"/>
      <c r="O26" s="7">
        <f>IFERROR(VLOOKUP(A26,'درآمد ناشی از تغییر قیمت اوراق'!A:Q,17,0),0)</f>
        <v>1003957728051</v>
      </c>
      <c r="P26" s="7"/>
      <c r="Q26" s="7">
        <f>IFERROR(VLOOKUP(A26,'درآمد ناشی از فروش'!A:Q,17,0),0)</f>
        <v>-382742251</v>
      </c>
      <c r="R26" s="7"/>
      <c r="S26" s="7">
        <f t="shared" si="3"/>
        <v>1064325257488</v>
      </c>
      <c r="T26" s="7"/>
      <c r="U26" s="1">
        <f t="shared" si="2"/>
        <v>5.7765758808313673E-2</v>
      </c>
    </row>
    <row r="27" spans="1:21" ht="21" x14ac:dyDescent="0.55000000000000004">
      <c r="A27" s="21" t="s">
        <v>55</v>
      </c>
      <c r="C27" s="7">
        <f>IFERROR(VLOOKUP(A27,'درآمد سود سهام'!A:S,13,0),0)</f>
        <v>67704997306</v>
      </c>
      <c r="D27" s="7"/>
      <c r="E27" s="7">
        <f>IFERROR(VLOOKUP(A27,'درآمد ناشی از تغییر قیمت اوراق'!A:Q,9,0),0)</f>
        <v>579067188303</v>
      </c>
      <c r="F27" s="7"/>
      <c r="G27" s="7">
        <f>IFERROR(VLOOKUP(A27,'درآمد ناشی از فروش'!A:Q,9,0),0)</f>
        <v>0</v>
      </c>
      <c r="H27" s="7"/>
      <c r="I27" s="7">
        <f t="shared" si="0"/>
        <v>646772185609</v>
      </c>
      <c r="J27" s="7"/>
      <c r="K27" s="1">
        <f t="shared" si="1"/>
        <v>6.7470094717146434E-2</v>
      </c>
      <c r="L27" s="7"/>
      <c r="M27" s="7">
        <f>IFERROR(VLOOKUP(A27,'درآمد سود سهام'!A:S,19,0),0)</f>
        <v>67704997306</v>
      </c>
      <c r="N27" s="7"/>
      <c r="O27" s="7">
        <f>IFERROR(VLOOKUP(A27,'درآمد ناشی از تغییر قیمت اوراق'!A:Q,17,0),0)</f>
        <v>1062751327782</v>
      </c>
      <c r="P27" s="7"/>
      <c r="Q27" s="7">
        <f>IFERROR(VLOOKUP(A27,'درآمد ناشی از فروش'!A:Q,17,0),0)</f>
        <v>-60096376</v>
      </c>
      <c r="R27" s="7"/>
      <c r="S27" s="7">
        <f t="shared" si="3"/>
        <v>1130396228712</v>
      </c>
      <c r="T27" s="7"/>
      <c r="U27" s="1">
        <f t="shared" si="2"/>
        <v>6.1351730071426025E-2</v>
      </c>
    </row>
    <row r="28" spans="1:21" ht="21" x14ac:dyDescent="0.55000000000000004">
      <c r="A28" s="21" t="s">
        <v>47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187461996509</v>
      </c>
      <c r="F28" s="7"/>
      <c r="G28" s="7">
        <f>IFERROR(VLOOKUP(A28,'درآمد ناشی از فروش'!A:Q,9,0),0)</f>
        <v>0</v>
      </c>
      <c r="H28" s="7"/>
      <c r="I28" s="7">
        <f t="shared" si="0"/>
        <v>187461996509</v>
      </c>
      <c r="J28" s="7"/>
      <c r="K28" s="1">
        <f t="shared" si="1"/>
        <v>1.955569355292882E-2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469696575186</v>
      </c>
      <c r="P28" s="7"/>
      <c r="Q28" s="7">
        <f>IFERROR(VLOOKUP(A28,'درآمد ناشی از فروش'!A:Q,17,0),0)</f>
        <v>-3258409276</v>
      </c>
      <c r="R28" s="7"/>
      <c r="S28" s="7">
        <f t="shared" si="3"/>
        <v>466438165910</v>
      </c>
      <c r="T28" s="7"/>
      <c r="U28" s="1">
        <f t="shared" si="2"/>
        <v>2.5315714722905603E-2</v>
      </c>
    </row>
    <row r="29" spans="1:21" ht="21" x14ac:dyDescent="0.55000000000000004">
      <c r="A29" s="21" t="s">
        <v>77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2794232434</v>
      </c>
      <c r="F29" s="7"/>
      <c r="G29" s="7">
        <f>IFERROR(VLOOKUP(A29,'درآمد ناشی از فروش'!A:Q,9,0),0)</f>
        <v>0</v>
      </c>
      <c r="H29" s="7"/>
      <c r="I29" s="7">
        <f t="shared" si="0"/>
        <v>2794232434</v>
      </c>
      <c r="J29" s="7"/>
      <c r="K29" s="1">
        <f t="shared" si="1"/>
        <v>2.9148923095105844E-4</v>
      </c>
      <c r="L29" s="7"/>
      <c r="M29" s="7">
        <f>IFERROR(VLOOKUP(A29,'درآمد سود سهام'!A:S,19,0),0)</f>
        <v>79781288252</v>
      </c>
      <c r="N29" s="7"/>
      <c r="O29" s="7">
        <f>IFERROR(VLOOKUP(A29,'درآمد ناشی از تغییر قیمت اوراق'!A:Q,17,0),0)</f>
        <v>17985211038</v>
      </c>
      <c r="P29" s="7"/>
      <c r="Q29" s="7">
        <f>IFERROR(VLOOKUP(A29,'درآمد ناشی از فروش'!A:Q,17,0),0)</f>
        <v>-1092625986</v>
      </c>
      <c r="R29" s="7"/>
      <c r="S29" s="7">
        <f t="shared" si="3"/>
        <v>96673873304</v>
      </c>
      <c r="T29" s="7"/>
      <c r="U29" s="1">
        <f t="shared" si="2"/>
        <v>5.2469295537762818E-3</v>
      </c>
    </row>
    <row r="30" spans="1:21" ht="21" x14ac:dyDescent="0.55000000000000004">
      <c r="A30" s="21" t="s">
        <v>48</v>
      </c>
      <c r="C30" s="7">
        <f>IFERROR(VLOOKUP(A30,'درآمد سود سهام'!A:S,13,0),0)</f>
        <v>36345848111</v>
      </c>
      <c r="D30" s="7"/>
      <c r="E30" s="7">
        <f>IFERROR(VLOOKUP(A30,'درآمد ناشی از تغییر قیمت اوراق'!A:Q,9,0),0)</f>
        <v>194894147368</v>
      </c>
      <c r="F30" s="7"/>
      <c r="G30" s="7">
        <f>IFERROR(VLOOKUP(A30,'درآمد ناشی از فروش'!A:Q,9,0),0)</f>
        <v>23029697052</v>
      </c>
      <c r="H30" s="7"/>
      <c r="I30" s="7">
        <f t="shared" si="0"/>
        <v>254269692531</v>
      </c>
      <c r="J30" s="7"/>
      <c r="K30" s="1">
        <f t="shared" si="1"/>
        <v>2.6524950547483078E-2</v>
      </c>
      <c r="L30" s="7"/>
      <c r="M30" s="7">
        <f>IFERROR(VLOOKUP(A30,'درآمد سود سهام'!A:S,19,0),0)</f>
        <v>36345848111</v>
      </c>
      <c r="N30" s="7"/>
      <c r="O30" s="7">
        <f>IFERROR(VLOOKUP(A30,'درآمد ناشی از تغییر قیمت اوراق'!A:Q,17,0),0)</f>
        <v>499333092954</v>
      </c>
      <c r="P30" s="7"/>
      <c r="Q30" s="7">
        <f>IFERROR(VLOOKUP(A30,'درآمد ناشی از فروش'!A:Q,17,0),0)</f>
        <v>20902421177</v>
      </c>
      <c r="R30" s="7"/>
      <c r="S30" s="7">
        <f t="shared" si="3"/>
        <v>556581362242</v>
      </c>
      <c r="T30" s="7"/>
      <c r="U30" s="1">
        <f t="shared" si="2"/>
        <v>3.0208194818524763E-2</v>
      </c>
    </row>
    <row r="31" spans="1:21" ht="21" x14ac:dyDescent="0.55000000000000004">
      <c r="A31" s="21" t="s">
        <v>74</v>
      </c>
      <c r="C31" s="7">
        <f>IFERROR(VLOOKUP(A31,'درآمد سود سهام'!A:S,13,0),0)</f>
        <v>2045154347</v>
      </c>
      <c r="D31" s="7"/>
      <c r="E31" s="7">
        <f>IFERROR(VLOOKUP(A31,'درآمد ناشی از تغییر قیمت اوراق'!A:Q,9,0),0)</f>
        <v>31901308183</v>
      </c>
      <c r="F31" s="7"/>
      <c r="G31" s="7">
        <f>IFERROR(VLOOKUP(A31,'درآمد ناشی از فروش'!A:Q,9,0),0)</f>
        <v>0</v>
      </c>
      <c r="H31" s="7"/>
      <c r="I31" s="7">
        <f t="shared" si="0"/>
        <v>33946462530</v>
      </c>
      <c r="J31" s="7"/>
      <c r="K31" s="1">
        <f t="shared" si="1"/>
        <v>3.5412330541928785E-3</v>
      </c>
      <c r="L31" s="7"/>
      <c r="M31" s="7">
        <f>IFERROR(VLOOKUP(A31,'درآمد سود سهام'!A:S,19,0),0)</f>
        <v>2045154347</v>
      </c>
      <c r="N31" s="7"/>
      <c r="O31" s="7">
        <f>IFERROR(VLOOKUP(A31,'درآمد ناشی از تغییر قیمت اوراق'!A:Q,17,0),0)</f>
        <v>64914232910</v>
      </c>
      <c r="P31" s="7"/>
      <c r="Q31" s="7">
        <f>IFERROR(VLOOKUP(A31,'درآمد ناشی از فروش'!A:Q,17,0),0)</f>
        <v>-1741170296</v>
      </c>
      <c r="R31" s="7"/>
      <c r="S31" s="7">
        <f t="shared" si="3"/>
        <v>65218216961</v>
      </c>
      <c r="T31" s="7"/>
      <c r="U31" s="1">
        <f t="shared" si="2"/>
        <v>3.5396884217227874E-3</v>
      </c>
    </row>
    <row r="32" spans="1:21" ht="21" x14ac:dyDescent="0.55000000000000004">
      <c r="A32" s="21" t="s">
        <v>65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162254601672</v>
      </c>
      <c r="F32" s="7"/>
      <c r="G32" s="7">
        <f>IFERROR(VLOOKUP(A32,'درآمد ناشی از فروش'!A:Q,9,0),0)</f>
        <v>0</v>
      </c>
      <c r="H32" s="7"/>
      <c r="I32" s="7">
        <f t="shared" si="0"/>
        <v>162254601672</v>
      </c>
      <c r="J32" s="7"/>
      <c r="K32" s="1">
        <f t="shared" si="1"/>
        <v>1.6926104100773456E-2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723487870452</v>
      </c>
      <c r="P32" s="7"/>
      <c r="Q32" s="7">
        <f>IFERROR(VLOOKUP(A32,'درآمد ناشی از فروش'!A:Q,17,0),0)</f>
        <v>6222610759</v>
      </c>
      <c r="R32" s="7"/>
      <c r="S32" s="7">
        <f t="shared" si="3"/>
        <v>729710481211</v>
      </c>
      <c r="T32" s="7"/>
      <c r="U32" s="1">
        <f t="shared" si="2"/>
        <v>3.9604697305615139E-2</v>
      </c>
    </row>
    <row r="33" spans="1:21" ht="21" x14ac:dyDescent="0.55000000000000004">
      <c r="A33" s="21" t="s">
        <v>79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0</v>
      </c>
      <c r="H33" s="7"/>
      <c r="I33" s="7">
        <f t="shared" si="0"/>
        <v>0</v>
      </c>
      <c r="J33" s="7"/>
      <c r="K33" s="1">
        <f t="shared" si="1"/>
        <v>0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0</v>
      </c>
      <c r="P33" s="7"/>
      <c r="Q33" s="7">
        <f>IFERROR(VLOOKUP(A33,'درآمد ناشی از فروش'!A:Q,17,0),0)</f>
        <v>-623654736</v>
      </c>
      <c r="R33" s="7"/>
      <c r="S33" s="7">
        <f t="shared" si="3"/>
        <v>-623654736</v>
      </c>
      <c r="T33" s="7"/>
      <c r="U33" s="1">
        <f t="shared" si="2"/>
        <v>-3.3848571013400685E-5</v>
      </c>
    </row>
    <row r="34" spans="1:21" ht="21" x14ac:dyDescent="0.55000000000000004">
      <c r="A34" s="21" t="s">
        <v>75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431231702858</v>
      </c>
      <c r="F34" s="7"/>
      <c r="G34" s="7">
        <f>IFERROR(VLOOKUP(A34,'درآمد ناشی از فروش'!A:Q,9,0),0)</f>
        <v>0</v>
      </c>
      <c r="H34" s="7"/>
      <c r="I34" s="7">
        <f t="shared" si="0"/>
        <v>431231702858</v>
      </c>
      <c r="J34" s="7"/>
      <c r="K34" s="1">
        <f t="shared" si="1"/>
        <v>4.4985304693444042E-2</v>
      </c>
      <c r="L34" s="7"/>
      <c r="M34" s="7">
        <f>IFERROR(VLOOKUP(A34,'درآمد سود سهام'!A:S,19,0),0)</f>
        <v>78070509375</v>
      </c>
      <c r="N34" s="7"/>
      <c r="O34" s="7">
        <f>IFERROR(VLOOKUP(A34,'درآمد ناشی از تغییر قیمت اوراق'!A:Q,17,0),0)</f>
        <v>436640606516</v>
      </c>
      <c r="P34" s="7"/>
      <c r="Q34" s="7">
        <f>IFERROR(VLOOKUP(A34,'درآمد ناشی از فروش'!A:Q,17,0),0)</f>
        <v>-2701492026</v>
      </c>
      <c r="R34" s="7"/>
      <c r="S34" s="7">
        <f t="shared" si="3"/>
        <v>512009623865</v>
      </c>
      <c r="T34" s="7"/>
      <c r="U34" s="1">
        <f t="shared" si="2"/>
        <v>2.7789084428501844E-2</v>
      </c>
    </row>
    <row r="35" spans="1:21" ht="21" x14ac:dyDescent="0.55000000000000004">
      <c r="A35" s="21" t="s">
        <v>100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39307105738</v>
      </c>
      <c r="F35" s="7"/>
      <c r="G35" s="7">
        <f>IFERROR(VLOOKUP(A35,'درآمد ناشی از فروش'!A:Q,9,0),0)</f>
        <v>0</v>
      </c>
      <c r="H35" s="7"/>
      <c r="I35" s="7">
        <f t="shared" si="0"/>
        <v>39307105738</v>
      </c>
      <c r="J35" s="7"/>
      <c r="K35" s="1">
        <f t="shared" si="1"/>
        <v>4.1004455760610342E-3</v>
      </c>
      <c r="L35" s="7"/>
      <c r="M35" s="7">
        <f>IFERROR(VLOOKUP(A35,'درآمد سود سهام'!A:S,19,0),0)</f>
        <v>4646073706</v>
      </c>
      <c r="N35" s="7"/>
      <c r="O35" s="7">
        <f>IFERROR(VLOOKUP(A35,'درآمد ناشی از تغییر قیمت اوراق'!A:Q,17,0),0)</f>
        <v>43214130720</v>
      </c>
      <c r="P35" s="7"/>
      <c r="Q35" s="7">
        <f>IFERROR(VLOOKUP(A35,'درآمد ناشی از فروش'!A:Q,17,0),0)</f>
        <v>-2991677085</v>
      </c>
      <c r="R35" s="7"/>
      <c r="S35" s="7">
        <f t="shared" si="3"/>
        <v>44868527341</v>
      </c>
      <c r="T35" s="7"/>
      <c r="U35" s="1">
        <f t="shared" si="2"/>
        <v>2.4352184731401588E-3</v>
      </c>
    </row>
    <row r="36" spans="1:21" ht="21" x14ac:dyDescent="0.55000000000000004">
      <c r="A36" s="21" t="s">
        <v>62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145154023010</v>
      </c>
      <c r="F36" s="7"/>
      <c r="G36" s="7">
        <f>IFERROR(VLOOKUP(A36,'درآمد ناشی از فروش'!A:Q,9,0),0)</f>
        <v>0</v>
      </c>
      <c r="H36" s="7"/>
      <c r="I36" s="7">
        <f t="shared" si="0"/>
        <v>145154023010</v>
      </c>
      <c r="J36" s="7"/>
      <c r="K36" s="1">
        <f t="shared" si="1"/>
        <v>1.5142202925498336E-2</v>
      </c>
      <c r="L36" s="7"/>
      <c r="M36" s="7">
        <f>IFERROR(VLOOKUP(A36,'درآمد سود سهام'!A:S,19,0),0)</f>
        <v>10744573812</v>
      </c>
      <c r="N36" s="7"/>
      <c r="O36" s="7">
        <f>IFERROR(VLOOKUP(A36,'درآمد ناشی از تغییر قیمت اوراق'!A:Q,17,0),0)</f>
        <v>184110605680</v>
      </c>
      <c r="P36" s="7"/>
      <c r="Q36" s="7">
        <f>IFERROR(VLOOKUP(A36,'درآمد ناشی از فروش'!A:Q,17,0),0)</f>
        <v>-4549789495</v>
      </c>
      <c r="R36" s="7"/>
      <c r="S36" s="7">
        <f t="shared" si="3"/>
        <v>190305389997</v>
      </c>
      <c r="T36" s="7"/>
      <c r="U36" s="1">
        <f t="shared" si="2"/>
        <v>1.0328736616130447E-2</v>
      </c>
    </row>
    <row r="37" spans="1:21" ht="21" x14ac:dyDescent="0.55000000000000004">
      <c r="A37" s="21" t="s">
        <v>45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99904256482</v>
      </c>
      <c r="F37" s="7"/>
      <c r="G37" s="7">
        <f>IFERROR(VLOOKUP(A37,'درآمد ناشی از فروش'!A:Q,9,0),0)</f>
        <v>0</v>
      </c>
      <c r="H37" s="7"/>
      <c r="I37" s="7">
        <f t="shared" si="0"/>
        <v>99904256482</v>
      </c>
      <c r="J37" s="7"/>
      <c r="K37" s="1">
        <f t="shared" si="1"/>
        <v>1.0421829814990785E-2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166413447467</v>
      </c>
      <c r="P37" s="7"/>
      <c r="Q37" s="7">
        <f>IFERROR(VLOOKUP(A37,'درآمد ناشی از فروش'!A:Q,17,0),0)</f>
        <v>12577740801</v>
      </c>
      <c r="R37" s="7"/>
      <c r="S37" s="7">
        <f t="shared" si="3"/>
        <v>178991188268</v>
      </c>
      <c r="T37" s="7"/>
      <c r="U37" s="1">
        <f t="shared" si="2"/>
        <v>9.7146635744659367E-3</v>
      </c>
    </row>
    <row r="38" spans="1:21" ht="21" x14ac:dyDescent="0.55000000000000004">
      <c r="A38" s="21" t="s">
        <v>78</v>
      </c>
      <c r="C38" s="7">
        <f>IFERROR(VLOOKUP(A38,'درآمد سود سهام'!A:S,13,0),0)</f>
        <v>13120192667</v>
      </c>
      <c r="D38" s="7"/>
      <c r="E38" s="7">
        <f>IFERROR(VLOOKUP(A38,'درآمد ناشی از تغییر قیمت اوراق'!A:Q,9,0),0)</f>
        <v>148052649568</v>
      </c>
      <c r="F38" s="7"/>
      <c r="G38" s="7">
        <f>IFERROR(VLOOKUP(A38,'درآمد ناشی از فروش'!A:Q,9,0),0)</f>
        <v>0</v>
      </c>
      <c r="H38" s="7"/>
      <c r="I38" s="7">
        <f t="shared" si="0"/>
        <v>161172842235</v>
      </c>
      <c r="J38" s="7"/>
      <c r="K38" s="1">
        <f t="shared" si="1"/>
        <v>1.6813256929389869E-2</v>
      </c>
      <c r="L38" s="7"/>
      <c r="M38" s="7">
        <f>IFERROR(VLOOKUP(A38,'درآمد سود سهام'!A:S,19,0),0)</f>
        <v>13120192667</v>
      </c>
      <c r="N38" s="7"/>
      <c r="O38" s="7">
        <f>IFERROR(VLOOKUP(A38,'درآمد ناشی از تغییر قیمت اوراق'!A:Q,17,0),0)</f>
        <v>476001212198</v>
      </c>
      <c r="P38" s="7"/>
      <c r="Q38" s="7">
        <f>IFERROR(VLOOKUP(A38,'درآمد ناشی از فروش'!A:Q,17,0),0)</f>
        <v>74038585251</v>
      </c>
      <c r="R38" s="7"/>
      <c r="S38" s="7">
        <f t="shared" si="3"/>
        <v>563159990116</v>
      </c>
      <c r="T38" s="7"/>
      <c r="U38" s="1">
        <f t="shared" si="2"/>
        <v>3.0565246789607408E-2</v>
      </c>
    </row>
    <row r="39" spans="1:21" ht="21" x14ac:dyDescent="0.55000000000000004">
      <c r="A39" s="21" t="s">
        <v>46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401352813195</v>
      </c>
      <c r="F39" s="7"/>
      <c r="G39" s="7">
        <f>IFERROR(VLOOKUP(A39,'درآمد ناشی از فروش'!A:Q,9,0),0)</f>
        <v>0</v>
      </c>
      <c r="H39" s="7"/>
      <c r="I39" s="7">
        <f t="shared" si="0"/>
        <v>401352813195</v>
      </c>
      <c r="J39" s="7"/>
      <c r="K39" s="1">
        <f t="shared" si="1"/>
        <v>4.1868393421652751E-2</v>
      </c>
      <c r="L39" s="7"/>
      <c r="M39" s="7">
        <f>IFERROR(VLOOKUP(A39,'درآمد سود سهام'!A:S,19,0),0)</f>
        <v>21032277853</v>
      </c>
      <c r="N39" s="7"/>
      <c r="O39" s="7">
        <f>IFERROR(VLOOKUP(A39,'درآمد ناشی از تغییر قیمت اوراق'!A:Q,17,0),0)</f>
        <v>636162658403</v>
      </c>
      <c r="P39" s="7"/>
      <c r="Q39" s="7">
        <f>IFERROR(VLOOKUP(A39,'درآمد ناشی از فروش'!A:Q,17,0),0)</f>
        <v>4738118781</v>
      </c>
      <c r="R39" s="7"/>
      <c r="S39" s="7">
        <f t="shared" si="3"/>
        <v>661933055037</v>
      </c>
      <c r="T39" s="7"/>
      <c r="U39" s="1">
        <f t="shared" si="2"/>
        <v>3.5926108993000833E-2</v>
      </c>
    </row>
    <row r="40" spans="1:21" ht="21" x14ac:dyDescent="0.55000000000000004">
      <c r="A40" s="21" t="s">
        <v>76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10195058360</v>
      </c>
      <c r="F40" s="7"/>
      <c r="G40" s="7">
        <f>IFERROR(VLOOKUP(A40,'درآمد ناشی از فروش'!A:Q,9,0),0)</f>
        <v>0</v>
      </c>
      <c r="H40" s="7"/>
      <c r="I40" s="7">
        <f t="shared" si="0"/>
        <v>10195058360</v>
      </c>
      <c r="J40" s="7"/>
      <c r="K40" s="1">
        <f t="shared" si="1"/>
        <v>1.0635298927524936E-3</v>
      </c>
      <c r="L40" s="7"/>
      <c r="M40" s="7">
        <f>IFERROR(VLOOKUP(A40,'درآمد سود سهام'!A:S,19,0),0)</f>
        <v>239480363</v>
      </c>
      <c r="N40" s="7"/>
      <c r="O40" s="7">
        <f>IFERROR(VLOOKUP(A40,'درآمد ناشی از تغییر قیمت اوراق'!A:Q,17,0),0)</f>
        <v>-8968585298</v>
      </c>
      <c r="P40" s="7"/>
      <c r="Q40" s="7">
        <f>IFERROR(VLOOKUP(A40,'درآمد ناشی از فروش'!A:Q,17,0),0)</f>
        <v>-9628956598</v>
      </c>
      <c r="R40" s="7"/>
      <c r="S40" s="7">
        <f t="shared" si="3"/>
        <v>-18358061533</v>
      </c>
      <c r="T40" s="7"/>
      <c r="U40" s="1">
        <f t="shared" si="2"/>
        <v>-9.9637525957652637E-4</v>
      </c>
    </row>
    <row r="41" spans="1:21" ht="21" x14ac:dyDescent="0.55000000000000004">
      <c r="A41" s="21" t="s">
        <v>102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0</v>
      </c>
      <c r="F41" s="7"/>
      <c r="G41" s="7">
        <f>IFERROR(VLOOKUP(A41,'درآمد ناشی از فروش'!A:Q,9,0),0)</f>
        <v>0</v>
      </c>
      <c r="H41" s="7"/>
      <c r="I41" s="7">
        <f t="shared" si="0"/>
        <v>0</v>
      </c>
      <c r="J41" s="7"/>
      <c r="K41" s="1">
        <f t="shared" si="1"/>
        <v>0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0</v>
      </c>
      <c r="P41" s="7"/>
      <c r="Q41" s="7">
        <f>IFERROR(VLOOKUP(A41,'درآمد ناشی از فروش'!A:Q,17,0),0)</f>
        <v>-7949944660</v>
      </c>
      <c r="R41" s="7"/>
      <c r="S41" s="7">
        <f t="shared" si="3"/>
        <v>-7949944660</v>
      </c>
      <c r="T41" s="7"/>
      <c r="U41" s="1">
        <f t="shared" si="2"/>
        <v>-4.3147955245643414E-4</v>
      </c>
    </row>
    <row r="42" spans="1:21" ht="21" x14ac:dyDescent="0.55000000000000004">
      <c r="A42" s="21" t="s">
        <v>103</v>
      </c>
      <c r="C42" s="7">
        <f>IFERROR(VLOOKUP(A42,'درآمد سود سهام'!A:S,13,0),0)</f>
        <v>62374093312</v>
      </c>
      <c r="D42" s="7"/>
      <c r="E42" s="7">
        <f>IFERROR(VLOOKUP(A42,'درآمد ناشی از تغییر قیمت اوراق'!A:Q,9,0),0)</f>
        <v>324487844827</v>
      </c>
      <c r="F42" s="7"/>
      <c r="G42" s="7">
        <f>IFERROR(VLOOKUP(A42,'درآمد ناشی از فروش'!A:Q,9,0),0)</f>
        <v>0</v>
      </c>
      <c r="H42" s="7"/>
      <c r="I42" s="7">
        <f t="shared" si="0"/>
        <v>386861938139</v>
      </c>
      <c r="J42" s="7"/>
      <c r="K42" s="1">
        <f t="shared" si="1"/>
        <v>4.0356731766564645E-2</v>
      </c>
      <c r="L42" s="7"/>
      <c r="M42" s="7">
        <f>IFERROR(VLOOKUP(A42,'درآمد سود سهام'!A:S,19,0),0)</f>
        <v>62374093312</v>
      </c>
      <c r="N42" s="7"/>
      <c r="O42" s="7">
        <f>IFERROR(VLOOKUP(A42,'درآمد ناشی از تغییر قیمت اوراق'!A:Q,17,0),0)</f>
        <v>618062319307</v>
      </c>
      <c r="P42" s="7"/>
      <c r="Q42" s="7">
        <f>IFERROR(VLOOKUP(A42,'درآمد ناشی از فروش'!A:Q,17,0),0)</f>
        <v>105890227</v>
      </c>
      <c r="R42" s="7"/>
      <c r="S42" s="7">
        <f t="shared" si="3"/>
        <v>680542302846</v>
      </c>
      <c r="T42" s="7"/>
      <c r="U42" s="1">
        <f t="shared" si="2"/>
        <v>3.6936117270992823E-2</v>
      </c>
    </row>
    <row r="43" spans="1:21" ht="21" x14ac:dyDescent="0.55000000000000004">
      <c r="A43" s="21" t="s">
        <v>104</v>
      </c>
      <c r="C43" s="7">
        <f>IFERROR(VLOOKUP(A43,'درآمد سود سهام'!A:S,13,0),0)</f>
        <v>4527536894</v>
      </c>
      <c r="D43" s="7"/>
      <c r="E43" s="7">
        <f>IFERROR(VLOOKUP(A43,'درآمد ناشی از تغییر قیمت اوراق'!A:Q,9,0),0)</f>
        <v>-20153159443</v>
      </c>
      <c r="F43" s="7"/>
      <c r="G43" s="7">
        <f>IFERROR(VLOOKUP(A43,'درآمد ناشی از فروش'!A:Q,9,0),0)</f>
        <v>0</v>
      </c>
      <c r="H43" s="7"/>
      <c r="I43" s="7">
        <f t="shared" si="0"/>
        <v>-15625622549</v>
      </c>
      <c r="J43" s="7"/>
      <c r="K43" s="1">
        <f t="shared" si="1"/>
        <v>-1.6300364438256059E-3</v>
      </c>
      <c r="L43" s="7"/>
      <c r="M43" s="7">
        <f>IFERROR(VLOOKUP(A43,'درآمد سود سهام'!A:S,19,0),0)</f>
        <v>4527536894</v>
      </c>
      <c r="N43" s="7"/>
      <c r="O43" s="7">
        <f>IFERROR(VLOOKUP(A43,'درآمد ناشی از تغییر قیمت اوراق'!A:Q,17,0),0)</f>
        <v>500969253</v>
      </c>
      <c r="P43" s="7"/>
      <c r="Q43" s="7">
        <f>IFERROR(VLOOKUP(A43,'درآمد ناشی از فروش'!A:Q,17,0),0)</f>
        <v>-959805668</v>
      </c>
      <c r="R43" s="7"/>
      <c r="S43" s="7">
        <f t="shared" si="3"/>
        <v>4068700479</v>
      </c>
      <c r="T43" s="7"/>
      <c r="U43" s="1">
        <f t="shared" si="2"/>
        <v>2.2082682796413318E-4</v>
      </c>
    </row>
    <row r="44" spans="1:21" ht="21" x14ac:dyDescent="0.55000000000000004">
      <c r="A44" s="21" t="s">
        <v>106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0</v>
      </c>
      <c r="F44" s="7"/>
      <c r="G44" s="7">
        <f>IFERROR(VLOOKUP(A44,'درآمد ناشی از فروش'!A:Q,9,0),0)</f>
        <v>0</v>
      </c>
      <c r="H44" s="7"/>
      <c r="I44" s="7">
        <f t="shared" si="0"/>
        <v>0</v>
      </c>
      <c r="J44" s="7"/>
      <c r="K44" s="1">
        <f t="shared" si="1"/>
        <v>0</v>
      </c>
      <c r="L44" s="7"/>
      <c r="M44" s="7">
        <f>IFERROR(VLOOKUP(A44,'درآمد سود سهام'!A:S,19,0),0)</f>
        <v>0</v>
      </c>
      <c r="N44" s="7"/>
      <c r="O44" s="7">
        <f>IFERROR(VLOOKUP(A44,'درآمد ناشی از تغییر قیمت اوراق'!A:Q,17,0),0)</f>
        <v>0</v>
      </c>
      <c r="P44" s="7"/>
      <c r="Q44" s="7">
        <f>IFERROR(VLOOKUP(A44,'درآمد ناشی از فروش'!A:Q,17,0),0)</f>
        <v>-1184590931</v>
      </c>
      <c r="R44" s="7"/>
      <c r="S44" s="7">
        <f t="shared" si="3"/>
        <v>-1184590931</v>
      </c>
      <c r="T44" s="7"/>
      <c r="U44" s="1">
        <f t="shared" si="2"/>
        <v>-6.4293122356380103E-5</v>
      </c>
    </row>
    <row r="45" spans="1:21" ht="21" x14ac:dyDescent="0.55000000000000004">
      <c r="A45" s="21" t="s">
        <v>105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0"/>
        <v>0</v>
      </c>
      <c r="J45" s="7"/>
      <c r="K45" s="1">
        <f t="shared" si="1"/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-28238738250</v>
      </c>
      <c r="R45" s="7"/>
      <c r="S45" s="7">
        <f t="shared" si="3"/>
        <v>-28238738250</v>
      </c>
      <c r="T45" s="7"/>
      <c r="U45" s="1">
        <f t="shared" si="2"/>
        <v>-1.5326443973063314E-3</v>
      </c>
    </row>
    <row r="46" spans="1:21" ht="21" x14ac:dyDescent="0.55000000000000004">
      <c r="A46" s="21" t="s">
        <v>97</v>
      </c>
      <c r="C46" s="7">
        <f>IFERROR(VLOOKUP(A46,'درآمد سود سهام'!A:S,13,0),0)</f>
        <v>21262462302</v>
      </c>
      <c r="D46" s="7"/>
      <c r="E46" s="7">
        <f>IFERROR(VLOOKUP(A46,'درآمد ناشی از تغییر قیمت اوراق'!A:Q,9,0),0)</f>
        <v>-25405414616</v>
      </c>
      <c r="F46" s="7"/>
      <c r="G46" s="7">
        <f>IFERROR(VLOOKUP(A46,'درآمد ناشی از فروش'!A:Q,9,0),0)</f>
        <v>0</v>
      </c>
      <c r="H46" s="7"/>
      <c r="I46" s="7">
        <f t="shared" si="0"/>
        <v>-4142952314</v>
      </c>
      <c r="J46" s="7"/>
      <c r="K46" s="1">
        <f t="shared" si="1"/>
        <v>-4.3218522882365482E-4</v>
      </c>
      <c r="L46" s="7"/>
      <c r="M46" s="7">
        <f>IFERROR(VLOOKUP(A46,'درآمد سود سهام'!A:S,19,0),0)</f>
        <v>21262462302</v>
      </c>
      <c r="N46" s="7"/>
      <c r="O46" s="7">
        <f>IFERROR(VLOOKUP(A46,'درآمد ناشی از تغییر قیمت اوراق'!A:Q,17,0),0)</f>
        <v>-5447544106</v>
      </c>
      <c r="P46" s="7"/>
      <c r="Q46" s="7">
        <f>IFERROR(VLOOKUP(A46,'درآمد ناشی از فروش'!A:Q,17,0),0)</f>
        <v>866319401</v>
      </c>
      <c r="R46" s="7"/>
      <c r="S46" s="7">
        <f t="shared" si="3"/>
        <v>16681237597</v>
      </c>
      <c r="T46" s="7"/>
      <c r="U46" s="1">
        <f t="shared" si="2"/>
        <v>9.0536641959127839E-4</v>
      </c>
    </row>
    <row r="47" spans="1:21" ht="21" x14ac:dyDescent="0.55000000000000004">
      <c r="A47" s="21" t="s">
        <v>91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0</v>
      </c>
      <c r="F47" s="7"/>
      <c r="G47" s="7">
        <f>IFERROR(VLOOKUP(A47,'درآمد ناشی از فروش'!A:Q,9,0),0)</f>
        <v>0</v>
      </c>
      <c r="H47" s="7"/>
      <c r="I47" s="7">
        <f t="shared" si="0"/>
        <v>0</v>
      </c>
      <c r="J47" s="7"/>
      <c r="K47" s="1">
        <f t="shared" si="1"/>
        <v>0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0</v>
      </c>
      <c r="P47" s="7"/>
      <c r="Q47" s="7">
        <f>IFERROR(VLOOKUP(A47,'درآمد ناشی از فروش'!A:Q,17,0),0)</f>
        <v>1036896828</v>
      </c>
      <c r="R47" s="7"/>
      <c r="S47" s="7">
        <f t="shared" si="3"/>
        <v>1036896828</v>
      </c>
      <c r="T47" s="7"/>
      <c r="U47" s="1">
        <f t="shared" si="2"/>
        <v>5.6277093542552553E-5</v>
      </c>
    </row>
    <row r="48" spans="1:21" ht="21" x14ac:dyDescent="0.55000000000000004">
      <c r="A48" s="21" t="s">
        <v>118</v>
      </c>
      <c r="C48" s="7">
        <f>IFERROR(VLOOKUP(A48,'درآمد سود سهام'!A:S,13,0),0)</f>
        <v>1810506237</v>
      </c>
      <c r="D48" s="7"/>
      <c r="E48" s="7">
        <f>IFERROR(VLOOKUP(A48,'درآمد ناشی از تغییر قیمت اوراق'!A:Q,9,0),0)</f>
        <v>25474675811</v>
      </c>
      <c r="F48" s="7"/>
      <c r="G48" s="7">
        <f>IFERROR(VLOOKUP(A48,'درآمد ناشی از فروش'!A:Q,9,0),0)</f>
        <v>0</v>
      </c>
      <c r="H48" s="7"/>
      <c r="I48" s="7">
        <f t="shared" ref="I48" si="4">+G48+E48+C48</f>
        <v>27285182048</v>
      </c>
      <c r="J48" s="7"/>
      <c r="K48" s="1">
        <f t="shared" ref="K48" si="5">+I48/$I$59</f>
        <v>2.8463404242093718E-3</v>
      </c>
      <c r="L48" s="7"/>
      <c r="M48" s="7">
        <f>IFERROR(VLOOKUP(A48,'درآمد سود سهام'!A:S,19,0),0)</f>
        <v>1810506237</v>
      </c>
      <c r="N48" s="7"/>
      <c r="O48" s="7">
        <f>IFERROR(VLOOKUP(A48,'درآمد ناشی از تغییر قیمت اوراق'!A:Q,17,0),0)</f>
        <v>17749456976</v>
      </c>
      <c r="P48" s="7"/>
      <c r="Q48" s="7">
        <f>IFERROR(VLOOKUP(A48,'درآمد ناشی از فروش'!A:Q,17,0),0)</f>
        <v>0</v>
      </c>
      <c r="R48" s="7"/>
      <c r="S48" s="7">
        <f t="shared" ref="S48" si="6">+Q48+O48+M48</f>
        <v>19559963213</v>
      </c>
      <c r="T48" s="7"/>
      <c r="U48" s="1">
        <f t="shared" ref="U48" si="7">+S48/$S$59</f>
        <v>1.0616079147913913E-3</v>
      </c>
    </row>
    <row r="49" spans="1:21" ht="21" x14ac:dyDescent="0.55000000000000004">
      <c r="A49" s="21" t="s">
        <v>101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0</v>
      </c>
      <c r="F49" s="7"/>
      <c r="G49" s="7">
        <f>IFERROR(VLOOKUP(A49,'درآمد ناشی از فروش'!A:Q,9,0),0)</f>
        <v>0</v>
      </c>
      <c r="H49" s="7"/>
      <c r="I49" s="7">
        <f t="shared" si="0"/>
        <v>0</v>
      </c>
      <c r="J49" s="7"/>
      <c r="K49" s="1">
        <f t="shared" ref="K49" si="8">+I49/$I$59</f>
        <v>0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0</v>
      </c>
      <c r="P49" s="7"/>
      <c r="Q49" s="7">
        <f>IFERROR(VLOOKUP(A49,'درآمد ناشی از فروش'!A:Q,17,0),0)</f>
        <v>-1485266939</v>
      </c>
      <c r="R49" s="7"/>
      <c r="S49" s="7">
        <f t="shared" si="3"/>
        <v>-1485266939</v>
      </c>
      <c r="T49" s="7"/>
      <c r="U49" s="1">
        <f t="shared" ref="U49" si="9">+S49/$S$59</f>
        <v>-8.061217298059253E-5</v>
      </c>
    </row>
    <row r="50" spans="1:21" ht="21" x14ac:dyDescent="0.55000000000000004">
      <c r="A50" s="21" t="s">
        <v>113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-298494533</v>
      </c>
      <c r="F50" s="7"/>
      <c r="G50" s="7">
        <f>IFERROR(VLOOKUP(A50,'درآمد ناشی از فروش'!A:Q,9,0),0)</f>
        <v>0</v>
      </c>
      <c r="H50" s="7"/>
      <c r="I50" s="7">
        <f t="shared" si="0"/>
        <v>-298494533</v>
      </c>
      <c r="J50" s="7"/>
      <c r="K50" s="1">
        <f t="shared" ref="K50" si="10">+I50/$I$59</f>
        <v>-3.1138405240938278E-5</v>
      </c>
      <c r="L50" s="7"/>
      <c r="M50" s="7">
        <f>IFERROR(VLOOKUP(A50,'درآمد سود سهام'!A:S,19,0),0)</f>
        <v>0</v>
      </c>
      <c r="N50" s="7"/>
      <c r="O50" s="7">
        <f>IFERROR(VLOOKUP(A50,'درآمد ناشی از تغییر قیمت اوراق'!A:Q,17,0),0)</f>
        <v>125300950</v>
      </c>
      <c r="P50" s="7"/>
      <c r="Q50" s="7">
        <f>IFERROR(VLOOKUP(A50,'درآمد ناشی از فروش'!A:Q,17,0),0)</f>
        <v>0</v>
      </c>
      <c r="R50" s="7"/>
      <c r="S50" s="7">
        <f t="shared" si="3"/>
        <v>125300950</v>
      </c>
      <c r="T50" s="7"/>
      <c r="U50" s="1">
        <f t="shared" ref="U50" si="11">+S50/$S$59</f>
        <v>6.8006508397966676E-6</v>
      </c>
    </row>
    <row r="51" spans="1:21" ht="21" x14ac:dyDescent="0.55000000000000004">
      <c r="A51" s="21" t="s">
        <v>122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15694844727</v>
      </c>
      <c r="F51" s="7"/>
      <c r="G51" s="7">
        <f>IFERROR(VLOOKUP(A51,'درآمد ناشی از فروش'!A:Q,9,0),0)</f>
        <v>0</v>
      </c>
      <c r="H51" s="7"/>
      <c r="I51" s="7">
        <f t="shared" ref="I51:I52" si="12">+G51+E51+C51</f>
        <v>15694844727</v>
      </c>
      <c r="J51" s="7"/>
      <c r="K51" s="1">
        <f t="shared" ref="K51:K52" si="13">+I51/$I$59</f>
        <v>1.6372575751761903E-3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15694844727</v>
      </c>
      <c r="P51" s="7"/>
      <c r="Q51" s="7">
        <f>IFERROR(VLOOKUP(A51,'درآمد ناشی از فروش'!A:Q,17,0),0)</f>
        <v>0</v>
      </c>
      <c r="R51" s="7"/>
      <c r="S51" s="7">
        <f t="shared" ref="S51:S52" si="14">+Q51+O51+M51</f>
        <v>15694844727</v>
      </c>
      <c r="T51" s="7"/>
      <c r="U51" s="1">
        <f t="shared" ref="U51:U52" si="15">+S51/$S$59</f>
        <v>8.5183040490236384E-4</v>
      </c>
    </row>
    <row r="52" spans="1:21" ht="21" x14ac:dyDescent="0.55000000000000004">
      <c r="A52" s="21" t="s">
        <v>112</v>
      </c>
      <c r="C52" s="7">
        <f>IFERROR(VLOOKUP(A52,'درآمد سود سهام'!A:S,13,0),0)</f>
        <v>5094675999</v>
      </c>
      <c r="D52" s="7"/>
      <c r="E52" s="7">
        <f>IFERROR(VLOOKUP(A52,'درآمد ناشی از تغییر قیمت اوراق'!A:Q,9,0),0)</f>
        <v>5170970364</v>
      </c>
      <c r="F52" s="7"/>
      <c r="G52" s="7">
        <f>IFERROR(VLOOKUP(A52,'درآمد ناشی از فروش'!A:Q,9,0),0)</f>
        <v>0</v>
      </c>
      <c r="H52" s="7"/>
      <c r="I52" s="7">
        <f t="shared" si="12"/>
        <v>10265646363</v>
      </c>
      <c r="J52" s="7"/>
      <c r="K52" s="1">
        <f t="shared" si="13"/>
        <v>1.07089350447587E-3</v>
      </c>
      <c r="L52" s="7"/>
      <c r="M52" s="7">
        <f>IFERROR(VLOOKUP(A52,'درآمد سود سهام'!A:S,19,0),0)</f>
        <v>5094675999</v>
      </c>
      <c r="N52" s="7"/>
      <c r="O52" s="7">
        <f>IFERROR(VLOOKUP(A52,'درآمد ناشی از تغییر قیمت اوراق'!A:Q,17,0),0)</f>
        <v>12771537881</v>
      </c>
      <c r="P52" s="7"/>
      <c r="Q52" s="7">
        <f>IFERROR(VLOOKUP(A52,'درآمد ناشی از فروش'!A:Q,17,0),0)</f>
        <v>-385886926</v>
      </c>
      <c r="R52" s="7"/>
      <c r="S52" s="7">
        <f t="shared" si="14"/>
        <v>17480326954</v>
      </c>
      <c r="T52" s="7"/>
      <c r="U52" s="1">
        <f t="shared" si="15"/>
        <v>9.4873662314324365E-4</v>
      </c>
    </row>
    <row r="53" spans="1:21" ht="21" x14ac:dyDescent="0.55000000000000004">
      <c r="A53" s="21" t="s">
        <v>110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0</v>
      </c>
      <c r="F53" s="7"/>
      <c r="G53" s="7">
        <f>IFERROR(VLOOKUP(A53,'درآمد ناشی از فروش'!A:Q,9,0),0)</f>
        <v>0</v>
      </c>
      <c r="H53" s="7"/>
      <c r="I53" s="7">
        <f t="shared" si="0"/>
        <v>0</v>
      </c>
      <c r="J53" s="7"/>
      <c r="K53" s="1">
        <f>+I53/$I$59</f>
        <v>0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0</v>
      </c>
      <c r="P53" s="7"/>
      <c r="Q53" s="7">
        <f>IFERROR(VLOOKUP(A53,'درآمد ناشی از فروش'!A:Q,17,0),0)</f>
        <v>745333208</v>
      </c>
      <c r="R53" s="7"/>
      <c r="S53" s="7">
        <f t="shared" si="3"/>
        <v>745333208</v>
      </c>
      <c r="T53" s="7"/>
      <c r="U53" s="1">
        <f>+S53/$S$59</f>
        <v>4.0452613542942368E-5</v>
      </c>
    </row>
    <row r="54" spans="1:21" ht="21" x14ac:dyDescent="0.55000000000000004">
      <c r="A54" s="21" t="s">
        <v>52</v>
      </c>
      <c r="C54" s="7">
        <f>IFERROR(VLOOKUP(A54,'درآمد سود سهام'!A:S,13,0),0)</f>
        <v>63011526549</v>
      </c>
      <c r="D54" s="7"/>
      <c r="E54" s="7">
        <f>IFERROR(VLOOKUP(A54,'درآمد ناشی از تغییر قیمت اوراق'!A:Q,9,0),0)</f>
        <v>210947017144</v>
      </c>
      <c r="F54" s="7"/>
      <c r="G54" s="7">
        <f>IFERROR(VLOOKUP(A54,'درآمد ناشی از فروش'!A:Q,9,0),0)</f>
        <v>0</v>
      </c>
      <c r="H54" s="7"/>
      <c r="I54" s="7">
        <f t="shared" si="0"/>
        <v>273958543693</v>
      </c>
      <c r="J54" s="7"/>
      <c r="K54" s="1">
        <f>+I54/$I$59</f>
        <v>2.8578855589056734E-2</v>
      </c>
      <c r="L54" s="7"/>
      <c r="M54" s="7">
        <f>IFERROR(VLOOKUP(A54,'درآمد سود سهام'!A:S,19,0),0)</f>
        <v>63011526549</v>
      </c>
      <c r="N54" s="7"/>
      <c r="O54" s="7">
        <f>IFERROR(VLOOKUP(A54,'درآمد ناشی از تغییر قیمت اوراق'!A:Q,17,0),0)</f>
        <v>658105347737</v>
      </c>
      <c r="P54" s="7"/>
      <c r="Q54" s="7">
        <f>IFERROR(VLOOKUP(A54,'درآمد ناشی از فروش'!A:Q,17,0),0)</f>
        <v>26023381625</v>
      </c>
      <c r="R54" s="7"/>
      <c r="S54" s="7">
        <f t="shared" si="3"/>
        <v>747140255911</v>
      </c>
      <c r="T54" s="7"/>
      <c r="U54" s="1">
        <f>+S54/$S$59</f>
        <v>4.0550690228661784E-2</v>
      </c>
    </row>
    <row r="55" spans="1:21" ht="21" x14ac:dyDescent="0.55000000000000004">
      <c r="A55" s="21" t="s">
        <v>71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2001234574340</v>
      </c>
      <c r="F55" s="7"/>
      <c r="G55" s="7">
        <f>IFERROR(VLOOKUP(A55,'درآمد ناشی از فروش'!A:Q,9,0),0)</f>
        <v>0</v>
      </c>
      <c r="H55" s="7"/>
      <c r="I55" s="7">
        <f t="shared" si="0"/>
        <v>2001234574340</v>
      </c>
      <c r="J55" s="7"/>
      <c r="K55" s="1">
        <f>+I55/$I$59</f>
        <v>0.20876514062646348</v>
      </c>
      <c r="L55" s="7"/>
      <c r="M55" s="7">
        <f>IFERROR(VLOOKUP(A55,'درآمد سود سهام'!A:S,19,0),0)</f>
        <v>35652583498</v>
      </c>
      <c r="N55" s="7"/>
      <c r="O55" s="7">
        <f>IFERROR(VLOOKUP(A55,'درآمد ناشی از تغییر قیمت اوراق'!A:Q,17,0),0)</f>
        <v>3584194552466</v>
      </c>
      <c r="P55" s="7"/>
      <c r="Q55" s="7">
        <f>IFERROR(VLOOKUP(A55,'درآمد ناشی از فروش'!A:Q,17,0),0)</f>
        <v>11030188708</v>
      </c>
      <c r="R55" s="7"/>
      <c r="S55" s="7">
        <f t="shared" si="3"/>
        <v>3630877324672</v>
      </c>
      <c r="T55" s="7"/>
      <c r="U55" s="1">
        <f>+S55/$S$59</f>
        <v>0.1970641796987917</v>
      </c>
    </row>
    <row r="56" spans="1:21" ht="21" x14ac:dyDescent="0.55000000000000004">
      <c r="A56" s="21" t="s">
        <v>119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0</v>
      </c>
      <c r="F56" s="7"/>
      <c r="G56" s="7">
        <f>IFERROR(VLOOKUP(A56,'درآمد ناشی از فروش'!A:Q,9,0),0)</f>
        <v>0</v>
      </c>
      <c r="H56" s="7"/>
      <c r="I56" s="7">
        <f t="shared" ref="I56:I57" si="16">+G56+E56+C56</f>
        <v>0</v>
      </c>
      <c r="J56" s="7"/>
      <c r="K56" s="1">
        <f t="shared" ref="K56:K57" si="17">+I56/$I$59</f>
        <v>0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0</v>
      </c>
      <c r="P56" s="7"/>
      <c r="Q56" s="7">
        <f>IFERROR(VLOOKUP(A56,'درآمد ناشی از فروش'!A:Q,17,0),0)</f>
        <v>-621880</v>
      </c>
      <c r="R56" s="7"/>
      <c r="S56" s="7">
        <f t="shared" ref="S56:S57" si="18">+Q56+O56+M56</f>
        <v>-621880</v>
      </c>
      <c r="T56" s="7"/>
      <c r="U56" s="1">
        <f t="shared" ref="U56:U57" si="19">+S56/$S$59</f>
        <v>-3.3752248041636966E-8</v>
      </c>
    </row>
    <row r="57" spans="1:21" ht="21" x14ac:dyDescent="0.55000000000000004">
      <c r="A57" s="21" t="s">
        <v>115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0</v>
      </c>
      <c r="F57" s="7"/>
      <c r="G57" s="7">
        <f>IFERROR(VLOOKUP(A57,'درآمد ناشی از فروش'!A:Q,9,0),0)</f>
        <v>0</v>
      </c>
      <c r="H57" s="7"/>
      <c r="I57" s="7">
        <f t="shared" si="16"/>
        <v>0</v>
      </c>
      <c r="J57" s="7"/>
      <c r="K57" s="1">
        <f t="shared" si="17"/>
        <v>0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0</v>
      </c>
      <c r="P57" s="7"/>
      <c r="Q57" s="7">
        <f>IFERROR(VLOOKUP(A57,'درآمد ناشی از فروش'!A:Q,17,0),0)</f>
        <v>-6521523128</v>
      </c>
      <c r="R57" s="7"/>
      <c r="S57" s="7">
        <f t="shared" si="18"/>
        <v>-6521523128</v>
      </c>
      <c r="T57" s="7"/>
      <c r="U57" s="1">
        <f t="shared" si="19"/>
        <v>-3.5395263752738179E-4</v>
      </c>
    </row>
    <row r="58" spans="1:21" ht="21.75" thickBot="1" x14ac:dyDescent="0.6">
      <c r="A58" s="21" t="s">
        <v>68</v>
      </c>
      <c r="C58" s="7">
        <f>IFERROR(VLOOKUP(A58,'درآمد سود سهام'!A:S,13,0),0)</f>
        <v>23547736452</v>
      </c>
      <c r="D58" s="7"/>
      <c r="E58" s="7">
        <f>IFERROR(VLOOKUP(A58,'درآمد ناشی از تغییر قیمت اوراق'!A:Q,9,0),0)</f>
        <v>293656309221</v>
      </c>
      <c r="F58" s="7"/>
      <c r="G58" s="7">
        <f>IFERROR(VLOOKUP(A58,'درآمد ناشی از فروش'!A:Q,9,0),0)</f>
        <v>0</v>
      </c>
      <c r="H58" s="7"/>
      <c r="I58" s="7">
        <f t="shared" si="0"/>
        <v>317204045673</v>
      </c>
      <c r="J58" s="7"/>
      <c r="K58" s="1">
        <f>+I58/$I$59</f>
        <v>3.3090147477612158E-2</v>
      </c>
      <c r="L58" s="7"/>
      <c r="M58" s="7">
        <f>IFERROR(VLOOKUP(A58,'درآمد سود سهام'!A:S,19,0),0)</f>
        <v>23547736452</v>
      </c>
      <c r="N58" s="7"/>
      <c r="O58" s="7">
        <f>IFERROR(VLOOKUP(A58,'درآمد ناشی از تغییر قیمت اوراق'!A:Q,17,0),0)</f>
        <v>582759596776</v>
      </c>
      <c r="P58" s="7"/>
      <c r="Q58" s="7">
        <f>IFERROR(VLOOKUP(A58,'درآمد ناشی از فروش'!A:Q,17,0),0)</f>
        <v>-437238915</v>
      </c>
      <c r="R58" s="7"/>
      <c r="S58" s="7">
        <f t="shared" si="3"/>
        <v>605870094313</v>
      </c>
      <c r="T58" s="7"/>
      <c r="U58" s="1">
        <f>+S58/$S$59</f>
        <v>3.2883317849524599E-2</v>
      </c>
    </row>
    <row r="59" spans="1:21" s="21" customFormat="1" ht="21.75" thickBot="1" x14ac:dyDescent="0.6">
      <c r="A59" s="21" t="s">
        <v>15</v>
      </c>
      <c r="C59" s="8">
        <f>SUM(C8:C58)</f>
        <v>821760841625</v>
      </c>
      <c r="D59" s="3"/>
      <c r="E59" s="8">
        <f>SUM(E8:E58)</f>
        <v>8714090876804</v>
      </c>
      <c r="F59" s="3"/>
      <c r="G59" s="8">
        <f>SUM(G8:G58)</f>
        <v>50205457279</v>
      </c>
      <c r="H59" s="3"/>
      <c r="I59" s="8">
        <f>SUM(I8:I58)</f>
        <v>9586057175708</v>
      </c>
      <c r="J59" s="3"/>
      <c r="K59" s="9">
        <f>SUM(K8:K58)</f>
        <v>0.99999999999999967</v>
      </c>
      <c r="L59" s="3"/>
      <c r="M59" s="8">
        <f>SUM(M8:M58)</f>
        <v>1223556302251</v>
      </c>
      <c r="N59" s="3"/>
      <c r="O59" s="8">
        <f>SUM(O8:O58)</f>
        <v>17065278470934</v>
      </c>
      <c r="P59" s="3"/>
      <c r="Q59" s="8">
        <f>SUM(Q8:Q58)</f>
        <v>136012046880</v>
      </c>
      <c r="R59" s="3"/>
      <c r="S59" s="8">
        <f>SUM(S8:S58)</f>
        <v>18424846820065</v>
      </c>
      <c r="T59" s="3"/>
      <c r="U59" s="9">
        <f>SUM(U8:U58)</f>
        <v>0.99999999999999978</v>
      </c>
    </row>
    <row r="60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44"/>
  <sheetViews>
    <sheetView rightToLeft="1" topLeftCell="A19" zoomScale="90" zoomScaleNormal="90" workbookViewId="0">
      <selection activeCell="Y14" sqref="Y14"/>
    </sheetView>
  </sheetViews>
  <sheetFormatPr defaultRowHeight="18.75" x14ac:dyDescent="0.2"/>
  <cols>
    <col min="1" max="1" width="24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0.875" style="7" customWidth="1"/>
    <col min="17" max="17" width="18.75" style="7" bestFit="1" customWidth="1"/>
    <col min="18" max="18" width="0.875" style="7" customWidth="1"/>
    <col min="19" max="19" width="21" style="7" customWidth="1"/>
    <col min="20" max="20" width="0.875" style="7" customWidth="1"/>
    <col min="21" max="21" width="12.125" style="7" bestFit="1" customWidth="1"/>
    <col min="22" max="16384" width="9" style="7"/>
  </cols>
  <sheetData>
    <row r="2" spans="1:19" ht="26.25" x14ac:dyDescent="0.2">
      <c r="A2" s="61" t="s">
        <v>72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</row>
    <row r="3" spans="1:19" ht="26.25" x14ac:dyDescent="0.2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  <c r="N3" s="61" t="s">
        <v>24</v>
      </c>
      <c r="O3" s="61" t="s">
        <v>24</v>
      </c>
      <c r="P3" s="61" t="s">
        <v>24</v>
      </c>
      <c r="Q3" s="61" t="s">
        <v>24</v>
      </c>
      <c r="R3" s="61" t="s">
        <v>24</v>
      </c>
      <c r="S3" s="61" t="s">
        <v>24</v>
      </c>
    </row>
    <row r="4" spans="1:19" ht="26.25" x14ac:dyDescent="0.2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</row>
    <row r="6" spans="1:19" ht="27" thickBot="1" x14ac:dyDescent="0.25">
      <c r="A6" s="64" t="s">
        <v>3</v>
      </c>
      <c r="C6" s="64" t="s">
        <v>81</v>
      </c>
      <c r="D6" s="64" t="s">
        <v>81</v>
      </c>
      <c r="E6" s="64" t="s">
        <v>81</v>
      </c>
      <c r="F6" s="64" t="s">
        <v>81</v>
      </c>
      <c r="G6" s="64" t="s">
        <v>81</v>
      </c>
      <c r="I6" s="64" t="s">
        <v>26</v>
      </c>
      <c r="J6" s="64" t="s">
        <v>26</v>
      </c>
      <c r="K6" s="64" t="s">
        <v>26</v>
      </c>
      <c r="L6" s="64" t="s">
        <v>26</v>
      </c>
      <c r="M6" s="64" t="s">
        <v>26</v>
      </c>
      <c r="O6" s="64" t="s">
        <v>27</v>
      </c>
      <c r="P6" s="64" t="s">
        <v>27</v>
      </c>
      <c r="Q6" s="64" t="s">
        <v>27</v>
      </c>
      <c r="R6" s="64" t="s">
        <v>27</v>
      </c>
      <c r="S6" s="64" t="s">
        <v>27</v>
      </c>
    </row>
    <row r="7" spans="1:19" ht="27" thickBot="1" x14ac:dyDescent="0.25">
      <c r="A7" s="64" t="s">
        <v>3</v>
      </c>
      <c r="C7" s="55" t="s">
        <v>82</v>
      </c>
      <c r="E7" s="55" t="s">
        <v>83</v>
      </c>
      <c r="G7" s="55" t="s">
        <v>84</v>
      </c>
      <c r="I7" s="55" t="s">
        <v>85</v>
      </c>
      <c r="K7" s="55" t="s">
        <v>30</v>
      </c>
      <c r="M7" s="55" t="s">
        <v>86</v>
      </c>
      <c r="O7" s="55" t="s">
        <v>85</v>
      </c>
      <c r="Q7" s="55" t="s">
        <v>30</v>
      </c>
      <c r="S7" s="55" t="s">
        <v>86</v>
      </c>
    </row>
    <row r="8" spans="1:19" s="33" customFormat="1" ht="22.5" customHeight="1" x14ac:dyDescent="0.2">
      <c r="A8" s="33" t="s">
        <v>67</v>
      </c>
      <c r="C8" s="33" t="s">
        <v>123</v>
      </c>
      <c r="E8" s="33">
        <v>88451851</v>
      </c>
      <c r="G8" s="33">
        <v>37</v>
      </c>
      <c r="I8" s="50">
        <v>3272718487</v>
      </c>
      <c r="J8" s="50"/>
      <c r="K8" s="50">
        <v>0</v>
      </c>
      <c r="L8" s="50"/>
      <c r="M8" s="50">
        <f>+I8+K8</f>
        <v>3272718487</v>
      </c>
      <c r="N8" s="50"/>
      <c r="O8" s="50">
        <v>3272718487</v>
      </c>
      <c r="P8" s="50"/>
      <c r="Q8" s="50">
        <v>0</v>
      </c>
      <c r="R8" s="50"/>
      <c r="S8" s="50">
        <f>+O8+Q8</f>
        <v>3272718487</v>
      </c>
    </row>
    <row r="9" spans="1:19" s="33" customFormat="1" ht="22.5" customHeight="1" x14ac:dyDescent="0.2">
      <c r="A9" s="33" t="s">
        <v>97</v>
      </c>
      <c r="C9" s="33" t="s">
        <v>124</v>
      </c>
      <c r="E9" s="33">
        <v>13874882</v>
      </c>
      <c r="G9" s="33">
        <v>1650</v>
      </c>
      <c r="I9" s="50">
        <v>22893555300</v>
      </c>
      <c r="J9" s="50"/>
      <c r="K9" s="50">
        <v>-1631092998</v>
      </c>
      <c r="L9" s="50"/>
      <c r="M9" s="50">
        <f t="shared" ref="M9:M42" si="0">+I9+K9</f>
        <v>21262462302</v>
      </c>
      <c r="N9" s="50"/>
      <c r="O9" s="50">
        <v>22893555300</v>
      </c>
      <c r="P9" s="50"/>
      <c r="Q9" s="50">
        <v>-1631092998</v>
      </c>
      <c r="R9" s="50"/>
      <c r="S9" s="50">
        <f t="shared" ref="S9:S42" si="1">+O9+Q9</f>
        <v>21262462302</v>
      </c>
    </row>
    <row r="10" spans="1:19" s="33" customFormat="1" ht="22.5" customHeight="1" x14ac:dyDescent="0.2">
      <c r="A10" s="33" t="s">
        <v>92</v>
      </c>
      <c r="C10" s="33" t="s">
        <v>125</v>
      </c>
      <c r="E10" s="33">
        <v>105722619</v>
      </c>
      <c r="G10" s="33">
        <v>100</v>
      </c>
      <c r="I10" s="50">
        <v>10572261900</v>
      </c>
      <c r="J10" s="50"/>
      <c r="K10" s="50">
        <v>-1492554621</v>
      </c>
      <c r="L10" s="50"/>
      <c r="M10" s="50">
        <f t="shared" si="0"/>
        <v>9079707279</v>
      </c>
      <c r="N10" s="50"/>
      <c r="O10" s="50">
        <v>10572261900</v>
      </c>
      <c r="P10" s="50"/>
      <c r="Q10" s="50">
        <v>-1492554621</v>
      </c>
      <c r="R10" s="50"/>
      <c r="S10" s="50">
        <f t="shared" si="1"/>
        <v>9079707279</v>
      </c>
    </row>
    <row r="11" spans="1:19" s="33" customFormat="1" ht="22.5" customHeight="1" x14ac:dyDescent="0.2">
      <c r="A11" s="33" t="s">
        <v>62</v>
      </c>
      <c r="C11" s="33" t="s">
        <v>116</v>
      </c>
      <c r="E11" s="33">
        <v>0</v>
      </c>
      <c r="G11" s="33">
        <v>0</v>
      </c>
      <c r="I11" s="50">
        <v>0</v>
      </c>
      <c r="J11" s="50"/>
      <c r="K11" s="50">
        <v>0</v>
      </c>
      <c r="L11" s="50"/>
      <c r="M11" s="50">
        <f t="shared" si="0"/>
        <v>0</v>
      </c>
      <c r="N11" s="50"/>
      <c r="O11" s="50">
        <v>12304744804</v>
      </c>
      <c r="P11" s="50"/>
      <c r="Q11" s="50">
        <v>-1560170992</v>
      </c>
      <c r="R11" s="50"/>
      <c r="S11" s="50">
        <f t="shared" si="1"/>
        <v>10744573812</v>
      </c>
    </row>
    <row r="12" spans="1:19" s="33" customFormat="1" ht="22.5" customHeight="1" x14ac:dyDescent="0.2">
      <c r="A12" s="33" t="s">
        <v>96</v>
      </c>
      <c r="C12" s="33" t="s">
        <v>116</v>
      </c>
      <c r="E12" s="33">
        <v>0</v>
      </c>
      <c r="G12" s="33">
        <v>0</v>
      </c>
      <c r="I12" s="50">
        <v>0</v>
      </c>
      <c r="J12" s="50"/>
      <c r="K12" s="50">
        <v>0</v>
      </c>
      <c r="L12" s="50"/>
      <c r="M12" s="50">
        <f t="shared" si="0"/>
        <v>0</v>
      </c>
      <c r="N12" s="50"/>
      <c r="O12" s="50">
        <v>239480363</v>
      </c>
      <c r="P12" s="50"/>
      <c r="Q12" s="50">
        <v>0</v>
      </c>
      <c r="R12" s="50"/>
      <c r="S12" s="50">
        <f t="shared" si="1"/>
        <v>239480363</v>
      </c>
    </row>
    <row r="13" spans="1:19" s="33" customFormat="1" ht="22.5" customHeight="1" x14ac:dyDescent="0.2">
      <c r="A13" s="33" t="s">
        <v>61</v>
      </c>
      <c r="C13" s="33" t="s">
        <v>126</v>
      </c>
      <c r="E13" s="33">
        <v>99447074</v>
      </c>
      <c r="G13" s="33">
        <v>930</v>
      </c>
      <c r="I13" s="50">
        <v>92485778820</v>
      </c>
      <c r="J13" s="50"/>
      <c r="K13" s="50">
        <v>-13103511285</v>
      </c>
      <c r="L13" s="50"/>
      <c r="M13" s="50">
        <f t="shared" si="0"/>
        <v>79382267535</v>
      </c>
      <c r="N13" s="50"/>
      <c r="O13" s="50">
        <v>92485778820</v>
      </c>
      <c r="P13" s="50"/>
      <c r="Q13" s="50">
        <v>-13103511285</v>
      </c>
      <c r="R13" s="50"/>
      <c r="S13" s="50">
        <f t="shared" si="1"/>
        <v>79382267535</v>
      </c>
    </row>
    <row r="14" spans="1:19" s="33" customFormat="1" ht="22.5" customHeight="1" x14ac:dyDescent="0.2">
      <c r="A14" s="33" t="s">
        <v>68</v>
      </c>
      <c r="C14" s="33" t="s">
        <v>127</v>
      </c>
      <c r="E14" s="33">
        <v>17408468</v>
      </c>
      <c r="G14" s="33">
        <v>1550</v>
      </c>
      <c r="I14" s="50">
        <v>26983125400</v>
      </c>
      <c r="J14" s="50"/>
      <c r="K14" s="50">
        <v>-3435388948</v>
      </c>
      <c r="L14" s="50"/>
      <c r="M14" s="50">
        <f t="shared" si="0"/>
        <v>23547736452</v>
      </c>
      <c r="N14" s="50"/>
      <c r="O14" s="50">
        <v>26983125400</v>
      </c>
      <c r="P14" s="50"/>
      <c r="Q14" s="50">
        <v>-3435388948</v>
      </c>
      <c r="R14" s="50"/>
      <c r="S14" s="50">
        <f t="shared" si="1"/>
        <v>23547736452</v>
      </c>
    </row>
    <row r="15" spans="1:19" s="33" customFormat="1" ht="22.5" customHeight="1" x14ac:dyDescent="0.2">
      <c r="A15" s="33" t="s">
        <v>93</v>
      </c>
      <c r="C15" s="33" t="s">
        <v>116</v>
      </c>
      <c r="E15" s="33">
        <v>0</v>
      </c>
      <c r="G15" s="33">
        <v>0</v>
      </c>
      <c r="I15" s="50">
        <v>0</v>
      </c>
      <c r="J15" s="50"/>
      <c r="K15" s="50">
        <v>0</v>
      </c>
      <c r="L15" s="50"/>
      <c r="M15" s="50">
        <f t="shared" si="0"/>
        <v>0</v>
      </c>
      <c r="N15" s="50"/>
      <c r="O15" s="50">
        <v>4348823400</v>
      </c>
      <c r="P15" s="50"/>
      <c r="Q15" s="50">
        <v>-81832698</v>
      </c>
      <c r="R15" s="50"/>
      <c r="S15" s="50">
        <f t="shared" si="1"/>
        <v>4266990702</v>
      </c>
    </row>
    <row r="16" spans="1:19" s="33" customFormat="1" ht="22.5" customHeight="1" x14ac:dyDescent="0.2">
      <c r="A16" s="33" t="s">
        <v>60</v>
      </c>
      <c r="C16" s="33" t="s">
        <v>116</v>
      </c>
      <c r="E16" s="33">
        <v>0</v>
      </c>
      <c r="G16" s="33">
        <v>0</v>
      </c>
      <c r="I16" s="50">
        <v>0</v>
      </c>
      <c r="J16" s="50"/>
      <c r="K16" s="50">
        <v>0</v>
      </c>
      <c r="L16" s="50"/>
      <c r="M16" s="50">
        <f t="shared" si="0"/>
        <v>0</v>
      </c>
      <c r="N16" s="50"/>
      <c r="O16" s="50">
        <v>79421748000</v>
      </c>
      <c r="P16" s="50"/>
      <c r="Q16" s="50">
        <v>-4707990216</v>
      </c>
      <c r="R16" s="50"/>
      <c r="S16" s="50">
        <f t="shared" si="1"/>
        <v>74713757784</v>
      </c>
    </row>
    <row r="17" spans="1:19" s="33" customFormat="1" ht="22.5" customHeight="1" x14ac:dyDescent="0.2">
      <c r="A17" s="33" t="s">
        <v>52</v>
      </c>
      <c r="C17" s="33" t="s">
        <v>128</v>
      </c>
      <c r="E17" s="33">
        <v>26491521</v>
      </c>
      <c r="G17" s="33">
        <v>2750</v>
      </c>
      <c r="I17" s="50">
        <v>72851682750</v>
      </c>
      <c r="J17" s="50"/>
      <c r="K17" s="50">
        <v>-9840156201</v>
      </c>
      <c r="L17" s="50"/>
      <c r="M17" s="50">
        <f t="shared" si="0"/>
        <v>63011526549</v>
      </c>
      <c r="N17" s="50"/>
      <c r="O17" s="50">
        <v>72851682750</v>
      </c>
      <c r="P17" s="50"/>
      <c r="Q17" s="50">
        <v>-9840156201</v>
      </c>
      <c r="R17" s="50"/>
      <c r="S17" s="50">
        <f t="shared" si="1"/>
        <v>63011526549</v>
      </c>
    </row>
    <row r="18" spans="1:19" s="33" customFormat="1" ht="22.5" customHeight="1" x14ac:dyDescent="0.2">
      <c r="A18" s="33" t="s">
        <v>99</v>
      </c>
      <c r="C18" s="33" t="s">
        <v>128</v>
      </c>
      <c r="E18" s="33">
        <v>7916247</v>
      </c>
      <c r="G18" s="33">
        <v>1000</v>
      </c>
      <c r="I18" s="50">
        <v>7916247000</v>
      </c>
      <c r="J18" s="50"/>
      <c r="K18" s="50">
        <v>-531122003</v>
      </c>
      <c r="L18" s="50"/>
      <c r="M18" s="50">
        <f t="shared" si="0"/>
        <v>7385124997</v>
      </c>
      <c r="N18" s="50"/>
      <c r="O18" s="50">
        <v>7916247000</v>
      </c>
      <c r="P18" s="50"/>
      <c r="Q18" s="50">
        <v>-531122003</v>
      </c>
      <c r="R18" s="50"/>
      <c r="S18" s="50">
        <f t="shared" si="1"/>
        <v>7385124997</v>
      </c>
    </row>
    <row r="19" spans="1:19" s="33" customFormat="1" ht="22.5" customHeight="1" x14ac:dyDescent="0.2">
      <c r="A19" s="33" t="s">
        <v>59</v>
      </c>
      <c r="C19" s="33" t="s">
        <v>129</v>
      </c>
      <c r="E19" s="33">
        <v>68806221</v>
      </c>
      <c r="G19" s="33">
        <v>940</v>
      </c>
      <c r="I19" s="50">
        <v>64677847740</v>
      </c>
      <c r="J19" s="50"/>
      <c r="K19" s="50">
        <v>-8436241010</v>
      </c>
      <c r="L19" s="50"/>
      <c r="M19" s="50">
        <f t="shared" si="0"/>
        <v>56241606730</v>
      </c>
      <c r="N19" s="50"/>
      <c r="O19" s="50">
        <v>64677847740</v>
      </c>
      <c r="P19" s="50"/>
      <c r="Q19" s="50">
        <v>-8436241010</v>
      </c>
      <c r="R19" s="50"/>
      <c r="S19" s="50">
        <f t="shared" si="1"/>
        <v>56241606730</v>
      </c>
    </row>
    <row r="20" spans="1:19" s="33" customFormat="1" ht="22.5" customHeight="1" x14ac:dyDescent="0.2">
      <c r="A20" s="33" t="s">
        <v>70</v>
      </c>
      <c r="C20" s="33" t="s">
        <v>116</v>
      </c>
      <c r="E20" s="33">
        <v>0</v>
      </c>
      <c r="G20" s="33">
        <v>0</v>
      </c>
      <c r="I20" s="50">
        <v>0</v>
      </c>
      <c r="J20" s="50"/>
      <c r="K20" s="50">
        <v>0</v>
      </c>
      <c r="L20" s="50"/>
      <c r="M20" s="50">
        <f t="shared" si="0"/>
        <v>0</v>
      </c>
      <c r="N20" s="50"/>
      <c r="O20" s="50">
        <v>64578371000</v>
      </c>
      <c r="P20" s="50"/>
      <c r="Q20" s="50">
        <v>-3828099312</v>
      </c>
      <c r="R20" s="50"/>
      <c r="S20" s="50">
        <f t="shared" si="1"/>
        <v>60750271688</v>
      </c>
    </row>
    <row r="21" spans="1:19" s="33" customFormat="1" ht="22.5" customHeight="1" x14ac:dyDescent="0.2">
      <c r="A21" s="33" t="s">
        <v>118</v>
      </c>
      <c r="C21" s="33" t="s">
        <v>127</v>
      </c>
      <c r="E21" s="33">
        <v>56532729</v>
      </c>
      <c r="G21" s="33">
        <v>34</v>
      </c>
      <c r="I21" s="50">
        <v>1922112786</v>
      </c>
      <c r="J21" s="50"/>
      <c r="K21" s="50">
        <v>-111606549</v>
      </c>
      <c r="L21" s="50"/>
      <c r="M21" s="50">
        <f t="shared" si="0"/>
        <v>1810506237</v>
      </c>
      <c r="N21" s="50"/>
      <c r="O21" s="50">
        <v>1922112786</v>
      </c>
      <c r="P21" s="50"/>
      <c r="Q21" s="50">
        <v>-111606549</v>
      </c>
      <c r="R21" s="50"/>
      <c r="S21" s="50">
        <f t="shared" si="1"/>
        <v>1810506237</v>
      </c>
    </row>
    <row r="22" spans="1:19" s="33" customFormat="1" ht="22.5" customHeight="1" x14ac:dyDescent="0.2">
      <c r="A22" s="33" t="s">
        <v>103</v>
      </c>
      <c r="C22" s="33" t="s">
        <v>130</v>
      </c>
      <c r="E22" s="33">
        <v>211176378</v>
      </c>
      <c r="G22" s="33">
        <v>316</v>
      </c>
      <c r="I22" s="50">
        <v>66731735448</v>
      </c>
      <c r="J22" s="50"/>
      <c r="K22" s="50">
        <v>-4357642136</v>
      </c>
      <c r="L22" s="50"/>
      <c r="M22" s="50">
        <f t="shared" si="0"/>
        <v>62374093312</v>
      </c>
      <c r="N22" s="50"/>
      <c r="O22" s="50">
        <v>66731735448</v>
      </c>
      <c r="P22" s="50"/>
      <c r="Q22" s="50">
        <v>-4357642136</v>
      </c>
      <c r="R22" s="50"/>
      <c r="S22" s="50">
        <f t="shared" si="1"/>
        <v>62374093312</v>
      </c>
    </row>
    <row r="23" spans="1:19" s="33" customFormat="1" ht="22.5" customHeight="1" x14ac:dyDescent="0.2">
      <c r="A23" s="33" t="s">
        <v>98</v>
      </c>
      <c r="C23" s="33" t="s">
        <v>116</v>
      </c>
      <c r="E23" s="33">
        <v>0</v>
      </c>
      <c r="G23" s="33">
        <v>0</v>
      </c>
      <c r="I23" s="50">
        <v>0</v>
      </c>
      <c r="J23" s="50"/>
      <c r="K23" s="50">
        <v>0</v>
      </c>
      <c r="L23" s="50"/>
      <c r="M23" s="50">
        <f t="shared" si="0"/>
        <v>0</v>
      </c>
      <c r="N23" s="50"/>
      <c r="O23" s="50">
        <v>9010149600</v>
      </c>
      <c r="P23" s="50"/>
      <c r="Q23" s="50">
        <v>-849592270</v>
      </c>
      <c r="R23" s="50"/>
      <c r="S23" s="50">
        <f t="shared" si="1"/>
        <v>8160557330</v>
      </c>
    </row>
    <row r="24" spans="1:19" s="33" customFormat="1" ht="22.5" customHeight="1" x14ac:dyDescent="0.2">
      <c r="A24" s="33" t="s">
        <v>71</v>
      </c>
      <c r="C24" s="33" t="s">
        <v>116</v>
      </c>
      <c r="E24" s="33">
        <v>0</v>
      </c>
      <c r="G24" s="33">
        <v>0</v>
      </c>
      <c r="I24" s="50">
        <v>0</v>
      </c>
      <c r="J24" s="50"/>
      <c r="K24" s="50">
        <v>0</v>
      </c>
      <c r="L24" s="50"/>
      <c r="M24" s="50">
        <f t="shared" si="0"/>
        <v>0</v>
      </c>
      <c r="N24" s="50"/>
      <c r="O24" s="50">
        <v>35652583498</v>
      </c>
      <c r="P24" s="50"/>
      <c r="Q24" s="50">
        <v>0</v>
      </c>
      <c r="R24" s="50"/>
      <c r="S24" s="50">
        <f t="shared" si="1"/>
        <v>35652583498</v>
      </c>
    </row>
    <row r="25" spans="1:19" s="33" customFormat="1" ht="22.5" customHeight="1" x14ac:dyDescent="0.2">
      <c r="A25" s="33" t="s">
        <v>46</v>
      </c>
      <c r="C25" s="33" t="s">
        <v>116</v>
      </c>
      <c r="E25" s="33">
        <v>0</v>
      </c>
      <c r="G25" s="33">
        <v>0</v>
      </c>
      <c r="I25" s="50">
        <v>0</v>
      </c>
      <c r="J25" s="50"/>
      <c r="K25" s="50">
        <v>0</v>
      </c>
      <c r="L25" s="50"/>
      <c r="M25" s="50">
        <f t="shared" si="0"/>
        <v>0</v>
      </c>
      <c r="N25" s="50"/>
      <c r="O25" s="50">
        <v>21838995360</v>
      </c>
      <c r="P25" s="50"/>
      <c r="Q25" s="50">
        <v>-806717507</v>
      </c>
      <c r="R25" s="50"/>
      <c r="S25" s="50">
        <f t="shared" si="1"/>
        <v>21032277853</v>
      </c>
    </row>
    <row r="26" spans="1:19" s="33" customFormat="1" ht="22.5" customHeight="1" x14ac:dyDescent="0.2">
      <c r="A26" s="33" t="s">
        <v>94</v>
      </c>
      <c r="C26" s="33" t="s">
        <v>123</v>
      </c>
      <c r="E26" s="33">
        <v>22992886</v>
      </c>
      <c r="G26" s="33">
        <v>3330</v>
      </c>
      <c r="I26" s="50">
        <v>76566310380</v>
      </c>
      <c r="J26" s="50"/>
      <c r="K26" s="50">
        <v>-4538724584</v>
      </c>
      <c r="L26" s="50"/>
      <c r="M26" s="50">
        <f t="shared" si="0"/>
        <v>72027585796</v>
      </c>
      <c r="N26" s="50"/>
      <c r="O26" s="50">
        <v>76566310380</v>
      </c>
      <c r="P26" s="50"/>
      <c r="Q26" s="50">
        <v>-4538724584</v>
      </c>
      <c r="R26" s="50"/>
      <c r="S26" s="50">
        <f t="shared" si="1"/>
        <v>72027585796</v>
      </c>
    </row>
    <row r="27" spans="1:19" s="33" customFormat="1" ht="22.5" customHeight="1" x14ac:dyDescent="0.2">
      <c r="A27" s="33" t="s">
        <v>48</v>
      </c>
      <c r="C27" s="33" t="s">
        <v>127</v>
      </c>
      <c r="E27" s="33">
        <v>85520244</v>
      </c>
      <c r="G27" s="33">
        <v>487</v>
      </c>
      <c r="I27" s="50">
        <v>41648358828</v>
      </c>
      <c r="J27" s="50"/>
      <c r="K27" s="50">
        <v>-5302510717</v>
      </c>
      <c r="L27" s="50"/>
      <c r="M27" s="50">
        <f t="shared" si="0"/>
        <v>36345848111</v>
      </c>
      <c r="N27" s="50"/>
      <c r="O27" s="50">
        <v>41648358828</v>
      </c>
      <c r="P27" s="50"/>
      <c r="Q27" s="50">
        <v>-5302510717</v>
      </c>
      <c r="R27" s="50"/>
      <c r="S27" s="50">
        <f t="shared" si="1"/>
        <v>36345848111</v>
      </c>
    </row>
    <row r="28" spans="1:19" s="33" customFormat="1" ht="22.5" customHeight="1" x14ac:dyDescent="0.2">
      <c r="A28" s="33" t="s">
        <v>56</v>
      </c>
      <c r="C28" s="33" t="s">
        <v>131</v>
      </c>
      <c r="E28" s="33">
        <v>48932167</v>
      </c>
      <c r="G28" s="33">
        <v>1930</v>
      </c>
      <c r="I28" s="50">
        <v>94439082310</v>
      </c>
      <c r="J28" s="50"/>
      <c r="K28" s="50">
        <v>-6504732710</v>
      </c>
      <c r="L28" s="50"/>
      <c r="M28" s="50">
        <f t="shared" si="0"/>
        <v>87934349600</v>
      </c>
      <c r="N28" s="50"/>
      <c r="O28" s="50">
        <v>94439082310</v>
      </c>
      <c r="P28" s="50"/>
      <c r="Q28" s="50">
        <v>-6504732710</v>
      </c>
      <c r="R28" s="50"/>
      <c r="S28" s="50">
        <f t="shared" si="1"/>
        <v>87934349600</v>
      </c>
    </row>
    <row r="29" spans="1:19" s="33" customFormat="1" ht="22.5" customHeight="1" x14ac:dyDescent="0.2">
      <c r="A29" s="33" t="s">
        <v>112</v>
      </c>
      <c r="C29" s="33" t="s">
        <v>121</v>
      </c>
      <c r="E29" s="33">
        <v>22081582</v>
      </c>
      <c r="G29" s="33">
        <v>250</v>
      </c>
      <c r="I29" s="50">
        <v>5520395500</v>
      </c>
      <c r="J29" s="50"/>
      <c r="K29" s="50">
        <v>-425719501</v>
      </c>
      <c r="L29" s="50"/>
      <c r="M29" s="50">
        <f t="shared" si="0"/>
        <v>5094675999</v>
      </c>
      <c r="N29" s="50"/>
      <c r="O29" s="50">
        <v>5520395500</v>
      </c>
      <c r="P29" s="50"/>
      <c r="Q29" s="50">
        <v>-425719501</v>
      </c>
      <c r="R29" s="50"/>
      <c r="S29" s="50">
        <f t="shared" si="1"/>
        <v>5094675999</v>
      </c>
    </row>
    <row r="30" spans="1:19" s="33" customFormat="1" ht="22.5" customHeight="1" x14ac:dyDescent="0.2">
      <c r="A30" s="33" t="s">
        <v>100</v>
      </c>
      <c r="C30" s="33" t="s">
        <v>116</v>
      </c>
      <c r="E30" s="33">
        <v>0</v>
      </c>
      <c r="G30" s="33">
        <v>0</v>
      </c>
      <c r="I30" s="50">
        <v>0</v>
      </c>
      <c r="J30" s="50"/>
      <c r="K30" s="50">
        <v>0</v>
      </c>
      <c r="L30" s="50"/>
      <c r="M30" s="50">
        <f t="shared" si="0"/>
        <v>0</v>
      </c>
      <c r="N30" s="50"/>
      <c r="O30" s="50">
        <v>4833826000</v>
      </c>
      <c r="P30" s="50"/>
      <c r="Q30" s="50">
        <v>-187752294</v>
      </c>
      <c r="R30" s="50"/>
      <c r="S30" s="50">
        <f t="shared" si="1"/>
        <v>4646073706</v>
      </c>
    </row>
    <row r="31" spans="1:19" s="33" customFormat="1" ht="22.5" customHeight="1" x14ac:dyDescent="0.2">
      <c r="A31" s="33" t="s">
        <v>54</v>
      </c>
      <c r="C31" s="33" t="s">
        <v>116</v>
      </c>
      <c r="E31" s="33">
        <v>0</v>
      </c>
      <c r="G31" s="33">
        <v>0</v>
      </c>
      <c r="I31" s="50">
        <v>0</v>
      </c>
      <c r="J31" s="50"/>
      <c r="K31" s="50">
        <v>0</v>
      </c>
      <c r="L31" s="50"/>
      <c r="M31" s="50">
        <f t="shared" si="0"/>
        <v>0</v>
      </c>
      <c r="N31" s="50"/>
      <c r="O31" s="50">
        <v>178106079</v>
      </c>
      <c r="P31" s="50"/>
      <c r="Q31" s="50">
        <v>-7030503</v>
      </c>
      <c r="R31" s="50"/>
      <c r="S31" s="50">
        <f t="shared" si="1"/>
        <v>171075576</v>
      </c>
    </row>
    <row r="32" spans="1:19" s="33" customFormat="1" ht="22.5" customHeight="1" x14ac:dyDescent="0.2">
      <c r="A32" s="33" t="s">
        <v>64</v>
      </c>
      <c r="C32" s="33" t="s">
        <v>116</v>
      </c>
      <c r="E32" s="33">
        <v>0</v>
      </c>
      <c r="G32" s="33">
        <v>0</v>
      </c>
      <c r="I32" s="50">
        <v>0</v>
      </c>
      <c r="J32" s="50"/>
      <c r="K32" s="50">
        <v>0</v>
      </c>
      <c r="L32" s="50"/>
      <c r="M32" s="50">
        <f t="shared" si="0"/>
        <v>0</v>
      </c>
      <c r="N32" s="50"/>
      <c r="O32" s="50">
        <v>24421499520</v>
      </c>
      <c r="P32" s="50"/>
      <c r="Q32" s="50">
        <v>-855478833</v>
      </c>
      <c r="R32" s="50"/>
      <c r="S32" s="50">
        <f t="shared" si="1"/>
        <v>23566020687</v>
      </c>
    </row>
    <row r="33" spans="1:19" s="33" customFormat="1" ht="22.5" customHeight="1" x14ac:dyDescent="0.2">
      <c r="A33" s="33" t="s">
        <v>74</v>
      </c>
      <c r="C33" s="33" t="s">
        <v>132</v>
      </c>
      <c r="E33" s="33">
        <v>44040858</v>
      </c>
      <c r="G33" s="33">
        <v>50</v>
      </c>
      <c r="I33" s="50">
        <v>2202042900</v>
      </c>
      <c r="J33" s="50"/>
      <c r="K33" s="50">
        <v>-156888553</v>
      </c>
      <c r="L33" s="50"/>
      <c r="M33" s="50">
        <f t="shared" si="0"/>
        <v>2045154347</v>
      </c>
      <c r="N33" s="50"/>
      <c r="O33" s="50">
        <v>2202042900</v>
      </c>
      <c r="P33" s="50"/>
      <c r="Q33" s="50">
        <v>-156888553</v>
      </c>
      <c r="R33" s="50"/>
      <c r="S33" s="50">
        <f t="shared" si="1"/>
        <v>2045154347</v>
      </c>
    </row>
    <row r="34" spans="1:19" s="33" customFormat="1" ht="22.5" customHeight="1" x14ac:dyDescent="0.2">
      <c r="A34" s="33" t="s">
        <v>51</v>
      </c>
      <c r="C34" s="33" t="s">
        <v>129</v>
      </c>
      <c r="E34" s="33">
        <v>2030191</v>
      </c>
      <c r="G34" s="33">
        <v>16600</v>
      </c>
      <c r="I34" s="50">
        <v>33701170600</v>
      </c>
      <c r="J34" s="50"/>
      <c r="K34" s="50">
        <v>-2598952474</v>
      </c>
      <c r="L34" s="50"/>
      <c r="M34" s="50">
        <f t="shared" si="0"/>
        <v>31102218126</v>
      </c>
      <c r="N34" s="50"/>
      <c r="O34" s="50">
        <v>33701170600</v>
      </c>
      <c r="P34" s="50"/>
      <c r="Q34" s="50">
        <v>-2598952474</v>
      </c>
      <c r="R34" s="50"/>
      <c r="S34" s="50">
        <f t="shared" si="1"/>
        <v>31102218126</v>
      </c>
    </row>
    <row r="35" spans="1:19" s="33" customFormat="1" ht="22.5" customHeight="1" x14ac:dyDescent="0.2">
      <c r="A35" s="33" t="s">
        <v>77</v>
      </c>
      <c r="C35" s="33" t="s">
        <v>116</v>
      </c>
      <c r="E35" s="33">
        <v>0</v>
      </c>
      <c r="G35" s="33">
        <v>0</v>
      </c>
      <c r="I35" s="50">
        <v>0</v>
      </c>
      <c r="J35" s="50"/>
      <c r="K35" s="50">
        <v>0</v>
      </c>
      <c r="L35" s="50"/>
      <c r="M35" s="50">
        <f t="shared" si="0"/>
        <v>0</v>
      </c>
      <c r="N35" s="50"/>
      <c r="O35" s="50">
        <v>91202034310</v>
      </c>
      <c r="P35" s="50"/>
      <c r="Q35" s="50">
        <v>-11420746058</v>
      </c>
      <c r="R35" s="50"/>
      <c r="S35" s="50">
        <f t="shared" si="1"/>
        <v>79781288252</v>
      </c>
    </row>
    <row r="36" spans="1:19" s="33" customFormat="1" ht="22.5" customHeight="1" x14ac:dyDescent="0.2">
      <c r="A36" s="33" t="s">
        <v>49</v>
      </c>
      <c r="C36" s="33" t="s">
        <v>133</v>
      </c>
      <c r="E36" s="33">
        <v>197372477</v>
      </c>
      <c r="G36" s="33">
        <v>441</v>
      </c>
      <c r="I36" s="50">
        <v>87041262357</v>
      </c>
      <c r="J36" s="50"/>
      <c r="K36" s="50">
        <v>-6712410877</v>
      </c>
      <c r="L36" s="50"/>
      <c r="M36" s="50">
        <f t="shared" si="0"/>
        <v>80328851480</v>
      </c>
      <c r="N36" s="50"/>
      <c r="O36" s="50">
        <v>87041262357</v>
      </c>
      <c r="P36" s="50"/>
      <c r="Q36" s="50">
        <v>-6712410877</v>
      </c>
      <c r="R36" s="50"/>
      <c r="S36" s="50">
        <f t="shared" si="1"/>
        <v>80328851480</v>
      </c>
    </row>
    <row r="37" spans="1:19" s="33" customFormat="1" ht="22.5" customHeight="1" x14ac:dyDescent="0.2">
      <c r="A37" s="33" t="s">
        <v>50</v>
      </c>
      <c r="C37" s="33" t="s">
        <v>124</v>
      </c>
      <c r="E37" s="33">
        <v>258106143</v>
      </c>
      <c r="G37" s="33">
        <v>330</v>
      </c>
      <c r="I37" s="50">
        <v>85175027190</v>
      </c>
      <c r="J37" s="50"/>
      <c r="K37" s="50">
        <v>-6568491351</v>
      </c>
      <c r="L37" s="50"/>
      <c r="M37" s="50">
        <f t="shared" si="0"/>
        <v>78606535839</v>
      </c>
      <c r="N37" s="50"/>
      <c r="O37" s="50">
        <v>85175027190</v>
      </c>
      <c r="P37" s="50"/>
      <c r="Q37" s="50">
        <v>-6568491351</v>
      </c>
      <c r="R37" s="50"/>
      <c r="S37" s="50">
        <f t="shared" si="1"/>
        <v>78606535839</v>
      </c>
    </row>
    <row r="38" spans="1:19" s="33" customFormat="1" ht="22.5" customHeight="1" x14ac:dyDescent="0.2">
      <c r="A38" s="33" t="s">
        <v>75</v>
      </c>
      <c r="C38" s="33" t="s">
        <v>116</v>
      </c>
      <c r="E38" s="33">
        <v>0</v>
      </c>
      <c r="G38" s="33">
        <v>0</v>
      </c>
      <c r="I38" s="50">
        <v>0</v>
      </c>
      <c r="J38" s="50"/>
      <c r="K38" s="50">
        <v>0</v>
      </c>
      <c r="L38" s="50"/>
      <c r="M38" s="50">
        <f t="shared" si="0"/>
        <v>0</v>
      </c>
      <c r="N38" s="50"/>
      <c r="O38" s="50">
        <v>78070509375</v>
      </c>
      <c r="P38" s="50"/>
      <c r="Q38" s="50">
        <v>0</v>
      </c>
      <c r="R38" s="50"/>
      <c r="S38" s="50">
        <f t="shared" si="1"/>
        <v>78070509375</v>
      </c>
    </row>
    <row r="39" spans="1:19" s="33" customFormat="1" ht="22.5" customHeight="1" x14ac:dyDescent="0.2">
      <c r="A39" s="33" t="s">
        <v>73</v>
      </c>
      <c r="C39" s="33" t="s">
        <v>131</v>
      </c>
      <c r="E39" s="33">
        <v>9622973</v>
      </c>
      <c r="G39" s="33">
        <v>1870</v>
      </c>
      <c r="I39" s="50">
        <v>17994959510</v>
      </c>
      <c r="J39" s="50"/>
      <c r="K39" s="50">
        <v>-2439813930</v>
      </c>
      <c r="L39" s="50"/>
      <c r="M39" s="50">
        <f t="shared" si="0"/>
        <v>15555145580</v>
      </c>
      <c r="N39" s="50"/>
      <c r="O39" s="50">
        <v>17994959510</v>
      </c>
      <c r="P39" s="50"/>
      <c r="Q39" s="50">
        <v>-2439813930</v>
      </c>
      <c r="R39" s="50"/>
      <c r="S39" s="50">
        <f t="shared" si="1"/>
        <v>15555145580</v>
      </c>
    </row>
    <row r="40" spans="1:19" s="33" customFormat="1" ht="22.5" customHeight="1" x14ac:dyDescent="0.2">
      <c r="A40" s="33" t="s">
        <v>55</v>
      </c>
      <c r="C40" s="33" t="s">
        <v>131</v>
      </c>
      <c r="E40" s="33">
        <v>81165264</v>
      </c>
      <c r="G40" s="33">
        <v>965</v>
      </c>
      <c r="I40" s="50">
        <v>78324479760</v>
      </c>
      <c r="J40" s="50"/>
      <c r="K40" s="50">
        <v>-10619482454</v>
      </c>
      <c r="L40" s="50"/>
      <c r="M40" s="50">
        <f t="shared" si="0"/>
        <v>67704997306</v>
      </c>
      <c r="N40" s="50"/>
      <c r="O40" s="50">
        <v>78324479760</v>
      </c>
      <c r="P40" s="50"/>
      <c r="Q40" s="50">
        <v>-10619482454</v>
      </c>
      <c r="R40" s="50"/>
      <c r="S40" s="50">
        <f t="shared" si="1"/>
        <v>67704997306</v>
      </c>
    </row>
    <row r="41" spans="1:19" s="33" customFormat="1" ht="22.5" customHeight="1" x14ac:dyDescent="0.2">
      <c r="A41" s="33" t="s">
        <v>78</v>
      </c>
      <c r="C41" s="33" t="s">
        <v>126</v>
      </c>
      <c r="E41" s="33">
        <v>50953077</v>
      </c>
      <c r="G41" s="33">
        <v>300</v>
      </c>
      <c r="I41" s="50">
        <v>15285923100</v>
      </c>
      <c r="J41" s="50"/>
      <c r="K41" s="50">
        <v>-2165730433</v>
      </c>
      <c r="L41" s="50"/>
      <c r="M41" s="50">
        <f t="shared" si="0"/>
        <v>13120192667</v>
      </c>
      <c r="N41" s="50"/>
      <c r="O41" s="50">
        <v>15285923100</v>
      </c>
      <c r="P41" s="50"/>
      <c r="Q41" s="50">
        <v>-2165730433</v>
      </c>
      <c r="R41" s="50"/>
      <c r="S41" s="50">
        <f t="shared" si="1"/>
        <v>13120192667</v>
      </c>
    </row>
    <row r="42" spans="1:19" s="33" customFormat="1" ht="22.5" customHeight="1" x14ac:dyDescent="0.2">
      <c r="A42" s="33" t="s">
        <v>104</v>
      </c>
      <c r="C42" s="33" t="s">
        <v>121</v>
      </c>
      <c r="E42" s="33">
        <v>85360555</v>
      </c>
      <c r="G42" s="33">
        <v>57</v>
      </c>
      <c r="I42" s="50">
        <v>4865551635</v>
      </c>
      <c r="J42" s="50"/>
      <c r="K42" s="50">
        <v>-338014741</v>
      </c>
      <c r="L42" s="50"/>
      <c r="M42" s="50">
        <f t="shared" si="0"/>
        <v>4527536894</v>
      </c>
      <c r="N42" s="50"/>
      <c r="O42" s="50">
        <v>4865551635</v>
      </c>
      <c r="P42" s="50"/>
      <c r="Q42" s="50">
        <v>-338014741</v>
      </c>
      <c r="R42" s="50"/>
      <c r="S42" s="50">
        <f t="shared" si="1"/>
        <v>4527536894</v>
      </c>
    </row>
    <row r="43" spans="1:19" s="33" customFormat="1" ht="21.75" customHeight="1" thickBot="1" x14ac:dyDescent="0.25">
      <c r="I43" s="51">
        <f>SUM(I8:I42)</f>
        <v>913071629701</v>
      </c>
      <c r="J43" s="27"/>
      <c r="K43" s="51">
        <f>SUM(K8:K42)</f>
        <v>-91310788076</v>
      </c>
      <c r="L43" s="27"/>
      <c r="M43" s="51">
        <f>SUM(M8:M42)</f>
        <v>821760841625</v>
      </c>
      <c r="N43" s="27"/>
      <c r="O43" s="51">
        <f>SUM(O8:O42)</f>
        <v>1339172501010</v>
      </c>
      <c r="P43" s="27"/>
      <c r="Q43" s="51">
        <f>SUM(Q8:Q42)</f>
        <v>-115616198759</v>
      </c>
      <c r="R43" s="27"/>
      <c r="S43" s="51">
        <f>SUM(S8:S42)</f>
        <v>1223556302251</v>
      </c>
    </row>
    <row r="44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honeticPr fontId="1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3"/>
  <sheetViews>
    <sheetView rightToLeft="1" workbookViewId="0">
      <selection activeCell="Y14" sqref="Y14"/>
    </sheetView>
  </sheetViews>
  <sheetFormatPr defaultRowHeight="18.75" x14ac:dyDescent="0.45"/>
  <cols>
    <col min="1" max="1" width="19.375" style="12" bestFit="1" customWidth="1"/>
    <col min="2" max="2" width="0.875" style="12" customWidth="1"/>
    <col min="3" max="3" width="32.125" style="12" bestFit="1" customWidth="1"/>
    <col min="4" max="4" width="0.875" style="12" customWidth="1"/>
    <col min="5" max="5" width="27.875" style="12" bestFit="1" customWidth="1"/>
    <col min="6" max="6" width="0.875" style="12" customWidth="1"/>
    <col min="7" max="7" width="32.125" style="12" bestFit="1" customWidth="1"/>
    <col min="8" max="8" width="0.875" style="12" customWidth="1"/>
    <col min="9" max="9" width="27.875" style="12" bestFit="1" customWidth="1"/>
    <col min="10" max="10" width="0.875" style="12" customWidth="1"/>
    <col min="11" max="11" width="8" style="12" customWidth="1"/>
    <col min="12" max="16384" width="9" style="12"/>
  </cols>
  <sheetData>
    <row r="2" spans="1:9" ht="26.25" x14ac:dyDescent="0.45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</row>
    <row r="3" spans="1:9" ht="26.25" x14ac:dyDescent="0.45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</row>
    <row r="4" spans="1:9" ht="26.25" x14ac:dyDescent="0.45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</row>
    <row r="6" spans="1:9" ht="27" thickBot="1" x14ac:dyDescent="0.5">
      <c r="A6" s="64" t="s">
        <v>39</v>
      </c>
      <c r="B6" s="64" t="s">
        <v>39</v>
      </c>
      <c r="C6" s="64" t="s">
        <v>26</v>
      </c>
      <c r="D6" s="64" t="s">
        <v>26</v>
      </c>
      <c r="E6" s="64" t="s">
        <v>26</v>
      </c>
      <c r="G6" s="64" t="s">
        <v>27</v>
      </c>
      <c r="H6" s="64" t="s">
        <v>27</v>
      </c>
      <c r="I6" s="64" t="s">
        <v>27</v>
      </c>
    </row>
    <row r="7" spans="1:9" ht="27" thickBot="1" x14ac:dyDescent="0.5">
      <c r="A7" s="23" t="s">
        <v>40</v>
      </c>
      <c r="C7" s="23" t="s">
        <v>41</v>
      </c>
      <c r="E7" s="23" t="s">
        <v>42</v>
      </c>
      <c r="G7" s="23" t="s">
        <v>41</v>
      </c>
      <c r="I7" s="23" t="s">
        <v>42</v>
      </c>
    </row>
    <row r="8" spans="1:9" ht="22.5" x14ac:dyDescent="0.55000000000000004">
      <c r="A8" s="24" t="s">
        <v>23</v>
      </c>
      <c r="B8" s="25"/>
      <c r="C8" s="24">
        <f>+'سود سپرده بانکی'!G8</f>
        <v>1354606899</v>
      </c>
      <c r="D8" s="25"/>
      <c r="E8" s="36">
        <f>+C8/$C$12</f>
        <v>0.15677310223923915</v>
      </c>
      <c r="F8" s="25"/>
      <c r="G8" s="24">
        <f>+'سود سپرده بانکی'!M8</f>
        <v>18583555189</v>
      </c>
      <c r="H8" s="25"/>
      <c r="I8" s="37">
        <f>+G8/$G$12</f>
        <v>0.53048585493152411</v>
      </c>
    </row>
    <row r="9" spans="1:9" ht="22.5" x14ac:dyDescent="0.55000000000000004">
      <c r="A9" s="24" t="s">
        <v>114</v>
      </c>
      <c r="B9" s="25"/>
      <c r="C9" s="24">
        <f>+'سود سپرده بانکی'!G9</f>
        <v>43615</v>
      </c>
      <c r="D9" s="25"/>
      <c r="E9" s="36">
        <f>+C9/$C$12</f>
        <v>5.0477070943696821E-6</v>
      </c>
      <c r="F9" s="25"/>
      <c r="G9" s="24">
        <f>+'سود سپرده بانکی'!M9</f>
        <v>58392</v>
      </c>
      <c r="H9" s="25"/>
      <c r="I9" s="37">
        <f>+G9/$G$12</f>
        <v>1.6668570532454943E-6</v>
      </c>
    </row>
    <row r="10" spans="1:9" ht="22.5" x14ac:dyDescent="0.55000000000000004">
      <c r="A10" s="24" t="s">
        <v>114</v>
      </c>
      <c r="B10" s="25"/>
      <c r="C10" s="24">
        <f>+'سود سپرده بانکی'!G10</f>
        <v>3541342707</v>
      </c>
      <c r="D10" s="25"/>
      <c r="E10" s="36">
        <f>+C10/$C$12</f>
        <v>0.40985121416297687</v>
      </c>
      <c r="F10" s="25"/>
      <c r="G10" s="24">
        <f>+'سود سپرده بانکی'!M10</f>
        <v>12703021130</v>
      </c>
      <c r="H10" s="25"/>
      <c r="I10" s="37">
        <f>+G10/$G$12</f>
        <v>0.36262022825159357</v>
      </c>
    </row>
    <row r="11" spans="1:9" ht="23.25" thickBot="1" x14ac:dyDescent="0.6">
      <c r="A11" s="24" t="s">
        <v>114</v>
      </c>
      <c r="B11" s="25"/>
      <c r="C11" s="24">
        <f>+'سود سپرده بانکی'!G11</f>
        <v>3744563607</v>
      </c>
      <c r="D11" s="25"/>
      <c r="E11" s="36">
        <f>+C11/$C$12</f>
        <v>0.43337063589068964</v>
      </c>
      <c r="F11" s="25"/>
      <c r="G11" s="24">
        <f>+'سود سپرده بانکی'!M11</f>
        <v>3744563607</v>
      </c>
      <c r="H11" s="25"/>
      <c r="I11" s="37">
        <f>+G11/$G$12</f>
        <v>0.10689224995982907</v>
      </c>
    </row>
    <row r="12" spans="1:9" ht="24.75" thickBot="1" x14ac:dyDescent="0.5">
      <c r="C12" s="26">
        <f>SUM(C8:C11)</f>
        <v>8640556828</v>
      </c>
      <c r="D12" s="27"/>
      <c r="E12" s="11">
        <f>SUM(E8:E11)</f>
        <v>1</v>
      </c>
      <c r="F12" s="27"/>
      <c r="G12" s="26">
        <f>SUM(G8:G11)</f>
        <v>35031198318</v>
      </c>
      <c r="H12" s="27"/>
      <c r="I12" s="11">
        <f>SUM(I8:I11)</f>
        <v>1</v>
      </c>
    </row>
    <row r="13" spans="1:9" ht="19.5" thickTop="1" x14ac:dyDescent="0.45">
      <c r="E13" s="28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2"/>
  <sheetViews>
    <sheetView rightToLeft="1" workbookViewId="0">
      <selection activeCell="Y14" sqref="Y14"/>
    </sheetView>
  </sheetViews>
  <sheetFormatPr defaultRowHeight="18.75" x14ac:dyDescent="0.2"/>
  <cols>
    <col min="1" max="1" width="17.12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</row>
    <row r="3" spans="1:13" ht="26.25" x14ac:dyDescent="0.2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</row>
    <row r="4" spans="1:13" ht="26.25" x14ac:dyDescent="0.2">
      <c r="A4" s="61" t="str">
        <f>+سهام!A4</f>
        <v>برای ماه منتهی به 1405/04/31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</row>
    <row r="6" spans="1:13" ht="27" thickBot="1" x14ac:dyDescent="0.25">
      <c r="A6" s="64" t="s">
        <v>25</v>
      </c>
      <c r="B6" s="64" t="s">
        <v>25</v>
      </c>
      <c r="C6" s="64" t="s">
        <v>26</v>
      </c>
      <c r="D6" s="64" t="s">
        <v>26</v>
      </c>
      <c r="E6" s="64" t="s">
        <v>26</v>
      </c>
      <c r="F6" s="64" t="s">
        <v>26</v>
      </c>
      <c r="G6" s="64" t="s">
        <v>26</v>
      </c>
      <c r="I6" s="64" t="s">
        <v>27</v>
      </c>
      <c r="J6" s="64" t="s">
        <v>27</v>
      </c>
      <c r="K6" s="64" t="s">
        <v>27</v>
      </c>
      <c r="L6" s="64" t="s">
        <v>27</v>
      </c>
      <c r="M6" s="64" t="s">
        <v>27</v>
      </c>
    </row>
    <row r="7" spans="1:13" ht="27" thickBot="1" x14ac:dyDescent="0.25">
      <c r="A7" s="23" t="s">
        <v>28</v>
      </c>
      <c r="C7" s="23" t="s">
        <v>29</v>
      </c>
      <c r="E7" s="23" t="s">
        <v>30</v>
      </c>
      <c r="G7" s="23" t="s">
        <v>31</v>
      </c>
      <c r="I7" s="23" t="s">
        <v>29</v>
      </c>
      <c r="K7" s="23" t="s">
        <v>30</v>
      </c>
      <c r="M7" s="23" t="s">
        <v>31</v>
      </c>
    </row>
    <row r="8" spans="1:13" ht="19.5" customHeight="1" x14ac:dyDescent="0.2">
      <c r="A8" s="3" t="s">
        <v>23</v>
      </c>
      <c r="C8" s="7">
        <v>1354606899</v>
      </c>
      <c r="E8" s="7">
        <v>0</v>
      </c>
      <c r="G8" s="7">
        <f t="shared" ref="G8:G11" si="0">+E8+C8</f>
        <v>1354606899</v>
      </c>
      <c r="I8" s="7">
        <v>18583555189</v>
      </c>
      <c r="K8" s="7">
        <v>0</v>
      </c>
      <c r="M8" s="7">
        <f>+K8+I8</f>
        <v>18583555189</v>
      </c>
    </row>
    <row r="9" spans="1:13" ht="19.5" customHeight="1" x14ac:dyDescent="0.2">
      <c r="A9" s="3" t="s">
        <v>114</v>
      </c>
      <c r="C9" s="7">
        <v>43615</v>
      </c>
      <c r="E9" s="7">
        <v>0</v>
      </c>
      <c r="G9" s="7">
        <f t="shared" si="0"/>
        <v>43615</v>
      </c>
      <c r="I9" s="7">
        <v>58392</v>
      </c>
      <c r="K9" s="7">
        <v>0</v>
      </c>
      <c r="M9" s="7">
        <f>+K9+I9</f>
        <v>58392</v>
      </c>
    </row>
    <row r="10" spans="1:13" ht="19.5" customHeight="1" x14ac:dyDescent="0.2">
      <c r="A10" s="3" t="s">
        <v>114</v>
      </c>
      <c r="C10" s="7">
        <v>3541342707</v>
      </c>
      <c r="E10" s="7">
        <v>0</v>
      </c>
      <c r="G10" s="7">
        <f t="shared" si="0"/>
        <v>3541342707</v>
      </c>
      <c r="I10" s="7">
        <v>12708683858</v>
      </c>
      <c r="K10" s="7">
        <v>-5662728</v>
      </c>
      <c r="M10" s="7">
        <f t="shared" ref="M10:M11" si="1">+K10+I10</f>
        <v>12703021130</v>
      </c>
    </row>
    <row r="11" spans="1:13" ht="19.5" customHeight="1" thickBot="1" x14ac:dyDescent="0.25">
      <c r="A11" s="3" t="s">
        <v>114</v>
      </c>
      <c r="C11" s="7">
        <v>3753424647</v>
      </c>
      <c r="E11" s="7">
        <v>-8861040</v>
      </c>
      <c r="G11" s="7">
        <f t="shared" si="0"/>
        <v>3744563607</v>
      </c>
      <c r="I11" s="7">
        <v>3753424647</v>
      </c>
      <c r="K11" s="7">
        <v>-8861040</v>
      </c>
      <c r="M11" s="7">
        <f t="shared" si="1"/>
        <v>3744563607</v>
      </c>
    </row>
    <row r="12" spans="1:13" s="3" customFormat="1" ht="21.75" thickBot="1" x14ac:dyDescent="0.25">
      <c r="A12" s="3" t="s">
        <v>15</v>
      </c>
      <c r="C12" s="8">
        <f>SUM(C8:C11)</f>
        <v>8649417868</v>
      </c>
      <c r="E12" s="8">
        <f>SUM(E8:E11)</f>
        <v>-8861040</v>
      </c>
      <c r="G12" s="8">
        <f>SUM(G8:G11)</f>
        <v>8640556828</v>
      </c>
      <c r="I12" s="8">
        <f>SUM(I8:I11)</f>
        <v>35045722086</v>
      </c>
      <c r="K12" s="8">
        <f>SUM(K8:K11)</f>
        <v>-14523768</v>
      </c>
      <c r="M12" s="8">
        <f>SUM(M8:M11)</f>
        <v>35031198318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62"/>
  <sheetViews>
    <sheetView rightToLeft="1" topLeftCell="A37" zoomScale="90" zoomScaleNormal="90" workbookViewId="0">
      <selection activeCell="Y14" sqref="Y14"/>
    </sheetView>
  </sheetViews>
  <sheetFormatPr defaultRowHeight="22.5" x14ac:dyDescent="0.2"/>
  <cols>
    <col min="1" max="1" width="29.375" style="6" bestFit="1" customWidth="1"/>
    <col min="2" max="2" width="0.875" style="6" customWidth="1"/>
    <col min="3" max="3" width="15.75" style="6" customWidth="1"/>
    <col min="4" max="4" width="0.875" style="6" customWidth="1"/>
    <col min="5" max="5" width="19.25" style="6" customWidth="1"/>
    <col min="6" max="6" width="0.875" style="6" customWidth="1"/>
    <col min="7" max="7" width="19.25" style="6" customWidth="1"/>
    <col min="8" max="8" width="0.875" style="6" customWidth="1"/>
    <col min="9" max="9" width="24.5" style="6" customWidth="1"/>
    <col min="10" max="10" width="0.875" style="6" customWidth="1"/>
    <col min="11" max="11" width="16.625" style="6" customWidth="1"/>
    <col min="12" max="12" width="0.875" style="6" customWidth="1"/>
    <col min="13" max="13" width="20.875" style="6" bestFit="1" customWidth="1"/>
    <col min="14" max="14" width="0.875" style="6" customWidth="1"/>
    <col min="15" max="15" width="20.125" style="6" customWidth="1"/>
    <col min="16" max="16" width="0.875" style="6" customWidth="1"/>
    <col min="17" max="17" width="24.5" style="6" customWidth="1"/>
    <col min="18" max="18" width="0.875" style="6" customWidth="1"/>
    <col min="19" max="19" width="17" style="6" bestFit="1" customWidth="1"/>
    <col min="20" max="16384" width="9" style="6"/>
  </cols>
  <sheetData>
    <row r="2" spans="1:17" ht="24" x14ac:dyDescent="0.2">
      <c r="A2" s="65" t="str">
        <f>+سهام!A2</f>
        <v>صندوق سرمایه‌گذاری بخشی صنایع مفید - دارونو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4" x14ac:dyDescent="0.2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  <c r="L3" s="65" t="s">
        <v>24</v>
      </c>
      <c r="M3" s="65" t="s">
        <v>24</v>
      </c>
      <c r="N3" s="65" t="s">
        <v>24</v>
      </c>
      <c r="O3" s="65" t="s">
        <v>24</v>
      </c>
      <c r="P3" s="65" t="s">
        <v>24</v>
      </c>
      <c r="Q3" s="65" t="s">
        <v>24</v>
      </c>
    </row>
    <row r="4" spans="1:17" ht="24" x14ac:dyDescent="0.2">
      <c r="A4" s="65" t="str">
        <f>+سهام!A4</f>
        <v>برای ماه منتهی به 1405/04/31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ht="24.75" thickBot="1" x14ac:dyDescent="0.25">
      <c r="A6" s="65" t="s">
        <v>3</v>
      </c>
      <c r="C6" s="66" t="s">
        <v>26</v>
      </c>
      <c r="D6" s="66" t="s">
        <v>26</v>
      </c>
      <c r="E6" s="66" t="s">
        <v>26</v>
      </c>
      <c r="F6" s="66" t="s">
        <v>26</v>
      </c>
      <c r="G6" s="66" t="s">
        <v>26</v>
      </c>
      <c r="H6" s="66" t="s">
        <v>26</v>
      </c>
      <c r="I6" s="66" t="s">
        <v>26</v>
      </c>
      <c r="K6" s="66" t="s">
        <v>27</v>
      </c>
      <c r="L6" s="66" t="s">
        <v>27</v>
      </c>
      <c r="M6" s="66" t="s">
        <v>27</v>
      </c>
      <c r="N6" s="66" t="s">
        <v>27</v>
      </c>
      <c r="O6" s="66" t="s">
        <v>27</v>
      </c>
      <c r="P6" s="66" t="s">
        <v>27</v>
      </c>
      <c r="Q6" s="66" t="s">
        <v>27</v>
      </c>
    </row>
    <row r="7" spans="1:17" ht="24.75" thickBot="1" x14ac:dyDescent="0.25">
      <c r="A7" s="66" t="s">
        <v>3</v>
      </c>
      <c r="C7" s="20" t="s">
        <v>7</v>
      </c>
      <c r="E7" s="20" t="s">
        <v>32</v>
      </c>
      <c r="G7" s="20" t="s">
        <v>33</v>
      </c>
      <c r="I7" s="20" t="s">
        <v>80</v>
      </c>
      <c r="K7" s="20" t="s">
        <v>7</v>
      </c>
      <c r="M7" s="20" t="s">
        <v>32</v>
      </c>
      <c r="O7" s="20" t="s">
        <v>33</v>
      </c>
      <c r="Q7" s="20" t="s">
        <v>80</v>
      </c>
    </row>
    <row r="8" spans="1:17" x14ac:dyDescent="0.55000000000000004">
      <c r="A8" s="21" t="s">
        <v>66</v>
      </c>
      <c r="C8" s="6">
        <v>0</v>
      </c>
      <c r="E8" s="6">
        <v>0</v>
      </c>
      <c r="G8" s="6">
        <v>0</v>
      </c>
      <c r="I8" s="6">
        <v>0</v>
      </c>
      <c r="K8" s="6">
        <v>12750757</v>
      </c>
      <c r="M8" s="6">
        <v>205259365386</v>
      </c>
      <c r="O8" s="6">
        <v>168021131650</v>
      </c>
      <c r="Q8" s="6">
        <f>+M8-O8</f>
        <v>37238233736</v>
      </c>
    </row>
    <row r="9" spans="1:17" x14ac:dyDescent="0.55000000000000004">
      <c r="A9" s="21" t="s">
        <v>53</v>
      </c>
      <c r="C9" s="6">
        <v>0</v>
      </c>
      <c r="E9" s="6">
        <v>0</v>
      </c>
      <c r="G9" s="6">
        <v>0</v>
      </c>
      <c r="I9" s="6">
        <v>0</v>
      </c>
      <c r="K9" s="6">
        <v>1180816</v>
      </c>
      <c r="M9" s="6">
        <v>30034375986</v>
      </c>
      <c r="O9" s="6">
        <v>30916068871</v>
      </c>
      <c r="Q9" s="6">
        <f t="shared" ref="Q9:Q54" si="0">+M9-O9</f>
        <v>-881692885</v>
      </c>
    </row>
    <row r="10" spans="1:17" x14ac:dyDescent="0.55000000000000004">
      <c r="A10" s="21" t="s">
        <v>98</v>
      </c>
      <c r="C10" s="6">
        <v>0</v>
      </c>
      <c r="E10" s="6">
        <v>0</v>
      </c>
      <c r="G10" s="6">
        <v>0</v>
      </c>
      <c r="I10" s="6">
        <v>0</v>
      </c>
      <c r="K10" s="6">
        <v>1159993</v>
      </c>
      <c r="M10" s="6">
        <v>17322471653</v>
      </c>
      <c r="O10" s="6">
        <v>17207842494</v>
      </c>
      <c r="Q10" s="6">
        <f t="shared" si="0"/>
        <v>114629159</v>
      </c>
    </row>
    <row r="11" spans="1:17" x14ac:dyDescent="0.55000000000000004">
      <c r="A11" s="21" t="s">
        <v>101</v>
      </c>
      <c r="C11" s="6">
        <v>0</v>
      </c>
      <c r="E11" s="6">
        <v>0</v>
      </c>
      <c r="G11" s="6">
        <v>0</v>
      </c>
      <c r="I11" s="6">
        <v>0</v>
      </c>
      <c r="K11" s="6">
        <v>5450321</v>
      </c>
      <c r="M11" s="6">
        <v>38116208600</v>
      </c>
      <c r="O11" s="6">
        <v>39601475539</v>
      </c>
      <c r="Q11" s="6">
        <f t="shared" si="0"/>
        <v>-1485266939</v>
      </c>
    </row>
    <row r="12" spans="1:17" x14ac:dyDescent="0.55000000000000004">
      <c r="A12" s="21" t="s">
        <v>54</v>
      </c>
      <c r="C12" s="6">
        <v>0</v>
      </c>
      <c r="E12" s="6">
        <v>0</v>
      </c>
      <c r="G12" s="6">
        <v>0</v>
      </c>
      <c r="I12" s="6">
        <v>0</v>
      </c>
      <c r="K12" s="6">
        <v>10794090</v>
      </c>
      <c r="M12" s="6">
        <v>16273709564</v>
      </c>
      <c r="O12" s="6">
        <v>21102665212</v>
      </c>
      <c r="Q12" s="6">
        <f t="shared" si="0"/>
        <v>-4828955648</v>
      </c>
    </row>
    <row r="13" spans="1:17" x14ac:dyDescent="0.55000000000000004">
      <c r="A13" s="21" t="s">
        <v>99</v>
      </c>
      <c r="C13" s="6">
        <v>0</v>
      </c>
      <c r="E13" s="6">
        <v>0</v>
      </c>
      <c r="G13" s="6">
        <v>0</v>
      </c>
      <c r="I13" s="6">
        <v>0</v>
      </c>
      <c r="K13" s="6">
        <v>1178999</v>
      </c>
      <c r="M13" s="6">
        <v>20021612622</v>
      </c>
      <c r="O13" s="6">
        <v>25648901302</v>
      </c>
      <c r="Q13" s="6">
        <f t="shared" si="0"/>
        <v>-5627288680</v>
      </c>
    </row>
    <row r="14" spans="1:17" x14ac:dyDescent="0.55000000000000004">
      <c r="A14" s="21" t="s">
        <v>104</v>
      </c>
      <c r="C14" s="6">
        <v>0</v>
      </c>
      <c r="E14" s="6">
        <v>0</v>
      </c>
      <c r="G14" s="6">
        <v>0</v>
      </c>
      <c r="I14" s="6">
        <v>0</v>
      </c>
      <c r="K14" s="6">
        <v>1830996</v>
      </c>
      <c r="M14" s="6">
        <v>9869379663</v>
      </c>
      <c r="O14" s="6">
        <v>10829185331</v>
      </c>
      <c r="Q14" s="6">
        <f t="shared" si="0"/>
        <v>-959805668</v>
      </c>
    </row>
    <row r="15" spans="1:17" x14ac:dyDescent="0.55000000000000004">
      <c r="A15" s="21" t="s">
        <v>47</v>
      </c>
      <c r="C15" s="6">
        <v>0</v>
      </c>
      <c r="E15" s="6">
        <v>0</v>
      </c>
      <c r="G15" s="6">
        <v>0</v>
      </c>
      <c r="I15" s="6">
        <v>0</v>
      </c>
      <c r="K15" s="6">
        <v>1219245</v>
      </c>
      <c r="M15" s="6">
        <v>33555039969</v>
      </c>
      <c r="O15" s="6">
        <v>36813449245</v>
      </c>
      <c r="Q15" s="6">
        <f t="shared" si="0"/>
        <v>-3258409276</v>
      </c>
    </row>
    <row r="16" spans="1:17" x14ac:dyDescent="0.55000000000000004">
      <c r="A16" s="21" t="s">
        <v>45</v>
      </c>
      <c r="C16" s="6">
        <v>0</v>
      </c>
      <c r="E16" s="6">
        <v>0</v>
      </c>
      <c r="G16" s="6">
        <v>0</v>
      </c>
      <c r="I16" s="6">
        <v>0</v>
      </c>
      <c r="K16" s="6">
        <v>1600</v>
      </c>
      <c r="M16" s="6">
        <v>41021312000</v>
      </c>
      <c r="O16" s="6">
        <v>28443571199</v>
      </c>
      <c r="Q16" s="6">
        <f t="shared" si="0"/>
        <v>12577740801</v>
      </c>
    </row>
    <row r="17" spans="1:17" x14ac:dyDescent="0.55000000000000004">
      <c r="A17" s="21" t="s">
        <v>78</v>
      </c>
      <c r="C17" s="6">
        <v>0</v>
      </c>
      <c r="E17" s="6">
        <v>0</v>
      </c>
      <c r="G17" s="6">
        <v>0</v>
      </c>
      <c r="I17" s="6">
        <v>0</v>
      </c>
      <c r="K17" s="6">
        <v>11740700</v>
      </c>
      <c r="M17" s="6">
        <v>204507397215</v>
      </c>
      <c r="O17" s="6">
        <v>130468811964</v>
      </c>
      <c r="Q17" s="6">
        <f t="shared" si="0"/>
        <v>74038585251</v>
      </c>
    </row>
    <row r="18" spans="1:17" x14ac:dyDescent="0.55000000000000004">
      <c r="A18" s="21" t="s">
        <v>103</v>
      </c>
      <c r="C18" s="6">
        <v>0</v>
      </c>
      <c r="E18" s="6">
        <v>0</v>
      </c>
      <c r="G18" s="6">
        <v>0</v>
      </c>
      <c r="I18" s="6">
        <v>0</v>
      </c>
      <c r="K18" s="6">
        <v>6024822</v>
      </c>
      <c r="M18" s="6">
        <v>20024909081</v>
      </c>
      <c r="O18" s="6">
        <v>19919018854</v>
      </c>
      <c r="Q18" s="6">
        <f t="shared" si="0"/>
        <v>105890227</v>
      </c>
    </row>
    <row r="19" spans="1:17" x14ac:dyDescent="0.55000000000000004">
      <c r="A19" s="21" t="s">
        <v>71</v>
      </c>
      <c r="C19" s="6">
        <v>0</v>
      </c>
      <c r="E19" s="6">
        <v>0</v>
      </c>
      <c r="G19" s="6">
        <v>0</v>
      </c>
      <c r="I19" s="6">
        <v>0</v>
      </c>
      <c r="K19" s="6">
        <v>13095786</v>
      </c>
      <c r="M19" s="6">
        <v>143076468312</v>
      </c>
      <c r="O19" s="6">
        <v>132046279604</v>
      </c>
      <c r="Q19" s="6">
        <f t="shared" si="0"/>
        <v>11030188708</v>
      </c>
    </row>
    <row r="20" spans="1:17" x14ac:dyDescent="0.55000000000000004">
      <c r="A20" s="21" t="s">
        <v>68</v>
      </c>
      <c r="C20" s="6">
        <v>0</v>
      </c>
      <c r="E20" s="6">
        <v>0</v>
      </c>
      <c r="G20" s="6">
        <v>0</v>
      </c>
      <c r="I20" s="6">
        <v>0</v>
      </c>
      <c r="K20" s="6">
        <v>233596</v>
      </c>
      <c r="M20" s="6">
        <v>10018821603</v>
      </c>
      <c r="O20" s="6">
        <v>10456060518</v>
      </c>
      <c r="Q20" s="6">
        <f t="shared" si="0"/>
        <v>-437238915</v>
      </c>
    </row>
    <row r="21" spans="1:17" x14ac:dyDescent="0.55000000000000004">
      <c r="A21" s="21" t="s">
        <v>115</v>
      </c>
      <c r="C21" s="6">
        <v>0</v>
      </c>
      <c r="E21" s="6">
        <v>0</v>
      </c>
      <c r="G21" s="6">
        <v>0</v>
      </c>
      <c r="I21" s="6">
        <v>0</v>
      </c>
      <c r="K21" s="6">
        <v>5545461</v>
      </c>
      <c r="M21" s="6">
        <v>62358647953</v>
      </c>
      <c r="O21" s="6">
        <v>68880171081</v>
      </c>
      <c r="Q21" s="6">
        <f t="shared" si="0"/>
        <v>-6521523128</v>
      </c>
    </row>
    <row r="22" spans="1:17" x14ac:dyDescent="0.55000000000000004">
      <c r="A22" s="21" t="s">
        <v>56</v>
      </c>
      <c r="C22" s="6">
        <v>0</v>
      </c>
      <c r="E22" s="6">
        <v>0</v>
      </c>
      <c r="G22" s="6">
        <v>0</v>
      </c>
      <c r="I22" s="6">
        <v>0</v>
      </c>
      <c r="K22" s="6">
        <v>5549321</v>
      </c>
      <c r="M22" s="6">
        <v>75175059907</v>
      </c>
      <c r="O22" s="6">
        <v>71814895776</v>
      </c>
      <c r="Q22" s="6">
        <f t="shared" si="0"/>
        <v>3360164131</v>
      </c>
    </row>
    <row r="23" spans="1:17" x14ac:dyDescent="0.55000000000000004">
      <c r="A23" s="21" t="s">
        <v>102</v>
      </c>
      <c r="C23" s="6">
        <v>0</v>
      </c>
      <c r="E23" s="6">
        <v>0</v>
      </c>
      <c r="G23" s="6">
        <v>0</v>
      </c>
      <c r="I23" s="6">
        <v>0</v>
      </c>
      <c r="K23" s="6">
        <v>3360996</v>
      </c>
      <c r="M23" s="6">
        <v>15195062916</v>
      </c>
      <c r="O23" s="6">
        <v>23145007576</v>
      </c>
      <c r="Q23" s="6">
        <f t="shared" si="0"/>
        <v>-7949944660</v>
      </c>
    </row>
    <row r="24" spans="1:17" x14ac:dyDescent="0.55000000000000004">
      <c r="A24" s="21" t="s">
        <v>62</v>
      </c>
      <c r="C24" s="6">
        <v>0</v>
      </c>
      <c r="E24" s="6">
        <v>0</v>
      </c>
      <c r="G24" s="6">
        <v>0</v>
      </c>
      <c r="I24" s="6">
        <v>0</v>
      </c>
      <c r="K24" s="6">
        <v>29162644</v>
      </c>
      <c r="M24" s="6">
        <v>50553134303</v>
      </c>
      <c r="O24" s="6">
        <v>55102923798</v>
      </c>
      <c r="Q24" s="6">
        <f t="shared" si="0"/>
        <v>-4549789495</v>
      </c>
    </row>
    <row r="25" spans="1:17" x14ac:dyDescent="0.55000000000000004">
      <c r="A25" s="21" t="s">
        <v>106</v>
      </c>
      <c r="C25" s="6">
        <v>0</v>
      </c>
      <c r="E25" s="6">
        <v>0</v>
      </c>
      <c r="G25" s="6">
        <v>0</v>
      </c>
      <c r="I25" s="6">
        <v>0</v>
      </c>
      <c r="K25" s="6">
        <v>515000</v>
      </c>
      <c r="M25" s="6">
        <v>9168655022</v>
      </c>
      <c r="O25" s="6">
        <v>10353245953</v>
      </c>
      <c r="Q25" s="6">
        <f t="shared" si="0"/>
        <v>-1184590931</v>
      </c>
    </row>
    <row r="26" spans="1:17" x14ac:dyDescent="0.55000000000000004">
      <c r="A26" s="21" t="s">
        <v>105</v>
      </c>
      <c r="C26" s="6">
        <v>0</v>
      </c>
      <c r="E26" s="6">
        <v>0</v>
      </c>
      <c r="G26" s="6">
        <v>0</v>
      </c>
      <c r="I26" s="6">
        <v>0</v>
      </c>
      <c r="K26" s="6">
        <v>11512918</v>
      </c>
      <c r="M26" s="6">
        <v>38579788218</v>
      </c>
      <c r="O26" s="6">
        <v>66818526468</v>
      </c>
      <c r="Q26" s="6">
        <f t="shared" si="0"/>
        <v>-28238738250</v>
      </c>
    </row>
    <row r="27" spans="1:17" x14ac:dyDescent="0.55000000000000004">
      <c r="A27" s="21" t="s">
        <v>96</v>
      </c>
      <c r="C27" s="6">
        <v>0</v>
      </c>
      <c r="E27" s="6">
        <v>0</v>
      </c>
      <c r="G27" s="6">
        <v>0</v>
      </c>
      <c r="I27" s="6">
        <v>0</v>
      </c>
      <c r="K27" s="6">
        <v>4967336</v>
      </c>
      <c r="M27" s="6">
        <v>48778964415</v>
      </c>
      <c r="O27" s="6">
        <v>58407921013</v>
      </c>
      <c r="Q27" s="6">
        <f t="shared" si="0"/>
        <v>-9628956598</v>
      </c>
    </row>
    <row r="28" spans="1:17" x14ac:dyDescent="0.55000000000000004">
      <c r="A28" s="21" t="s">
        <v>52</v>
      </c>
      <c r="C28" s="6">
        <v>0</v>
      </c>
      <c r="E28" s="6">
        <v>0</v>
      </c>
      <c r="G28" s="6">
        <v>0</v>
      </c>
      <c r="I28" s="6">
        <v>0</v>
      </c>
      <c r="K28" s="6">
        <v>4693491</v>
      </c>
      <c r="M28" s="6">
        <v>110018517350</v>
      </c>
      <c r="O28" s="6">
        <v>83995135725</v>
      </c>
      <c r="Q28" s="6">
        <f t="shared" si="0"/>
        <v>26023381625</v>
      </c>
    </row>
    <row r="29" spans="1:17" x14ac:dyDescent="0.55000000000000004">
      <c r="A29" s="21" t="s">
        <v>64</v>
      </c>
      <c r="C29" s="6">
        <v>0</v>
      </c>
      <c r="E29" s="6">
        <v>0</v>
      </c>
      <c r="G29" s="6">
        <v>0</v>
      </c>
      <c r="I29" s="6">
        <v>0</v>
      </c>
      <c r="K29" s="6">
        <v>1367044</v>
      </c>
      <c r="M29" s="6">
        <v>5005399217</v>
      </c>
      <c r="O29" s="6">
        <v>5090277425</v>
      </c>
      <c r="Q29" s="6">
        <f t="shared" si="0"/>
        <v>-84878208</v>
      </c>
    </row>
    <row r="30" spans="1:17" x14ac:dyDescent="0.55000000000000004">
      <c r="A30" s="21" t="s">
        <v>92</v>
      </c>
      <c r="C30" s="6">
        <v>0</v>
      </c>
      <c r="E30" s="6">
        <v>0</v>
      </c>
      <c r="G30" s="6">
        <v>0</v>
      </c>
      <c r="I30" s="6">
        <v>0</v>
      </c>
      <c r="K30" s="6">
        <v>6085230</v>
      </c>
      <c r="M30" s="6">
        <v>9908506255</v>
      </c>
      <c r="O30" s="6">
        <v>11140462658</v>
      </c>
      <c r="Q30" s="6">
        <f t="shared" si="0"/>
        <v>-1231956403</v>
      </c>
    </row>
    <row r="31" spans="1:17" x14ac:dyDescent="0.55000000000000004">
      <c r="A31" s="21" t="s">
        <v>67</v>
      </c>
      <c r="C31" s="6">
        <v>0</v>
      </c>
      <c r="E31" s="6">
        <v>0</v>
      </c>
      <c r="G31" s="6">
        <v>0</v>
      </c>
      <c r="I31" s="6">
        <v>0</v>
      </c>
      <c r="K31" s="6">
        <v>1962035</v>
      </c>
      <c r="M31" s="6">
        <v>4994172684</v>
      </c>
      <c r="O31" s="6">
        <v>4678324897</v>
      </c>
      <c r="Q31" s="6">
        <f t="shared" si="0"/>
        <v>315847787</v>
      </c>
    </row>
    <row r="32" spans="1:17" x14ac:dyDescent="0.55000000000000004">
      <c r="A32" s="21" t="s">
        <v>119</v>
      </c>
      <c r="C32" s="6">
        <v>0</v>
      </c>
      <c r="E32" s="6">
        <v>0</v>
      </c>
      <c r="G32" s="6">
        <v>0</v>
      </c>
      <c r="I32" s="6">
        <v>0</v>
      </c>
      <c r="K32" s="6">
        <v>200</v>
      </c>
      <c r="M32" s="6">
        <v>229479709</v>
      </c>
      <c r="O32" s="6">
        <v>230101589</v>
      </c>
      <c r="Q32" s="6">
        <f t="shared" si="0"/>
        <v>-621880</v>
      </c>
    </row>
    <row r="33" spans="1:17" x14ac:dyDescent="0.55000000000000004">
      <c r="A33" s="21" t="s">
        <v>46</v>
      </c>
      <c r="C33" s="6">
        <v>0</v>
      </c>
      <c r="E33" s="6">
        <v>0</v>
      </c>
      <c r="G33" s="6">
        <v>0</v>
      </c>
      <c r="I33" s="6">
        <v>0</v>
      </c>
      <c r="K33" s="6">
        <v>10989610</v>
      </c>
      <c r="M33" s="6">
        <v>55060385639</v>
      </c>
      <c r="O33" s="6">
        <v>50322266858</v>
      </c>
      <c r="Q33" s="6">
        <f t="shared" si="0"/>
        <v>4738118781</v>
      </c>
    </row>
    <row r="34" spans="1:17" x14ac:dyDescent="0.55000000000000004">
      <c r="A34" s="21" t="s">
        <v>91</v>
      </c>
      <c r="C34" s="6">
        <v>0</v>
      </c>
      <c r="E34" s="6">
        <v>0</v>
      </c>
      <c r="G34" s="6">
        <v>0</v>
      </c>
      <c r="I34" s="6">
        <v>0</v>
      </c>
      <c r="K34" s="6">
        <v>16011658</v>
      </c>
      <c r="M34" s="6">
        <v>51450097663</v>
      </c>
      <c r="O34" s="6">
        <v>50413200835</v>
      </c>
      <c r="Q34" s="6">
        <f t="shared" si="0"/>
        <v>1036896828</v>
      </c>
    </row>
    <row r="35" spans="1:17" x14ac:dyDescent="0.55000000000000004">
      <c r="A35" s="21" t="s">
        <v>97</v>
      </c>
      <c r="C35" s="6">
        <v>0</v>
      </c>
      <c r="E35" s="6">
        <v>0</v>
      </c>
      <c r="G35" s="6">
        <v>0</v>
      </c>
      <c r="I35" s="6">
        <v>0</v>
      </c>
      <c r="K35" s="6">
        <v>661359</v>
      </c>
      <c r="M35" s="6">
        <v>6992781635</v>
      </c>
      <c r="O35" s="6">
        <v>6126462234</v>
      </c>
      <c r="Q35" s="6">
        <f t="shared" si="0"/>
        <v>866319401</v>
      </c>
    </row>
    <row r="36" spans="1:17" x14ac:dyDescent="0.55000000000000004">
      <c r="A36" s="21" t="s">
        <v>73</v>
      </c>
      <c r="C36" s="6">
        <v>0</v>
      </c>
      <c r="E36" s="6">
        <v>0</v>
      </c>
      <c r="G36" s="6">
        <v>0</v>
      </c>
      <c r="I36" s="6">
        <v>0</v>
      </c>
      <c r="K36" s="6">
        <v>4061430</v>
      </c>
      <c r="M36" s="6">
        <v>96844619646</v>
      </c>
      <c r="O36" s="6">
        <v>93322773056</v>
      </c>
      <c r="Q36" s="6">
        <f t="shared" si="0"/>
        <v>3521846590</v>
      </c>
    </row>
    <row r="37" spans="1:17" x14ac:dyDescent="0.55000000000000004">
      <c r="A37" s="21" t="s">
        <v>50</v>
      </c>
      <c r="C37" s="6">
        <v>0</v>
      </c>
      <c r="E37" s="6">
        <v>0</v>
      </c>
      <c r="G37" s="6">
        <v>0</v>
      </c>
      <c r="I37" s="6">
        <v>0</v>
      </c>
      <c r="K37" s="6">
        <v>15799428</v>
      </c>
      <c r="M37" s="6">
        <v>37085054919</v>
      </c>
      <c r="O37" s="6">
        <v>39375006172</v>
      </c>
      <c r="Q37" s="6">
        <f t="shared" si="0"/>
        <v>-2289951253</v>
      </c>
    </row>
    <row r="38" spans="1:17" x14ac:dyDescent="0.55000000000000004">
      <c r="A38" s="21" t="s">
        <v>59</v>
      </c>
      <c r="C38" s="6">
        <v>0</v>
      </c>
      <c r="E38" s="6">
        <v>0</v>
      </c>
      <c r="G38" s="6">
        <v>0</v>
      </c>
      <c r="I38" s="6">
        <v>0</v>
      </c>
      <c r="K38" s="6">
        <v>2233856</v>
      </c>
      <c r="M38" s="6">
        <v>20164786032</v>
      </c>
      <c r="O38" s="6">
        <v>24574473885</v>
      </c>
      <c r="Q38" s="6">
        <f t="shared" si="0"/>
        <v>-4409687853</v>
      </c>
    </row>
    <row r="39" spans="1:17" x14ac:dyDescent="0.55000000000000004">
      <c r="A39" s="21" t="s">
        <v>49</v>
      </c>
      <c r="C39" s="6">
        <v>7608433</v>
      </c>
      <c r="E39" s="6">
        <v>50053979433</v>
      </c>
      <c r="G39" s="6">
        <v>22878219206</v>
      </c>
      <c r="I39" s="6">
        <f>+E39-G39</f>
        <v>27175760227</v>
      </c>
      <c r="K39" s="6">
        <v>14503724</v>
      </c>
      <c r="M39" s="6">
        <v>69734712807</v>
      </c>
      <c r="O39" s="6">
        <v>42733987389</v>
      </c>
      <c r="Q39" s="6">
        <f t="shared" si="0"/>
        <v>27000725418</v>
      </c>
    </row>
    <row r="40" spans="1:17" x14ac:dyDescent="0.55000000000000004">
      <c r="A40" s="21" t="s">
        <v>51</v>
      </c>
      <c r="C40" s="6">
        <v>0</v>
      </c>
      <c r="E40" s="6">
        <v>0</v>
      </c>
      <c r="G40" s="6">
        <v>0</v>
      </c>
      <c r="I40" s="6">
        <v>0</v>
      </c>
      <c r="K40" s="6">
        <v>328932</v>
      </c>
      <c r="M40" s="6">
        <v>49969482483</v>
      </c>
      <c r="O40" s="6">
        <v>43680597203</v>
      </c>
      <c r="Q40" s="6">
        <f t="shared" si="0"/>
        <v>6288885280</v>
      </c>
    </row>
    <row r="41" spans="1:17" x14ac:dyDescent="0.55000000000000004">
      <c r="A41" s="21" t="s">
        <v>70</v>
      </c>
      <c r="C41" s="6">
        <v>0</v>
      </c>
      <c r="E41" s="6">
        <v>0</v>
      </c>
      <c r="G41" s="6">
        <v>0</v>
      </c>
      <c r="I41" s="6">
        <v>0</v>
      </c>
      <c r="K41" s="6">
        <v>8036198</v>
      </c>
      <c r="M41" s="6">
        <v>19804525528</v>
      </c>
      <c r="O41" s="6">
        <v>20187267779</v>
      </c>
      <c r="Q41" s="6">
        <f t="shared" si="0"/>
        <v>-382742251</v>
      </c>
    </row>
    <row r="42" spans="1:17" x14ac:dyDescent="0.55000000000000004">
      <c r="A42" s="21" t="s">
        <v>55</v>
      </c>
      <c r="C42" s="6">
        <v>0</v>
      </c>
      <c r="E42" s="6">
        <v>0</v>
      </c>
      <c r="G42" s="6">
        <v>0</v>
      </c>
      <c r="I42" s="6">
        <v>0</v>
      </c>
      <c r="K42" s="6">
        <v>632130</v>
      </c>
      <c r="M42" s="6">
        <v>5005404264</v>
      </c>
      <c r="O42" s="6">
        <v>5065500640</v>
      </c>
      <c r="Q42" s="6">
        <f t="shared" si="0"/>
        <v>-60096376</v>
      </c>
    </row>
    <row r="43" spans="1:17" x14ac:dyDescent="0.55000000000000004">
      <c r="A43" s="21" t="s">
        <v>112</v>
      </c>
      <c r="C43" s="6">
        <v>0</v>
      </c>
      <c r="E43" s="6">
        <v>0</v>
      </c>
      <c r="G43" s="6">
        <v>0</v>
      </c>
      <c r="I43" s="6">
        <v>0</v>
      </c>
      <c r="K43" s="6">
        <v>1064730</v>
      </c>
      <c r="M43" s="6">
        <v>2043184756</v>
      </c>
      <c r="O43" s="6">
        <v>2429071682</v>
      </c>
      <c r="Q43" s="6">
        <f t="shared" si="0"/>
        <v>-385886926</v>
      </c>
    </row>
    <row r="44" spans="1:17" x14ac:dyDescent="0.55000000000000004">
      <c r="A44" s="21" t="s">
        <v>77</v>
      </c>
      <c r="C44" s="6">
        <v>0</v>
      </c>
      <c r="E44" s="6">
        <v>0</v>
      </c>
      <c r="G44" s="6">
        <v>0</v>
      </c>
      <c r="I44" s="6">
        <v>0</v>
      </c>
      <c r="K44" s="6">
        <v>1673995</v>
      </c>
      <c r="M44" s="6">
        <v>18493011310</v>
      </c>
      <c r="O44" s="6">
        <v>19585637296</v>
      </c>
      <c r="Q44" s="6">
        <f t="shared" si="0"/>
        <v>-1092625986</v>
      </c>
    </row>
    <row r="45" spans="1:17" x14ac:dyDescent="0.55000000000000004">
      <c r="A45" s="21" t="s">
        <v>48</v>
      </c>
      <c r="C45" s="6">
        <v>4500000</v>
      </c>
      <c r="E45" s="6">
        <v>52243015505</v>
      </c>
      <c r="G45" s="6">
        <v>29213318453</v>
      </c>
      <c r="I45" s="6">
        <f t="shared" ref="I40:I49" si="1">+E45-G45</f>
        <v>23029697052</v>
      </c>
      <c r="K45" s="6">
        <v>7011528</v>
      </c>
      <c r="M45" s="6">
        <v>67259209361</v>
      </c>
      <c r="O45" s="6">
        <v>46356788184</v>
      </c>
      <c r="Q45" s="6">
        <f t="shared" si="0"/>
        <v>20902421177</v>
      </c>
    </row>
    <row r="46" spans="1:17" x14ac:dyDescent="0.55000000000000004">
      <c r="A46" s="21" t="s">
        <v>74</v>
      </c>
      <c r="C46" s="6">
        <v>0</v>
      </c>
      <c r="E46" s="6">
        <v>0</v>
      </c>
      <c r="G46" s="6">
        <v>0</v>
      </c>
      <c r="I46" s="6">
        <v>0</v>
      </c>
      <c r="K46" s="6">
        <v>3881141</v>
      </c>
      <c r="M46" s="6">
        <v>21946120413</v>
      </c>
      <c r="O46" s="6">
        <v>23687290709</v>
      </c>
      <c r="Q46" s="6">
        <f t="shared" si="0"/>
        <v>-1741170296</v>
      </c>
    </row>
    <row r="47" spans="1:17" x14ac:dyDescent="0.55000000000000004">
      <c r="A47" s="21" t="s">
        <v>65</v>
      </c>
      <c r="C47" s="6">
        <v>0</v>
      </c>
      <c r="E47" s="6">
        <v>0</v>
      </c>
      <c r="G47" s="6">
        <v>0</v>
      </c>
      <c r="I47" s="6">
        <v>0</v>
      </c>
      <c r="K47" s="6">
        <v>3238722</v>
      </c>
      <c r="M47" s="6">
        <v>130140475009</v>
      </c>
      <c r="O47" s="6">
        <v>123917864250</v>
      </c>
      <c r="Q47" s="6">
        <f t="shared" si="0"/>
        <v>6222610759</v>
      </c>
    </row>
    <row r="48" spans="1:17" x14ac:dyDescent="0.55000000000000004">
      <c r="A48" s="21" t="s">
        <v>79</v>
      </c>
      <c r="C48" s="6">
        <v>0</v>
      </c>
      <c r="E48" s="6">
        <v>0</v>
      </c>
      <c r="G48" s="6">
        <v>0</v>
      </c>
      <c r="I48" s="6">
        <v>0</v>
      </c>
      <c r="K48" s="6">
        <v>610207</v>
      </c>
      <c r="M48" s="6">
        <v>12025033450</v>
      </c>
      <c r="O48" s="6">
        <v>12648688186</v>
      </c>
      <c r="Q48" s="6">
        <f t="shared" si="0"/>
        <v>-623654736</v>
      </c>
    </row>
    <row r="49" spans="1:17" x14ac:dyDescent="0.55000000000000004">
      <c r="A49" s="21" t="s">
        <v>75</v>
      </c>
      <c r="C49" s="6">
        <v>0</v>
      </c>
      <c r="E49" s="6">
        <v>0</v>
      </c>
      <c r="G49" s="6">
        <v>0</v>
      </c>
      <c r="I49" s="6">
        <v>0</v>
      </c>
      <c r="K49" s="6">
        <v>1479683</v>
      </c>
      <c r="M49" s="6">
        <v>21110763710</v>
      </c>
      <c r="O49" s="6">
        <v>23812255736</v>
      </c>
      <c r="Q49" s="6">
        <f t="shared" si="0"/>
        <v>-2701492026</v>
      </c>
    </row>
    <row r="50" spans="1:17" x14ac:dyDescent="0.55000000000000004">
      <c r="A50" s="21" t="s">
        <v>94</v>
      </c>
      <c r="C50" s="6">
        <v>0</v>
      </c>
      <c r="E50" s="6">
        <v>0</v>
      </c>
      <c r="G50" s="6">
        <v>0</v>
      </c>
      <c r="I50" s="6">
        <v>0</v>
      </c>
      <c r="K50" s="6">
        <v>960740</v>
      </c>
      <c r="M50" s="6">
        <v>28607481372</v>
      </c>
      <c r="O50" s="6">
        <v>29075669312</v>
      </c>
      <c r="Q50" s="6">
        <f t="shared" si="0"/>
        <v>-468187940</v>
      </c>
    </row>
    <row r="51" spans="1:17" x14ac:dyDescent="0.55000000000000004">
      <c r="A51" s="21" t="s">
        <v>110</v>
      </c>
      <c r="C51" s="6">
        <v>0</v>
      </c>
      <c r="E51" s="6">
        <v>0</v>
      </c>
      <c r="G51" s="6">
        <v>0</v>
      </c>
      <c r="I51" s="6">
        <v>0</v>
      </c>
      <c r="K51" s="6">
        <v>2513000</v>
      </c>
      <c r="M51" s="6">
        <v>16745074960</v>
      </c>
      <c r="O51" s="6">
        <v>15999741752</v>
      </c>
      <c r="Q51" s="6">
        <f t="shared" si="0"/>
        <v>745333208</v>
      </c>
    </row>
    <row r="52" spans="1:17" x14ac:dyDescent="0.55000000000000004">
      <c r="A52" s="21" t="s">
        <v>60</v>
      </c>
      <c r="C52" s="6">
        <v>0</v>
      </c>
      <c r="E52" s="6">
        <v>0</v>
      </c>
      <c r="G52" s="6">
        <v>0</v>
      </c>
      <c r="I52" s="6">
        <v>0</v>
      </c>
      <c r="K52" s="6">
        <v>344373</v>
      </c>
      <c r="M52" s="6">
        <v>15748293246</v>
      </c>
      <c r="O52" s="6">
        <v>16612251068</v>
      </c>
      <c r="Q52" s="6">
        <f t="shared" si="0"/>
        <v>-863957822</v>
      </c>
    </row>
    <row r="53" spans="1:17" x14ac:dyDescent="0.55000000000000004">
      <c r="A53" s="21" t="s">
        <v>100</v>
      </c>
      <c r="C53" s="6">
        <v>0</v>
      </c>
      <c r="E53" s="6">
        <v>0</v>
      </c>
      <c r="G53" s="6">
        <v>0</v>
      </c>
      <c r="I53" s="6">
        <v>0</v>
      </c>
      <c r="K53" s="6">
        <v>2368259</v>
      </c>
      <c r="M53" s="6">
        <v>9736508400</v>
      </c>
      <c r="O53" s="6">
        <v>12728185485</v>
      </c>
      <c r="Q53" s="6">
        <f t="shared" si="0"/>
        <v>-2991677085</v>
      </c>
    </row>
    <row r="54" spans="1:17" ht="23.25" thickBot="1" x14ac:dyDescent="0.6">
      <c r="A54" s="21" t="s">
        <v>61</v>
      </c>
      <c r="C54" s="6">
        <v>0</v>
      </c>
      <c r="E54" s="6">
        <v>0</v>
      </c>
      <c r="G54" s="6">
        <v>0</v>
      </c>
      <c r="I54" s="6">
        <v>0</v>
      </c>
      <c r="K54" s="6">
        <v>3842130</v>
      </c>
      <c r="M54" s="6">
        <v>22920887171</v>
      </c>
      <c r="O54" s="6">
        <v>28155871044</v>
      </c>
      <c r="Q54" s="6">
        <f t="shared" si="0"/>
        <v>-5234983873</v>
      </c>
    </row>
    <row r="55" spans="1:17" ht="24.75" thickBot="1" x14ac:dyDescent="0.25">
      <c r="E55" s="14">
        <f>SUM(E8:E54)</f>
        <v>102296994938</v>
      </c>
      <c r="F55" s="22"/>
      <c r="G55" s="14">
        <f>SUM(G8:G54)</f>
        <v>52091537659</v>
      </c>
      <c r="H55" s="22"/>
      <c r="I55" s="14">
        <f>SUM(I8:I54)</f>
        <v>50205457279</v>
      </c>
      <c r="J55" s="22"/>
      <c r="K55" s="22"/>
      <c r="L55" s="22"/>
      <c r="M55" s="14">
        <f>SUM(M8:M54)</f>
        <v>1997954353377</v>
      </c>
      <c r="N55" s="22"/>
      <c r="O55" s="14">
        <f>SUM(O8:O54)</f>
        <v>1861942306497</v>
      </c>
      <c r="P55" s="22"/>
      <c r="Q55" s="14">
        <f>SUM(Q8:Q54)</f>
        <v>136012046880</v>
      </c>
    </row>
    <row r="56" spans="1:17" ht="23.25" thickTop="1" x14ac:dyDescent="0.2"/>
    <row r="62" spans="1:17" x14ac:dyDescent="0.45">
      <c r="Q62" s="39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2026-07-26T15:38:41Z</dcterms:modified>
</cp:coreProperties>
</file>