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5\بخشی\"/>
    </mc:Choice>
  </mc:AlternateContent>
  <xr:revisionPtr revIDLastSave="0" documentId="13_ncr:1_{3FAB1C86-BABA-4697-8477-E3FF79664167}" xr6:coauthVersionLast="47" xr6:coauthVersionMax="47" xr10:uidLastSave="{00000000-0000-0000-0000-000000000000}"/>
  <bookViews>
    <workbookView xWindow="-120" yWindow="-120" windowWidth="29040" windowHeight="15720" tabRatio="872" xr2:uid="{00000000-000D-0000-FFFF-FFFF00000000}"/>
  </bookViews>
  <sheets>
    <sheet name="استیل" sheetId="21" r:id="rId1"/>
    <sheet name="سهام" sheetId="1" r:id="rId2"/>
    <sheet name="سپرده" sheetId="6" r:id="rId3"/>
    <sheet name="تعدیل قیمت" sheetId="20" r:id="rId4"/>
    <sheet name="جمع درآمدها" sheetId="15" r:id="rId5"/>
    <sheet name="سایر درآمدها" sheetId="19" state="hidden" r:id="rId6"/>
    <sheet name="سرمایه‌گذاری در سهام" sheetId="11" r:id="rId7"/>
    <sheet name="درآمد سود سهام" sheetId="18" r:id="rId8"/>
    <sheet name="درآمد سپرده بانکی" sheetId="13" r:id="rId9"/>
    <sheet name="سود سپرده بانکی" sheetId="7" r:id="rId10"/>
    <sheet name="درآمد ناشی از فروش" sheetId="9" r:id="rId11"/>
    <sheet name="درآمد ناشی از تغییر قیمت اوراق" sheetId="10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1" l="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8" i="10"/>
  <c r="M43" i="10"/>
  <c r="O43" i="10"/>
  <c r="I13" i="9"/>
  <c r="I12" i="9"/>
  <c r="I11" i="9"/>
  <c r="I10" i="9"/>
  <c r="I9" i="9"/>
  <c r="I8" i="9"/>
  <c r="I17" i="9"/>
  <c r="I16" i="9"/>
  <c r="I15" i="9"/>
  <c r="I1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37" i="9"/>
  <c r="I36" i="9"/>
  <c r="I35" i="9"/>
  <c r="I34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18" i="9"/>
  <c r="I38" i="9"/>
  <c r="I39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S39" i="18"/>
  <c r="Q39" i="18"/>
  <c r="O39" i="18"/>
  <c r="M39" i="18"/>
  <c r="K39" i="18"/>
  <c r="I39" i="18"/>
  <c r="M11" i="18"/>
  <c r="M9" i="18"/>
  <c r="M8" i="18"/>
  <c r="M10" i="18"/>
  <c r="S13" i="18"/>
  <c r="S14" i="18"/>
  <c r="S15" i="18"/>
  <c r="S16" i="18"/>
  <c r="S17" i="18"/>
  <c r="S18" i="18"/>
  <c r="S19" i="18"/>
  <c r="S20" i="18"/>
  <c r="S10" i="18"/>
  <c r="S21" i="18"/>
  <c r="S22" i="18"/>
  <c r="S23" i="18"/>
  <c r="S8" i="18"/>
  <c r="S9" i="18"/>
  <c r="S24" i="18"/>
  <c r="S25" i="18"/>
  <c r="S11" i="18"/>
  <c r="S26" i="18"/>
  <c r="S27" i="18"/>
  <c r="S28" i="18"/>
  <c r="S29" i="18"/>
  <c r="S30" i="18"/>
  <c r="S31" i="18"/>
  <c r="S32" i="18"/>
  <c r="S33" i="18"/>
  <c r="S34" i="18"/>
  <c r="S35" i="18"/>
  <c r="S36" i="18"/>
  <c r="S37" i="18"/>
  <c r="S38" i="18"/>
  <c r="S12" i="18"/>
  <c r="I11" i="6"/>
  <c r="C6" i="20"/>
  <c r="A4" i="20"/>
  <c r="I54" i="9" l="1"/>
  <c r="I55" i="9"/>
  <c r="I56" i="9"/>
  <c r="I57" i="9"/>
  <c r="Q8" i="9" l="1"/>
  <c r="Q58" i="9" s="1"/>
  <c r="G11" i="13"/>
  <c r="C11" i="13"/>
  <c r="Y44" i="1"/>
  <c r="G44" i="1"/>
  <c r="E44" i="1"/>
  <c r="M9" i="7"/>
  <c r="G9" i="13" s="1"/>
  <c r="M10" i="7"/>
  <c r="G10" i="13" s="1"/>
  <c r="M11" i="7"/>
  <c r="M8" i="7"/>
  <c r="G8" i="13" s="1"/>
  <c r="G9" i="7"/>
  <c r="C9" i="13" s="1"/>
  <c r="G10" i="7"/>
  <c r="C10" i="13" s="1"/>
  <c r="G11" i="7"/>
  <c r="G8" i="7"/>
  <c r="I10" i="6"/>
  <c r="F9" i="15"/>
  <c r="C6" i="6"/>
  <c r="I9" i="6"/>
  <c r="K12" i="7"/>
  <c r="I12" i="7"/>
  <c r="E12" i="7"/>
  <c r="C12" i="7"/>
  <c r="A4" i="19"/>
  <c r="A2" i="19"/>
  <c r="E9" i="19"/>
  <c r="C9" i="19"/>
  <c r="I43" i="10" l="1"/>
  <c r="O44" i="1"/>
  <c r="K44" i="1"/>
  <c r="U44" i="1"/>
  <c r="W44" i="1"/>
  <c r="G9" i="15"/>
  <c r="G43" i="10"/>
  <c r="E43" i="10"/>
  <c r="Q43" i="10"/>
  <c r="I6" i="6" l="1"/>
  <c r="A4" i="6"/>
  <c r="A4" i="10" s="1"/>
  <c r="I58" i="9"/>
  <c r="E62" i="11" l="1"/>
  <c r="O64" i="11"/>
  <c r="E63" i="11"/>
  <c r="O62" i="11"/>
  <c r="E64" i="11"/>
  <c r="O63" i="11"/>
  <c r="E56" i="11"/>
  <c r="E60" i="11"/>
  <c r="O57" i="11"/>
  <c r="O61" i="11"/>
  <c r="E59" i="11"/>
  <c r="E54" i="11"/>
  <c r="E55" i="11"/>
  <c r="O56" i="11"/>
  <c r="O60" i="11"/>
  <c r="E58" i="11"/>
  <c r="E61" i="11"/>
  <c r="O55" i="11"/>
  <c r="E57" i="11"/>
  <c r="O58" i="11"/>
  <c r="O54" i="11"/>
  <c r="O59" i="11"/>
  <c r="O52" i="11"/>
  <c r="E52" i="11"/>
  <c r="O53" i="11"/>
  <c r="E53" i="11"/>
  <c r="O51" i="11"/>
  <c r="E50" i="11"/>
  <c r="E51" i="11"/>
  <c r="O50" i="11"/>
  <c r="E49" i="11"/>
  <c r="O67" i="11"/>
  <c r="O49" i="11"/>
  <c r="E67" i="11"/>
  <c r="K13" i="6" l="1"/>
  <c r="I12" i="6"/>
  <c r="M58" i="9"/>
  <c r="O58" i="9"/>
  <c r="E58" i="9" l="1"/>
  <c r="G58" i="9"/>
  <c r="I8" i="6" l="1"/>
  <c r="I13" i="6" s="1"/>
  <c r="A4" i="9"/>
  <c r="A4" i="7"/>
  <c r="A4" i="13"/>
  <c r="A4" i="18"/>
  <c r="A4" i="11"/>
  <c r="A4" i="15"/>
  <c r="O31" i="11"/>
  <c r="O36" i="11"/>
  <c r="M62" i="11" l="1"/>
  <c r="M64" i="11"/>
  <c r="C63" i="11"/>
  <c r="C62" i="11"/>
  <c r="M63" i="11"/>
  <c r="C64" i="11"/>
  <c r="G64" i="11"/>
  <c r="G62" i="11"/>
  <c r="Q64" i="11"/>
  <c r="Q62" i="11"/>
  <c r="G63" i="11"/>
  <c r="Q63" i="11"/>
  <c r="G67" i="11"/>
  <c r="Q58" i="11"/>
  <c r="Q54" i="11"/>
  <c r="G54" i="11"/>
  <c r="G56" i="11"/>
  <c r="G60" i="11"/>
  <c r="Q61" i="11"/>
  <c r="Q57" i="11"/>
  <c r="Q60" i="11"/>
  <c r="Q59" i="11"/>
  <c r="G55" i="11"/>
  <c r="G59" i="11"/>
  <c r="G58" i="11"/>
  <c r="Q56" i="11"/>
  <c r="Q55" i="11"/>
  <c r="G57" i="11"/>
  <c r="G61" i="11"/>
  <c r="M57" i="11"/>
  <c r="M61" i="11"/>
  <c r="C55" i="11"/>
  <c r="C59" i="11"/>
  <c r="C61" i="11"/>
  <c r="M56" i="11"/>
  <c r="M60" i="11"/>
  <c r="C57" i="11"/>
  <c r="C58" i="11"/>
  <c r="C54" i="11"/>
  <c r="M59" i="11"/>
  <c r="M55" i="11"/>
  <c r="M58" i="11"/>
  <c r="C56" i="11"/>
  <c r="C60" i="11"/>
  <c r="M54" i="11"/>
  <c r="G12" i="7"/>
  <c r="C8" i="13"/>
  <c r="M12" i="7"/>
  <c r="M52" i="11"/>
  <c r="C53" i="11"/>
  <c r="M53" i="11"/>
  <c r="C52" i="11"/>
  <c r="Q53" i="11"/>
  <c r="Q52" i="11"/>
  <c r="G53" i="11"/>
  <c r="G52" i="11"/>
  <c r="C50" i="11"/>
  <c r="C51" i="11"/>
  <c r="M50" i="11"/>
  <c r="M51" i="11"/>
  <c r="Q51" i="11"/>
  <c r="G50" i="11"/>
  <c r="G51" i="11"/>
  <c r="Q50" i="11"/>
  <c r="M67" i="11"/>
  <c r="C67" i="11"/>
  <c r="C49" i="11"/>
  <c r="M49" i="11"/>
  <c r="G49" i="11"/>
  <c r="Q67" i="11"/>
  <c r="Q49" i="11"/>
  <c r="O48" i="11"/>
  <c r="O47" i="11"/>
  <c r="E46" i="11"/>
  <c r="E45" i="11"/>
  <c r="O46" i="11"/>
  <c r="E48" i="11"/>
  <c r="O45" i="11"/>
  <c r="E47" i="11"/>
  <c r="C46" i="11"/>
  <c r="M47" i="11"/>
  <c r="C45" i="11"/>
  <c r="M46" i="11"/>
  <c r="C48" i="11"/>
  <c r="M45" i="11"/>
  <c r="C47" i="11"/>
  <c r="M48" i="11"/>
  <c r="G47" i="11"/>
  <c r="Q48" i="11"/>
  <c r="G46" i="11"/>
  <c r="Q47" i="11"/>
  <c r="G48" i="11"/>
  <c r="G45" i="11"/>
  <c r="Q46" i="11"/>
  <c r="Q45" i="11"/>
  <c r="C42" i="11"/>
  <c r="C66" i="11"/>
  <c r="M42" i="11"/>
  <c r="M66" i="11"/>
  <c r="C43" i="11"/>
  <c r="C44" i="11"/>
  <c r="C65" i="11"/>
  <c r="C68" i="11"/>
  <c r="M43" i="11"/>
  <c r="M44" i="11"/>
  <c r="M65" i="11"/>
  <c r="M68" i="11"/>
  <c r="E42" i="11"/>
  <c r="E66" i="11"/>
  <c r="O42" i="11"/>
  <c r="O66" i="11"/>
  <c r="E68" i="11"/>
  <c r="E43" i="11"/>
  <c r="E44" i="11"/>
  <c r="E65" i="11"/>
  <c r="O43" i="11"/>
  <c r="O44" i="11"/>
  <c r="O65" i="11"/>
  <c r="O68" i="11"/>
  <c r="G43" i="11"/>
  <c r="G44" i="11"/>
  <c r="G42" i="11"/>
  <c r="Q43" i="11"/>
  <c r="Q44" i="11"/>
  <c r="Q42" i="11"/>
  <c r="G68" i="11"/>
  <c r="G66" i="11"/>
  <c r="Q68" i="11"/>
  <c r="G65" i="11"/>
  <c r="Q66" i="11"/>
  <c r="Q65" i="11"/>
  <c r="C12" i="11"/>
  <c r="M13" i="11"/>
  <c r="C14" i="11"/>
  <c r="M12" i="11"/>
  <c r="M14" i="11"/>
  <c r="C13" i="11"/>
  <c r="G13" i="11"/>
  <c r="G12" i="11"/>
  <c r="Q14" i="11"/>
  <c r="Q13" i="11"/>
  <c r="G14" i="11"/>
  <c r="Q12" i="11"/>
  <c r="E12" i="11"/>
  <c r="O13" i="11"/>
  <c r="E14" i="11"/>
  <c r="O12" i="11"/>
  <c r="O14" i="11"/>
  <c r="E13" i="11"/>
  <c r="M41" i="11"/>
  <c r="C39" i="11"/>
  <c r="C40" i="11"/>
  <c r="M39" i="11"/>
  <c r="M40" i="11"/>
  <c r="C41" i="11"/>
  <c r="O41" i="11"/>
  <c r="E40" i="11"/>
  <c r="E39" i="11"/>
  <c r="O40" i="11"/>
  <c r="E41" i="11"/>
  <c r="O39" i="11"/>
  <c r="Q40" i="11"/>
  <c r="G39" i="11"/>
  <c r="G41" i="11"/>
  <c r="Q39" i="11"/>
  <c r="G40" i="11"/>
  <c r="Q41" i="11"/>
  <c r="O19" i="11"/>
  <c r="O23" i="11"/>
  <c r="O30" i="11"/>
  <c r="O29" i="11"/>
  <c r="Q9" i="11"/>
  <c r="Q17" i="11"/>
  <c r="Q30" i="11"/>
  <c r="Q36" i="11"/>
  <c r="Q10" i="11"/>
  <c r="Q25" i="11"/>
  <c r="Q15" i="11"/>
  <c r="Q20" i="11"/>
  <c r="Q26" i="11"/>
  <c r="Q33" i="11"/>
  <c r="Q16" i="11"/>
  <c r="Q22" i="11"/>
  <c r="Q37" i="11"/>
  <c r="Q19" i="11"/>
  <c r="Q23" i="11"/>
  <c r="Q27" i="11"/>
  <c r="Q31" i="11"/>
  <c r="Q34" i="11"/>
  <c r="Q69" i="11"/>
  <c r="Q32" i="11"/>
  <c r="Q21" i="11"/>
  <c r="Q28" i="11"/>
  <c r="Q35" i="11"/>
  <c r="Q38" i="11"/>
  <c r="Q8" i="11"/>
  <c r="Q18" i="11"/>
  <c r="Q24" i="11"/>
  <c r="Q29" i="11"/>
  <c r="Q11" i="11"/>
  <c r="E24" i="11"/>
  <c r="E29" i="11"/>
  <c r="E17" i="11"/>
  <c r="E36" i="11"/>
  <c r="E11" i="11"/>
  <c r="E19" i="11"/>
  <c r="E32" i="11"/>
  <c r="E15" i="11"/>
  <c r="E20" i="11"/>
  <c r="E26" i="11"/>
  <c r="E33" i="11"/>
  <c r="E9" i="11"/>
  <c r="E25" i="11"/>
  <c r="E16" i="11"/>
  <c r="E22" i="11"/>
  <c r="E37" i="11"/>
  <c r="E23" i="11"/>
  <c r="E27" i="11"/>
  <c r="E31" i="11"/>
  <c r="E34" i="11"/>
  <c r="E30" i="11"/>
  <c r="E10" i="11"/>
  <c r="E8" i="11"/>
  <c r="E21" i="11"/>
  <c r="E28" i="11"/>
  <c r="E35" i="11"/>
  <c r="E38" i="11"/>
  <c r="E18" i="11"/>
  <c r="O37" i="11"/>
  <c r="O16" i="11"/>
  <c r="O27" i="11"/>
  <c r="M15" i="11"/>
  <c r="M20" i="11"/>
  <c r="M26" i="11"/>
  <c r="M33" i="11"/>
  <c r="C15" i="11"/>
  <c r="C20" i="11"/>
  <c r="C26" i="11"/>
  <c r="M16" i="11"/>
  <c r="M22" i="11"/>
  <c r="M37" i="11"/>
  <c r="C32" i="11"/>
  <c r="C16" i="11"/>
  <c r="C22" i="11"/>
  <c r="C8" i="11"/>
  <c r="C19" i="11"/>
  <c r="C69" i="11"/>
  <c r="M23" i="11"/>
  <c r="M27" i="11"/>
  <c r="M31" i="11"/>
  <c r="M34" i="11"/>
  <c r="M8" i="11"/>
  <c r="C33" i="11"/>
  <c r="C23" i="11"/>
  <c r="C11" i="11"/>
  <c r="M21" i="11"/>
  <c r="M28" i="11"/>
  <c r="M35" i="11"/>
  <c r="M38" i="11"/>
  <c r="C37" i="11"/>
  <c r="C21" i="11"/>
  <c r="M19" i="11"/>
  <c r="M32" i="11"/>
  <c r="M24" i="11"/>
  <c r="M29" i="11"/>
  <c r="C27" i="11"/>
  <c r="C31" i="11"/>
  <c r="C34" i="11"/>
  <c r="C24" i="11"/>
  <c r="M11" i="11"/>
  <c r="C36" i="11"/>
  <c r="M9" i="11"/>
  <c r="M17" i="11"/>
  <c r="M30" i="11"/>
  <c r="M36" i="11"/>
  <c r="C28" i="11"/>
  <c r="C35" i="11"/>
  <c r="C38" i="11"/>
  <c r="C9" i="11"/>
  <c r="C17" i="11"/>
  <c r="M69" i="11"/>
  <c r="C30" i="11"/>
  <c r="M10" i="11"/>
  <c r="M18" i="11"/>
  <c r="M25" i="11"/>
  <c r="C29" i="11"/>
  <c r="C10" i="11"/>
  <c r="C18" i="11"/>
  <c r="C25" i="11"/>
  <c r="O24" i="11"/>
  <c r="G19" i="11"/>
  <c r="G28" i="11"/>
  <c r="G32" i="11"/>
  <c r="G23" i="11"/>
  <c r="G31" i="11"/>
  <c r="G15" i="11"/>
  <c r="G38" i="11"/>
  <c r="G26" i="11"/>
  <c r="G69" i="11"/>
  <c r="G33" i="11"/>
  <c r="G30" i="11"/>
  <c r="G35" i="11"/>
  <c r="G22" i="11"/>
  <c r="G34" i="11"/>
  <c r="G16" i="11"/>
  <c r="G9" i="11"/>
  <c r="G10" i="11"/>
  <c r="G18" i="11"/>
  <c r="G37" i="11"/>
  <c r="G17" i="11"/>
  <c r="G21" i="11"/>
  <c r="G25" i="11"/>
  <c r="G27" i="11"/>
  <c r="G36" i="11"/>
  <c r="G20" i="11"/>
  <c r="G11" i="11"/>
  <c r="G29" i="11"/>
  <c r="G8" i="11"/>
  <c r="G24" i="11"/>
  <c r="O69" i="11"/>
  <c r="E69" i="11"/>
  <c r="O22" i="11"/>
  <c r="O11" i="11"/>
  <c r="O33" i="11"/>
  <c r="O34" i="11"/>
  <c r="O35" i="11"/>
  <c r="O32" i="11"/>
  <c r="O28" i="11"/>
  <c r="O8" i="11"/>
  <c r="O38" i="11"/>
  <c r="O26" i="11"/>
  <c r="O20" i="11"/>
  <c r="O15" i="11"/>
  <c r="O25" i="11"/>
  <c r="O18" i="11"/>
  <c r="O10" i="11"/>
  <c r="O17" i="11"/>
  <c r="O9" i="11"/>
  <c r="O21" i="11"/>
  <c r="S64" i="11" l="1"/>
  <c r="S63" i="11"/>
  <c r="S62" i="11"/>
  <c r="S32" i="11"/>
  <c r="S54" i="11"/>
  <c r="S58" i="11"/>
  <c r="S60" i="11"/>
  <c r="S56" i="11"/>
  <c r="S59" i="11"/>
  <c r="S61" i="11"/>
  <c r="S55" i="11"/>
  <c r="S57" i="11"/>
  <c r="S36" i="11"/>
  <c r="S21" i="11"/>
  <c r="S22" i="11"/>
  <c r="S24" i="11"/>
  <c r="S38" i="11"/>
  <c r="S33" i="11"/>
  <c r="S10" i="11"/>
  <c r="S28" i="11"/>
  <c r="S69" i="11"/>
  <c r="S34" i="11"/>
  <c r="S20" i="11"/>
  <c r="S14" i="11"/>
  <c r="S43" i="11"/>
  <c r="S17" i="11"/>
  <c r="S27" i="11"/>
  <c r="S68" i="11"/>
  <c r="S25" i="11"/>
  <c r="S37" i="11"/>
  <c r="S11" i="11"/>
  <c r="S9" i="11"/>
  <c r="S31" i="11"/>
  <c r="S50" i="11"/>
  <c r="S53" i="11"/>
  <c r="S18" i="11"/>
  <c r="S16" i="11"/>
  <c r="S30" i="11"/>
  <c r="S23" i="11"/>
  <c r="S39" i="11"/>
  <c r="S13" i="11"/>
  <c r="S47" i="11"/>
  <c r="S19" i="11"/>
  <c r="S48" i="11"/>
  <c r="S67" i="11"/>
  <c r="S52" i="11"/>
  <c r="S40" i="11"/>
  <c r="S66" i="11"/>
  <c r="S35" i="11"/>
  <c r="S65" i="11"/>
  <c r="S42" i="11"/>
  <c r="S45" i="11"/>
  <c r="S44" i="11"/>
  <c r="S15" i="11"/>
  <c r="S41" i="11"/>
  <c r="S46" i="11"/>
  <c r="S26" i="11"/>
  <c r="S29" i="11"/>
  <c r="S12" i="11"/>
  <c r="S49" i="11"/>
  <c r="S51" i="11"/>
  <c r="I8" i="11"/>
  <c r="S8" i="11"/>
  <c r="Q70" i="11"/>
  <c r="E70" i="11"/>
  <c r="O70" i="11"/>
  <c r="C70" i="11"/>
  <c r="M70" i="11"/>
  <c r="G70" i="11"/>
  <c r="C13" i="6"/>
  <c r="E13" i="6"/>
  <c r="G13" i="6"/>
  <c r="G12" i="13" l="1"/>
  <c r="I10" i="13" s="1"/>
  <c r="C12" i="13"/>
  <c r="E10" i="13" s="1"/>
  <c r="I70" i="11"/>
  <c r="K64" i="11" s="1"/>
  <c r="S70" i="11"/>
  <c r="U64" i="11" s="1"/>
  <c r="U62" i="11" l="1"/>
  <c r="U63" i="11"/>
  <c r="K62" i="11"/>
  <c r="K63" i="11"/>
  <c r="K54" i="11"/>
  <c r="K55" i="11"/>
  <c r="K56" i="11"/>
  <c r="K58" i="11"/>
  <c r="K61" i="11"/>
  <c r="K59" i="11"/>
  <c r="K60" i="11"/>
  <c r="K57" i="11"/>
  <c r="U54" i="11"/>
  <c r="U58" i="11"/>
  <c r="U59" i="11"/>
  <c r="U57" i="11"/>
  <c r="U60" i="11"/>
  <c r="U56" i="11"/>
  <c r="U61" i="11"/>
  <c r="U55" i="11"/>
  <c r="K67" i="11"/>
  <c r="K51" i="11"/>
  <c r="K52" i="11"/>
  <c r="K49" i="11"/>
  <c r="K53" i="11"/>
  <c r="K50" i="11"/>
  <c r="K35" i="11"/>
  <c r="K28" i="11"/>
  <c r="K39" i="11"/>
  <c r="K66" i="11"/>
  <c r="K9" i="11"/>
  <c r="K17" i="11"/>
  <c r="K46" i="11"/>
  <c r="K26" i="11"/>
  <c r="K65" i="11"/>
  <c r="K45" i="11"/>
  <c r="K43" i="11"/>
  <c r="K29" i="11"/>
  <c r="K23" i="11"/>
  <c r="K15" i="11"/>
  <c r="K21" i="11"/>
  <c r="K48" i="11"/>
  <c r="K36" i="11"/>
  <c r="K41" i="11"/>
  <c r="K47" i="11"/>
  <c r="K25" i="11"/>
  <c r="K32" i="11"/>
  <c r="K44" i="11"/>
  <c r="K20" i="11"/>
  <c r="K37" i="11"/>
  <c r="K30" i="11"/>
  <c r="K27" i="11"/>
  <c r="K24" i="11"/>
  <c r="K11" i="11"/>
  <c r="K69" i="11"/>
  <c r="K34" i="11"/>
  <c r="K12" i="11"/>
  <c r="K14" i="11"/>
  <c r="K68" i="11"/>
  <c r="K10" i="11"/>
  <c r="K40" i="11"/>
  <c r="K42" i="11"/>
  <c r="K38" i="11"/>
  <c r="K22" i="11"/>
  <c r="K16" i="11"/>
  <c r="K13" i="11"/>
  <c r="K18" i="11"/>
  <c r="K31" i="11"/>
  <c r="K19" i="11"/>
  <c r="K33" i="11"/>
  <c r="U67" i="11"/>
  <c r="U50" i="11"/>
  <c r="U49" i="11"/>
  <c r="U52" i="11"/>
  <c r="U51" i="11"/>
  <c r="U53" i="11"/>
  <c r="U36" i="11"/>
  <c r="U31" i="11"/>
  <c r="U47" i="11"/>
  <c r="U69" i="11"/>
  <c r="U40" i="11"/>
  <c r="U34" i="11"/>
  <c r="U25" i="11"/>
  <c r="U42" i="11"/>
  <c r="U41" i="11"/>
  <c r="U12" i="11"/>
  <c r="U18" i="11"/>
  <c r="U43" i="11"/>
  <c r="U44" i="11"/>
  <c r="U68" i="11"/>
  <c r="U65" i="11"/>
  <c r="U37" i="11"/>
  <c r="U20" i="11"/>
  <c r="U29" i="11"/>
  <c r="U26" i="11"/>
  <c r="U38" i="11"/>
  <c r="U11" i="11"/>
  <c r="U24" i="11"/>
  <c r="U19" i="11"/>
  <c r="U66" i="11"/>
  <c r="U21" i="11"/>
  <c r="U45" i="11"/>
  <c r="U14" i="11"/>
  <c r="U30" i="11"/>
  <c r="U23" i="11"/>
  <c r="U32" i="11"/>
  <c r="U16" i="11"/>
  <c r="U15" i="11"/>
  <c r="U28" i="11"/>
  <c r="U35" i="11"/>
  <c r="U39" i="11"/>
  <c r="U27" i="11"/>
  <c r="U22" i="11"/>
  <c r="U33" i="11"/>
  <c r="U17" i="11"/>
  <c r="U13" i="11"/>
  <c r="U48" i="11"/>
  <c r="U10" i="11"/>
  <c r="U46" i="11"/>
  <c r="U9" i="11"/>
  <c r="I11" i="13"/>
  <c r="I9" i="13"/>
  <c r="E11" i="13"/>
  <c r="E9" i="13"/>
  <c r="U8" i="11"/>
  <c r="K8" i="11"/>
  <c r="I8" i="13"/>
  <c r="C8" i="15"/>
  <c r="E8" i="13"/>
  <c r="C7" i="15"/>
  <c r="C9" i="15" l="1"/>
  <c r="I12" i="13"/>
  <c r="E12" i="13"/>
  <c r="U70" i="11"/>
  <c r="K70" i="11"/>
  <c r="E8" i="15" l="1"/>
  <c r="E7" i="15"/>
  <c r="E9" i="15" l="1"/>
</calcChain>
</file>

<file path=xl/sharedStrings.xml><?xml version="1.0" encoding="utf-8"?>
<sst xmlns="http://schemas.openxmlformats.org/spreadsheetml/2006/main" count="1024" uniqueCount="142">
  <si>
    <t>صندوق سرمایه‌گذاری بخشی صنایع مفید</t>
  </si>
  <si>
    <t>صورت وضعیت پورتفوی</t>
  </si>
  <si>
    <t>برای ماه منتهی به 1403/11/30</t>
  </si>
  <si>
    <t>نام شرکت</t>
  </si>
  <si>
    <t>1403/10/30</t>
  </si>
  <si>
    <t>تغییرات طی دوره</t>
  </si>
  <si>
    <t>1403/11/30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</si>
  <si>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</si>
  <si>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</si>
  <si>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</si>
  <si>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</si>
  <si>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</si>
  <si>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</si>
  <si>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</si>
  <si>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</si>
  <si>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</si>
  <si>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توسعه معدنی و صنعتی صبانور</t>
  </si>
  <si>
    <t>سرمایه‌گذاری‌توکافولاد(هلدینگ</t>
  </si>
  <si>
    <t>شرکت آهن و فولاد ارفع</t>
  </si>
  <si>
    <t>فولاد  خوزستان</t>
  </si>
  <si>
    <t>فولاد آلیاژی ایران</t>
  </si>
  <si>
    <t>فولاد افزا سپاهان</t>
  </si>
  <si>
    <t>فولاد امیرکبیرکاشان</t>
  </si>
  <si>
    <t>فولاد شاهرود</t>
  </si>
  <si>
    <t>فولاد مبارکه اصفهان</t>
  </si>
  <si>
    <t>فولاد هرمزگان جنوب</t>
  </si>
  <si>
    <t>فولاد کاوه جنوب کیش</t>
  </si>
  <si>
    <t>ملی‌ صنایع‌ مس‌ ایران‌</t>
  </si>
  <si>
    <t>نوردوقطعات‌ فولادی‌</t>
  </si>
  <si>
    <t>فولاد خراسان</t>
  </si>
  <si>
    <t/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</si>
  <si>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</si>
  <si>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</si>
  <si>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</si>
  <si>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</si>
  <si>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</si>
  <si>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</si>
  <si>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</si>
  <si>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</si>
  <si>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</si>
  <si>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</si>
  <si>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</si>
  <si>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</si>
  <si>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</si>
  <si>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</si>
  <si>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</si>
  <si>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</si>
  <si>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</si>
  <si>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</si>
  <si>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</si>
  <si>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</si>
  <si>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</si>
  <si>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</si>
  <si>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</si>
  <si>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</si>
  <si>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</si>
  <si>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</si>
  <si>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</si>
  <si>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</si>
  <si>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</si>
  <si>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صندوق سرمایه‌گذاری بخشی صنایع مفید - استیل</t>
  </si>
  <si>
    <t>فولاد خوزستان</t>
  </si>
  <si>
    <t>برای ماه منتهی به 1403/12/30</t>
  </si>
  <si>
    <t>حمل ونقل توکا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</si>
  <si>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</si>
  <si>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</si>
  <si>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</si>
  <si>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</si>
  <si>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</si>
  <si>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</si>
  <si>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توسعه معادن وفلزات</t>
  </si>
  <si>
    <t>ملی  صنایع  مس  ایران</t>
  </si>
  <si>
    <t>ملی صنایع مس ایران</t>
  </si>
  <si>
    <t>بانک اقتصادنوین</t>
  </si>
  <si>
    <t>سرمایه گذاری تامین اجتماعی</t>
  </si>
  <si>
    <t>گروه مالی صبا تامین</t>
  </si>
  <si>
    <t>گروه‌صنعتی‌سپاهان‌</t>
  </si>
  <si>
    <t>طلوع فولاد پارس</t>
  </si>
  <si>
    <t>سرمایه گذاری سیمان تامین</t>
  </si>
  <si>
    <t>سرمایه‌گذاری‌غدیر(هلدینگ‌</t>
  </si>
  <si>
    <t>صنایع مس افق کرمان</t>
  </si>
  <si>
    <t>بین المللی توسعه ص. معادن غدیر</t>
  </si>
  <si>
    <t>صنایع فروآلیاژ ایران</t>
  </si>
  <si>
    <t>فروسیلیس  ایران</t>
  </si>
  <si>
    <t>فولاد سیرجان ایرانیان</t>
  </si>
  <si>
    <t>فروسیلیس ایران</t>
  </si>
  <si>
    <t>اختیارخ فملی-8000-1404/11/01</t>
  </si>
  <si>
    <t>اختیارخ فملی-9000-1404/11/01</t>
  </si>
  <si>
    <t>اختیارخ فولاد-2400-1404/11/08</t>
  </si>
  <si>
    <t>پتروشیمی زاگرس</t>
  </si>
  <si>
    <t>پتروشیمی شیراز</t>
  </si>
  <si>
    <t>تولیدی چدن سازان</t>
  </si>
  <si>
    <t>س. و توسعه صنایع لاستیک</t>
  </si>
  <si>
    <t>صنایع پتروشیمی کرمانشاه</t>
  </si>
  <si>
    <t>برای ماه منتهی به 1404/09/30</t>
  </si>
  <si>
    <t>ح.فولاد سیرجان ایرانیان</t>
  </si>
  <si>
    <t>زغال سنگ پروده طبس</t>
  </si>
  <si>
    <t>گروه مالی مهرگان تامین پارس</t>
  </si>
  <si>
    <t>هامون نایزه</t>
  </si>
  <si>
    <t>صندوق سرمایه‌گذاری تضمین اصل سرمایه مفید</t>
  </si>
  <si>
    <t>از ابتدای سال مالی</t>
  </si>
  <si>
    <t>سایر درآمدها</t>
  </si>
  <si>
    <t>تا پایان ماه</t>
  </si>
  <si>
    <t>پتروشیمی اروند</t>
  </si>
  <si>
    <t>گروه مالی نماد غدیر(سهامی عام)</t>
  </si>
  <si>
    <t>مجتمع کاشی و سنگ پرسپولیس یزد</t>
  </si>
  <si>
    <t>کیمیا کالای رازی</t>
  </si>
  <si>
    <t>اختیارخ فملی-14000-1405/01/11</t>
  </si>
  <si>
    <t>تکادو</t>
  </si>
  <si>
    <t>بانک ملت مستقل مرکزی</t>
  </si>
  <si>
    <t>کارخانجات تولیدی نیروترانسفو</t>
  </si>
  <si>
    <t>توسعه ساختمان سپهر تهران</t>
  </si>
  <si>
    <t>سرمایه گذاری دارویی تامین</t>
  </si>
  <si>
    <t>بانک ملت - کوتاه مدت - مستقل مرکزی</t>
  </si>
  <si>
    <t>آلومینیوم‌ایران‌</t>
  </si>
  <si>
    <t>پاریز شرق</t>
  </si>
  <si>
    <t>پالایش نفت اصفهان</t>
  </si>
  <si>
    <t>پالایش نفت بندرعباس</t>
  </si>
  <si>
    <t>رهیاب پیام گستران</t>
  </si>
  <si>
    <t>سرمایه گذاری صدرتامین</t>
  </si>
  <si>
    <t>معدنی‌ املاح‌  ایران‌</t>
  </si>
  <si>
    <t>کشت و صنعت شیفته آرای شرق</t>
  </si>
  <si>
    <t>-</t>
  </si>
  <si>
    <t>معدنی‌ املاح‌ ایران‌</t>
  </si>
  <si>
    <t>1405/04/31</t>
  </si>
  <si>
    <t>پنبه و دانه های روغنی خراسان</t>
  </si>
  <si>
    <t>سرمایه گذاری صنعت نفت</t>
  </si>
  <si>
    <t>رینگ اسپرت نور نی ریز</t>
  </si>
  <si>
    <t>برای ماه منتهی به 1405/05/31</t>
  </si>
  <si>
    <t>1405/05/31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</si>
  <si>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</si>
  <si>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</si>
  <si>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</si>
  <si>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</si>
  <si>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</si>
  <si>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-20.02%</t>
  </si>
  <si>
    <t>شرایط خاص بازار سرمایه</t>
  </si>
  <si>
    <t>احیا استیل فولاد بافت</t>
  </si>
  <si>
    <t>1405/05/01</t>
  </si>
  <si>
    <t>1405/05/12</t>
  </si>
  <si>
    <t>1405/05/28</t>
  </si>
  <si>
    <t>1405/05/18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</si>
</sst>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3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6"/>
      <color theme="1"/>
      <name val="B Nazanin"/>
      <charset val="178"/>
    </font>
    <font>
      <b/>
      <sz val="16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2" fillId="0" borderId="0"/>
  </cellStyleXfs>
  <cellXfs count="40">
    <xf numFmtId="0" fontId="0" fillId="0" borderId="0" xfId="0"/>
    <xf numFmtId="164" fontId="4" fillId="0" borderId="0" xfId="0" applyNumberFormat="1" applyFont="1" applyFill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0" fontId="3" fillId="0" borderId="2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/>
    <xf numFmtId="164" fontId="9" fillId="0" borderId="0" xfId="0" applyNumberFormat="1" applyFont="1" applyFill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/>
    <xf numFmtId="9" fontId="4" fillId="0" borderId="0" xfId="1" applyFont="1" applyFill="1" applyAlignment="1">
      <alignment horizontal="center" vertical="center"/>
    </xf>
    <xf numFmtId="9" fontId="3" fillId="0" borderId="2" xfId="1" applyFont="1" applyFill="1" applyBorder="1" applyAlignment="1">
      <alignment horizontal="center" vertical="center"/>
    </xf>
    <xf numFmtId="3" fontId="0" fillId="0" borderId="0" xfId="0" applyNumberFormat="1" applyFill="1"/>
    <xf numFmtId="164" fontId="3" fillId="0" borderId="3" xfId="0" applyNumberFormat="1" applyFont="1" applyFill="1" applyBorder="1" applyAlignment="1">
      <alignment horizontal="center" vertical="center"/>
    </xf>
    <xf numFmtId="10" fontId="3" fillId="0" borderId="3" xfId="1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3" fontId="7" fillId="0" borderId="0" xfId="0" applyNumberFormat="1" applyFont="1"/>
    <xf numFmtId="3" fontId="6" fillId="0" borderId="0" xfId="0" applyNumberFormat="1" applyFont="1"/>
    <xf numFmtId="164" fontId="10" fillId="0" borderId="0" xfId="0" applyNumberFormat="1" applyFont="1" applyBorder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164" fontId="11" fillId="0" borderId="0" xfId="2" applyNumberFormat="1" applyFont="1" applyAlignment="1">
      <alignment horizontal="center" vertical="center"/>
    </xf>
    <xf numFmtId="164" fontId="8" fillId="0" borderId="1" xfId="2" applyNumberFormat="1" applyFont="1" applyBorder="1" applyAlignment="1">
      <alignment horizontal="center" vertical="center"/>
    </xf>
    <xf numFmtId="164" fontId="9" fillId="0" borderId="0" xfId="2" applyNumberFormat="1" applyFont="1" applyAlignment="1">
      <alignment horizontal="center" vertical="center"/>
    </xf>
    <xf numFmtId="164" fontId="9" fillId="0" borderId="2" xfId="2" applyNumberFormat="1" applyFont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164" fontId="8" fillId="0" borderId="1" xfId="2" applyNumberFormat="1" applyFont="1" applyBorder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</cellXfs>
  <cellStyles count="4">
    <cellStyle name="Normal" xfId="0" builtinId="0"/>
    <cellStyle name="Normal 2" xfId="2" xr:uid="{1F4A5D59-8BCE-432C-8EAB-441C78F54A4F}"/>
    <cellStyle name="Normal 3" xfId="3" xr:uid="{B8CDAD29-BE45-4735-8BEF-AC119CFC1589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400050</xdr:colOff>
      <xdr:row>35</xdr:row>
      <xdr:rowOff>72628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CBB5E448-1F16-407B-90CB-B9B324AE6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75703950" y="0"/>
          <a:ext cx="11982450" cy="67401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68675-ED66-4CED-8E05-2938A825AFC2}">
  <dimension ref="A1"/>
  <sheetViews>
    <sheetView rightToLeft="1" tabSelected="1" workbookViewId="0">
      <selection activeCell="X16" sqref="X1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4"/>
  <sheetViews>
    <sheetView rightToLeft="1" workbookViewId="0">
      <selection activeCell="X26" sqref="X26"/>
    </sheetView>
  </sheetViews>
  <sheetFormatPr defaultRowHeight="22.5" x14ac:dyDescent="0.25"/>
  <cols>
    <col min="1" max="1" width="37.710937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</row>
    <row r="3" spans="1:13" ht="24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  <c r="F3" s="29" t="s">
        <v>38</v>
      </c>
      <c r="G3" s="29" t="s">
        <v>38</v>
      </c>
      <c r="H3" s="29" t="s">
        <v>38</v>
      </c>
      <c r="I3" s="29" t="s">
        <v>38</v>
      </c>
      <c r="J3" s="29" t="s">
        <v>38</v>
      </c>
      <c r="K3" s="29" t="s">
        <v>38</v>
      </c>
      <c r="L3" s="29" t="s">
        <v>38</v>
      </c>
      <c r="M3" s="29" t="s">
        <v>38</v>
      </c>
    </row>
    <row r="4" spans="1:13" ht="24" x14ac:dyDescent="0.25">
      <c r="A4" s="29" t="str">
        <f>+سپرده!A4</f>
        <v>برای ماه منتهی به 1405/05/31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</row>
    <row r="6" spans="1:13" ht="24.75" thickBot="1" x14ac:dyDescent="0.3">
      <c r="A6" s="17" t="s">
        <v>39</v>
      </c>
      <c r="C6" s="28" t="s">
        <v>40</v>
      </c>
      <c r="D6" s="28" t="s">
        <v>40</v>
      </c>
      <c r="E6" s="28" t="s">
        <v>40</v>
      </c>
      <c r="F6" s="28" t="s">
        <v>40</v>
      </c>
      <c r="G6" s="28" t="s">
        <v>40</v>
      </c>
      <c r="I6" s="28" t="s">
        <v>41</v>
      </c>
      <c r="J6" s="28" t="s">
        <v>41</v>
      </c>
      <c r="K6" s="28" t="s">
        <v>41</v>
      </c>
      <c r="L6" s="28" t="s">
        <v>41</v>
      </c>
      <c r="M6" s="28" t="s">
        <v>41</v>
      </c>
    </row>
    <row r="7" spans="1:13" ht="24.75" thickBot="1" x14ac:dyDescent="0.3">
      <c r="A7" s="28" t="s">
        <v>42</v>
      </c>
      <c r="C7" s="28" t="s">
        <v>43</v>
      </c>
      <c r="E7" s="28" t="s">
        <v>44</v>
      </c>
      <c r="G7" s="28" t="s">
        <v>45</v>
      </c>
      <c r="I7" s="28" t="s">
        <v>43</v>
      </c>
      <c r="K7" s="28" t="s">
        <v>44</v>
      </c>
      <c r="M7" s="28" t="s">
        <v>45</v>
      </c>
    </row>
    <row r="8" spans="1:13" ht="24" x14ac:dyDescent="0.25">
      <c r="A8" s="3" t="s">
        <v>36</v>
      </c>
      <c r="C8" s="1">
        <v>3497372675</v>
      </c>
      <c r="E8" s="1">
        <v>0</v>
      </c>
      <c r="G8" s="1">
        <f>+E8+C8</f>
        <v>3497372675</v>
      </c>
      <c r="I8" s="1">
        <v>13212739729</v>
      </c>
      <c r="K8" s="1">
        <v>0</v>
      </c>
      <c r="M8" s="1">
        <f>+K8+I8</f>
        <v>13212739729</v>
      </c>
    </row>
    <row r="9" spans="1:13" ht="24" x14ac:dyDescent="0.25">
      <c r="A9" s="3" t="s">
        <v>109</v>
      </c>
      <c r="C9" s="1">
        <v>2264</v>
      </c>
      <c r="E9" s="1">
        <v>0</v>
      </c>
      <c r="G9" s="1">
        <f t="shared" ref="G9:G11" si="0">+E9+C9</f>
        <v>2264</v>
      </c>
      <c r="I9" s="1">
        <v>15116617833</v>
      </c>
      <c r="K9" s="1">
        <v>-2190421</v>
      </c>
      <c r="M9" s="1">
        <f t="shared" ref="M9:M11" si="1">+K9+I9</f>
        <v>15114427412</v>
      </c>
    </row>
    <row r="10" spans="1:13" ht="24" x14ac:dyDescent="0.25">
      <c r="A10" s="3" t="s">
        <v>113</v>
      </c>
      <c r="C10" s="1">
        <v>1795057264</v>
      </c>
      <c r="E10" s="1">
        <v>0</v>
      </c>
      <c r="G10" s="1">
        <f t="shared" si="0"/>
        <v>1795057264</v>
      </c>
      <c r="I10" s="1">
        <v>47705</v>
      </c>
      <c r="K10" s="1">
        <v>0</v>
      </c>
      <c r="M10" s="1">
        <f t="shared" si="1"/>
        <v>47705</v>
      </c>
    </row>
    <row r="11" spans="1:13" ht="24.75" thickBot="1" x14ac:dyDescent="0.3">
      <c r="A11" s="3" t="s">
        <v>37</v>
      </c>
      <c r="C11" s="1">
        <v>0</v>
      </c>
      <c r="E11" s="1">
        <v>0</v>
      </c>
      <c r="G11" s="1">
        <f t="shared" si="0"/>
        <v>0</v>
      </c>
      <c r="I11" s="1">
        <v>14654</v>
      </c>
      <c r="K11" s="1">
        <v>0</v>
      </c>
      <c r="M11" s="1">
        <f t="shared" si="1"/>
        <v>14654</v>
      </c>
    </row>
    <row r="12" spans="1:13" ht="24.75" thickBot="1" x14ac:dyDescent="0.3">
      <c r="A12" s="3" t="s">
        <v>30</v>
      </c>
      <c r="C12" s="2">
        <f>SUM(C8:C11)</f>
        <v>5292432203</v>
      </c>
      <c r="D12" s="3"/>
      <c r="E12" s="2">
        <f>SUM(E8:E11)</f>
        <v>0</v>
      </c>
      <c r="F12" s="3"/>
      <c r="G12" s="2">
        <f>SUM(G8:G11)</f>
        <v>5292432203</v>
      </c>
      <c r="H12" s="3"/>
      <c r="I12" s="2">
        <f>SUM(I8:I11)</f>
        <v>28329419921</v>
      </c>
      <c r="J12" s="3"/>
      <c r="K12" s="2">
        <f>SUM(K8:K11)</f>
        <v>-2190421</v>
      </c>
      <c r="L12" s="3"/>
      <c r="M12" s="2">
        <f>SUM(M8:M11)</f>
        <v>28327229500</v>
      </c>
    </row>
    <row r="14" spans="1:13" x14ac:dyDescent="0.45">
      <c r="G14" s="8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0"/>
  <sheetViews>
    <sheetView rightToLeft="1" topLeftCell="A39" zoomScale="70" zoomScaleNormal="70" workbookViewId="0">
      <selection activeCell="X26" sqref="X26"/>
    </sheetView>
  </sheetViews>
  <sheetFormatPr defaultRowHeight="22.5" x14ac:dyDescent="0.25"/>
  <cols>
    <col min="1" max="1" width="35.42578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8.28515625" style="1" customWidth="1"/>
    <col min="10" max="10" width="1" style="1" customWidth="1"/>
    <col min="11" max="11" width="19" style="1" customWidth="1"/>
    <col min="12" max="12" width="1" style="1" customWidth="1"/>
    <col min="13" max="13" width="24" style="1" bestFit="1" customWidth="1"/>
    <col min="14" max="14" width="1" style="1" customWidth="1"/>
    <col min="15" max="15" width="23" style="1" customWidth="1"/>
    <col min="16" max="16" width="1" style="1" customWidth="1"/>
    <col min="17" max="17" width="28.28515625" style="1" customWidth="1"/>
    <col min="18" max="18" width="18.42578125" style="1" bestFit="1" customWidth="1"/>
    <col min="19" max="19" width="17" style="1" bestFit="1" customWidth="1"/>
    <col min="20" max="54" width="13.28515625" style="1" customWidth="1"/>
    <col min="55" max="16384" width="9.140625" style="1"/>
  </cols>
  <sheetData>
    <row r="2" spans="1:17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</row>
    <row r="3" spans="1:17" ht="24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  <c r="F3" s="29" t="s">
        <v>38</v>
      </c>
      <c r="G3" s="29" t="s">
        <v>38</v>
      </c>
      <c r="H3" s="29" t="s">
        <v>38</v>
      </c>
      <c r="I3" s="29" t="s">
        <v>38</v>
      </c>
      <c r="J3" s="29" t="s">
        <v>38</v>
      </c>
      <c r="K3" s="29" t="s">
        <v>38</v>
      </c>
      <c r="L3" s="29" t="s">
        <v>38</v>
      </c>
      <c r="M3" s="29" t="s">
        <v>38</v>
      </c>
      <c r="N3" s="29" t="s">
        <v>38</v>
      </c>
      <c r="O3" s="29" t="s">
        <v>38</v>
      </c>
      <c r="P3" s="29" t="s">
        <v>38</v>
      </c>
      <c r="Q3" s="29" t="s">
        <v>38</v>
      </c>
    </row>
    <row r="4" spans="1:17" ht="24" x14ac:dyDescent="0.25">
      <c r="A4" s="29" t="str">
        <f>+سپرده!A4</f>
        <v>برای ماه منتهی به 1405/05/31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</row>
    <row r="6" spans="1:17" ht="24.75" thickBot="1" x14ac:dyDescent="0.3">
      <c r="A6" s="28" t="s">
        <v>3</v>
      </c>
      <c r="C6" s="28" t="s">
        <v>40</v>
      </c>
      <c r="D6" s="28" t="s">
        <v>40</v>
      </c>
      <c r="E6" s="28" t="s">
        <v>40</v>
      </c>
      <c r="F6" s="28" t="s">
        <v>40</v>
      </c>
      <c r="G6" s="28" t="s">
        <v>40</v>
      </c>
      <c r="H6" s="28" t="s">
        <v>40</v>
      </c>
      <c r="I6" s="28" t="s">
        <v>40</v>
      </c>
      <c r="K6" s="28" t="s">
        <v>41</v>
      </c>
      <c r="L6" s="28" t="s">
        <v>41</v>
      </c>
      <c r="M6" s="28" t="s">
        <v>41</v>
      </c>
      <c r="N6" s="28" t="s">
        <v>41</v>
      </c>
      <c r="O6" s="28" t="s">
        <v>41</v>
      </c>
      <c r="P6" s="28" t="s">
        <v>41</v>
      </c>
      <c r="Q6" s="28" t="s">
        <v>41</v>
      </c>
    </row>
    <row r="7" spans="1:17" ht="24.75" thickBot="1" x14ac:dyDescent="0.3">
      <c r="A7" s="28" t="s">
        <v>3</v>
      </c>
      <c r="C7" s="28" t="s">
        <v>7</v>
      </c>
      <c r="E7" s="28" t="s">
        <v>46</v>
      </c>
      <c r="G7" s="28" t="s">
        <v>47</v>
      </c>
      <c r="I7" s="28" t="s">
        <v>49</v>
      </c>
      <c r="K7" s="28" t="s">
        <v>7</v>
      </c>
      <c r="M7" s="28" t="s">
        <v>46</v>
      </c>
      <c r="O7" s="28" t="s">
        <v>47</v>
      </c>
      <c r="Q7" s="17" t="s">
        <v>49</v>
      </c>
    </row>
    <row r="8" spans="1:17" ht="24" x14ac:dyDescent="0.25">
      <c r="A8" s="3" t="s">
        <v>29</v>
      </c>
      <c r="C8" s="1">
        <v>0</v>
      </c>
      <c r="E8" s="1">
        <v>0</v>
      </c>
      <c r="G8" s="1">
        <v>0</v>
      </c>
      <c r="I8" s="1">
        <f t="shared" ref="I8:I13" si="0">+E8-G8</f>
        <v>0</v>
      </c>
      <c r="K8" s="1">
        <v>2477903</v>
      </c>
      <c r="M8" s="1">
        <v>5186398876</v>
      </c>
      <c r="O8" s="1">
        <v>5764656401</v>
      </c>
      <c r="Q8" s="1">
        <f>+M8-O8</f>
        <v>-578257525</v>
      </c>
    </row>
    <row r="9" spans="1:17" ht="24" x14ac:dyDescent="0.25">
      <c r="A9" s="3" t="s">
        <v>21</v>
      </c>
      <c r="C9" s="1">
        <v>0</v>
      </c>
      <c r="E9" s="1">
        <v>0</v>
      </c>
      <c r="G9" s="1">
        <v>0</v>
      </c>
      <c r="I9" s="1">
        <f t="shared" si="0"/>
        <v>0</v>
      </c>
      <c r="K9" s="1">
        <v>5930042</v>
      </c>
      <c r="M9" s="1">
        <v>67334133531</v>
      </c>
      <c r="O9" s="1">
        <v>75435479579</v>
      </c>
      <c r="Q9" s="1">
        <f t="shared" ref="Q9:Q53" si="1">+M9-O9</f>
        <v>-8101346048</v>
      </c>
    </row>
    <row r="10" spans="1:17" ht="24" x14ac:dyDescent="0.25">
      <c r="A10" s="3" t="s">
        <v>98</v>
      </c>
      <c r="C10" s="1">
        <v>0</v>
      </c>
      <c r="E10" s="1">
        <v>0</v>
      </c>
      <c r="G10" s="1">
        <v>0</v>
      </c>
      <c r="I10" s="1">
        <f t="shared" si="0"/>
        <v>0</v>
      </c>
      <c r="K10" s="1">
        <v>2457000</v>
      </c>
      <c r="M10" s="1">
        <v>20559716477</v>
      </c>
      <c r="O10" s="1">
        <v>25135856190</v>
      </c>
      <c r="Q10" s="1">
        <f t="shared" si="1"/>
        <v>-4576139713</v>
      </c>
    </row>
    <row r="11" spans="1:17" ht="24" x14ac:dyDescent="0.25">
      <c r="A11" s="3" t="s">
        <v>92</v>
      </c>
      <c r="C11" s="1">
        <v>0</v>
      </c>
      <c r="E11" s="1">
        <v>0</v>
      </c>
      <c r="G11" s="1">
        <v>0</v>
      </c>
      <c r="I11" s="1">
        <f t="shared" si="0"/>
        <v>0</v>
      </c>
      <c r="K11" s="1">
        <v>562499</v>
      </c>
      <c r="M11" s="1">
        <v>4937959955</v>
      </c>
      <c r="O11" s="1">
        <v>5542438265</v>
      </c>
      <c r="Q11" s="1">
        <f t="shared" si="1"/>
        <v>-604478310</v>
      </c>
    </row>
    <row r="12" spans="1:17" ht="24" x14ac:dyDescent="0.25">
      <c r="A12" s="3" t="s">
        <v>63</v>
      </c>
      <c r="C12" s="1">
        <v>0</v>
      </c>
      <c r="E12" s="1">
        <v>0</v>
      </c>
      <c r="G12" s="1">
        <v>0</v>
      </c>
      <c r="I12" s="1">
        <f t="shared" si="0"/>
        <v>0</v>
      </c>
      <c r="K12" s="1">
        <v>38558349</v>
      </c>
      <c r="M12" s="1">
        <v>74136127422</v>
      </c>
      <c r="O12" s="1">
        <v>79857164005</v>
      </c>
      <c r="Q12" s="1">
        <f t="shared" si="1"/>
        <v>-5721036583</v>
      </c>
    </row>
    <row r="13" spans="1:17" ht="24" x14ac:dyDescent="0.25">
      <c r="A13" s="3" t="s">
        <v>75</v>
      </c>
      <c r="C13" s="1">
        <v>0</v>
      </c>
      <c r="E13" s="1">
        <v>0</v>
      </c>
      <c r="G13" s="1">
        <v>0</v>
      </c>
      <c r="I13" s="1">
        <f t="shared" si="0"/>
        <v>0</v>
      </c>
      <c r="K13" s="1">
        <v>2000000</v>
      </c>
      <c r="M13" s="1">
        <v>6673611158</v>
      </c>
      <c r="O13" s="1">
        <v>8170896600</v>
      </c>
      <c r="Q13" s="1">
        <f t="shared" si="1"/>
        <v>-1497285442</v>
      </c>
    </row>
    <row r="14" spans="1:17" ht="24" x14ac:dyDescent="0.25">
      <c r="A14" s="3" t="s">
        <v>72</v>
      </c>
      <c r="C14" s="1">
        <v>0</v>
      </c>
      <c r="E14" s="1">
        <v>0</v>
      </c>
      <c r="G14" s="1">
        <v>0</v>
      </c>
      <c r="I14" s="1">
        <f t="shared" ref="I12:I17" si="2">+E14-G14</f>
        <v>0</v>
      </c>
      <c r="K14" s="1">
        <v>37835071</v>
      </c>
      <c r="M14" s="1">
        <v>628272745178</v>
      </c>
      <c r="O14" s="1">
        <v>440775474464</v>
      </c>
      <c r="Q14" s="1">
        <f t="shared" si="1"/>
        <v>187497270714</v>
      </c>
    </row>
    <row r="15" spans="1:17" ht="24" x14ac:dyDescent="0.25">
      <c r="A15" s="3" t="s">
        <v>79</v>
      </c>
      <c r="C15" s="1">
        <v>0</v>
      </c>
      <c r="E15" s="1">
        <v>0</v>
      </c>
      <c r="G15" s="1">
        <v>0</v>
      </c>
      <c r="I15" s="1">
        <f t="shared" si="2"/>
        <v>0</v>
      </c>
      <c r="K15" s="1">
        <v>3700000</v>
      </c>
      <c r="M15" s="1">
        <v>53149921593</v>
      </c>
      <c r="O15" s="1">
        <v>52133865794</v>
      </c>
      <c r="Q15" s="1">
        <f t="shared" si="1"/>
        <v>1016055799</v>
      </c>
    </row>
    <row r="16" spans="1:17" ht="24" x14ac:dyDescent="0.25">
      <c r="A16" s="3" t="s">
        <v>18</v>
      </c>
      <c r="C16" s="1">
        <v>0</v>
      </c>
      <c r="E16" s="1">
        <v>0</v>
      </c>
      <c r="G16" s="1">
        <v>0</v>
      </c>
      <c r="I16" s="1">
        <f t="shared" si="2"/>
        <v>0</v>
      </c>
      <c r="K16" s="1">
        <v>3592846</v>
      </c>
      <c r="M16" s="1">
        <v>56071855380</v>
      </c>
      <c r="O16" s="1">
        <v>47332887293</v>
      </c>
      <c r="Q16" s="1">
        <f t="shared" si="1"/>
        <v>8738968087</v>
      </c>
    </row>
    <row r="17" spans="1:17" ht="24" x14ac:dyDescent="0.25">
      <c r="A17" s="3" t="s">
        <v>85</v>
      </c>
      <c r="C17" s="1">
        <v>0</v>
      </c>
      <c r="E17" s="1">
        <v>0</v>
      </c>
      <c r="G17" s="1">
        <v>0</v>
      </c>
      <c r="I17" s="1">
        <f t="shared" si="2"/>
        <v>0</v>
      </c>
      <c r="K17" s="1">
        <v>25000</v>
      </c>
      <c r="M17" s="1">
        <v>68937963</v>
      </c>
      <c r="O17" s="1">
        <v>66804577</v>
      </c>
      <c r="Q17" s="1">
        <f t="shared" si="1"/>
        <v>2133386</v>
      </c>
    </row>
    <row r="18" spans="1:17" ht="24" x14ac:dyDescent="0.25">
      <c r="A18" s="3" t="s">
        <v>76</v>
      </c>
      <c r="C18" s="1">
        <v>15000000</v>
      </c>
      <c r="E18" s="1">
        <v>85298115660</v>
      </c>
      <c r="G18" s="1">
        <v>35815489321</v>
      </c>
      <c r="I18" s="1">
        <f t="shared" ref="I9:I53" si="3">+E18-G18</f>
        <v>49482626339</v>
      </c>
      <c r="K18" s="1">
        <v>57119316</v>
      </c>
      <c r="M18" s="1">
        <v>236546728223</v>
      </c>
      <c r="O18" s="1">
        <v>144562079212</v>
      </c>
      <c r="Q18" s="1">
        <f t="shared" si="1"/>
        <v>91984649011</v>
      </c>
    </row>
    <row r="19" spans="1:17" ht="24" x14ac:dyDescent="0.25">
      <c r="A19" s="3" t="s">
        <v>121</v>
      </c>
      <c r="C19" s="1">
        <v>0</v>
      </c>
      <c r="E19" s="1">
        <v>0</v>
      </c>
      <c r="G19" s="1">
        <v>0</v>
      </c>
      <c r="I19" s="1">
        <f t="shared" si="3"/>
        <v>0</v>
      </c>
      <c r="K19" s="1">
        <v>60000</v>
      </c>
      <c r="M19" s="1">
        <v>580630128</v>
      </c>
      <c r="O19" s="1">
        <v>572710252</v>
      </c>
      <c r="Q19" s="1">
        <f t="shared" si="1"/>
        <v>7919876</v>
      </c>
    </row>
    <row r="20" spans="1:17" ht="24" x14ac:dyDescent="0.25">
      <c r="A20" s="3" t="s">
        <v>28</v>
      </c>
      <c r="C20" s="1">
        <v>0</v>
      </c>
      <c r="E20" s="1">
        <v>0</v>
      </c>
      <c r="G20" s="1">
        <v>0</v>
      </c>
      <c r="I20" s="1">
        <f t="shared" si="3"/>
        <v>0</v>
      </c>
      <c r="K20" s="1">
        <v>4024038</v>
      </c>
      <c r="M20" s="1">
        <v>27235824425</v>
      </c>
      <c r="O20" s="1">
        <v>16949997130</v>
      </c>
      <c r="Q20" s="1">
        <f t="shared" si="1"/>
        <v>10285827295</v>
      </c>
    </row>
    <row r="21" spans="1:17" ht="24" x14ac:dyDescent="0.25">
      <c r="A21" s="3" t="s">
        <v>82</v>
      </c>
      <c r="C21" s="1">
        <v>0</v>
      </c>
      <c r="E21" s="1">
        <v>0</v>
      </c>
      <c r="G21" s="1">
        <v>0</v>
      </c>
      <c r="I21" s="1">
        <f t="shared" si="3"/>
        <v>0</v>
      </c>
      <c r="K21" s="1">
        <v>4388143</v>
      </c>
      <c r="M21" s="1">
        <v>3974093972</v>
      </c>
      <c r="O21" s="1">
        <v>4589350677</v>
      </c>
      <c r="Q21" s="1">
        <f t="shared" si="1"/>
        <v>-615256705</v>
      </c>
    </row>
    <row r="22" spans="1:17" ht="24" x14ac:dyDescent="0.25">
      <c r="A22" s="3" t="s">
        <v>77</v>
      </c>
      <c r="C22" s="1">
        <v>0</v>
      </c>
      <c r="E22" s="1">
        <v>0</v>
      </c>
      <c r="G22" s="1">
        <v>0</v>
      </c>
      <c r="I22" s="1">
        <f t="shared" si="3"/>
        <v>0</v>
      </c>
      <c r="K22" s="1">
        <v>5000000</v>
      </c>
      <c r="M22" s="1">
        <v>10260071895</v>
      </c>
      <c r="O22" s="1">
        <v>9525792000</v>
      </c>
      <c r="Q22" s="1">
        <f t="shared" si="1"/>
        <v>734279895</v>
      </c>
    </row>
    <row r="23" spans="1:17" ht="24" x14ac:dyDescent="0.25">
      <c r="A23" s="3" t="s">
        <v>126</v>
      </c>
      <c r="C23" s="1">
        <v>0</v>
      </c>
      <c r="E23" s="1">
        <v>0</v>
      </c>
      <c r="G23" s="1">
        <v>0</v>
      </c>
      <c r="I23" s="1">
        <f t="shared" si="3"/>
        <v>0</v>
      </c>
      <c r="K23" s="1">
        <v>300000</v>
      </c>
      <c r="M23" s="1">
        <v>2680740816</v>
      </c>
      <c r="O23" s="1">
        <v>1777723211</v>
      </c>
      <c r="Q23" s="1">
        <f t="shared" si="1"/>
        <v>903017605</v>
      </c>
    </row>
    <row r="24" spans="1:17" ht="24" x14ac:dyDescent="0.25">
      <c r="A24" s="3" t="s">
        <v>15</v>
      </c>
      <c r="C24" s="1">
        <v>0</v>
      </c>
      <c r="E24" s="1">
        <v>0</v>
      </c>
      <c r="G24" s="1">
        <v>0</v>
      </c>
      <c r="I24" s="1">
        <f t="shared" si="3"/>
        <v>0</v>
      </c>
      <c r="K24" s="1">
        <v>2700000</v>
      </c>
      <c r="M24" s="1">
        <v>11159465812</v>
      </c>
      <c r="O24" s="1">
        <v>13636766602</v>
      </c>
      <c r="Q24" s="1">
        <f t="shared" si="1"/>
        <v>-2477300790</v>
      </c>
    </row>
    <row r="25" spans="1:17" ht="24" x14ac:dyDescent="0.25">
      <c r="A25" s="3" t="s">
        <v>74</v>
      </c>
      <c r="C25" s="1">
        <v>0</v>
      </c>
      <c r="E25" s="1">
        <v>0</v>
      </c>
      <c r="G25" s="1">
        <v>0</v>
      </c>
      <c r="I25" s="1">
        <f t="shared" si="3"/>
        <v>0</v>
      </c>
      <c r="K25" s="1">
        <v>30000000</v>
      </c>
      <c r="M25" s="1">
        <v>56273325241</v>
      </c>
      <c r="O25" s="1">
        <v>51653149023</v>
      </c>
      <c r="Q25" s="1">
        <f t="shared" si="1"/>
        <v>4620176218</v>
      </c>
    </row>
    <row r="26" spans="1:17" ht="24" x14ac:dyDescent="0.25">
      <c r="A26" s="3" t="s">
        <v>95</v>
      </c>
      <c r="C26" s="1">
        <v>0</v>
      </c>
      <c r="E26" s="1">
        <v>0</v>
      </c>
      <c r="G26" s="1">
        <v>0</v>
      </c>
      <c r="I26" s="1">
        <f t="shared" si="3"/>
        <v>0</v>
      </c>
      <c r="K26" s="1">
        <v>67647058</v>
      </c>
      <c r="M26" s="1">
        <v>71116573748</v>
      </c>
      <c r="O26" s="1">
        <v>74358233929</v>
      </c>
      <c r="Q26" s="1">
        <f t="shared" si="1"/>
        <v>-3241660181</v>
      </c>
    </row>
    <row r="27" spans="1:17" ht="24" x14ac:dyDescent="0.25">
      <c r="A27" s="3" t="s">
        <v>78</v>
      </c>
      <c r="C27" s="1">
        <v>0</v>
      </c>
      <c r="E27" s="1">
        <v>0</v>
      </c>
      <c r="G27" s="1">
        <v>0</v>
      </c>
      <c r="I27" s="1">
        <f t="shared" si="3"/>
        <v>0</v>
      </c>
      <c r="K27" s="1">
        <v>4000000</v>
      </c>
      <c r="M27" s="1">
        <v>115500479291</v>
      </c>
      <c r="O27" s="1">
        <v>75174375200</v>
      </c>
      <c r="Q27" s="1">
        <f t="shared" si="1"/>
        <v>40326104091</v>
      </c>
    </row>
    <row r="28" spans="1:17" ht="24" x14ac:dyDescent="0.25">
      <c r="A28" s="3" t="s">
        <v>84</v>
      </c>
      <c r="C28" s="1">
        <v>0</v>
      </c>
      <c r="E28" s="1">
        <v>0</v>
      </c>
      <c r="G28" s="1">
        <v>0</v>
      </c>
      <c r="I28" s="1">
        <f t="shared" si="3"/>
        <v>0</v>
      </c>
      <c r="K28" s="1">
        <v>36500000</v>
      </c>
      <c r="M28" s="1">
        <v>86710339779</v>
      </c>
      <c r="O28" s="1">
        <v>86705544870</v>
      </c>
      <c r="Q28" s="1">
        <f t="shared" si="1"/>
        <v>4794909</v>
      </c>
    </row>
    <row r="29" spans="1:17" ht="24" x14ac:dyDescent="0.25">
      <c r="A29" s="3" t="s">
        <v>106</v>
      </c>
      <c r="C29" s="1">
        <v>0</v>
      </c>
      <c r="E29" s="1">
        <v>0</v>
      </c>
      <c r="G29" s="1">
        <v>0</v>
      </c>
      <c r="I29" s="1">
        <f t="shared" si="3"/>
        <v>0</v>
      </c>
      <c r="K29" s="1">
        <v>15000</v>
      </c>
      <c r="M29" s="1">
        <v>540291023</v>
      </c>
      <c r="O29" s="1">
        <v>459460232</v>
      </c>
      <c r="Q29" s="1">
        <f t="shared" si="1"/>
        <v>80830791</v>
      </c>
    </row>
    <row r="30" spans="1:17" ht="24" x14ac:dyDescent="0.25">
      <c r="A30" s="3" t="s">
        <v>105</v>
      </c>
      <c r="C30" s="1">
        <v>0</v>
      </c>
      <c r="E30" s="1">
        <v>0</v>
      </c>
      <c r="G30" s="1">
        <v>0</v>
      </c>
      <c r="I30" s="1">
        <f t="shared" si="3"/>
        <v>0</v>
      </c>
      <c r="K30" s="1">
        <v>2563000</v>
      </c>
      <c r="M30" s="1">
        <v>18289859616</v>
      </c>
      <c r="O30" s="1">
        <v>16403937632</v>
      </c>
      <c r="Q30" s="1">
        <f t="shared" si="1"/>
        <v>1885921984</v>
      </c>
    </row>
    <row r="31" spans="1:17" ht="24" x14ac:dyDescent="0.25">
      <c r="A31" s="3" t="s">
        <v>23</v>
      </c>
      <c r="C31" s="1">
        <v>0</v>
      </c>
      <c r="E31" s="1">
        <v>0</v>
      </c>
      <c r="G31" s="1">
        <v>0</v>
      </c>
      <c r="I31" s="1">
        <f t="shared" si="3"/>
        <v>0</v>
      </c>
      <c r="K31" s="1">
        <v>37500000</v>
      </c>
      <c r="M31" s="1">
        <v>166324857028</v>
      </c>
      <c r="O31" s="1">
        <v>136446668311</v>
      </c>
      <c r="Q31" s="1">
        <f t="shared" si="1"/>
        <v>29878188717</v>
      </c>
    </row>
    <row r="32" spans="1:17" ht="24" x14ac:dyDescent="0.25">
      <c r="A32" s="3" t="s">
        <v>70</v>
      </c>
      <c r="C32" s="1">
        <v>0</v>
      </c>
      <c r="E32" s="1">
        <v>0</v>
      </c>
      <c r="G32" s="1">
        <v>0</v>
      </c>
      <c r="I32" s="1">
        <f t="shared" si="3"/>
        <v>0</v>
      </c>
      <c r="K32" s="1">
        <v>60231619</v>
      </c>
      <c r="M32" s="1">
        <v>124258049185</v>
      </c>
      <c r="O32" s="1">
        <v>133114247761</v>
      </c>
      <c r="Q32" s="1">
        <f t="shared" si="1"/>
        <v>-8856198576</v>
      </c>
    </row>
    <row r="33" spans="1:17" ht="24" x14ac:dyDescent="0.25">
      <c r="A33" s="3" t="s">
        <v>127</v>
      </c>
      <c r="C33" s="1">
        <v>0</v>
      </c>
      <c r="E33" s="1">
        <v>0</v>
      </c>
      <c r="G33" s="1">
        <v>0</v>
      </c>
      <c r="I33" s="1">
        <f t="shared" si="3"/>
        <v>0</v>
      </c>
      <c r="K33" s="1">
        <v>30000</v>
      </c>
      <c r="M33" s="1">
        <v>578394190</v>
      </c>
      <c r="O33" s="1">
        <v>559475325</v>
      </c>
      <c r="Q33" s="1">
        <f t="shared" si="1"/>
        <v>18918865</v>
      </c>
    </row>
    <row r="34" spans="1:17" ht="24" x14ac:dyDescent="0.25">
      <c r="A34" s="3" t="s">
        <v>16</v>
      </c>
      <c r="C34" s="1">
        <v>0</v>
      </c>
      <c r="E34" s="1">
        <v>0</v>
      </c>
      <c r="G34" s="1">
        <v>0</v>
      </c>
      <c r="I34" s="1">
        <f t="shared" ref="I23:I37" si="4">+E34-G34</f>
        <v>0</v>
      </c>
      <c r="K34" s="1">
        <v>13128316</v>
      </c>
      <c r="M34" s="1">
        <v>44978965656</v>
      </c>
      <c r="O34" s="1">
        <v>43340277108</v>
      </c>
      <c r="Q34" s="1">
        <f t="shared" si="1"/>
        <v>1638688548</v>
      </c>
    </row>
    <row r="35" spans="1:17" ht="24" x14ac:dyDescent="0.25">
      <c r="A35" s="3" t="s">
        <v>26</v>
      </c>
      <c r="C35" s="1">
        <v>0</v>
      </c>
      <c r="E35" s="1">
        <v>0</v>
      </c>
      <c r="G35" s="1">
        <v>0</v>
      </c>
      <c r="I35" s="1">
        <f t="shared" si="4"/>
        <v>0</v>
      </c>
      <c r="K35" s="1">
        <v>3515400</v>
      </c>
      <c r="M35" s="1">
        <v>15849044786</v>
      </c>
      <c r="O35" s="1">
        <v>16864117851</v>
      </c>
      <c r="Q35" s="1">
        <f t="shared" si="1"/>
        <v>-1015073065</v>
      </c>
    </row>
    <row r="36" spans="1:17" ht="24" x14ac:dyDescent="0.25">
      <c r="A36" s="3" t="s">
        <v>20</v>
      </c>
      <c r="C36" s="1">
        <v>0</v>
      </c>
      <c r="E36" s="1">
        <v>0</v>
      </c>
      <c r="G36" s="1">
        <v>0</v>
      </c>
      <c r="I36" s="1">
        <f t="shared" si="4"/>
        <v>0</v>
      </c>
      <c r="K36" s="1">
        <v>2532968</v>
      </c>
      <c r="M36" s="1">
        <v>8339288698</v>
      </c>
      <c r="O36" s="1">
        <v>10345105655</v>
      </c>
      <c r="Q36" s="1">
        <f t="shared" si="1"/>
        <v>-2005816957</v>
      </c>
    </row>
    <row r="37" spans="1:17" ht="24" x14ac:dyDescent="0.25">
      <c r="A37" s="3" t="s">
        <v>81</v>
      </c>
      <c r="C37" s="1">
        <v>0</v>
      </c>
      <c r="E37" s="1">
        <v>0</v>
      </c>
      <c r="G37" s="1">
        <v>0</v>
      </c>
      <c r="I37" s="1">
        <f t="shared" si="4"/>
        <v>0</v>
      </c>
      <c r="K37" s="1">
        <v>6649917</v>
      </c>
      <c r="M37" s="1">
        <v>19624194207</v>
      </c>
      <c r="O37" s="1">
        <v>25741362183</v>
      </c>
      <c r="Q37" s="1">
        <f t="shared" si="1"/>
        <v>-6117167976</v>
      </c>
    </row>
    <row r="38" spans="1:17" ht="24" x14ac:dyDescent="0.25">
      <c r="A38" s="3" t="s">
        <v>24</v>
      </c>
      <c r="C38" s="1">
        <v>244422567</v>
      </c>
      <c r="E38" s="1">
        <v>561478997468</v>
      </c>
      <c r="G38" s="1">
        <v>728351581802</v>
      </c>
      <c r="I38" s="1">
        <f t="shared" si="3"/>
        <v>-166872584334</v>
      </c>
      <c r="K38" s="1">
        <v>269866818</v>
      </c>
      <c r="M38" s="1">
        <v>646650242671</v>
      </c>
      <c r="O38" s="1">
        <v>826160655071</v>
      </c>
      <c r="Q38" s="1">
        <f t="shared" si="1"/>
        <v>-179510412400</v>
      </c>
    </row>
    <row r="39" spans="1:17" ht="24" x14ac:dyDescent="0.25">
      <c r="A39" s="3" t="s">
        <v>93</v>
      </c>
      <c r="C39" s="1">
        <v>0</v>
      </c>
      <c r="E39" s="1">
        <v>0</v>
      </c>
      <c r="G39" s="1">
        <v>0</v>
      </c>
      <c r="I39" s="1">
        <f t="shared" si="3"/>
        <v>0</v>
      </c>
      <c r="K39" s="1">
        <v>773979</v>
      </c>
      <c r="M39" s="1">
        <v>19438592064</v>
      </c>
      <c r="O39" s="1">
        <v>13484875142</v>
      </c>
      <c r="Q39" s="1">
        <f t="shared" si="1"/>
        <v>5953716922</v>
      </c>
    </row>
    <row r="40" spans="1:17" ht="24" x14ac:dyDescent="0.25">
      <c r="A40" s="3" t="s">
        <v>22</v>
      </c>
      <c r="C40" s="1">
        <v>0</v>
      </c>
      <c r="E40" s="1">
        <v>0</v>
      </c>
      <c r="G40" s="1">
        <v>0</v>
      </c>
      <c r="I40" s="1">
        <f t="shared" ref="I40:I53" si="5">+E40-G40</f>
        <v>0</v>
      </c>
      <c r="K40" s="1">
        <v>530313</v>
      </c>
      <c r="M40" s="1">
        <v>1470767258</v>
      </c>
      <c r="O40" s="1">
        <v>1461821604</v>
      </c>
      <c r="Q40" s="1">
        <f t="shared" si="1"/>
        <v>8945654</v>
      </c>
    </row>
    <row r="41" spans="1:17" ht="24" x14ac:dyDescent="0.25">
      <c r="A41" s="3" t="s">
        <v>111</v>
      </c>
      <c r="C41" s="1">
        <v>0</v>
      </c>
      <c r="E41" s="1">
        <v>0</v>
      </c>
      <c r="G41" s="1">
        <v>0</v>
      </c>
      <c r="I41" s="1">
        <f t="shared" si="5"/>
        <v>0</v>
      </c>
      <c r="K41" s="1">
        <v>400000</v>
      </c>
      <c r="M41" s="1">
        <v>1625338287</v>
      </c>
      <c r="O41" s="1">
        <v>1642363574</v>
      </c>
      <c r="Q41" s="1">
        <f t="shared" si="1"/>
        <v>-17025287</v>
      </c>
    </row>
    <row r="42" spans="1:17" ht="24" x14ac:dyDescent="0.25">
      <c r="A42" s="3" t="s">
        <v>97</v>
      </c>
      <c r="C42" s="1">
        <v>0</v>
      </c>
      <c r="E42" s="1">
        <v>0</v>
      </c>
      <c r="G42" s="1">
        <v>0</v>
      </c>
      <c r="I42" s="1">
        <f t="shared" si="5"/>
        <v>0</v>
      </c>
      <c r="K42" s="1">
        <v>3200000</v>
      </c>
      <c r="M42" s="1">
        <v>29466450037</v>
      </c>
      <c r="O42" s="1">
        <v>26526355486</v>
      </c>
      <c r="Q42" s="1">
        <f t="shared" si="1"/>
        <v>2940094551</v>
      </c>
    </row>
    <row r="43" spans="1:17" ht="24" x14ac:dyDescent="0.25">
      <c r="A43" s="3" t="s">
        <v>96</v>
      </c>
      <c r="C43" s="1">
        <v>0</v>
      </c>
      <c r="E43" s="1">
        <v>0</v>
      </c>
      <c r="G43" s="1">
        <v>0</v>
      </c>
      <c r="I43" s="1">
        <f t="shared" si="5"/>
        <v>0</v>
      </c>
      <c r="K43" s="1">
        <v>150000</v>
      </c>
      <c r="M43" s="1">
        <v>579733748</v>
      </c>
      <c r="O43" s="1">
        <v>611883296</v>
      </c>
      <c r="Q43" s="1">
        <f t="shared" si="1"/>
        <v>-32149548</v>
      </c>
    </row>
    <row r="44" spans="1:17" ht="24" x14ac:dyDescent="0.25">
      <c r="A44" s="3" t="s">
        <v>25</v>
      </c>
      <c r="C44" s="1">
        <v>0</v>
      </c>
      <c r="E44" s="1">
        <v>0</v>
      </c>
      <c r="G44" s="1">
        <v>0</v>
      </c>
      <c r="I44" s="1">
        <f t="shared" si="5"/>
        <v>0</v>
      </c>
      <c r="K44" s="1">
        <v>70109</v>
      </c>
      <c r="M44" s="1">
        <v>194993686</v>
      </c>
      <c r="O44" s="1">
        <v>133453138</v>
      </c>
      <c r="Q44" s="1">
        <f t="shared" si="1"/>
        <v>61540548</v>
      </c>
    </row>
    <row r="45" spans="1:17" ht="24" x14ac:dyDescent="0.25">
      <c r="A45" s="3" t="s">
        <v>119</v>
      </c>
      <c r="C45" s="1">
        <v>0</v>
      </c>
      <c r="E45" s="1">
        <v>0</v>
      </c>
      <c r="G45" s="1">
        <v>0</v>
      </c>
      <c r="I45" s="1">
        <f t="shared" si="5"/>
        <v>0</v>
      </c>
      <c r="K45" s="1">
        <v>988382</v>
      </c>
      <c r="M45" s="1">
        <v>15201498082</v>
      </c>
      <c r="O45" s="1">
        <v>12443698904</v>
      </c>
      <c r="Q45" s="1">
        <f t="shared" si="1"/>
        <v>2757799178</v>
      </c>
    </row>
    <row r="46" spans="1:17" ht="24" x14ac:dyDescent="0.25">
      <c r="A46" s="3" t="s">
        <v>110</v>
      </c>
      <c r="C46" s="1">
        <v>0</v>
      </c>
      <c r="E46" s="1">
        <v>0</v>
      </c>
      <c r="G46" s="1">
        <v>0</v>
      </c>
      <c r="I46" s="1">
        <f t="shared" si="5"/>
        <v>0</v>
      </c>
      <c r="K46" s="1">
        <v>50000</v>
      </c>
      <c r="M46" s="1">
        <v>816638224</v>
      </c>
      <c r="O46" s="1">
        <v>488788941</v>
      </c>
      <c r="Q46" s="1">
        <f t="shared" si="1"/>
        <v>327849283</v>
      </c>
    </row>
    <row r="47" spans="1:17" ht="24" x14ac:dyDescent="0.25">
      <c r="A47" s="3" t="s">
        <v>90</v>
      </c>
      <c r="C47" s="1">
        <v>0</v>
      </c>
      <c r="E47" s="1">
        <v>0</v>
      </c>
      <c r="G47" s="1">
        <v>0</v>
      </c>
      <c r="I47" s="1">
        <f t="shared" si="5"/>
        <v>0</v>
      </c>
      <c r="K47" s="1">
        <v>1500000</v>
      </c>
      <c r="M47" s="1">
        <v>94758014533</v>
      </c>
      <c r="O47" s="1">
        <v>67007993100</v>
      </c>
      <c r="Q47" s="1">
        <f t="shared" si="1"/>
        <v>27750021433</v>
      </c>
    </row>
    <row r="48" spans="1:17" ht="24" x14ac:dyDescent="0.25">
      <c r="A48" s="3" t="s">
        <v>89</v>
      </c>
      <c r="C48" s="1">
        <v>0</v>
      </c>
      <c r="E48" s="1">
        <v>0</v>
      </c>
      <c r="G48" s="1">
        <v>0</v>
      </c>
      <c r="I48" s="1">
        <f t="shared" si="5"/>
        <v>0</v>
      </c>
      <c r="K48" s="1">
        <v>125000</v>
      </c>
      <c r="M48" s="1">
        <v>11572348875</v>
      </c>
      <c r="O48" s="1">
        <v>17414338500</v>
      </c>
      <c r="Q48" s="1">
        <f t="shared" si="1"/>
        <v>-5841989625</v>
      </c>
    </row>
    <row r="49" spans="1:17" ht="24" x14ac:dyDescent="0.25">
      <c r="A49" s="3" t="s">
        <v>91</v>
      </c>
      <c r="C49" s="1">
        <v>0</v>
      </c>
      <c r="E49" s="1">
        <v>0</v>
      </c>
      <c r="G49" s="1">
        <v>0</v>
      </c>
      <c r="I49" s="1">
        <f t="shared" si="5"/>
        <v>0</v>
      </c>
      <c r="K49" s="1">
        <v>1</v>
      </c>
      <c r="M49" s="1">
        <v>1</v>
      </c>
      <c r="O49" s="1">
        <v>1571</v>
      </c>
      <c r="Q49" s="1">
        <f t="shared" si="1"/>
        <v>-1570</v>
      </c>
    </row>
    <row r="50" spans="1:17" ht="24" x14ac:dyDescent="0.25">
      <c r="A50" s="3" t="s">
        <v>61</v>
      </c>
      <c r="C50" s="1">
        <v>0</v>
      </c>
      <c r="E50" s="1">
        <v>0</v>
      </c>
      <c r="G50" s="1">
        <v>0</v>
      </c>
      <c r="I50" s="1">
        <f t="shared" si="5"/>
        <v>0</v>
      </c>
      <c r="K50" s="1">
        <v>400000</v>
      </c>
      <c r="M50" s="1">
        <v>780718043</v>
      </c>
      <c r="O50" s="1">
        <v>747377764</v>
      </c>
      <c r="Q50" s="1">
        <f t="shared" si="1"/>
        <v>33340279</v>
      </c>
    </row>
    <row r="51" spans="1:17" ht="24" x14ac:dyDescent="0.25">
      <c r="A51" s="3" t="s">
        <v>73</v>
      </c>
      <c r="C51" s="1">
        <v>0</v>
      </c>
      <c r="E51" s="1">
        <v>0</v>
      </c>
      <c r="G51" s="1">
        <v>0</v>
      </c>
      <c r="I51" s="1">
        <f t="shared" si="5"/>
        <v>0</v>
      </c>
      <c r="K51" s="1">
        <v>650000</v>
      </c>
      <c r="M51" s="1">
        <v>1267376858</v>
      </c>
      <c r="O51" s="1">
        <v>1352765305</v>
      </c>
      <c r="Q51" s="1">
        <f t="shared" si="1"/>
        <v>-85388447</v>
      </c>
    </row>
    <row r="52" spans="1:17" ht="24" x14ac:dyDescent="0.25">
      <c r="A52" s="3" t="s">
        <v>103</v>
      </c>
      <c r="C52" s="1">
        <v>0</v>
      </c>
      <c r="E52" s="1">
        <v>0</v>
      </c>
      <c r="G52" s="1">
        <v>0</v>
      </c>
      <c r="I52" s="1">
        <f t="shared" si="5"/>
        <v>0</v>
      </c>
      <c r="K52" s="1">
        <v>100000</v>
      </c>
      <c r="M52" s="1">
        <v>5743258767</v>
      </c>
      <c r="O52" s="1">
        <v>4106910945</v>
      </c>
      <c r="Q52" s="1">
        <f t="shared" si="1"/>
        <v>1636347822</v>
      </c>
    </row>
    <row r="53" spans="1:17" ht="24" x14ac:dyDescent="0.25">
      <c r="A53" s="3" t="s">
        <v>115</v>
      </c>
      <c r="C53" s="1">
        <v>0</v>
      </c>
      <c r="E53" s="1">
        <v>0</v>
      </c>
      <c r="G53" s="1">
        <v>0</v>
      </c>
      <c r="I53" s="1">
        <f t="shared" si="5"/>
        <v>0</v>
      </c>
      <c r="K53" s="1">
        <v>30000</v>
      </c>
      <c r="M53" s="1">
        <v>997231365</v>
      </c>
      <c r="O53" s="1">
        <v>979081663</v>
      </c>
      <c r="Q53" s="1">
        <f t="shared" si="1"/>
        <v>18149702</v>
      </c>
    </row>
    <row r="54" spans="1:17" ht="24" x14ac:dyDescent="0.25">
      <c r="A54" s="3" t="s">
        <v>86</v>
      </c>
      <c r="C54" s="1" t="s">
        <v>122</v>
      </c>
      <c r="E54" s="1">
        <v>0</v>
      </c>
      <c r="G54" s="1">
        <v>0</v>
      </c>
      <c r="I54" s="1">
        <f t="shared" ref="I9:I57" si="6">+E54-G54</f>
        <v>0</v>
      </c>
      <c r="K54" s="1" t="s">
        <v>122</v>
      </c>
      <c r="M54" s="1">
        <v>0</v>
      </c>
      <c r="O54" s="1">
        <v>0</v>
      </c>
      <c r="Q54" s="1">
        <v>4137011912</v>
      </c>
    </row>
    <row r="55" spans="1:17" ht="24" x14ac:dyDescent="0.25">
      <c r="A55" s="3" t="s">
        <v>87</v>
      </c>
      <c r="C55" s="1" t="s">
        <v>122</v>
      </c>
      <c r="E55" s="1">
        <v>0</v>
      </c>
      <c r="G55" s="1">
        <v>0</v>
      </c>
      <c r="I55" s="1">
        <f t="shared" si="6"/>
        <v>0</v>
      </c>
      <c r="K55" s="1" t="s">
        <v>122</v>
      </c>
      <c r="M55" s="1">
        <v>0</v>
      </c>
      <c r="O55" s="1">
        <v>0</v>
      </c>
      <c r="Q55" s="1">
        <v>3492223618</v>
      </c>
    </row>
    <row r="56" spans="1:17" ht="24" x14ac:dyDescent="0.25">
      <c r="A56" s="3" t="s">
        <v>88</v>
      </c>
      <c r="C56" s="1" t="s">
        <v>122</v>
      </c>
      <c r="E56" s="1">
        <v>0</v>
      </c>
      <c r="G56" s="1">
        <v>0</v>
      </c>
      <c r="I56" s="1">
        <f t="shared" si="6"/>
        <v>0</v>
      </c>
      <c r="K56" s="1" t="s">
        <v>122</v>
      </c>
      <c r="M56" s="1">
        <v>0</v>
      </c>
      <c r="O56" s="1">
        <v>0</v>
      </c>
      <c r="Q56" s="1">
        <v>101159</v>
      </c>
    </row>
    <row r="57" spans="1:17" ht="24.75" thickBot="1" x14ac:dyDescent="0.3">
      <c r="A57" s="3" t="s">
        <v>107</v>
      </c>
      <c r="C57" s="1" t="s">
        <v>122</v>
      </c>
      <c r="E57" s="1">
        <v>0</v>
      </c>
      <c r="G57" s="1">
        <v>0</v>
      </c>
      <c r="I57" s="1">
        <f t="shared" si="6"/>
        <v>0</v>
      </c>
      <c r="K57" s="1" t="s">
        <v>122</v>
      </c>
      <c r="M57" s="1">
        <v>0</v>
      </c>
      <c r="O57" s="1">
        <v>0</v>
      </c>
      <c r="Q57" s="1">
        <v>-2428469646</v>
      </c>
    </row>
    <row r="58" spans="1:17" ht="24" customHeight="1" thickBot="1" x14ac:dyDescent="0.3">
      <c r="E58" s="2">
        <f>SUM(E8:E57)</f>
        <v>646777113128</v>
      </c>
      <c r="F58" s="3"/>
      <c r="G58" s="2">
        <f>SUM(G8:G57)</f>
        <v>764167071123</v>
      </c>
      <c r="H58" s="3"/>
      <c r="I58" s="2">
        <f>SUM(I8:I57)</f>
        <v>-117389957995</v>
      </c>
      <c r="J58" s="3"/>
      <c r="K58" s="3" t="s">
        <v>30</v>
      </c>
      <c r="L58" s="3"/>
      <c r="M58" s="2">
        <f>SUM(M8:M57)</f>
        <v>2767775827751</v>
      </c>
      <c r="N58" s="3"/>
      <c r="O58" s="2">
        <f>SUM(O8:O57)</f>
        <v>2577558261336</v>
      </c>
      <c r="P58" s="3"/>
      <c r="Q58" s="2">
        <f>SUM(Q8:Q57)</f>
        <v>195418433458</v>
      </c>
    </row>
    <row r="59" spans="1:17" ht="23.25" thickTop="1" x14ac:dyDescent="0.25">
      <c r="Q59" s="14"/>
    </row>
    <row r="66" spans="9:17" x14ac:dyDescent="0.45">
      <c r="I66" s="20"/>
    </row>
    <row r="67" spans="9:17" x14ac:dyDescent="0.25">
      <c r="Q67" s="6"/>
    </row>
    <row r="68" spans="9:17" x14ac:dyDescent="0.25">
      <c r="Q68" s="6"/>
    </row>
    <row r="69" spans="9:17" x14ac:dyDescent="0.25">
      <c r="Q69" s="6"/>
    </row>
    <row r="70" spans="9:17" x14ac:dyDescent="0.25">
      <c r="Q70" s="6"/>
    </row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5"/>
  <sheetViews>
    <sheetView rightToLeft="1" topLeftCell="A10" zoomScale="70" zoomScaleNormal="70" workbookViewId="0">
      <selection activeCell="X26" sqref="X26"/>
    </sheetView>
  </sheetViews>
  <sheetFormatPr defaultRowHeight="22.5" x14ac:dyDescent="0.25"/>
  <cols>
    <col min="1" max="1" width="35.42578125" style="1" bestFit="1" customWidth="1"/>
    <col min="2" max="2" width="1" style="1" customWidth="1"/>
    <col min="3" max="3" width="18" style="1" customWidth="1"/>
    <col min="4" max="4" width="1" style="1" customWidth="1"/>
    <col min="5" max="5" width="24.28515625" style="1" bestFit="1" customWidth="1"/>
    <col min="6" max="6" width="1" style="1" customWidth="1"/>
    <col min="7" max="7" width="29.7109375" style="1" bestFit="1" customWidth="1"/>
    <col min="8" max="8" width="1" style="1" customWidth="1"/>
    <col min="9" max="9" width="31.7109375" style="1" customWidth="1"/>
    <col min="10" max="10" width="1" style="1" customWidth="1"/>
    <col min="11" max="11" width="19" style="1" customWidth="1"/>
    <col min="12" max="12" width="1" style="1" customWidth="1"/>
    <col min="13" max="13" width="25.5703125" style="1" customWidth="1"/>
    <col min="14" max="14" width="1" style="1" customWidth="1"/>
    <col min="15" max="15" width="25.5703125" style="1" customWidth="1"/>
    <col min="16" max="16" width="1" style="1" customWidth="1"/>
    <col min="17" max="17" width="31.7109375" style="1" customWidth="1"/>
    <col min="18" max="18" width="1" style="1" customWidth="1"/>
    <col min="19" max="16384" width="9.140625" style="1"/>
  </cols>
  <sheetData>
    <row r="2" spans="1:17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</row>
    <row r="3" spans="1:17" ht="24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  <c r="F3" s="29" t="s">
        <v>38</v>
      </c>
      <c r="G3" s="29" t="s">
        <v>38</v>
      </c>
      <c r="H3" s="29" t="s">
        <v>38</v>
      </c>
      <c r="I3" s="29" t="s">
        <v>38</v>
      </c>
      <c r="J3" s="29" t="s">
        <v>38</v>
      </c>
      <c r="K3" s="29" t="s">
        <v>38</v>
      </c>
      <c r="L3" s="29" t="s">
        <v>38</v>
      </c>
      <c r="M3" s="29" t="s">
        <v>38</v>
      </c>
      <c r="N3" s="29" t="s">
        <v>38</v>
      </c>
      <c r="O3" s="29" t="s">
        <v>38</v>
      </c>
      <c r="P3" s="29" t="s">
        <v>38</v>
      </c>
      <c r="Q3" s="29" t="s">
        <v>38</v>
      </c>
    </row>
    <row r="4" spans="1:17" ht="24" x14ac:dyDescent="0.25">
      <c r="A4" s="29" t="str">
        <f>+سپرده!A4</f>
        <v>برای ماه منتهی به 1405/05/31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</row>
    <row r="6" spans="1:17" ht="24.75" thickBot="1" x14ac:dyDescent="0.3">
      <c r="A6" s="28" t="s">
        <v>3</v>
      </c>
      <c r="C6" s="28" t="s">
        <v>40</v>
      </c>
      <c r="D6" s="28" t="s">
        <v>40</v>
      </c>
      <c r="E6" s="28" t="s">
        <v>40</v>
      </c>
      <c r="F6" s="28" t="s">
        <v>40</v>
      </c>
      <c r="G6" s="28" t="s">
        <v>40</v>
      </c>
      <c r="H6" s="28" t="s">
        <v>40</v>
      </c>
      <c r="I6" s="28" t="s">
        <v>40</v>
      </c>
      <c r="K6" s="28" t="s">
        <v>41</v>
      </c>
      <c r="L6" s="28" t="s">
        <v>41</v>
      </c>
      <c r="M6" s="28" t="s">
        <v>41</v>
      </c>
      <c r="N6" s="28" t="s">
        <v>41</v>
      </c>
      <c r="O6" s="28" t="s">
        <v>41</v>
      </c>
      <c r="P6" s="28" t="s">
        <v>41</v>
      </c>
      <c r="Q6" s="28" t="s">
        <v>41</v>
      </c>
    </row>
    <row r="7" spans="1:17" ht="24.75" thickBot="1" x14ac:dyDescent="0.3">
      <c r="A7" s="28" t="s">
        <v>3</v>
      </c>
      <c r="C7" s="28" t="s">
        <v>7</v>
      </c>
      <c r="E7" s="28" t="s">
        <v>46</v>
      </c>
      <c r="G7" s="28" t="s">
        <v>47</v>
      </c>
      <c r="I7" s="28" t="s">
        <v>48</v>
      </c>
      <c r="K7" s="28" t="s">
        <v>7</v>
      </c>
      <c r="M7" s="28" t="s">
        <v>46</v>
      </c>
      <c r="O7" s="28" t="s">
        <v>47</v>
      </c>
      <c r="Q7" s="17" t="s">
        <v>48</v>
      </c>
    </row>
    <row r="8" spans="1:17" ht="24" x14ac:dyDescent="0.25">
      <c r="A8" s="3" t="s">
        <v>29</v>
      </c>
      <c r="C8" s="1">
        <v>95000000</v>
      </c>
      <c r="E8" s="1">
        <v>244807893050</v>
      </c>
      <c r="G8" s="1">
        <v>197769333700</v>
      </c>
      <c r="I8" s="1">
        <f>+E8-G8</f>
        <v>47038559350</v>
      </c>
      <c r="K8" s="1">
        <v>95000000</v>
      </c>
      <c r="M8" s="1">
        <v>244807893050</v>
      </c>
      <c r="O8" s="1">
        <v>204810106677</v>
      </c>
      <c r="Q8" s="1">
        <f>+M8-O8</f>
        <v>39997786373</v>
      </c>
    </row>
    <row r="9" spans="1:17" ht="24" x14ac:dyDescent="0.25">
      <c r="A9" s="3" t="s">
        <v>108</v>
      </c>
      <c r="C9" s="1">
        <v>1000000</v>
      </c>
      <c r="E9" s="1">
        <v>3482867700</v>
      </c>
      <c r="G9" s="1">
        <v>2810108640</v>
      </c>
      <c r="I9" s="1">
        <f t="shared" ref="I9:I42" si="0">+E9-G9</f>
        <v>672759060</v>
      </c>
      <c r="K9" s="1">
        <v>1000000</v>
      </c>
      <c r="M9" s="1">
        <v>3482867700</v>
      </c>
      <c r="O9" s="1">
        <v>2278002161</v>
      </c>
      <c r="Q9" s="1">
        <f t="shared" ref="Q9:Q42" si="1">+M9-O9</f>
        <v>1204865539</v>
      </c>
    </row>
    <row r="10" spans="1:17" ht="24" x14ac:dyDescent="0.25">
      <c r="A10" s="3" t="s">
        <v>22</v>
      </c>
      <c r="C10" s="1">
        <v>10075939</v>
      </c>
      <c r="E10" s="1">
        <v>54089461274</v>
      </c>
      <c r="G10" s="1">
        <v>40692071605</v>
      </c>
      <c r="I10" s="1">
        <f t="shared" si="0"/>
        <v>13397389669</v>
      </c>
      <c r="K10" s="1">
        <v>10075939</v>
      </c>
      <c r="M10" s="1">
        <v>54089461274</v>
      </c>
      <c r="O10" s="1">
        <v>27774588432</v>
      </c>
      <c r="Q10" s="1">
        <f t="shared" si="1"/>
        <v>26314872842</v>
      </c>
    </row>
    <row r="11" spans="1:17" ht="24" x14ac:dyDescent="0.25">
      <c r="A11" s="3" t="s">
        <v>18</v>
      </c>
      <c r="C11" s="1">
        <v>30000000</v>
      </c>
      <c r="E11" s="1">
        <v>379543275000</v>
      </c>
      <c r="G11" s="1">
        <v>382222404000</v>
      </c>
      <c r="I11" s="1">
        <f t="shared" si="0"/>
        <v>-2679129000</v>
      </c>
      <c r="K11" s="1">
        <v>30000000</v>
      </c>
      <c r="M11" s="1">
        <v>379543275000</v>
      </c>
      <c r="O11" s="1">
        <v>178720228457</v>
      </c>
      <c r="Q11" s="1">
        <f t="shared" si="1"/>
        <v>200823046543</v>
      </c>
    </row>
    <row r="12" spans="1:17" ht="24" x14ac:dyDescent="0.25">
      <c r="A12" s="3" t="s">
        <v>85</v>
      </c>
      <c r="C12" s="1">
        <v>530563</v>
      </c>
      <c r="E12" s="1">
        <v>1524106761</v>
      </c>
      <c r="G12" s="1">
        <v>1510945216</v>
      </c>
      <c r="I12" s="1">
        <f t="shared" si="0"/>
        <v>13161545</v>
      </c>
      <c r="K12" s="1">
        <v>530563</v>
      </c>
      <c r="M12" s="1">
        <v>1524106761</v>
      </c>
      <c r="O12" s="1">
        <v>1269286978</v>
      </c>
      <c r="Q12" s="1">
        <f t="shared" si="1"/>
        <v>254819783</v>
      </c>
    </row>
    <row r="13" spans="1:17" ht="24" x14ac:dyDescent="0.25">
      <c r="A13" s="3" t="s">
        <v>17</v>
      </c>
      <c r="C13" s="1">
        <v>56420463</v>
      </c>
      <c r="E13" s="1">
        <v>168960716453</v>
      </c>
      <c r="G13" s="1">
        <v>113088352298</v>
      </c>
      <c r="I13" s="1">
        <f t="shared" si="0"/>
        <v>55872364155</v>
      </c>
      <c r="K13" s="1">
        <v>56420463</v>
      </c>
      <c r="M13" s="1">
        <v>168960716453</v>
      </c>
      <c r="O13" s="1">
        <v>190122794260</v>
      </c>
      <c r="Q13" s="1">
        <f t="shared" si="1"/>
        <v>-21162077807</v>
      </c>
    </row>
    <row r="14" spans="1:17" ht="24" x14ac:dyDescent="0.25">
      <c r="A14" s="3" t="s">
        <v>76</v>
      </c>
      <c r="C14" s="1">
        <v>40000000</v>
      </c>
      <c r="E14" s="1">
        <v>225443744000</v>
      </c>
      <c r="G14" s="1">
        <v>160653970679</v>
      </c>
      <c r="I14" s="1">
        <f t="shared" si="0"/>
        <v>64789773321</v>
      </c>
      <c r="K14" s="1">
        <v>40000000</v>
      </c>
      <c r="M14" s="1">
        <v>225443744000</v>
      </c>
      <c r="O14" s="1">
        <v>95507971524</v>
      </c>
      <c r="Q14" s="1">
        <f t="shared" si="1"/>
        <v>129935772476</v>
      </c>
    </row>
    <row r="15" spans="1:17" ht="24" x14ac:dyDescent="0.25">
      <c r="A15" s="3" t="s">
        <v>15</v>
      </c>
      <c r="C15" s="1">
        <v>27900000</v>
      </c>
      <c r="E15" s="1">
        <v>124302655170</v>
      </c>
      <c r="G15" s="1">
        <v>108724417816</v>
      </c>
      <c r="I15" s="1">
        <f t="shared" si="0"/>
        <v>15578237354</v>
      </c>
      <c r="K15" s="1">
        <v>27900000</v>
      </c>
      <c r="M15" s="1">
        <v>124302655170</v>
      </c>
      <c r="O15" s="1">
        <v>140472691836</v>
      </c>
      <c r="Q15" s="1">
        <f t="shared" si="1"/>
        <v>-16170036666</v>
      </c>
    </row>
    <row r="16" spans="1:17" ht="24" x14ac:dyDescent="0.25">
      <c r="A16" s="3" t="s">
        <v>84</v>
      </c>
      <c r="C16" s="1">
        <v>67647058</v>
      </c>
      <c r="E16" s="1">
        <v>351730526306</v>
      </c>
      <c r="G16" s="1">
        <v>229564580146</v>
      </c>
      <c r="I16" s="1">
        <f t="shared" si="0"/>
        <v>122165946160</v>
      </c>
      <c r="K16" s="1">
        <v>67647058</v>
      </c>
      <c r="M16" s="1">
        <v>351730526306</v>
      </c>
      <c r="O16" s="1">
        <v>138763631748</v>
      </c>
      <c r="Q16" s="1">
        <f t="shared" si="1"/>
        <v>212966894558</v>
      </c>
    </row>
    <row r="17" spans="1:17" ht="24" x14ac:dyDescent="0.25">
      <c r="A17" s="3" t="s">
        <v>116</v>
      </c>
      <c r="C17" s="1">
        <v>15800000</v>
      </c>
      <c r="E17" s="1">
        <v>177159885800</v>
      </c>
      <c r="G17" s="1">
        <v>186603669280</v>
      </c>
      <c r="I17" s="1">
        <f t="shared" si="0"/>
        <v>-9443783480</v>
      </c>
      <c r="K17" s="1">
        <v>15800000</v>
      </c>
      <c r="M17" s="1">
        <v>177159885800</v>
      </c>
      <c r="O17" s="1">
        <v>183946731011</v>
      </c>
      <c r="Q17" s="1">
        <f t="shared" si="1"/>
        <v>-6786845211</v>
      </c>
    </row>
    <row r="18" spans="1:17" ht="24" x14ac:dyDescent="0.25">
      <c r="A18" s="3" t="s">
        <v>75</v>
      </c>
      <c r="C18" s="1">
        <v>154763418</v>
      </c>
      <c r="E18" s="1">
        <v>1073434006484</v>
      </c>
      <c r="G18" s="1">
        <v>880622765870</v>
      </c>
      <c r="I18" s="1">
        <f t="shared" si="0"/>
        <v>192811240614</v>
      </c>
      <c r="K18" s="1">
        <v>154763418</v>
      </c>
      <c r="M18" s="1">
        <v>1073434006484</v>
      </c>
      <c r="O18" s="1">
        <v>762921155957</v>
      </c>
      <c r="Q18" s="1">
        <f t="shared" si="1"/>
        <v>310512850527</v>
      </c>
    </row>
    <row r="19" spans="1:17" ht="24" x14ac:dyDescent="0.25">
      <c r="A19" s="3" t="s">
        <v>72</v>
      </c>
      <c r="C19" s="1">
        <v>395071429</v>
      </c>
      <c r="E19" s="1">
        <v>7546337391936</v>
      </c>
      <c r="G19" s="1">
        <v>5851497125690</v>
      </c>
      <c r="I19" s="1">
        <f t="shared" si="0"/>
        <v>1694840266246</v>
      </c>
      <c r="K19" s="1">
        <v>395071429</v>
      </c>
      <c r="M19" s="1">
        <v>7546337391936</v>
      </c>
      <c r="O19" s="1">
        <v>3382445614631</v>
      </c>
      <c r="Q19" s="1">
        <f t="shared" si="1"/>
        <v>4163891777305</v>
      </c>
    </row>
    <row r="20" spans="1:17" ht="24" x14ac:dyDescent="0.25">
      <c r="A20" s="3" t="s">
        <v>79</v>
      </c>
      <c r="C20" s="1">
        <v>26300000</v>
      </c>
      <c r="E20" s="1">
        <v>495054417970</v>
      </c>
      <c r="G20" s="1">
        <v>357785770710</v>
      </c>
      <c r="I20" s="1">
        <f t="shared" si="0"/>
        <v>137268647260</v>
      </c>
      <c r="K20" s="1">
        <v>26300000</v>
      </c>
      <c r="M20" s="1">
        <v>495054417970</v>
      </c>
      <c r="O20" s="1">
        <v>370573154206</v>
      </c>
      <c r="Q20" s="1">
        <f t="shared" si="1"/>
        <v>124481263764</v>
      </c>
    </row>
    <row r="21" spans="1:17" ht="24" x14ac:dyDescent="0.25">
      <c r="A21" s="3" t="s">
        <v>81</v>
      </c>
      <c r="C21" s="1">
        <v>50600000</v>
      </c>
      <c r="E21" s="1">
        <v>240500448980</v>
      </c>
      <c r="G21" s="1">
        <v>159215133507</v>
      </c>
      <c r="I21" s="1">
        <f t="shared" si="0"/>
        <v>81285315473</v>
      </c>
      <c r="K21" s="1">
        <v>50600000</v>
      </c>
      <c r="M21" s="1">
        <v>240500448980</v>
      </c>
      <c r="O21" s="1">
        <v>194828211463</v>
      </c>
      <c r="Q21" s="1">
        <f t="shared" si="1"/>
        <v>45672237517</v>
      </c>
    </row>
    <row r="22" spans="1:17" ht="24" x14ac:dyDescent="0.25">
      <c r="A22" s="3" t="s">
        <v>123</v>
      </c>
      <c r="C22" s="1">
        <v>2300000</v>
      </c>
      <c r="E22" s="1">
        <v>79352824170</v>
      </c>
      <c r="G22" s="1">
        <v>66252875630</v>
      </c>
      <c r="I22" s="1">
        <f t="shared" si="0"/>
        <v>13099948540</v>
      </c>
      <c r="K22" s="1">
        <v>2300000</v>
      </c>
      <c r="M22" s="1">
        <v>79352824170</v>
      </c>
      <c r="O22" s="1">
        <v>50163279741</v>
      </c>
      <c r="Q22" s="1">
        <f t="shared" si="1"/>
        <v>29189544429</v>
      </c>
    </row>
    <row r="23" spans="1:17" ht="24" x14ac:dyDescent="0.25">
      <c r="A23" s="3" t="s">
        <v>91</v>
      </c>
      <c r="C23" s="1">
        <v>11764705</v>
      </c>
      <c r="E23" s="1">
        <v>33970652746</v>
      </c>
      <c r="G23" s="1">
        <v>27328281126</v>
      </c>
      <c r="I23" s="1">
        <f t="shared" si="0"/>
        <v>6642371620</v>
      </c>
      <c r="K23" s="1">
        <v>11764705</v>
      </c>
      <c r="M23" s="1">
        <v>33970652746</v>
      </c>
      <c r="O23" s="1">
        <v>18495911229</v>
      </c>
      <c r="Q23" s="1">
        <f t="shared" si="1"/>
        <v>15474741517</v>
      </c>
    </row>
    <row r="24" spans="1:17" ht="24" x14ac:dyDescent="0.25">
      <c r="A24" s="3" t="s">
        <v>125</v>
      </c>
      <c r="C24" s="1">
        <v>200000</v>
      </c>
      <c r="E24" s="1">
        <v>3844053980</v>
      </c>
      <c r="G24" s="1">
        <v>3123665960</v>
      </c>
      <c r="I24" s="1">
        <f t="shared" si="0"/>
        <v>720388020</v>
      </c>
      <c r="K24" s="1">
        <v>200000</v>
      </c>
      <c r="M24" s="1">
        <v>3844053980</v>
      </c>
      <c r="O24" s="1">
        <v>2745239262</v>
      </c>
      <c r="Q24" s="1">
        <f t="shared" si="1"/>
        <v>1098814718</v>
      </c>
    </row>
    <row r="25" spans="1:17" ht="24" x14ac:dyDescent="0.25">
      <c r="A25" s="3" t="s">
        <v>61</v>
      </c>
      <c r="C25" s="1">
        <v>118600000</v>
      </c>
      <c r="E25" s="1">
        <v>180526062548</v>
      </c>
      <c r="G25" s="1">
        <v>188293155200</v>
      </c>
      <c r="I25" s="1">
        <f t="shared" si="0"/>
        <v>-7767092652</v>
      </c>
      <c r="K25" s="1">
        <v>118600000</v>
      </c>
      <c r="M25" s="1">
        <v>180526062548</v>
      </c>
      <c r="O25" s="1">
        <v>221597507026</v>
      </c>
      <c r="Q25" s="1">
        <f t="shared" si="1"/>
        <v>-41071444478</v>
      </c>
    </row>
    <row r="26" spans="1:17" ht="24" x14ac:dyDescent="0.25">
      <c r="A26" s="3" t="s">
        <v>73</v>
      </c>
      <c r="C26" s="1">
        <v>46724377</v>
      </c>
      <c r="E26" s="1">
        <v>157171239748</v>
      </c>
      <c r="G26" s="1">
        <v>136178959860</v>
      </c>
      <c r="I26" s="1">
        <f t="shared" si="0"/>
        <v>20992279888</v>
      </c>
      <c r="K26" s="1">
        <v>46724377</v>
      </c>
      <c r="M26" s="1">
        <v>157171239748</v>
      </c>
      <c r="O26" s="1">
        <v>97050088725</v>
      </c>
      <c r="Q26" s="1">
        <f t="shared" si="1"/>
        <v>60121151023</v>
      </c>
    </row>
    <row r="27" spans="1:17" ht="24" x14ac:dyDescent="0.25">
      <c r="A27" s="3" t="s">
        <v>112</v>
      </c>
      <c r="C27" s="1">
        <v>6391968</v>
      </c>
      <c r="E27" s="1">
        <v>188754528680</v>
      </c>
      <c r="G27" s="1">
        <v>151178836111</v>
      </c>
      <c r="I27" s="1">
        <f t="shared" si="0"/>
        <v>37575692569</v>
      </c>
      <c r="K27" s="1">
        <v>6391968</v>
      </c>
      <c r="M27" s="1">
        <v>188754528680</v>
      </c>
      <c r="O27" s="1">
        <v>130831645602</v>
      </c>
      <c r="Q27" s="1">
        <f t="shared" si="1"/>
        <v>57922883078</v>
      </c>
    </row>
    <row r="28" spans="1:17" ht="24" x14ac:dyDescent="0.25">
      <c r="A28" s="3" t="s">
        <v>96</v>
      </c>
      <c r="C28" s="1">
        <v>10000000</v>
      </c>
      <c r="E28" s="1">
        <v>47033598000</v>
      </c>
      <c r="G28" s="1">
        <v>48113885967</v>
      </c>
      <c r="I28" s="1">
        <f t="shared" si="0"/>
        <v>-1080287967</v>
      </c>
      <c r="K28" s="1">
        <v>10000000</v>
      </c>
      <c r="M28" s="1">
        <v>47033598000</v>
      </c>
      <c r="O28" s="1">
        <v>45044014139</v>
      </c>
      <c r="Q28" s="1">
        <f t="shared" si="1"/>
        <v>1989583861</v>
      </c>
    </row>
    <row r="29" spans="1:17" ht="24" x14ac:dyDescent="0.25">
      <c r="A29" s="3" t="s">
        <v>24</v>
      </c>
      <c r="C29" s="1">
        <v>340000000</v>
      </c>
      <c r="E29" s="1">
        <v>854562769400</v>
      </c>
      <c r="G29" s="1">
        <v>482490017601</v>
      </c>
      <c r="I29" s="1">
        <f t="shared" si="0"/>
        <v>372072751799</v>
      </c>
      <c r="K29" s="1">
        <v>340000000</v>
      </c>
      <c r="M29" s="1">
        <v>854562769400</v>
      </c>
      <c r="O29" s="1">
        <v>1013161513549</v>
      </c>
      <c r="Q29" s="1">
        <f t="shared" si="1"/>
        <v>-158598744149</v>
      </c>
    </row>
    <row r="30" spans="1:17" ht="24" x14ac:dyDescent="0.25">
      <c r="A30" s="3" t="s">
        <v>137</v>
      </c>
      <c r="C30" s="1">
        <v>100000</v>
      </c>
      <c r="E30" s="1">
        <v>413776590</v>
      </c>
      <c r="G30" s="1">
        <v>362957110</v>
      </c>
      <c r="I30" s="1">
        <f t="shared" si="0"/>
        <v>50819480</v>
      </c>
      <c r="K30" s="1">
        <v>100000</v>
      </c>
      <c r="M30" s="1">
        <v>413776590</v>
      </c>
      <c r="O30" s="1">
        <v>362957110</v>
      </c>
      <c r="Q30" s="1">
        <f t="shared" si="1"/>
        <v>50819480</v>
      </c>
    </row>
    <row r="31" spans="1:17" ht="24" x14ac:dyDescent="0.25">
      <c r="A31" s="3" t="s">
        <v>74</v>
      </c>
      <c r="C31" s="1">
        <v>62000000</v>
      </c>
      <c r="E31" s="1">
        <v>177364293420</v>
      </c>
      <c r="G31" s="1">
        <v>134947866878</v>
      </c>
      <c r="I31" s="1">
        <f t="shared" si="0"/>
        <v>42416426542</v>
      </c>
      <c r="K31" s="1">
        <v>62000000</v>
      </c>
      <c r="M31" s="1">
        <v>177364293420</v>
      </c>
      <c r="O31" s="1">
        <v>108584321377</v>
      </c>
      <c r="Q31" s="1">
        <f t="shared" si="1"/>
        <v>68779972043</v>
      </c>
    </row>
    <row r="32" spans="1:17" ht="24" x14ac:dyDescent="0.25">
      <c r="A32" s="3" t="s">
        <v>78</v>
      </c>
      <c r="C32" s="1">
        <v>6000000</v>
      </c>
      <c r="E32" s="1">
        <v>185633871600</v>
      </c>
      <c r="G32" s="1">
        <v>177821394216</v>
      </c>
      <c r="I32" s="1">
        <f t="shared" si="0"/>
        <v>7812477384</v>
      </c>
      <c r="K32" s="1">
        <v>6000000</v>
      </c>
      <c r="M32" s="1">
        <v>185633871600</v>
      </c>
      <c r="O32" s="1">
        <v>139876989416</v>
      </c>
      <c r="Q32" s="1">
        <f t="shared" si="1"/>
        <v>45756882184</v>
      </c>
    </row>
    <row r="33" spans="1:17" ht="24" x14ac:dyDescent="0.25">
      <c r="A33" s="3" t="s">
        <v>70</v>
      </c>
      <c r="C33" s="1">
        <v>687664253</v>
      </c>
      <c r="E33" s="1">
        <v>1943328836507</v>
      </c>
      <c r="G33" s="1">
        <v>1383152891635</v>
      </c>
      <c r="I33" s="1">
        <f t="shared" si="0"/>
        <v>560175944872</v>
      </c>
      <c r="K33" s="1">
        <v>687664253</v>
      </c>
      <c r="M33" s="1">
        <v>1943328836507</v>
      </c>
      <c r="O33" s="1">
        <v>1534298880297</v>
      </c>
      <c r="Q33" s="1">
        <f t="shared" si="1"/>
        <v>409029956210</v>
      </c>
    </row>
    <row r="34" spans="1:17" ht="24" x14ac:dyDescent="0.25">
      <c r="A34" s="3" t="s">
        <v>104</v>
      </c>
      <c r="C34" s="1">
        <v>15000000</v>
      </c>
      <c r="E34" s="1">
        <v>52689537000</v>
      </c>
      <c r="G34" s="1">
        <v>42761875650</v>
      </c>
      <c r="I34" s="1">
        <f t="shared" si="0"/>
        <v>9927661350</v>
      </c>
      <c r="K34" s="1">
        <v>15000000</v>
      </c>
      <c r="M34" s="1">
        <v>52689537000</v>
      </c>
      <c r="O34" s="1">
        <v>46198745635</v>
      </c>
      <c r="Q34" s="1">
        <f t="shared" si="1"/>
        <v>6490791365</v>
      </c>
    </row>
    <row r="35" spans="1:17" ht="24" x14ac:dyDescent="0.25">
      <c r="A35" s="3" t="s">
        <v>80</v>
      </c>
      <c r="C35" s="1">
        <v>12000000</v>
      </c>
      <c r="E35" s="1">
        <v>149197717200</v>
      </c>
      <c r="G35" s="1">
        <v>136724171446</v>
      </c>
      <c r="I35" s="1">
        <f t="shared" si="0"/>
        <v>12473545754</v>
      </c>
      <c r="K35" s="1">
        <v>12000000</v>
      </c>
      <c r="M35" s="1">
        <v>149197717200</v>
      </c>
      <c r="O35" s="1">
        <v>121294706249</v>
      </c>
      <c r="Q35" s="1">
        <f t="shared" si="1"/>
        <v>27903010951</v>
      </c>
    </row>
    <row r="36" spans="1:17" ht="24" x14ac:dyDescent="0.25">
      <c r="A36" s="3" t="s">
        <v>118</v>
      </c>
      <c r="C36" s="1">
        <v>585000</v>
      </c>
      <c r="E36" s="1">
        <v>3591417077</v>
      </c>
      <c r="G36" s="1">
        <v>3591417076</v>
      </c>
      <c r="I36" s="1">
        <f t="shared" si="0"/>
        <v>1</v>
      </c>
      <c r="K36" s="1">
        <v>585000</v>
      </c>
      <c r="M36" s="1">
        <v>3591417077</v>
      </c>
      <c r="O36" s="1">
        <v>4856607006</v>
      </c>
      <c r="Q36" s="1">
        <f t="shared" si="1"/>
        <v>-1265189929</v>
      </c>
    </row>
    <row r="37" spans="1:17" ht="24" x14ac:dyDescent="0.25">
      <c r="A37" s="3" t="s">
        <v>26</v>
      </c>
      <c r="C37" s="1">
        <v>47000000</v>
      </c>
      <c r="E37" s="1">
        <v>249972658400</v>
      </c>
      <c r="G37" s="1">
        <v>220591543700</v>
      </c>
      <c r="I37" s="1">
        <f t="shared" si="0"/>
        <v>29381114700</v>
      </c>
      <c r="K37" s="1">
        <v>47000000</v>
      </c>
      <c r="M37" s="1">
        <v>249972658400</v>
      </c>
      <c r="O37" s="1">
        <v>229494119820</v>
      </c>
      <c r="Q37" s="1">
        <f t="shared" si="1"/>
        <v>20478538580</v>
      </c>
    </row>
    <row r="38" spans="1:17" ht="24" x14ac:dyDescent="0.25">
      <c r="A38" s="3" t="s">
        <v>114</v>
      </c>
      <c r="C38" s="1">
        <v>10000000</v>
      </c>
      <c r="E38" s="1">
        <v>145764463000</v>
      </c>
      <c r="G38" s="1">
        <v>114507958000</v>
      </c>
      <c r="I38" s="1">
        <f t="shared" si="0"/>
        <v>31256505000</v>
      </c>
      <c r="K38" s="1">
        <v>10000000</v>
      </c>
      <c r="M38" s="1">
        <v>145764463000</v>
      </c>
      <c r="O38" s="1">
        <v>110003800559</v>
      </c>
      <c r="Q38" s="1">
        <f t="shared" si="1"/>
        <v>35760662441</v>
      </c>
    </row>
    <row r="39" spans="1:17" ht="24" x14ac:dyDescent="0.25">
      <c r="A39" s="3" t="s">
        <v>25</v>
      </c>
      <c r="C39" s="1">
        <v>56000000</v>
      </c>
      <c r="E39" s="1">
        <v>177259112800</v>
      </c>
      <c r="G39" s="1">
        <v>180037468800</v>
      </c>
      <c r="I39" s="1">
        <f t="shared" si="0"/>
        <v>-2778356000</v>
      </c>
      <c r="K39" s="1">
        <v>56000000</v>
      </c>
      <c r="M39" s="1">
        <v>177259112800</v>
      </c>
      <c r="O39" s="1">
        <v>106596524130</v>
      </c>
      <c r="Q39" s="1">
        <f t="shared" si="1"/>
        <v>70662588670</v>
      </c>
    </row>
    <row r="40" spans="1:17" ht="24" x14ac:dyDescent="0.25">
      <c r="A40" s="3" t="s">
        <v>119</v>
      </c>
      <c r="C40" s="1">
        <v>27270514</v>
      </c>
      <c r="E40" s="1">
        <v>565548000170</v>
      </c>
      <c r="G40" s="1">
        <v>495681933932</v>
      </c>
      <c r="I40" s="1">
        <f t="shared" si="0"/>
        <v>69866066238</v>
      </c>
      <c r="K40" s="1">
        <v>27270514</v>
      </c>
      <c r="M40" s="1">
        <v>565548000170</v>
      </c>
      <c r="O40" s="1">
        <v>440433051347</v>
      </c>
      <c r="Q40" s="1">
        <f t="shared" si="1"/>
        <v>125114948823</v>
      </c>
    </row>
    <row r="41" spans="1:17" ht="24" x14ac:dyDescent="0.25">
      <c r="A41" s="3" t="s">
        <v>93</v>
      </c>
      <c r="C41" s="1">
        <v>5000001</v>
      </c>
      <c r="E41" s="1">
        <v>115351410571</v>
      </c>
      <c r="G41" s="1">
        <v>100070449514</v>
      </c>
      <c r="I41" s="1">
        <f t="shared" si="0"/>
        <v>15280961057</v>
      </c>
      <c r="K41" s="1">
        <v>5000001</v>
      </c>
      <c r="M41" s="1">
        <v>115351410571</v>
      </c>
      <c r="O41" s="1">
        <v>73289136358</v>
      </c>
      <c r="Q41" s="1">
        <f t="shared" si="1"/>
        <v>42062274213</v>
      </c>
    </row>
    <row r="42" spans="1:17" ht="24.75" thickBot="1" x14ac:dyDescent="0.3">
      <c r="A42" s="3" t="s">
        <v>117</v>
      </c>
      <c r="C42" s="1">
        <v>8289778</v>
      </c>
      <c r="E42" s="1">
        <v>99119661093</v>
      </c>
      <c r="G42" s="1">
        <v>99597271447</v>
      </c>
      <c r="I42" s="1">
        <f t="shared" si="0"/>
        <v>-477610354</v>
      </c>
      <c r="K42" s="1">
        <v>8289778</v>
      </c>
      <c r="M42" s="1">
        <v>99119661093</v>
      </c>
      <c r="O42" s="1">
        <v>95665861556</v>
      </c>
      <c r="Q42" s="1">
        <f t="shared" si="1"/>
        <v>3453799537</v>
      </c>
    </row>
    <row r="43" spans="1:17" ht="24.75" thickBot="1" x14ac:dyDescent="0.3">
      <c r="E43" s="2">
        <f>SUM(E8:E42)</f>
        <v>16496821881584</v>
      </c>
      <c r="F43" s="3"/>
      <c r="G43" s="2">
        <f>SUM(G8:G42)</f>
        <v>12865569526016</v>
      </c>
      <c r="H43" s="3"/>
      <c r="I43" s="2">
        <f>SUM(I8:I42)</f>
        <v>3631252355568</v>
      </c>
      <c r="J43" s="3"/>
      <c r="K43" s="3" t="s">
        <v>30</v>
      </c>
      <c r="L43" s="3"/>
      <c r="M43" s="2">
        <f>SUM(M8:M42)</f>
        <v>16496821881584</v>
      </c>
      <c r="N43" s="3"/>
      <c r="O43" s="2">
        <f>SUM(O8:O42)</f>
        <v>10464479069474</v>
      </c>
      <c r="P43" s="3"/>
      <c r="Q43" s="2">
        <f>SUM(Q8:Q42)</f>
        <v>6032342812110</v>
      </c>
    </row>
    <row r="44" spans="1:17" ht="23.25" thickTop="1" x14ac:dyDescent="0.25"/>
    <row r="45" spans="1:17" x14ac:dyDescent="0.45">
      <c r="I45" s="20"/>
    </row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5"/>
  <sheetViews>
    <sheetView rightToLeft="1" topLeftCell="A12" zoomScale="70" zoomScaleNormal="70" workbookViewId="0">
      <selection activeCell="X26" sqref="X26"/>
    </sheetView>
  </sheetViews>
  <sheetFormatPr defaultRowHeight="18.75" x14ac:dyDescent="0.25"/>
  <cols>
    <col min="1" max="1" width="34.42578125" style="7" bestFit="1" customWidth="1"/>
    <col min="2" max="2" width="1" style="7" customWidth="1"/>
    <col min="3" max="3" width="19" style="7" customWidth="1"/>
    <col min="4" max="4" width="1" style="7" customWidth="1"/>
    <col min="5" max="5" width="24" style="7" bestFit="1" customWidth="1"/>
    <col min="6" max="6" width="1" style="7" customWidth="1"/>
    <col min="7" max="7" width="26" style="7" customWidth="1"/>
    <col min="8" max="8" width="1" style="7" customWidth="1"/>
    <col min="9" max="9" width="18.5703125" style="7" customWidth="1"/>
    <col min="10" max="10" width="1" style="7" customWidth="1"/>
    <col min="11" max="11" width="24.5703125" style="7" customWidth="1"/>
    <col min="12" max="12" width="1" style="7" customWidth="1"/>
    <col min="13" max="13" width="18.5703125" style="7" customWidth="1"/>
    <col min="14" max="14" width="1" style="7" customWidth="1"/>
    <col min="15" max="15" width="24.5703125" style="7" customWidth="1"/>
    <col min="16" max="16" width="1" style="7" customWidth="1"/>
    <col min="17" max="17" width="19" style="7" customWidth="1"/>
    <col min="18" max="18" width="1" style="7" customWidth="1"/>
    <col min="19" max="19" width="22" style="7" bestFit="1" customWidth="1"/>
    <col min="20" max="20" width="1" style="7" customWidth="1"/>
    <col min="21" max="21" width="24.28515625" style="7" bestFit="1" customWidth="1"/>
    <col min="22" max="22" width="1" style="7" customWidth="1"/>
    <col min="23" max="23" width="26" style="7" customWidth="1"/>
    <col min="24" max="24" width="1" style="7" customWidth="1"/>
    <col min="25" max="25" width="30.7109375" style="7" bestFit="1" customWidth="1"/>
    <col min="26" max="26" width="1" style="7" customWidth="1"/>
    <col min="27" max="27" width="16.28515625" style="7" bestFit="1" customWidth="1"/>
    <col min="28" max="16384" width="9.140625" style="7"/>
  </cols>
  <sheetData>
    <row r="1" spans="1:25" s="1" customFormat="1" ht="22.5" x14ac:dyDescent="0.25"/>
    <row r="2" spans="1:25" s="1" customFormat="1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  <c r="R2" s="29" t="s">
        <v>0</v>
      </c>
      <c r="S2" s="29" t="s">
        <v>0</v>
      </c>
      <c r="T2" s="29" t="s">
        <v>0</v>
      </c>
      <c r="U2" s="29" t="s">
        <v>0</v>
      </c>
      <c r="V2" s="29" t="s">
        <v>0</v>
      </c>
      <c r="W2" s="29" t="s">
        <v>0</v>
      </c>
      <c r="X2" s="29" t="s">
        <v>0</v>
      </c>
      <c r="Y2" s="29" t="s">
        <v>0</v>
      </c>
    </row>
    <row r="3" spans="1:25" s="1" customFormat="1" ht="24" x14ac:dyDescent="0.25">
      <c r="A3" s="29" t="s">
        <v>1</v>
      </c>
      <c r="B3" s="29" t="s">
        <v>1</v>
      </c>
      <c r="C3" s="29" t="s">
        <v>1</v>
      </c>
      <c r="D3" s="29" t="s">
        <v>1</v>
      </c>
      <c r="E3" s="29" t="s">
        <v>1</v>
      </c>
      <c r="F3" s="29" t="s">
        <v>1</v>
      </c>
      <c r="G3" s="29" t="s">
        <v>1</v>
      </c>
      <c r="H3" s="29" t="s">
        <v>1</v>
      </c>
      <c r="I3" s="29" t="s">
        <v>1</v>
      </c>
      <c r="J3" s="29" t="s">
        <v>1</v>
      </c>
      <c r="K3" s="29" t="s">
        <v>1</v>
      </c>
      <c r="L3" s="29" t="s">
        <v>1</v>
      </c>
      <c r="M3" s="29" t="s">
        <v>1</v>
      </c>
      <c r="N3" s="29" t="s">
        <v>1</v>
      </c>
      <c r="O3" s="29" t="s">
        <v>1</v>
      </c>
      <c r="P3" s="29" t="s">
        <v>1</v>
      </c>
      <c r="Q3" s="29" t="s">
        <v>1</v>
      </c>
      <c r="R3" s="29" t="s">
        <v>1</v>
      </c>
      <c r="S3" s="29" t="s">
        <v>1</v>
      </c>
      <c r="T3" s="29" t="s">
        <v>1</v>
      </c>
      <c r="U3" s="29" t="s">
        <v>1</v>
      </c>
      <c r="V3" s="29" t="s">
        <v>1</v>
      </c>
      <c r="W3" s="29" t="s">
        <v>1</v>
      </c>
      <c r="X3" s="29" t="s">
        <v>1</v>
      </c>
      <c r="Y3" s="29" t="s">
        <v>1</v>
      </c>
    </row>
    <row r="4" spans="1:25" s="1" customFormat="1" ht="24" x14ac:dyDescent="0.25">
      <c r="A4" s="29" t="s">
        <v>128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  <c r="R4" s="29" t="s">
        <v>2</v>
      </c>
      <c r="S4" s="29" t="s">
        <v>2</v>
      </c>
      <c r="T4" s="29" t="s">
        <v>2</v>
      </c>
      <c r="U4" s="29" t="s">
        <v>2</v>
      </c>
      <c r="V4" s="29" t="s">
        <v>2</v>
      </c>
      <c r="W4" s="29" t="s">
        <v>2</v>
      </c>
      <c r="X4" s="29" t="s">
        <v>2</v>
      </c>
      <c r="Y4" s="29" t="s">
        <v>2</v>
      </c>
    </row>
    <row r="5" spans="1:25" s="1" customFormat="1" ht="22.5" x14ac:dyDescent="0.25"/>
    <row r="6" spans="1:25" s="1" customFormat="1" ht="24.75" thickBot="1" x14ac:dyDescent="0.3">
      <c r="A6" s="28" t="s">
        <v>3</v>
      </c>
      <c r="C6" s="28" t="s">
        <v>124</v>
      </c>
      <c r="D6" s="28" t="s">
        <v>4</v>
      </c>
      <c r="E6" s="28" t="s">
        <v>4</v>
      </c>
      <c r="F6" s="28" t="s">
        <v>4</v>
      </c>
      <c r="G6" s="28" t="s">
        <v>4</v>
      </c>
      <c r="I6" s="28" t="s">
        <v>5</v>
      </c>
      <c r="J6" s="28" t="s">
        <v>5</v>
      </c>
      <c r="K6" s="28" t="s">
        <v>5</v>
      </c>
      <c r="L6" s="28" t="s">
        <v>5</v>
      </c>
      <c r="M6" s="28" t="s">
        <v>5</v>
      </c>
      <c r="N6" s="28" t="s">
        <v>5</v>
      </c>
      <c r="O6" s="28" t="s">
        <v>5</v>
      </c>
      <c r="Q6" s="28" t="s">
        <v>129</v>
      </c>
      <c r="R6" s="28" t="s">
        <v>6</v>
      </c>
      <c r="S6" s="28" t="s">
        <v>6</v>
      </c>
      <c r="T6" s="28" t="s">
        <v>6</v>
      </c>
      <c r="U6" s="28" t="s">
        <v>6</v>
      </c>
      <c r="V6" s="28" t="s">
        <v>6</v>
      </c>
      <c r="W6" s="28" t="s">
        <v>6</v>
      </c>
      <c r="X6" s="28" t="s">
        <v>6</v>
      </c>
      <c r="Y6" s="28" t="s">
        <v>6</v>
      </c>
    </row>
    <row r="7" spans="1:25" s="1" customFormat="1" ht="24.75" thickBot="1" x14ac:dyDescent="0.3">
      <c r="A7" s="28" t="s">
        <v>3</v>
      </c>
      <c r="C7" s="28" t="s">
        <v>7</v>
      </c>
      <c r="E7" s="28" t="s">
        <v>8</v>
      </c>
      <c r="G7" s="28" t="s">
        <v>9</v>
      </c>
      <c r="I7" s="28" t="s">
        <v>10</v>
      </c>
      <c r="J7" s="28" t="s">
        <v>10</v>
      </c>
      <c r="K7" s="28" t="s">
        <v>10</v>
      </c>
      <c r="M7" s="28" t="s">
        <v>11</v>
      </c>
      <c r="N7" s="28" t="s">
        <v>11</v>
      </c>
      <c r="O7" s="28" t="s">
        <v>11</v>
      </c>
      <c r="Q7" s="28" t="s">
        <v>7</v>
      </c>
      <c r="S7" s="28" t="s">
        <v>12</v>
      </c>
      <c r="U7" s="28" t="s">
        <v>8</v>
      </c>
      <c r="W7" s="28" t="s">
        <v>9</v>
      </c>
      <c r="Y7" s="28" t="s">
        <v>13</v>
      </c>
    </row>
    <row r="8" spans="1:25" s="1" customFormat="1" ht="24.75" thickBot="1" x14ac:dyDescent="0.3">
      <c r="A8" s="28" t="s">
        <v>3</v>
      </c>
      <c r="C8" s="28" t="s">
        <v>7</v>
      </c>
      <c r="E8" s="28" t="s">
        <v>8</v>
      </c>
      <c r="G8" s="28" t="s">
        <v>9</v>
      </c>
      <c r="I8" s="28" t="s">
        <v>7</v>
      </c>
      <c r="K8" s="28" t="s">
        <v>8</v>
      </c>
      <c r="M8" s="28" t="s">
        <v>7</v>
      </c>
      <c r="O8" s="28" t="s">
        <v>14</v>
      </c>
      <c r="Q8" s="28" t="s">
        <v>7</v>
      </c>
      <c r="S8" s="28" t="s">
        <v>12</v>
      </c>
      <c r="U8" s="28" t="s">
        <v>8</v>
      </c>
      <c r="W8" s="28" t="s">
        <v>9</v>
      </c>
      <c r="Y8" s="28" t="s">
        <v>13</v>
      </c>
    </row>
    <row r="9" spans="1:25" s="1" customFormat="1" ht="24" x14ac:dyDescent="0.25">
      <c r="A9" s="3" t="s">
        <v>15</v>
      </c>
      <c r="C9" s="1">
        <v>27300000</v>
      </c>
      <c r="E9" s="1">
        <v>168190263101</v>
      </c>
      <c r="G9" s="1">
        <v>106134588378</v>
      </c>
      <c r="H9" s="1">
        <v>0</v>
      </c>
      <c r="I9" s="1">
        <v>600000</v>
      </c>
      <c r="K9" s="1">
        <v>2589829438</v>
      </c>
      <c r="M9" s="1">
        <v>0</v>
      </c>
      <c r="O9" s="1">
        <v>0</v>
      </c>
      <c r="Q9" s="1">
        <v>27900000</v>
      </c>
      <c r="S9" s="1">
        <v>4490</v>
      </c>
      <c r="U9" s="1">
        <v>170780092539</v>
      </c>
      <c r="W9" s="1">
        <v>124302655170</v>
      </c>
      <c r="Y9" s="5">
        <v>7.1847632136976085E-3</v>
      </c>
    </row>
    <row r="10" spans="1:25" s="1" customFormat="1" ht="24" x14ac:dyDescent="0.25">
      <c r="A10" s="3" t="s">
        <v>125</v>
      </c>
      <c r="C10" s="1">
        <v>200000</v>
      </c>
      <c r="E10" s="1">
        <v>2745239262</v>
      </c>
      <c r="G10" s="1">
        <v>3123665960</v>
      </c>
      <c r="H10" s="1">
        <v>0</v>
      </c>
      <c r="I10" s="1">
        <v>0</v>
      </c>
      <c r="K10" s="1">
        <v>0</v>
      </c>
      <c r="M10" s="1">
        <v>0</v>
      </c>
      <c r="O10" s="1">
        <v>0</v>
      </c>
      <c r="Q10" s="1">
        <v>200000</v>
      </c>
      <c r="S10" s="1">
        <v>19370</v>
      </c>
      <c r="U10" s="1">
        <v>2745239262</v>
      </c>
      <c r="W10" s="1">
        <v>3844053980</v>
      </c>
      <c r="Y10" s="5">
        <v>2.2218847690099491E-4</v>
      </c>
    </row>
    <row r="11" spans="1:25" s="1" customFormat="1" ht="24" x14ac:dyDescent="0.25">
      <c r="A11" s="3" t="s">
        <v>17</v>
      </c>
      <c r="C11" s="1">
        <v>56420463</v>
      </c>
      <c r="E11" s="1">
        <v>150002435271</v>
      </c>
      <c r="G11" s="1">
        <v>113088352298.44</v>
      </c>
      <c r="H11" s="1">
        <v>0</v>
      </c>
      <c r="I11" s="1">
        <v>0</v>
      </c>
      <c r="K11" s="1">
        <v>0</v>
      </c>
      <c r="M11" s="1">
        <v>0</v>
      </c>
      <c r="O11" s="1">
        <v>0</v>
      </c>
      <c r="Q11" s="1">
        <v>56420463</v>
      </c>
      <c r="S11" s="1">
        <v>3018</v>
      </c>
      <c r="U11" s="1">
        <v>150002435271</v>
      </c>
      <c r="W11" s="1">
        <v>168960716453.80801</v>
      </c>
      <c r="Y11" s="5">
        <v>9.7660242130555297E-3</v>
      </c>
    </row>
    <row r="12" spans="1:25" s="1" customFormat="1" ht="24" x14ac:dyDescent="0.25">
      <c r="A12" s="3" t="s">
        <v>18</v>
      </c>
      <c r="C12" s="1">
        <v>30000000</v>
      </c>
      <c r="E12" s="1">
        <v>175352569447</v>
      </c>
      <c r="G12" s="1">
        <v>382222404000</v>
      </c>
      <c r="H12" s="1">
        <v>0</v>
      </c>
      <c r="I12" s="1">
        <v>0</v>
      </c>
      <c r="K12" s="1">
        <v>0</v>
      </c>
      <c r="M12" s="1">
        <v>0</v>
      </c>
      <c r="O12" s="1">
        <v>0</v>
      </c>
      <c r="Q12" s="1">
        <v>30000000</v>
      </c>
      <c r="S12" s="1">
        <v>12750</v>
      </c>
      <c r="U12" s="1">
        <v>175352569447</v>
      </c>
      <c r="W12" s="1">
        <v>379543275000</v>
      </c>
      <c r="Y12" s="5">
        <v>2.1937814252615012E-2</v>
      </c>
    </row>
    <row r="13" spans="1:25" s="1" customFormat="1" ht="24" x14ac:dyDescent="0.25">
      <c r="A13" s="3" t="s">
        <v>108</v>
      </c>
      <c r="C13" s="1">
        <v>1000000</v>
      </c>
      <c r="E13" s="1">
        <v>2278002161</v>
      </c>
      <c r="G13" s="1">
        <v>2810108640</v>
      </c>
      <c r="H13" s="1">
        <v>0</v>
      </c>
      <c r="I13" s="1">
        <v>0</v>
      </c>
      <c r="K13" s="1">
        <v>0</v>
      </c>
      <c r="M13" s="1">
        <v>0</v>
      </c>
      <c r="O13" s="1">
        <v>0</v>
      </c>
      <c r="Q13" s="1">
        <v>1000000</v>
      </c>
      <c r="S13" s="1">
        <v>3510</v>
      </c>
      <c r="U13" s="1">
        <v>2278002161</v>
      </c>
      <c r="W13" s="1">
        <v>3482867700</v>
      </c>
      <c r="Y13" s="5">
        <v>2.0131170725929071E-4</v>
      </c>
    </row>
    <row r="14" spans="1:25" s="1" customFormat="1" ht="24" x14ac:dyDescent="0.25">
      <c r="A14" s="3" t="s">
        <v>19</v>
      </c>
      <c r="C14" s="1">
        <v>118600000</v>
      </c>
      <c r="E14" s="1">
        <v>234203060838</v>
      </c>
      <c r="G14" s="1">
        <v>188293155200</v>
      </c>
      <c r="H14" s="1">
        <v>0</v>
      </c>
      <c r="I14" s="1">
        <v>0</v>
      </c>
      <c r="K14" s="1">
        <v>0</v>
      </c>
      <c r="M14" s="1">
        <v>0</v>
      </c>
      <c r="O14" s="1">
        <v>0</v>
      </c>
      <c r="Q14" s="1">
        <v>118600000</v>
      </c>
      <c r="S14" s="1">
        <v>1534</v>
      </c>
      <c r="U14" s="1">
        <v>234203060838</v>
      </c>
      <c r="W14" s="1">
        <v>180526062548</v>
      </c>
      <c r="Y14" s="5">
        <v>1.0434507706490079E-2</v>
      </c>
    </row>
    <row r="15" spans="1:25" s="1" customFormat="1" ht="24" x14ac:dyDescent="0.25">
      <c r="A15" s="3" t="s">
        <v>22</v>
      </c>
      <c r="C15" s="1">
        <v>10075939</v>
      </c>
      <c r="E15" s="1">
        <v>25707331656</v>
      </c>
      <c r="G15" s="1">
        <v>40692071605.5271</v>
      </c>
      <c r="H15" s="1">
        <v>0</v>
      </c>
      <c r="I15" s="1">
        <v>0</v>
      </c>
      <c r="K15" s="1">
        <v>0</v>
      </c>
      <c r="M15" s="1">
        <v>0</v>
      </c>
      <c r="O15" s="1">
        <v>0</v>
      </c>
      <c r="Q15" s="1">
        <v>10075939</v>
      </c>
      <c r="S15" s="1">
        <v>5410</v>
      </c>
      <c r="U15" s="1">
        <v>25707331656</v>
      </c>
      <c r="W15" s="1">
        <v>54089461274.177299</v>
      </c>
      <c r="Y15" s="5">
        <v>3.1264012106575053E-3</v>
      </c>
    </row>
    <row r="16" spans="1:25" s="1" customFormat="1" ht="24" x14ac:dyDescent="0.25">
      <c r="A16" s="3" t="s">
        <v>24</v>
      </c>
      <c r="C16" s="1">
        <v>584422567</v>
      </c>
      <c r="E16" s="1">
        <v>1545625126820</v>
      </c>
      <c r="G16" s="1">
        <v>1210841599403.2</v>
      </c>
      <c r="H16" s="1">
        <v>0</v>
      </c>
      <c r="I16" s="1">
        <v>0</v>
      </c>
      <c r="K16" s="1">
        <v>0</v>
      </c>
      <c r="M16" s="1">
        <v>-244422567</v>
      </c>
      <c r="O16" s="1">
        <v>561478997468</v>
      </c>
      <c r="Q16" s="1">
        <v>340000000</v>
      </c>
      <c r="S16" s="1">
        <v>2533</v>
      </c>
      <c r="U16" s="1">
        <v>899199607992</v>
      </c>
      <c r="W16" s="1">
        <v>854562769400</v>
      </c>
      <c r="Y16" s="5">
        <v>4.9394207557221181E-2</v>
      </c>
    </row>
    <row r="17" spans="1:25" s="1" customFormat="1" ht="24" x14ac:dyDescent="0.25">
      <c r="A17" s="3" t="s">
        <v>25</v>
      </c>
      <c r="C17" s="1">
        <v>56000000</v>
      </c>
      <c r="E17" s="1">
        <v>105841809479</v>
      </c>
      <c r="G17" s="1">
        <v>180037468800</v>
      </c>
      <c r="H17" s="1">
        <v>0</v>
      </c>
      <c r="I17" s="1">
        <v>0</v>
      </c>
      <c r="K17" s="1">
        <v>0</v>
      </c>
      <c r="M17" s="1">
        <v>0</v>
      </c>
      <c r="O17" s="1">
        <v>0</v>
      </c>
      <c r="Q17" s="1">
        <v>56000000</v>
      </c>
      <c r="S17" s="1">
        <v>3190</v>
      </c>
      <c r="U17" s="1">
        <v>105841809479</v>
      </c>
      <c r="W17" s="1">
        <v>177259112800</v>
      </c>
      <c r="Y17" s="5">
        <v>1.0245676178005611E-2</v>
      </c>
    </row>
    <row r="18" spans="1:25" s="1" customFormat="1" ht="24" x14ac:dyDescent="0.25">
      <c r="A18" s="3" t="s">
        <v>26</v>
      </c>
      <c r="C18" s="1">
        <v>47000000</v>
      </c>
      <c r="E18" s="1">
        <v>195182468172</v>
      </c>
      <c r="G18" s="1">
        <v>220591543700</v>
      </c>
      <c r="H18" s="1">
        <v>0</v>
      </c>
      <c r="I18" s="1">
        <v>0</v>
      </c>
      <c r="K18" s="1">
        <v>0</v>
      </c>
      <c r="M18" s="1">
        <v>0</v>
      </c>
      <c r="O18" s="1">
        <v>0</v>
      </c>
      <c r="Q18" s="1">
        <v>47000000</v>
      </c>
      <c r="S18" s="1">
        <v>5360</v>
      </c>
      <c r="U18" s="1">
        <v>195182468172</v>
      </c>
      <c r="W18" s="1">
        <v>249972658400</v>
      </c>
      <c r="Y18" s="5">
        <v>1.4448559912467383E-2</v>
      </c>
    </row>
    <row r="19" spans="1:25" s="1" customFormat="1" ht="24" x14ac:dyDescent="0.25">
      <c r="A19" s="3" t="s">
        <v>76</v>
      </c>
      <c r="C19" s="1">
        <v>55000000</v>
      </c>
      <c r="E19" s="1">
        <v>164520149959</v>
      </c>
      <c r="G19" s="1">
        <v>196469460000</v>
      </c>
      <c r="H19" s="1">
        <v>0</v>
      </c>
      <c r="I19" s="1">
        <v>0</v>
      </c>
      <c r="K19" s="1">
        <v>0</v>
      </c>
      <c r="M19" s="1">
        <v>-15000000</v>
      </c>
      <c r="O19" s="1">
        <v>85298115660</v>
      </c>
      <c r="Q19" s="1">
        <v>40000000</v>
      </c>
      <c r="S19" s="1">
        <v>5680</v>
      </c>
      <c r="U19" s="1">
        <v>119651018152</v>
      </c>
      <c r="W19" s="1">
        <v>225443744000</v>
      </c>
      <c r="Y19" s="5">
        <v>1.3030774897239557E-2</v>
      </c>
    </row>
    <row r="20" spans="1:25" s="1" customFormat="1" ht="24" x14ac:dyDescent="0.25">
      <c r="A20" s="3" t="s">
        <v>71</v>
      </c>
      <c r="C20" s="1">
        <v>394971429</v>
      </c>
      <c r="E20" s="1">
        <v>1816308861221</v>
      </c>
      <c r="G20" s="1">
        <v>5849772543618.2695</v>
      </c>
      <c r="H20" s="1">
        <v>0</v>
      </c>
      <c r="I20" s="1">
        <v>100000</v>
      </c>
      <c r="K20" s="1">
        <v>1724582072</v>
      </c>
      <c r="M20" s="1">
        <v>0</v>
      </c>
      <c r="O20" s="1">
        <v>0</v>
      </c>
      <c r="Q20" s="1">
        <v>395071429</v>
      </c>
      <c r="S20" s="1">
        <v>19250</v>
      </c>
      <c r="U20" s="1">
        <v>1818033443293</v>
      </c>
      <c r="W20" s="1">
        <v>7546337391936.2305</v>
      </c>
      <c r="Y20" s="5">
        <v>0.43618253542197588</v>
      </c>
    </row>
    <row r="21" spans="1:25" s="1" customFormat="1" ht="24" x14ac:dyDescent="0.25">
      <c r="A21" s="3" t="s">
        <v>70</v>
      </c>
      <c r="C21" s="1">
        <v>641011233</v>
      </c>
      <c r="E21" s="1">
        <v>1365229188117</v>
      </c>
      <c r="G21" s="1">
        <v>1263207645311.46</v>
      </c>
      <c r="H21" s="1">
        <v>0</v>
      </c>
      <c r="I21" s="1">
        <v>46653020</v>
      </c>
      <c r="K21" s="1">
        <v>119945246324</v>
      </c>
      <c r="M21" s="1">
        <v>0</v>
      </c>
      <c r="O21" s="1">
        <v>0</v>
      </c>
      <c r="Q21" s="1">
        <v>687664253</v>
      </c>
      <c r="S21" s="1">
        <v>2848</v>
      </c>
      <c r="U21" s="1">
        <v>1485174434441</v>
      </c>
      <c r="W21" s="1">
        <v>1943328836507.6299</v>
      </c>
      <c r="Y21" s="5">
        <v>0.1123254971308735</v>
      </c>
    </row>
    <row r="22" spans="1:25" s="1" customFormat="1" ht="24" x14ac:dyDescent="0.25">
      <c r="A22" s="3" t="s">
        <v>73</v>
      </c>
      <c r="C22" s="1">
        <v>36724377</v>
      </c>
      <c r="E22" s="1">
        <v>46396444804</v>
      </c>
      <c r="G22" s="1">
        <v>101486785720.72501</v>
      </c>
      <c r="H22" s="1">
        <v>0</v>
      </c>
      <c r="I22" s="1">
        <v>10000000</v>
      </c>
      <c r="K22" s="1">
        <v>34692174140</v>
      </c>
      <c r="M22" s="1">
        <v>0</v>
      </c>
      <c r="O22" s="1">
        <v>0</v>
      </c>
      <c r="Q22" s="1">
        <v>46724377</v>
      </c>
      <c r="S22" s="1">
        <v>3390</v>
      </c>
      <c r="U22" s="1">
        <v>81088618944</v>
      </c>
      <c r="W22" s="1">
        <v>157171239748.02802</v>
      </c>
      <c r="Y22" s="5">
        <v>9.0845858445139354E-3</v>
      </c>
    </row>
    <row r="23" spans="1:25" s="1" customFormat="1" ht="24" x14ac:dyDescent="0.25">
      <c r="A23" s="3" t="s">
        <v>78</v>
      </c>
      <c r="C23" s="1">
        <v>4000000</v>
      </c>
      <c r="E23" s="1">
        <v>59004705600</v>
      </c>
      <c r="G23" s="1">
        <v>113118780000</v>
      </c>
      <c r="H23" s="1">
        <v>0</v>
      </c>
      <c r="I23" s="1">
        <v>2000000</v>
      </c>
      <c r="K23" s="1">
        <v>64702614216</v>
      </c>
      <c r="M23" s="1">
        <v>0</v>
      </c>
      <c r="O23" s="1">
        <v>0</v>
      </c>
      <c r="Q23" s="1">
        <v>6000000</v>
      </c>
      <c r="S23" s="1">
        <v>31180</v>
      </c>
      <c r="U23" s="1">
        <v>123707319816</v>
      </c>
      <c r="W23" s="1">
        <v>185633871600</v>
      </c>
      <c r="Y23" s="5">
        <v>1.0729741935631939E-2</v>
      </c>
    </row>
    <row r="24" spans="1:25" s="1" customFormat="1" ht="24" x14ac:dyDescent="0.25">
      <c r="A24" s="3" t="s">
        <v>74</v>
      </c>
      <c r="C24" s="1">
        <v>60000000</v>
      </c>
      <c r="E24" s="1">
        <v>90086276109</v>
      </c>
      <c r="G24" s="1">
        <v>129669843600</v>
      </c>
      <c r="H24" s="1">
        <v>0</v>
      </c>
      <c r="I24" s="1">
        <v>2000000</v>
      </c>
      <c r="K24" s="1">
        <v>5278023278</v>
      </c>
      <c r="M24" s="1">
        <v>0</v>
      </c>
      <c r="O24" s="1">
        <v>0</v>
      </c>
      <c r="Q24" s="1">
        <v>62000000</v>
      </c>
      <c r="S24" s="1">
        <v>2883</v>
      </c>
      <c r="U24" s="1">
        <v>95364299387</v>
      </c>
      <c r="W24" s="1">
        <v>177364293420</v>
      </c>
      <c r="Y24" s="5">
        <v>1.0251755676857315E-2</v>
      </c>
    </row>
    <row r="25" spans="1:25" s="1" customFormat="1" ht="24" x14ac:dyDescent="0.25">
      <c r="A25" s="3" t="s">
        <v>75</v>
      </c>
      <c r="C25" s="1">
        <v>103397995</v>
      </c>
      <c r="E25" s="1">
        <v>362837659866</v>
      </c>
      <c r="G25" s="1">
        <v>544799248327.83099</v>
      </c>
      <c r="H25" s="1">
        <v>0</v>
      </c>
      <c r="I25" s="1">
        <v>51365423</v>
      </c>
      <c r="K25" s="1">
        <v>335823517543</v>
      </c>
      <c r="M25" s="1">
        <v>0</v>
      </c>
      <c r="O25" s="1">
        <v>0</v>
      </c>
      <c r="Q25" s="1">
        <v>154763418</v>
      </c>
      <c r="S25" s="1">
        <v>6990</v>
      </c>
      <c r="U25" s="1">
        <v>698661177409</v>
      </c>
      <c r="W25" s="1">
        <v>1073434006484.23</v>
      </c>
      <c r="Y25" s="5">
        <v>6.2045087866966886E-2</v>
      </c>
    </row>
    <row r="26" spans="1:25" s="1" customFormat="1" ht="24" x14ac:dyDescent="0.25">
      <c r="A26" s="3" t="s">
        <v>29</v>
      </c>
      <c r="C26" s="1">
        <v>95000000</v>
      </c>
      <c r="E26" s="1">
        <v>227668301288</v>
      </c>
      <c r="G26" s="1">
        <v>197769333700</v>
      </c>
      <c r="H26" s="1">
        <v>0</v>
      </c>
      <c r="I26" s="1">
        <v>0</v>
      </c>
      <c r="K26" s="1">
        <v>0</v>
      </c>
      <c r="M26" s="1">
        <v>0</v>
      </c>
      <c r="O26" s="1">
        <v>0</v>
      </c>
      <c r="Q26" s="1">
        <v>95000000</v>
      </c>
      <c r="S26" s="1">
        <v>2597</v>
      </c>
      <c r="U26" s="1">
        <v>227668301288</v>
      </c>
      <c r="W26" s="1">
        <v>244807893050</v>
      </c>
      <c r="Y26" s="5">
        <v>1.4150033577343563E-2</v>
      </c>
    </row>
    <row r="27" spans="1:25" s="1" customFormat="1" ht="24" x14ac:dyDescent="0.25">
      <c r="A27" s="3" t="s">
        <v>96</v>
      </c>
      <c r="C27" s="1">
        <v>5000000</v>
      </c>
      <c r="E27" s="1">
        <v>20443339008</v>
      </c>
      <c r="G27" s="1">
        <v>23591219250</v>
      </c>
      <c r="I27" s="1">
        <v>5000000</v>
      </c>
      <c r="K27" s="1">
        <v>24522666717</v>
      </c>
      <c r="M27" s="1">
        <v>0</v>
      </c>
      <c r="O27" s="1">
        <v>0</v>
      </c>
      <c r="Q27" s="1">
        <v>10000000</v>
      </c>
      <c r="S27" s="1">
        <v>4740</v>
      </c>
      <c r="U27" s="1">
        <v>44966005725</v>
      </c>
      <c r="W27" s="1">
        <v>47033598000</v>
      </c>
      <c r="Y27" s="5">
        <v>2.7185683544417036E-3</v>
      </c>
    </row>
    <row r="28" spans="1:25" s="1" customFormat="1" ht="24" x14ac:dyDescent="0.25">
      <c r="A28" s="3" t="s">
        <v>104</v>
      </c>
      <c r="C28" s="1">
        <v>15000000</v>
      </c>
      <c r="E28" s="1">
        <v>46198745635</v>
      </c>
      <c r="G28" s="1">
        <v>42761875650</v>
      </c>
      <c r="H28" s="1">
        <v>0</v>
      </c>
      <c r="I28" s="1">
        <v>0</v>
      </c>
      <c r="K28" s="1">
        <v>0</v>
      </c>
      <c r="M28" s="1">
        <v>0</v>
      </c>
      <c r="O28" s="1">
        <v>0</v>
      </c>
      <c r="Q28" s="1">
        <v>15000000</v>
      </c>
      <c r="S28" s="1">
        <v>3540</v>
      </c>
      <c r="U28" s="1">
        <v>46198745635</v>
      </c>
      <c r="W28" s="1">
        <v>52689537000</v>
      </c>
      <c r="Y28" s="5">
        <v>3.0454848021277312E-3</v>
      </c>
    </row>
    <row r="29" spans="1:25" s="1" customFormat="1" ht="24" x14ac:dyDescent="0.25">
      <c r="A29" s="3" t="s">
        <v>79</v>
      </c>
      <c r="C29" s="1">
        <v>26300000</v>
      </c>
      <c r="E29" s="1">
        <v>260784486365</v>
      </c>
      <c r="G29" s="1">
        <v>357785770710</v>
      </c>
      <c r="I29" s="1">
        <v>0</v>
      </c>
      <c r="K29" s="1">
        <v>0</v>
      </c>
      <c r="M29" s="1">
        <v>0</v>
      </c>
      <c r="O29" s="1">
        <v>0</v>
      </c>
      <c r="Q29" s="1">
        <v>26300000</v>
      </c>
      <c r="S29" s="1">
        <v>18970</v>
      </c>
      <c r="U29" s="1">
        <v>260784486365</v>
      </c>
      <c r="W29" s="1">
        <v>495054417970</v>
      </c>
      <c r="Y29" s="5">
        <v>2.8614423128330478E-2</v>
      </c>
    </row>
    <row r="30" spans="1:25" s="1" customFormat="1" ht="24" x14ac:dyDescent="0.25">
      <c r="A30" s="3" t="s">
        <v>80</v>
      </c>
      <c r="C30" s="1">
        <v>6121915</v>
      </c>
      <c r="E30" s="1">
        <v>37395531233</v>
      </c>
      <c r="G30" s="1">
        <v>61110401526.322998</v>
      </c>
      <c r="I30" s="1">
        <v>5878085</v>
      </c>
      <c r="K30" s="1">
        <v>75613769920</v>
      </c>
      <c r="M30" s="1">
        <v>0</v>
      </c>
      <c r="O30" s="1">
        <v>0</v>
      </c>
      <c r="Q30" s="1">
        <v>12000000</v>
      </c>
      <c r="S30" s="1">
        <v>12530</v>
      </c>
      <c r="U30" s="1">
        <v>113009301153</v>
      </c>
      <c r="W30" s="1">
        <v>149197717200</v>
      </c>
      <c r="Y30" s="5">
        <v>8.6237117673808976E-3</v>
      </c>
    </row>
    <row r="31" spans="1:25" s="1" customFormat="1" ht="24" x14ac:dyDescent="0.25">
      <c r="A31" s="3" t="s">
        <v>81</v>
      </c>
      <c r="C31" s="1">
        <v>50000000</v>
      </c>
      <c r="E31" s="1">
        <v>162718449293</v>
      </c>
      <c r="G31" s="1">
        <v>156778660000</v>
      </c>
      <c r="I31" s="1">
        <v>600000</v>
      </c>
      <c r="K31" s="1">
        <v>2436473507</v>
      </c>
      <c r="M31" s="1">
        <v>0</v>
      </c>
      <c r="O31" s="1">
        <v>0</v>
      </c>
      <c r="Q31" s="1">
        <v>50600000</v>
      </c>
      <c r="S31" s="1">
        <v>4790</v>
      </c>
      <c r="U31" s="1">
        <v>165154922800</v>
      </c>
      <c r="W31" s="1">
        <v>240500448980</v>
      </c>
      <c r="Y31" s="5">
        <v>1.3901060893237414E-2</v>
      </c>
    </row>
    <row r="32" spans="1:25" s="1" customFormat="1" ht="24" x14ac:dyDescent="0.25">
      <c r="A32" s="3" t="s">
        <v>83</v>
      </c>
      <c r="C32" s="1">
        <v>530563</v>
      </c>
      <c r="E32" s="1">
        <v>1103022656</v>
      </c>
      <c r="G32" s="1">
        <v>1510945216.7887001</v>
      </c>
      <c r="I32" s="1">
        <v>0</v>
      </c>
      <c r="K32" s="1">
        <v>0</v>
      </c>
      <c r="M32" s="1">
        <v>0</v>
      </c>
      <c r="O32" s="1">
        <v>0</v>
      </c>
      <c r="Q32" s="1">
        <v>530563</v>
      </c>
      <c r="S32" s="1">
        <v>2895</v>
      </c>
      <c r="U32" s="1">
        <v>1103022656</v>
      </c>
      <c r="W32" s="1">
        <v>1524106760.48895</v>
      </c>
      <c r="Y32" s="5">
        <v>8.80942259160339E-5</v>
      </c>
    </row>
    <row r="33" spans="1:25" s="1" customFormat="1" ht="24" x14ac:dyDescent="0.25">
      <c r="A33" s="3" t="s">
        <v>84</v>
      </c>
      <c r="C33" s="1">
        <v>67647058</v>
      </c>
      <c r="E33" s="1">
        <v>138763631748</v>
      </c>
      <c r="G33" s="1">
        <v>229564580146.47699</v>
      </c>
      <c r="I33" s="1">
        <v>0</v>
      </c>
      <c r="K33" s="1">
        <v>0</v>
      </c>
      <c r="M33" s="1">
        <v>0</v>
      </c>
      <c r="O33" s="1">
        <v>0</v>
      </c>
      <c r="Q33" s="1">
        <v>67647058</v>
      </c>
      <c r="S33" s="1">
        <v>5240</v>
      </c>
      <c r="U33" s="1">
        <v>138763631748</v>
      </c>
      <c r="W33" s="1">
        <v>351730526306.29797</v>
      </c>
      <c r="Y33" s="5">
        <v>2.0330221772687406E-2</v>
      </c>
    </row>
    <row r="34" spans="1:25" s="1" customFormat="1" ht="24" x14ac:dyDescent="0.25">
      <c r="A34" s="3" t="s">
        <v>91</v>
      </c>
      <c r="C34" s="1">
        <v>11764705</v>
      </c>
      <c r="E34" s="1">
        <v>16145154874</v>
      </c>
      <c r="G34" s="1">
        <v>27328281126.8493</v>
      </c>
      <c r="I34" s="1">
        <v>0</v>
      </c>
      <c r="K34" s="1">
        <v>0</v>
      </c>
      <c r="M34" s="1">
        <v>0</v>
      </c>
      <c r="O34" s="1">
        <v>0</v>
      </c>
      <c r="Q34" s="1">
        <v>11764705</v>
      </c>
      <c r="S34" s="1">
        <v>2910</v>
      </c>
      <c r="U34" s="1">
        <v>16145154874</v>
      </c>
      <c r="W34" s="1">
        <v>33970652746.318501</v>
      </c>
      <c r="Y34" s="5">
        <v>1.963522789302014E-3</v>
      </c>
    </row>
    <row r="35" spans="1:25" s="1" customFormat="1" ht="24" x14ac:dyDescent="0.25">
      <c r="A35" s="3" t="s">
        <v>137</v>
      </c>
      <c r="C35" s="1">
        <v>0</v>
      </c>
      <c r="E35" s="1">
        <v>0</v>
      </c>
      <c r="G35" s="1">
        <v>0</v>
      </c>
      <c r="I35" s="1">
        <v>100000</v>
      </c>
      <c r="K35" s="1">
        <v>362957110</v>
      </c>
      <c r="M35" s="1">
        <v>0</v>
      </c>
      <c r="O35" s="1">
        <v>0</v>
      </c>
      <c r="Q35" s="1">
        <v>100000</v>
      </c>
      <c r="S35" s="1">
        <v>4170</v>
      </c>
      <c r="U35" s="1">
        <v>362957110</v>
      </c>
      <c r="W35" s="1">
        <v>413776590</v>
      </c>
      <c r="Y35" s="5">
        <v>2.3916519067556758E-5</v>
      </c>
    </row>
    <row r="36" spans="1:25" s="1" customFormat="1" ht="24" x14ac:dyDescent="0.25">
      <c r="A36" s="3" t="s">
        <v>93</v>
      </c>
      <c r="C36" s="1">
        <v>5000001</v>
      </c>
      <c r="E36" s="1">
        <v>65442676785</v>
      </c>
      <c r="G36" s="1">
        <v>100070449514.086</v>
      </c>
      <c r="I36" s="1">
        <v>0</v>
      </c>
      <c r="K36" s="1">
        <v>0</v>
      </c>
      <c r="M36" s="1">
        <v>0</v>
      </c>
      <c r="O36" s="1">
        <v>0</v>
      </c>
      <c r="Q36" s="1">
        <v>5000001</v>
      </c>
      <c r="S36" s="1">
        <v>23250</v>
      </c>
      <c r="U36" s="1">
        <v>65442676785</v>
      </c>
      <c r="W36" s="1">
        <v>115351410570.27699</v>
      </c>
      <c r="Y36" s="5">
        <v>6.6673762533873606E-3</v>
      </c>
    </row>
    <row r="37" spans="1:25" s="1" customFormat="1" ht="24" x14ac:dyDescent="0.25">
      <c r="A37" s="3" t="s">
        <v>112</v>
      </c>
      <c r="C37" s="1">
        <v>2197239</v>
      </c>
      <c r="E37" s="1">
        <v>130831645602</v>
      </c>
      <c r="G37" s="1">
        <v>151178836111.03</v>
      </c>
      <c r="I37" s="1">
        <v>4194729</v>
      </c>
      <c r="K37" s="1">
        <v>0</v>
      </c>
      <c r="M37" s="1">
        <v>0</v>
      </c>
      <c r="O37" s="1">
        <v>0</v>
      </c>
      <c r="Q37" s="1">
        <v>6391968</v>
      </c>
      <c r="S37" s="1">
        <v>29760</v>
      </c>
      <c r="U37" s="1">
        <v>130831645602</v>
      </c>
      <c r="W37" s="1">
        <v>188754528679.83401</v>
      </c>
      <c r="Y37" s="5">
        <v>1.0910117665813185E-2</v>
      </c>
    </row>
    <row r="38" spans="1:25" s="1" customFormat="1" ht="24" x14ac:dyDescent="0.25">
      <c r="A38" s="3" t="s">
        <v>114</v>
      </c>
      <c r="C38" s="1">
        <v>10000000</v>
      </c>
      <c r="E38" s="1">
        <v>110003800559</v>
      </c>
      <c r="G38" s="1">
        <v>114507958000</v>
      </c>
      <c r="I38" s="1">
        <v>0</v>
      </c>
      <c r="K38" s="1">
        <v>0</v>
      </c>
      <c r="M38" s="1">
        <v>0</v>
      </c>
      <c r="O38" s="1">
        <v>0</v>
      </c>
      <c r="Q38" s="1">
        <v>10000000</v>
      </c>
      <c r="S38" s="1">
        <v>14690</v>
      </c>
      <c r="U38" s="1">
        <v>110003800559</v>
      </c>
      <c r="W38" s="1">
        <v>145764463000</v>
      </c>
      <c r="Y38" s="5">
        <v>8.425267748259203E-3</v>
      </c>
    </row>
    <row r="39" spans="1:25" s="1" customFormat="1" ht="24" x14ac:dyDescent="0.25">
      <c r="A39" s="3" t="s">
        <v>116</v>
      </c>
      <c r="C39" s="1">
        <v>800000</v>
      </c>
      <c r="E39" s="1">
        <v>4820808451</v>
      </c>
      <c r="G39" s="1">
        <v>7477746720</v>
      </c>
      <c r="I39" s="1">
        <v>15000000</v>
      </c>
      <c r="K39" s="1">
        <v>179125922560</v>
      </c>
      <c r="M39" s="1">
        <v>0</v>
      </c>
      <c r="O39" s="1">
        <v>0</v>
      </c>
      <c r="Q39" s="1">
        <v>15800000</v>
      </c>
      <c r="S39" s="1">
        <v>11300</v>
      </c>
      <c r="U39" s="1">
        <v>183946731011</v>
      </c>
      <c r="W39" s="1">
        <v>177159885800</v>
      </c>
      <c r="Y39" s="5">
        <v>1.0239940801730416E-2</v>
      </c>
    </row>
    <row r="40" spans="1:25" s="1" customFormat="1" ht="24" x14ac:dyDescent="0.25">
      <c r="A40" s="3" t="s">
        <v>117</v>
      </c>
      <c r="C40" s="1">
        <v>4515908</v>
      </c>
      <c r="E40" s="1">
        <v>45718070454</v>
      </c>
      <c r="G40" s="1">
        <v>49649480345.2528</v>
      </c>
      <c r="I40" s="1">
        <v>3773870</v>
      </c>
      <c r="K40" s="1">
        <v>49947791102</v>
      </c>
      <c r="M40" s="1">
        <v>0</v>
      </c>
      <c r="O40" s="1">
        <v>0</v>
      </c>
      <c r="Q40" s="1">
        <v>8289778</v>
      </c>
      <c r="S40" s="1">
        <v>12050</v>
      </c>
      <c r="U40" s="1">
        <v>95665861556</v>
      </c>
      <c r="W40" s="1">
        <v>99119661093.522995</v>
      </c>
      <c r="Y40" s="5">
        <v>5.7291720261724004E-3</v>
      </c>
    </row>
    <row r="41" spans="1:25" s="1" customFormat="1" ht="24" x14ac:dyDescent="0.25">
      <c r="A41" s="3" t="s">
        <v>118</v>
      </c>
      <c r="C41" s="1">
        <v>585000</v>
      </c>
      <c r="E41" s="1">
        <v>4856607006</v>
      </c>
      <c r="G41" s="1">
        <v>3591417076.6500001</v>
      </c>
      <c r="I41" s="1">
        <v>0</v>
      </c>
      <c r="K41" s="1">
        <v>0</v>
      </c>
      <c r="M41" s="1">
        <v>0</v>
      </c>
      <c r="O41" s="1">
        <v>0</v>
      </c>
      <c r="Q41" s="1">
        <v>585000</v>
      </c>
      <c r="S41" s="1">
        <v>6187</v>
      </c>
      <c r="U41" s="1">
        <v>4856607006</v>
      </c>
      <c r="W41" s="1">
        <v>3591417076.6500001</v>
      </c>
      <c r="Y41" s="5">
        <v>2.0758592213553859E-4</v>
      </c>
    </row>
    <row r="42" spans="1:25" s="1" customFormat="1" ht="24" x14ac:dyDescent="0.25">
      <c r="A42" s="3" t="s">
        <v>119</v>
      </c>
      <c r="C42" s="1">
        <v>15000000</v>
      </c>
      <c r="E42" s="1">
        <v>188849537415</v>
      </c>
      <c r="G42" s="1">
        <v>244098420000</v>
      </c>
      <c r="I42" s="1">
        <v>12270514</v>
      </c>
      <c r="K42" s="1">
        <v>251583513932</v>
      </c>
      <c r="M42" s="1">
        <v>0</v>
      </c>
      <c r="O42" s="1">
        <v>0</v>
      </c>
      <c r="Q42" s="1">
        <v>27270514</v>
      </c>
      <c r="S42" s="1">
        <v>20900</v>
      </c>
      <c r="U42" s="1">
        <v>440433051347</v>
      </c>
      <c r="W42" s="1">
        <v>565548000169.70203</v>
      </c>
      <c r="Y42" s="5">
        <v>3.2688991732657643E-2</v>
      </c>
    </row>
    <row r="43" spans="1:25" s="1" customFormat="1" ht="24" x14ac:dyDescent="0.25">
      <c r="A43" s="3" t="s">
        <v>120</v>
      </c>
      <c r="C43" s="1">
        <v>2300000</v>
      </c>
      <c r="E43" s="1">
        <v>50163279741</v>
      </c>
      <c r="G43" s="1">
        <v>66252875630</v>
      </c>
      <c r="I43" s="1">
        <v>0</v>
      </c>
      <c r="K43" s="1">
        <v>0</v>
      </c>
      <c r="M43" s="1">
        <v>0</v>
      </c>
      <c r="O43" s="1">
        <v>0</v>
      </c>
      <c r="Q43" s="1">
        <v>2300000</v>
      </c>
      <c r="S43" s="1">
        <v>34770</v>
      </c>
      <c r="U43" s="1">
        <v>50163279741</v>
      </c>
      <c r="W43" s="1">
        <v>79352824170</v>
      </c>
      <c r="Y43" s="5">
        <v>4.5866377610349679E-3</v>
      </c>
    </row>
    <row r="44" spans="1:25" s="3" customFormat="1" ht="24.75" thickBot="1" x14ac:dyDescent="0.3">
      <c r="A44" s="3" t="s">
        <v>30</v>
      </c>
      <c r="C44" s="3" t="s">
        <v>30</v>
      </c>
      <c r="E44" s="15">
        <f>SUM(E9:E43)</f>
        <v>8021418679996</v>
      </c>
      <c r="G44" s="15">
        <f>SUM(G9:G43)</f>
        <v>12481387515286.906</v>
      </c>
      <c r="K44" s="15">
        <f>SUM(K9:K43)</f>
        <v>1148349081859</v>
      </c>
      <c r="O44" s="15">
        <f>SUM(O9:O43)</f>
        <v>646777113128</v>
      </c>
      <c r="S44" s="3" t="s">
        <v>30</v>
      </c>
      <c r="U44" s="15">
        <f>SUM(U9:U43)</f>
        <v>8478473111220</v>
      </c>
      <c r="W44" s="15">
        <f>SUM(W9:W43)</f>
        <v>16496821881585.193</v>
      </c>
      <c r="Y44" s="16">
        <f>SUM(Y9:Y43)</f>
        <v>0.95352556094345464</v>
      </c>
    </row>
    <row r="45" spans="1:25" ht="19.5" thickTop="1" x14ac:dyDescent="0.25"/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6"/>
  <sheetViews>
    <sheetView rightToLeft="1" workbookViewId="0">
      <selection activeCell="X26" sqref="X26"/>
    </sheetView>
  </sheetViews>
  <sheetFormatPr defaultRowHeight="22.5" x14ac:dyDescent="0.25"/>
  <cols>
    <col min="1" max="1" width="24.5703125" style="1" bestFit="1" customWidth="1"/>
    <col min="2" max="2" width="1" style="1" customWidth="1"/>
    <col min="3" max="3" width="25.140625" style="1" customWidth="1"/>
    <col min="4" max="4" width="1" style="1" customWidth="1"/>
    <col min="5" max="5" width="25.140625" style="1" customWidth="1"/>
    <col min="6" max="6" width="1" style="1" customWidth="1"/>
    <col min="7" max="7" width="25.140625" style="1" customWidth="1"/>
    <col min="8" max="8" width="1" style="1" customWidth="1"/>
    <col min="9" max="9" width="25.140625" style="1" customWidth="1"/>
    <col min="10" max="10" width="1" style="1" customWidth="1"/>
    <col min="11" max="11" width="25.140625" style="1" customWidth="1"/>
    <col min="12" max="12" width="1" style="1" customWidth="1"/>
    <col min="13" max="13" width="9.140625" style="1" customWidth="1"/>
    <col min="14" max="14" width="9.140625" style="1"/>
    <col min="15" max="15" width="20.42578125" style="1" bestFit="1" customWidth="1"/>
    <col min="16" max="16384" width="9.140625" style="1"/>
  </cols>
  <sheetData>
    <row r="2" spans="1:11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</row>
    <row r="3" spans="1:11" ht="24" x14ac:dyDescent="0.25">
      <c r="A3" s="29" t="s">
        <v>1</v>
      </c>
      <c r="B3" s="29" t="s">
        <v>1</v>
      </c>
      <c r="C3" s="29" t="s">
        <v>1</v>
      </c>
      <c r="D3" s="29" t="s">
        <v>1</v>
      </c>
      <c r="E3" s="29" t="s">
        <v>1</v>
      </c>
      <c r="F3" s="29" t="s">
        <v>1</v>
      </c>
      <c r="G3" s="29" t="s">
        <v>1</v>
      </c>
      <c r="H3" s="29" t="s">
        <v>1</v>
      </c>
      <c r="I3" s="29" t="s">
        <v>1</v>
      </c>
      <c r="J3" s="29" t="s">
        <v>1</v>
      </c>
      <c r="K3" s="29" t="s">
        <v>1</v>
      </c>
    </row>
    <row r="4" spans="1:11" ht="24" x14ac:dyDescent="0.25">
      <c r="A4" s="29" t="str">
        <f>+سهام!A4</f>
        <v>برای ماه منتهی به 1405/05/31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</row>
    <row r="6" spans="1:11" ht="24.75" thickBot="1" x14ac:dyDescent="0.3">
      <c r="A6" s="28" t="s">
        <v>32</v>
      </c>
      <c r="C6" s="17" t="str">
        <f>+سهام!C6</f>
        <v>1405/04/31</v>
      </c>
      <c r="E6" s="28" t="s">
        <v>5</v>
      </c>
      <c r="F6" s="28" t="s">
        <v>5</v>
      </c>
      <c r="G6" s="28" t="s">
        <v>5</v>
      </c>
      <c r="I6" s="28" t="str">
        <f>+سهام!Q6</f>
        <v>1405/05/31</v>
      </c>
      <c r="J6" s="28" t="s">
        <v>6</v>
      </c>
      <c r="K6" s="28" t="s">
        <v>6</v>
      </c>
    </row>
    <row r="7" spans="1:11" ht="24.75" thickBot="1" x14ac:dyDescent="0.3">
      <c r="A7" s="28" t="s">
        <v>32</v>
      </c>
      <c r="C7" s="28" t="s">
        <v>33</v>
      </c>
      <c r="E7" s="28" t="s">
        <v>34</v>
      </c>
      <c r="G7" s="28" t="s">
        <v>35</v>
      </c>
      <c r="I7" s="28" t="s">
        <v>33</v>
      </c>
      <c r="K7" s="28" t="s">
        <v>31</v>
      </c>
    </row>
    <row r="8" spans="1:11" ht="24" x14ac:dyDescent="0.25">
      <c r="A8" s="3" t="s">
        <v>36</v>
      </c>
      <c r="C8" s="1">
        <v>95223027518</v>
      </c>
      <c r="E8" s="1">
        <v>1349078824545</v>
      </c>
      <c r="G8" s="1">
        <v>1347284158688</v>
      </c>
      <c r="I8" s="1">
        <f>+C8+E8-G8</f>
        <v>97017693375</v>
      </c>
      <c r="K8" s="5">
        <v>5.6076771126504828E-3</v>
      </c>
    </row>
    <row r="9" spans="1:11" ht="24" x14ac:dyDescent="0.25">
      <c r="A9" s="3" t="s">
        <v>109</v>
      </c>
      <c r="C9" s="1">
        <v>1301193354</v>
      </c>
      <c r="E9" s="1">
        <v>161983428219</v>
      </c>
      <c r="G9" s="1">
        <v>163274218350</v>
      </c>
      <c r="I9" s="1">
        <f>+C9+E9-G9</f>
        <v>10403223</v>
      </c>
      <c r="K9" s="5">
        <v>6.0131212653559017E-7</v>
      </c>
    </row>
    <row r="10" spans="1:11" ht="24" x14ac:dyDescent="0.25">
      <c r="A10" s="3" t="s">
        <v>109</v>
      </c>
      <c r="C10" s="1">
        <v>159999000000</v>
      </c>
      <c r="E10" s="1">
        <v>0</v>
      </c>
      <c r="G10" s="1">
        <v>159999000000</v>
      </c>
      <c r="I10" s="1">
        <f>+C10+E10-G10</f>
        <v>0</v>
      </c>
      <c r="K10" s="5">
        <v>0</v>
      </c>
    </row>
    <row r="11" spans="1:11" ht="24" x14ac:dyDescent="0.25">
      <c r="A11" s="3" t="s">
        <v>37</v>
      </c>
      <c r="C11" s="1">
        <v>0</v>
      </c>
      <c r="E11" s="1">
        <v>160000000000</v>
      </c>
      <c r="G11" s="1">
        <v>0</v>
      </c>
      <c r="I11" s="1">
        <f>+C11+E11-G11</f>
        <v>160000000000</v>
      </c>
      <c r="K11" s="5">
        <v>9.2480897742646135E-3</v>
      </c>
    </row>
    <row r="12" spans="1:11" ht="24.75" thickBot="1" x14ac:dyDescent="0.3">
      <c r="A12" s="3" t="s">
        <v>37</v>
      </c>
      <c r="C12" s="1">
        <v>281038</v>
      </c>
      <c r="E12" s="1">
        <v>160008000000</v>
      </c>
      <c r="G12" s="1">
        <v>160000750000</v>
      </c>
      <c r="I12" s="1">
        <f>+C12+E12-G12</f>
        <v>7531038</v>
      </c>
      <c r="K12" s="5">
        <v>4.3529822198373892E-7</v>
      </c>
    </row>
    <row r="13" spans="1:11" ht="24.75" thickBot="1" x14ac:dyDescent="0.3">
      <c r="A13" s="3" t="s">
        <v>30</v>
      </c>
      <c r="C13" s="2">
        <f>SUM(C8:C12)</f>
        <v>256523501910</v>
      </c>
      <c r="D13" s="3"/>
      <c r="E13" s="2">
        <f>SUM(E8:E12)</f>
        <v>1831070252764</v>
      </c>
      <c r="F13" s="3"/>
      <c r="G13" s="2">
        <f>SUM(G8:G12)</f>
        <v>1830558127038</v>
      </c>
      <c r="H13" s="3"/>
      <c r="I13" s="2">
        <f>SUM(I8:I12)</f>
        <v>257035627636</v>
      </c>
      <c r="J13" s="3"/>
      <c r="K13" s="4">
        <f>SUM(K8:K12)</f>
        <v>1.4856803497263616E-2</v>
      </c>
    </row>
    <row r="14" spans="1:11" ht="23.25" thickTop="1" x14ac:dyDescent="0.25"/>
    <row r="16" spans="1:11" x14ac:dyDescent="0.45">
      <c r="K16" s="11"/>
    </row>
  </sheetData>
  <mergeCells count="11">
    <mergeCell ref="I7"/>
    <mergeCell ref="K7"/>
    <mergeCell ref="I6:K6"/>
    <mergeCell ref="A2:K2"/>
    <mergeCell ref="A3:K3"/>
    <mergeCell ref="A4:K4"/>
    <mergeCell ref="C7"/>
    <mergeCell ref="E7"/>
    <mergeCell ref="G7"/>
    <mergeCell ref="E6:G6"/>
    <mergeCell ref="A6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8CC7F-846A-48F3-8F4F-1225DD268A7A}">
  <dimension ref="A2:M10"/>
  <sheetViews>
    <sheetView rightToLeft="1" workbookViewId="0">
      <selection activeCell="X26" sqref="X26"/>
    </sheetView>
  </sheetViews>
  <sheetFormatPr defaultRowHeight="18.75" x14ac:dyDescent="0.25"/>
  <cols>
    <col min="1" max="1" width="19.7109375" style="37" customWidth="1"/>
    <col min="2" max="2" width="1" style="37" customWidth="1"/>
    <col min="3" max="3" width="19" style="37" customWidth="1"/>
    <col min="4" max="4" width="1" style="37" customWidth="1"/>
    <col min="5" max="5" width="16" style="37" customWidth="1"/>
    <col min="6" max="6" width="1" style="37" customWidth="1"/>
    <col min="7" max="7" width="21" style="37" customWidth="1"/>
    <col min="8" max="8" width="1" style="37" customWidth="1"/>
    <col min="9" max="9" width="17" style="37" customWidth="1"/>
    <col min="10" max="10" width="1" style="37" customWidth="1"/>
    <col min="11" max="11" width="28" style="37" customWidth="1"/>
    <col min="12" max="12" width="1" style="37" customWidth="1"/>
    <col min="13" max="13" width="19.85546875" style="37" customWidth="1"/>
    <col min="14" max="14" width="1" style="37" customWidth="1"/>
    <col min="15" max="15" width="9.140625" style="37" customWidth="1"/>
    <col min="16" max="16384" width="9.140625" style="37"/>
  </cols>
  <sheetData>
    <row r="2" spans="1:13" ht="26.25" x14ac:dyDescent="0.25">
      <c r="A2" s="34" t="s">
        <v>60</v>
      </c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4" t="s">
        <v>0</v>
      </c>
      <c r="I2" s="34" t="s">
        <v>0</v>
      </c>
      <c r="J2" s="34" t="s">
        <v>0</v>
      </c>
      <c r="K2" s="34" t="s">
        <v>0</v>
      </c>
      <c r="L2" s="34" t="s">
        <v>0</v>
      </c>
      <c r="M2" s="34" t="s">
        <v>0</v>
      </c>
    </row>
    <row r="3" spans="1:13" ht="26.25" x14ac:dyDescent="0.25">
      <c r="A3" s="34" t="s">
        <v>1</v>
      </c>
      <c r="B3" s="34" t="s">
        <v>1</v>
      </c>
      <c r="C3" s="34" t="s">
        <v>1</v>
      </c>
      <c r="D3" s="34" t="s">
        <v>1</v>
      </c>
      <c r="E3" s="34" t="s">
        <v>1</v>
      </c>
      <c r="F3" s="34" t="s">
        <v>1</v>
      </c>
      <c r="G3" s="34" t="s">
        <v>1</v>
      </c>
      <c r="H3" s="34" t="s">
        <v>1</v>
      </c>
      <c r="I3" s="34" t="s">
        <v>1</v>
      </c>
      <c r="J3" s="34" t="s">
        <v>1</v>
      </c>
      <c r="K3" s="34" t="s">
        <v>1</v>
      </c>
      <c r="L3" s="34" t="s">
        <v>1</v>
      </c>
      <c r="M3" s="34" t="s">
        <v>1</v>
      </c>
    </row>
    <row r="4" spans="1:13" ht="26.25" x14ac:dyDescent="0.25">
      <c r="A4" s="34" t="str">
        <f>+سهام!A4</f>
        <v>برای ماه منتهی به 1405/05/31</v>
      </c>
      <c r="B4" s="34" t="s">
        <v>128</v>
      </c>
      <c r="C4" s="34" t="s">
        <v>128</v>
      </c>
      <c r="D4" s="34" t="s">
        <v>128</v>
      </c>
      <c r="E4" s="34" t="s">
        <v>128</v>
      </c>
      <c r="F4" s="34" t="s">
        <v>128</v>
      </c>
      <c r="G4" s="34" t="s">
        <v>128</v>
      </c>
      <c r="H4" s="34" t="s">
        <v>128</v>
      </c>
      <c r="I4" s="34" t="s">
        <v>128</v>
      </c>
      <c r="J4" s="34" t="s">
        <v>128</v>
      </c>
      <c r="K4" s="34" t="s">
        <v>128</v>
      </c>
      <c r="L4" s="34" t="s">
        <v>128</v>
      </c>
      <c r="M4" s="34" t="s">
        <v>128</v>
      </c>
    </row>
    <row r="6" spans="1:13" ht="27" thickBot="1" x14ac:dyDescent="0.3">
      <c r="A6" s="35" t="s">
        <v>3</v>
      </c>
      <c r="C6" s="35" t="str">
        <f>+سهام!Q6</f>
        <v>1405/05/31</v>
      </c>
      <c r="D6" s="35" t="s">
        <v>129</v>
      </c>
      <c r="E6" s="35" t="s">
        <v>129</v>
      </c>
      <c r="F6" s="35" t="s">
        <v>129</v>
      </c>
      <c r="G6" s="35" t="s">
        <v>129</v>
      </c>
      <c r="H6" s="35" t="s">
        <v>129</v>
      </c>
      <c r="I6" s="35" t="s">
        <v>129</v>
      </c>
      <c r="J6" s="35" t="s">
        <v>129</v>
      </c>
      <c r="K6" s="35" t="s">
        <v>129</v>
      </c>
      <c r="L6" s="35" t="s">
        <v>129</v>
      </c>
      <c r="M6" s="35" t="s">
        <v>129</v>
      </c>
    </row>
    <row r="7" spans="1:13" ht="27" thickBot="1" x14ac:dyDescent="0.3">
      <c r="A7" s="35" t="s">
        <v>3</v>
      </c>
      <c r="C7" s="36" t="s">
        <v>7</v>
      </c>
      <c r="E7" s="36" t="s">
        <v>130</v>
      </c>
      <c r="G7" s="36" t="s">
        <v>131</v>
      </c>
      <c r="I7" s="36" t="s">
        <v>132</v>
      </c>
      <c r="K7" s="36" t="s">
        <v>133</v>
      </c>
      <c r="M7" s="36" t="s">
        <v>134</v>
      </c>
    </row>
    <row r="8" spans="1:13" ht="21" x14ac:dyDescent="0.25">
      <c r="A8" s="38" t="s">
        <v>19</v>
      </c>
      <c r="C8" s="39">
        <v>118600000</v>
      </c>
      <c r="E8" s="39">
        <v>1918</v>
      </c>
      <c r="G8" s="39">
        <v>1534</v>
      </c>
      <c r="I8" s="37" t="s">
        <v>135</v>
      </c>
      <c r="K8" s="39">
        <v>181932400000</v>
      </c>
      <c r="M8" s="37" t="s">
        <v>136</v>
      </c>
    </row>
    <row r="9" spans="1:13" ht="21" x14ac:dyDescent="0.25">
      <c r="A9" s="38"/>
      <c r="C9" s="39"/>
      <c r="E9" s="39"/>
      <c r="G9" s="39"/>
      <c r="K9" s="39"/>
    </row>
    <row r="10" spans="1:13" ht="21" x14ac:dyDescent="0.25">
      <c r="A10" s="38"/>
      <c r="C10" s="39"/>
      <c r="E10" s="39"/>
      <c r="G10" s="39"/>
      <c r="K10" s="39"/>
    </row>
  </sheetData>
  <mergeCells count="5">
    <mergeCell ref="A2:M2"/>
    <mergeCell ref="A3:M3"/>
    <mergeCell ref="A4:M4"/>
    <mergeCell ref="A6:A7"/>
    <mergeCell ref="C6:M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8"/>
  <sheetViews>
    <sheetView rightToLeft="1" zoomScale="90" zoomScaleNormal="90" workbookViewId="0">
      <selection activeCell="X26" sqref="X26"/>
    </sheetView>
  </sheetViews>
  <sheetFormatPr defaultRowHeight="22.5" x14ac:dyDescent="0.25"/>
  <cols>
    <col min="1" max="1" width="26.85546875" style="1" customWidth="1"/>
    <col min="2" max="2" width="1" style="1" customWidth="1"/>
    <col min="3" max="3" width="24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9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</row>
    <row r="3" spans="1:9" ht="24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  <c r="F3" s="29" t="s">
        <v>38</v>
      </c>
      <c r="G3" s="29" t="s">
        <v>38</v>
      </c>
    </row>
    <row r="4" spans="1:9" ht="24" x14ac:dyDescent="0.25">
      <c r="A4" s="29" t="str">
        <f>+سپرده!A4</f>
        <v>برای ماه منتهی به 1405/05/31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</row>
    <row r="6" spans="1:9" ht="24" x14ac:dyDescent="0.25">
      <c r="A6" s="28" t="s">
        <v>42</v>
      </c>
      <c r="C6" s="28" t="s">
        <v>33</v>
      </c>
      <c r="E6" s="28" t="s">
        <v>53</v>
      </c>
      <c r="G6" s="28" t="s">
        <v>13</v>
      </c>
    </row>
    <row r="7" spans="1:9" ht="24" x14ac:dyDescent="0.25">
      <c r="A7" s="3" t="s">
        <v>58</v>
      </c>
      <c r="C7" s="1">
        <f>+'سرمایه‌گذاری در سهام'!I70</f>
        <v>3733100387816</v>
      </c>
      <c r="E7" s="5">
        <f>+C7/$C$9</f>
        <v>0.99858430281198407</v>
      </c>
      <c r="G7" s="5">
        <v>0.21577529701790257</v>
      </c>
    </row>
    <row r="8" spans="1:9" ht="24.75" thickBot="1" x14ac:dyDescent="0.3">
      <c r="A8" s="3" t="s">
        <v>59</v>
      </c>
      <c r="C8" s="1">
        <f>+'درآمد سپرده بانکی'!C12</f>
        <v>5292432203</v>
      </c>
      <c r="E8" s="5">
        <f>+C8/$C$9</f>
        <v>1.4156971880159726E-3</v>
      </c>
      <c r="G8" s="5">
        <v>3.0590555085970652E-4</v>
      </c>
    </row>
    <row r="9" spans="1:9" ht="24.75" thickBot="1" x14ac:dyDescent="0.3">
      <c r="A9" s="3" t="s">
        <v>30</v>
      </c>
      <c r="C9" s="2">
        <f>SUM(C7:C8)</f>
        <v>3738392820019</v>
      </c>
      <c r="D9" s="3"/>
      <c r="E9" s="13">
        <f>SUM(E7:E8)</f>
        <v>1</v>
      </c>
      <c r="F9" s="3">
        <f>SUM(F7:F8)</f>
        <v>0</v>
      </c>
      <c r="G9" s="4">
        <f>SUM(G7:G8)</f>
        <v>0.21608120256876229</v>
      </c>
      <c r="H9" s="3"/>
      <c r="I9" s="3"/>
    </row>
    <row r="10" spans="1:9" ht="23.25" thickTop="1" x14ac:dyDescent="0.25"/>
    <row r="11" spans="1:9" x14ac:dyDescent="0.45">
      <c r="C11" s="19"/>
      <c r="G11" s="19"/>
    </row>
    <row r="12" spans="1:9" x14ac:dyDescent="0.45">
      <c r="C12" s="20"/>
      <c r="E12" s="19"/>
      <c r="G12" s="19"/>
    </row>
    <row r="13" spans="1:9" x14ac:dyDescent="0.45">
      <c r="C13" s="20"/>
      <c r="G13" s="19"/>
    </row>
    <row r="14" spans="1:9" x14ac:dyDescent="0.25">
      <c r="C14" s="6"/>
    </row>
    <row r="15" spans="1:9" ht="24.75" x14ac:dyDescent="0.25">
      <c r="C15" s="21"/>
    </row>
    <row r="16" spans="1:9" x14ac:dyDescent="0.25">
      <c r="C16" s="6"/>
    </row>
    <row r="17" spans="3:3" x14ac:dyDescent="0.25">
      <c r="C17" s="6"/>
    </row>
    <row r="18" spans="3:3" ht="24" x14ac:dyDescent="0.25">
      <c r="C18" s="27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1316A-5B37-450C-B3F1-D845B5C06938}">
  <dimension ref="A2:E9"/>
  <sheetViews>
    <sheetView rightToLeft="1" workbookViewId="0">
      <selection activeCell="W49" sqref="W49"/>
    </sheetView>
  </sheetViews>
  <sheetFormatPr defaultRowHeight="18.75" x14ac:dyDescent="0.25"/>
  <cols>
    <col min="1" max="1" width="24" style="22" customWidth="1"/>
    <col min="2" max="2" width="1" style="22" customWidth="1"/>
    <col min="3" max="3" width="22" style="22" customWidth="1"/>
    <col min="4" max="4" width="1" style="22" customWidth="1"/>
    <col min="5" max="5" width="22" style="22" customWidth="1"/>
    <col min="6" max="6" width="1" style="22" customWidth="1"/>
    <col min="7" max="7" width="9.140625" style="22" customWidth="1"/>
    <col min="8" max="16384" width="9.140625" style="22"/>
  </cols>
  <sheetData>
    <row r="2" spans="1:5" ht="26.25" x14ac:dyDescent="0.25">
      <c r="A2" s="30" t="str">
        <f>+سهام!A2</f>
        <v>صندوق سرمایه‌گذاری بخشی صنایع مفید - استیل</v>
      </c>
      <c r="B2" s="30" t="s">
        <v>99</v>
      </c>
      <c r="C2" s="30" t="s">
        <v>99</v>
      </c>
      <c r="D2" s="30" t="s">
        <v>99</v>
      </c>
      <c r="E2" s="30" t="s">
        <v>99</v>
      </c>
    </row>
    <row r="3" spans="1:5" ht="26.25" x14ac:dyDescent="0.25">
      <c r="A3" s="30" t="s">
        <v>38</v>
      </c>
      <c r="B3" s="30" t="s">
        <v>38</v>
      </c>
      <c r="C3" s="30" t="s">
        <v>38</v>
      </c>
      <c r="D3" s="30" t="s">
        <v>38</v>
      </c>
      <c r="E3" s="30" t="s">
        <v>38</v>
      </c>
    </row>
    <row r="4" spans="1:5" ht="26.25" x14ac:dyDescent="0.25">
      <c r="A4" s="30" t="str">
        <f>+سهام!A4</f>
        <v>برای ماه منتهی به 1405/05/31</v>
      </c>
      <c r="B4" s="30" t="s">
        <v>94</v>
      </c>
      <c r="C4" s="30" t="s">
        <v>94</v>
      </c>
      <c r="D4" s="30" t="s">
        <v>94</v>
      </c>
      <c r="E4" s="30" t="s">
        <v>94</v>
      </c>
    </row>
    <row r="5" spans="1:5" ht="26.25" x14ac:dyDescent="0.25">
      <c r="E5" s="23" t="s">
        <v>100</v>
      </c>
    </row>
    <row r="6" spans="1:5" ht="27" thickBot="1" x14ac:dyDescent="0.3">
      <c r="A6" s="31" t="s">
        <v>101</v>
      </c>
      <c r="C6" s="24" t="s">
        <v>40</v>
      </c>
      <c r="E6" s="24" t="s">
        <v>102</v>
      </c>
    </row>
    <row r="7" spans="1:5" ht="27" thickBot="1" x14ac:dyDescent="0.3">
      <c r="A7" s="31" t="s">
        <v>101</v>
      </c>
      <c r="C7" s="24" t="s">
        <v>33</v>
      </c>
      <c r="E7" s="24" t="s">
        <v>33</v>
      </c>
    </row>
    <row r="8" spans="1:5" ht="21.75" thickBot="1" x14ac:dyDescent="0.3">
      <c r="A8" s="25" t="s">
        <v>101</v>
      </c>
      <c r="C8" s="22">
        <v>0</v>
      </c>
      <c r="E8" s="22">
        <v>637514149</v>
      </c>
    </row>
    <row r="9" spans="1:5" ht="21.75" thickBot="1" x14ac:dyDescent="0.3">
      <c r="A9" s="25" t="s">
        <v>30</v>
      </c>
      <c r="C9" s="26">
        <f>SUM(C8:C8)</f>
        <v>0</v>
      </c>
      <c r="D9" s="25"/>
      <c r="E9" s="26">
        <f>SUM(E8:E8)</f>
        <v>637514149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71"/>
  <sheetViews>
    <sheetView rightToLeft="1" topLeftCell="A46" zoomScale="70" zoomScaleNormal="70" workbookViewId="0">
      <selection activeCell="X26" sqref="X26"/>
    </sheetView>
  </sheetViews>
  <sheetFormatPr defaultRowHeight="22.5" x14ac:dyDescent="0.25"/>
  <cols>
    <col min="1" max="1" width="47.7109375" style="1" bestFit="1" customWidth="1"/>
    <col min="2" max="2" width="1" style="1" customWidth="1"/>
    <col min="3" max="3" width="23" style="1" customWidth="1"/>
    <col min="4" max="4" width="1" style="1" customWidth="1"/>
    <col min="5" max="5" width="24" style="1" bestFit="1" customWidth="1"/>
    <col min="6" max="6" width="1" style="1" customWidth="1"/>
    <col min="7" max="7" width="23" style="1" customWidth="1"/>
    <col min="8" max="8" width="1" style="1" customWidth="1"/>
    <col min="9" max="9" width="24.140625" style="1" bestFit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24.140625" style="1" bestFit="1" customWidth="1"/>
    <col min="16" max="16" width="1" style="1" customWidth="1"/>
    <col min="17" max="17" width="23" style="1" customWidth="1"/>
    <col min="18" max="18" width="1" style="1" customWidth="1"/>
    <col min="19" max="19" width="24.28515625" style="1" bestFit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  <c r="R2" s="29" t="s">
        <v>0</v>
      </c>
      <c r="S2" s="29" t="s">
        <v>0</v>
      </c>
      <c r="T2" s="29" t="s">
        <v>0</v>
      </c>
      <c r="U2" s="29" t="s">
        <v>0</v>
      </c>
    </row>
    <row r="3" spans="1:21" ht="24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  <c r="F3" s="29" t="s">
        <v>38</v>
      </c>
      <c r="G3" s="29" t="s">
        <v>38</v>
      </c>
      <c r="H3" s="29" t="s">
        <v>38</v>
      </c>
      <c r="I3" s="29" t="s">
        <v>38</v>
      </c>
      <c r="J3" s="29" t="s">
        <v>38</v>
      </c>
      <c r="K3" s="29" t="s">
        <v>38</v>
      </c>
      <c r="L3" s="29" t="s">
        <v>38</v>
      </c>
      <c r="M3" s="29" t="s">
        <v>38</v>
      </c>
      <c r="N3" s="29" t="s">
        <v>38</v>
      </c>
      <c r="O3" s="29" t="s">
        <v>38</v>
      </c>
      <c r="P3" s="29" t="s">
        <v>38</v>
      </c>
      <c r="Q3" s="29" t="s">
        <v>38</v>
      </c>
      <c r="R3" s="29" t="s">
        <v>38</v>
      </c>
      <c r="S3" s="29" t="s">
        <v>38</v>
      </c>
      <c r="T3" s="29" t="s">
        <v>38</v>
      </c>
      <c r="U3" s="29" t="s">
        <v>38</v>
      </c>
    </row>
    <row r="4" spans="1:21" ht="24" x14ac:dyDescent="0.25">
      <c r="A4" s="29" t="str">
        <f>+سپرده!A4</f>
        <v>برای ماه منتهی به 1405/05/31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  <c r="R4" s="29" t="s">
        <v>2</v>
      </c>
      <c r="S4" s="29" t="s">
        <v>2</v>
      </c>
      <c r="T4" s="29" t="s">
        <v>2</v>
      </c>
      <c r="U4" s="29" t="s">
        <v>2</v>
      </c>
    </row>
    <row r="6" spans="1:21" ht="24" x14ac:dyDescent="0.25">
      <c r="A6" s="28" t="s">
        <v>3</v>
      </c>
      <c r="C6" s="28" t="s">
        <v>40</v>
      </c>
      <c r="D6" s="28" t="s">
        <v>40</v>
      </c>
      <c r="E6" s="28" t="s">
        <v>40</v>
      </c>
      <c r="F6" s="28" t="s">
        <v>40</v>
      </c>
      <c r="G6" s="28" t="s">
        <v>40</v>
      </c>
      <c r="H6" s="28" t="s">
        <v>40</v>
      </c>
      <c r="I6" s="28" t="s">
        <v>40</v>
      </c>
      <c r="J6" s="28" t="s">
        <v>40</v>
      </c>
      <c r="K6" s="28" t="s">
        <v>40</v>
      </c>
      <c r="M6" s="28" t="s">
        <v>41</v>
      </c>
      <c r="N6" s="28" t="s">
        <v>41</v>
      </c>
      <c r="O6" s="28" t="s">
        <v>41</v>
      </c>
      <c r="P6" s="28" t="s">
        <v>41</v>
      </c>
      <c r="Q6" s="28" t="s">
        <v>41</v>
      </c>
      <c r="R6" s="28" t="s">
        <v>41</v>
      </c>
      <c r="S6" s="28" t="s">
        <v>41</v>
      </c>
      <c r="T6" s="28" t="s">
        <v>41</v>
      </c>
      <c r="U6" s="28" t="s">
        <v>41</v>
      </c>
    </row>
    <row r="7" spans="1:21" ht="24.75" thickBot="1" x14ac:dyDescent="0.3">
      <c r="A7" s="28" t="s">
        <v>3</v>
      </c>
      <c r="C7" s="28" t="s">
        <v>50</v>
      </c>
      <c r="E7" s="28" t="s">
        <v>51</v>
      </c>
      <c r="G7" s="28" t="s">
        <v>52</v>
      </c>
      <c r="I7" s="28" t="s">
        <v>33</v>
      </c>
      <c r="K7" s="28" t="s">
        <v>53</v>
      </c>
      <c r="M7" s="28" t="s">
        <v>50</v>
      </c>
      <c r="O7" s="28" t="s">
        <v>51</v>
      </c>
      <c r="Q7" s="28" t="s">
        <v>52</v>
      </c>
      <c r="S7" s="28" t="s">
        <v>33</v>
      </c>
      <c r="U7" s="28" t="s">
        <v>53</v>
      </c>
    </row>
    <row r="8" spans="1:21" ht="24" x14ac:dyDescent="0.25">
      <c r="A8" s="3" t="s">
        <v>85</v>
      </c>
      <c r="C8" s="1">
        <f>IFERROR(VLOOKUP(A8,'درآمد سود سهام'!A:S,13,0),0)</f>
        <v>0</v>
      </c>
      <c r="E8" s="1">
        <f>IFERROR(VLOOKUP(A8,'درآمد ناشی از تغییر قیمت اوراق'!A:Q,9,0),0)</f>
        <v>13161545</v>
      </c>
      <c r="G8" s="1">
        <f>IFERROR(VLOOKUP(A8,'درآمد ناشی از فروش'!A:Q,9,0),0)</f>
        <v>0</v>
      </c>
      <c r="I8" s="1">
        <f>+G8+E8+C8</f>
        <v>13161545</v>
      </c>
      <c r="K8" s="5">
        <f t="shared" ref="K8:K69" si="0">+I8/$I$70</f>
        <v>3.5256338251594632E-6</v>
      </c>
      <c r="M8" s="1">
        <f>IFERROR(VLOOKUP(A8,'درآمد سود سهام'!A:S,19,0),0)</f>
        <v>13633683</v>
      </c>
      <c r="O8" s="1">
        <f>IFERROR(VLOOKUP(A8,'درآمد ناشی از تغییر قیمت اوراق'!A:Q,17,0),0)</f>
        <v>254819783</v>
      </c>
      <c r="Q8" s="1">
        <f>IFERROR(VLOOKUP(A8,'درآمد ناشی از فروش'!A:Q,17,0),0)</f>
        <v>2133386</v>
      </c>
      <c r="S8" s="1">
        <f>+M8+O8+Q8</f>
        <v>270586852</v>
      </c>
      <c r="U8" s="5">
        <f>+S8/$S$70</f>
        <v>3.9974231689004727E-5</v>
      </c>
    </row>
    <row r="9" spans="1:21" ht="24" x14ac:dyDescent="0.25">
      <c r="A9" s="3" t="s">
        <v>84</v>
      </c>
      <c r="C9" s="1">
        <f>IFERROR(VLOOKUP(A9,'درآمد سود سهام'!A:S,13,0),0)</f>
        <v>0</v>
      </c>
      <c r="E9" s="1">
        <f>IFERROR(VLOOKUP(A9,'درآمد ناشی از تغییر قیمت اوراق'!A:Q,9,0),0)</f>
        <v>122165946160</v>
      </c>
      <c r="G9" s="1">
        <f>IFERROR(VLOOKUP(A9,'درآمد ناشی از فروش'!A:Q,9,0),0)</f>
        <v>0</v>
      </c>
      <c r="I9" s="1">
        <f t="shared" ref="I9:I69" si="1">+G9+E9+C9</f>
        <v>122165946160</v>
      </c>
      <c r="K9" s="5">
        <f t="shared" si="0"/>
        <v>3.2725063209851565E-2</v>
      </c>
      <c r="M9" s="1">
        <f>IFERROR(VLOOKUP(A9,'درآمد سود سهام'!A:S,19,0),0)</f>
        <v>19549999762</v>
      </c>
      <c r="O9" s="1">
        <f>IFERROR(VLOOKUP(A9,'درآمد ناشی از تغییر قیمت اوراق'!A:Q,17,0),0)</f>
        <v>212966894558</v>
      </c>
      <c r="Q9" s="1">
        <f>IFERROR(VLOOKUP(A9,'درآمد ناشی از فروش'!A:Q,17,0),0)</f>
        <v>4794909</v>
      </c>
      <c r="S9" s="1">
        <f t="shared" ref="S9:S69" si="2">+M9+O9+Q9</f>
        <v>232521689229</v>
      </c>
      <c r="U9" s="5">
        <f t="shared" ref="U9:U69" si="3">+S9/$S$70</f>
        <v>3.4350803851913699E-2</v>
      </c>
    </row>
    <row r="10" spans="1:21" ht="24" x14ac:dyDescent="0.25">
      <c r="A10" s="3" t="s">
        <v>81</v>
      </c>
      <c r="C10" s="1">
        <f>IFERROR(VLOOKUP(A10,'درآمد سود سهام'!A:S,13,0),0)</f>
        <v>0</v>
      </c>
      <c r="E10" s="1">
        <f>IFERROR(VLOOKUP(A10,'درآمد ناشی از تغییر قیمت اوراق'!A:Q,9,0),0)</f>
        <v>81285315473</v>
      </c>
      <c r="G10" s="1">
        <f>IFERROR(VLOOKUP(A10,'درآمد ناشی از فروش'!A:Q,9,0),0)</f>
        <v>0</v>
      </c>
      <c r="I10" s="1">
        <f t="shared" si="1"/>
        <v>81285315473</v>
      </c>
      <c r="K10" s="5">
        <f t="shared" si="0"/>
        <v>2.1774210985136374E-2</v>
      </c>
      <c r="M10" s="1">
        <f>IFERROR(VLOOKUP(A10,'درآمد سود سهام'!A:S,19,0),0)</f>
        <v>13634997560</v>
      </c>
      <c r="O10" s="1">
        <f>IFERROR(VLOOKUP(A10,'درآمد ناشی از تغییر قیمت اوراق'!A:Q,17,0),0)</f>
        <v>45672237517</v>
      </c>
      <c r="Q10" s="1">
        <f>IFERROR(VLOOKUP(A10,'درآمد ناشی از فروش'!A:Q,17,0),0)</f>
        <v>-6117167976</v>
      </c>
      <c r="S10" s="1">
        <f t="shared" si="2"/>
        <v>53190067101</v>
      </c>
      <c r="U10" s="5">
        <f t="shared" si="3"/>
        <v>7.8578543271166854E-3</v>
      </c>
    </row>
    <row r="11" spans="1:21" ht="24" x14ac:dyDescent="0.25">
      <c r="A11" s="3" t="s">
        <v>82</v>
      </c>
      <c r="C11" s="1">
        <f>IFERROR(VLOOKUP(A11,'درآمد سود سهام'!A:S,13,0),0)</f>
        <v>0</v>
      </c>
      <c r="E11" s="1">
        <f>IFERROR(VLOOKUP(A11,'درآمد ناشی از تغییر قیمت اوراق'!A:Q,9,0),0)</f>
        <v>0</v>
      </c>
      <c r="G11" s="1">
        <f>IFERROR(VLOOKUP(A11,'درآمد ناشی از فروش'!A:Q,9,0),0)</f>
        <v>0</v>
      </c>
      <c r="I11" s="1">
        <f t="shared" si="1"/>
        <v>0</v>
      </c>
      <c r="K11" s="5">
        <f t="shared" si="0"/>
        <v>0</v>
      </c>
      <c r="M11" s="1">
        <f>IFERROR(VLOOKUP(A11,'درآمد سود سهام'!A:S,19,0),0)</f>
        <v>0</v>
      </c>
      <c r="O11" s="1">
        <f>IFERROR(VLOOKUP(A11,'درآمد ناشی از تغییر قیمت اوراق'!A:Q,17,0),0)</f>
        <v>0</v>
      </c>
      <c r="Q11" s="1">
        <f>IFERROR(VLOOKUP(A11,'درآمد ناشی از فروش'!A:Q,17,0),0)</f>
        <v>-615256705</v>
      </c>
      <c r="S11" s="1">
        <f t="shared" si="2"/>
        <v>-615256705</v>
      </c>
      <c r="U11" s="5">
        <f t="shared" si="3"/>
        <v>-9.0892864498396382E-5</v>
      </c>
    </row>
    <row r="12" spans="1:21" ht="24" x14ac:dyDescent="0.25">
      <c r="A12" s="3" t="s">
        <v>92</v>
      </c>
      <c r="C12" s="1">
        <f>IFERROR(VLOOKUP(A12,'درآمد سود سهام'!A:S,13,0),0)</f>
        <v>0</v>
      </c>
      <c r="E12" s="1">
        <f>IFERROR(VLOOKUP(A12,'درآمد ناشی از تغییر قیمت اوراق'!A:Q,9,0),0)</f>
        <v>0</v>
      </c>
      <c r="G12" s="1">
        <f>IFERROR(VLOOKUP(A12,'درآمد ناشی از فروش'!A:Q,9,0),0)</f>
        <v>0</v>
      </c>
      <c r="I12" s="1">
        <f t="shared" si="1"/>
        <v>0</v>
      </c>
      <c r="K12" s="5">
        <f t="shared" si="0"/>
        <v>0</v>
      </c>
      <c r="M12" s="1">
        <f>IFERROR(VLOOKUP(A12,'درآمد سود سهام'!A:S,19,0),0)</f>
        <v>0</v>
      </c>
      <c r="O12" s="1">
        <f>IFERROR(VLOOKUP(A12,'درآمد ناشی از تغییر قیمت اوراق'!A:Q,17,0),0)</f>
        <v>0</v>
      </c>
      <c r="Q12" s="1">
        <f>IFERROR(VLOOKUP(A12,'درآمد ناشی از فروش'!A:Q,17,0),0)</f>
        <v>-604478310</v>
      </c>
      <c r="S12" s="1">
        <f t="shared" si="2"/>
        <v>-604478310</v>
      </c>
      <c r="U12" s="5">
        <f t="shared" si="3"/>
        <v>-8.9300554835968242E-5</v>
      </c>
    </row>
    <row r="13" spans="1:21" ht="24" x14ac:dyDescent="0.25">
      <c r="A13" s="3" t="s">
        <v>89</v>
      </c>
      <c r="C13" s="1">
        <f>IFERROR(VLOOKUP(A13,'درآمد سود سهام'!A:S,13,0),0)</f>
        <v>0</v>
      </c>
      <c r="E13" s="1">
        <f>IFERROR(VLOOKUP(A13,'درآمد ناشی از تغییر قیمت اوراق'!A:Q,9,0),0)</f>
        <v>0</v>
      </c>
      <c r="G13" s="1">
        <f>IFERROR(VLOOKUP(A13,'درآمد ناشی از فروش'!A:Q,9,0),0)</f>
        <v>0</v>
      </c>
      <c r="I13" s="1">
        <f t="shared" si="1"/>
        <v>0</v>
      </c>
      <c r="K13" s="5">
        <f t="shared" si="0"/>
        <v>0</v>
      </c>
      <c r="M13" s="1">
        <f>IFERROR(VLOOKUP(A13,'درآمد سود سهام'!A:S,19,0),0)</f>
        <v>0</v>
      </c>
      <c r="O13" s="1">
        <f>IFERROR(VLOOKUP(A13,'درآمد ناشی از تغییر قیمت اوراق'!A:Q,17,0),0)</f>
        <v>0</v>
      </c>
      <c r="Q13" s="1">
        <f>IFERROR(VLOOKUP(A13,'درآمد ناشی از فروش'!A:Q,17,0),0)</f>
        <v>-5841989625</v>
      </c>
      <c r="S13" s="1">
        <f t="shared" si="2"/>
        <v>-5841989625</v>
      </c>
      <c r="U13" s="5">
        <f t="shared" si="3"/>
        <v>-8.6304654150199376E-4</v>
      </c>
    </row>
    <row r="14" spans="1:21" ht="24" x14ac:dyDescent="0.25">
      <c r="A14" s="3" t="s">
        <v>91</v>
      </c>
      <c r="C14" s="1">
        <f>IFERROR(VLOOKUP(A14,'درآمد سود سهام'!A:S,13,0),0)</f>
        <v>0</v>
      </c>
      <c r="E14" s="1">
        <f>IFERROR(VLOOKUP(A14,'درآمد ناشی از تغییر قیمت اوراق'!A:Q,9,0),0)</f>
        <v>6642371620</v>
      </c>
      <c r="G14" s="1">
        <f>IFERROR(VLOOKUP(A14,'درآمد ناشی از فروش'!A:Q,9,0),0)</f>
        <v>0</v>
      </c>
      <c r="I14" s="1">
        <f t="shared" si="1"/>
        <v>6642371620</v>
      </c>
      <c r="K14" s="5">
        <f t="shared" si="0"/>
        <v>1.7793177064509723E-3</v>
      </c>
      <c r="M14" s="1">
        <f>IFERROR(VLOOKUP(A14,'درآمد سود سهام'!A:S,19,0),0)</f>
        <v>2110950302</v>
      </c>
      <c r="O14" s="1">
        <f>IFERROR(VLOOKUP(A14,'درآمد ناشی از تغییر قیمت اوراق'!A:Q,17,0),0)</f>
        <v>15474741517</v>
      </c>
      <c r="Q14" s="1">
        <f>IFERROR(VLOOKUP(A14,'درآمد ناشی از فروش'!A:Q,17,0),0)</f>
        <v>-1570</v>
      </c>
      <c r="S14" s="1">
        <f t="shared" si="2"/>
        <v>17585690249</v>
      </c>
      <c r="U14" s="5">
        <f t="shared" si="3"/>
        <v>2.5979623593263032E-3</v>
      </c>
    </row>
    <row r="15" spans="1:21" ht="24" x14ac:dyDescent="0.25">
      <c r="A15" s="3" t="s">
        <v>90</v>
      </c>
      <c r="C15" s="1">
        <f>IFERROR(VLOOKUP(A15,'درآمد سود سهام'!A:S,13,0),0)</f>
        <v>0</v>
      </c>
      <c r="E15" s="1">
        <f>IFERROR(VLOOKUP(A15,'درآمد ناشی از تغییر قیمت اوراق'!A:Q,9,0),0)</f>
        <v>0</v>
      </c>
      <c r="G15" s="1">
        <f>IFERROR(VLOOKUP(A15,'درآمد ناشی از فروش'!A:Q,9,0),0)</f>
        <v>0</v>
      </c>
      <c r="I15" s="1">
        <f t="shared" si="1"/>
        <v>0</v>
      </c>
      <c r="K15" s="5">
        <f t="shared" si="0"/>
        <v>0</v>
      </c>
      <c r="M15" s="1">
        <f>IFERROR(VLOOKUP(A15,'درآمد سود سهام'!A:S,19,0),0)</f>
        <v>5279745055</v>
      </c>
      <c r="O15" s="1">
        <f>IFERROR(VLOOKUP(A15,'درآمد ناشی از تغییر قیمت اوراق'!A:Q,17,0),0)</f>
        <v>0</v>
      </c>
      <c r="Q15" s="1">
        <f>IFERROR(VLOOKUP(A15,'درآمد ناشی از فروش'!A:Q,17,0),0)</f>
        <v>27750021433</v>
      </c>
      <c r="S15" s="1">
        <f t="shared" si="2"/>
        <v>33029766488</v>
      </c>
      <c r="U15" s="5">
        <f t="shared" si="3"/>
        <v>4.8795406298050136E-3</v>
      </c>
    </row>
    <row r="16" spans="1:21" ht="24" x14ac:dyDescent="0.25">
      <c r="A16" s="3" t="s">
        <v>93</v>
      </c>
      <c r="C16" s="1">
        <f>IFERROR(VLOOKUP(A16,'درآمد سود سهام'!A:S,13,0),0)</f>
        <v>0</v>
      </c>
      <c r="E16" s="1">
        <f>IFERROR(VLOOKUP(A16,'درآمد ناشی از تغییر قیمت اوراق'!A:Q,9,0),0)</f>
        <v>15280961057</v>
      </c>
      <c r="G16" s="1">
        <f>IFERROR(VLOOKUP(A16,'درآمد ناشی از فروش'!A:Q,9,0),0)</f>
        <v>0</v>
      </c>
      <c r="I16" s="1">
        <f t="shared" si="1"/>
        <v>15280961057</v>
      </c>
      <c r="K16" s="5">
        <f t="shared" si="0"/>
        <v>4.093369979246639E-3</v>
      </c>
      <c r="M16" s="1">
        <f>IFERROR(VLOOKUP(A16,'درآمد سود سهام'!A:S,19,0),0)</f>
        <v>6076544181</v>
      </c>
      <c r="O16" s="1">
        <f>IFERROR(VLOOKUP(A16,'درآمد ناشی از تغییر قیمت اوراق'!A:Q,17,0),0)</f>
        <v>42062274213</v>
      </c>
      <c r="Q16" s="1">
        <f>IFERROR(VLOOKUP(A16,'درآمد ناشی از فروش'!A:Q,17,0),0)</f>
        <v>5953716922</v>
      </c>
      <c r="S16" s="1">
        <f t="shared" si="2"/>
        <v>54092535316</v>
      </c>
      <c r="U16" s="5">
        <f t="shared" si="3"/>
        <v>7.9911774108205914E-3</v>
      </c>
    </row>
    <row r="17" spans="1:21" ht="24" x14ac:dyDescent="0.25">
      <c r="A17" s="3" t="s">
        <v>22</v>
      </c>
      <c r="C17" s="1">
        <f>IFERROR(VLOOKUP(A17,'درآمد سود سهام'!A:S,13,0),0)</f>
        <v>0</v>
      </c>
      <c r="E17" s="1">
        <f>IFERROR(VLOOKUP(A17,'درآمد ناشی از تغییر قیمت اوراق'!A:Q,9,0),0)</f>
        <v>13397389669</v>
      </c>
      <c r="G17" s="1">
        <f>IFERROR(VLOOKUP(A17,'درآمد ناشی از فروش'!A:Q,9,0),0)</f>
        <v>0</v>
      </c>
      <c r="I17" s="1">
        <f t="shared" si="1"/>
        <v>13397389669</v>
      </c>
      <c r="K17" s="5">
        <f t="shared" si="0"/>
        <v>3.5888104463319727E-3</v>
      </c>
      <c r="M17" s="1">
        <f>IFERROR(VLOOKUP(A17,'درآمد سود سهام'!A:S,19,0),0)</f>
        <v>4324049317</v>
      </c>
      <c r="O17" s="1">
        <f>IFERROR(VLOOKUP(A17,'درآمد ناشی از تغییر قیمت اوراق'!A:Q,17,0),0)</f>
        <v>26314872842</v>
      </c>
      <c r="Q17" s="1">
        <f>IFERROR(VLOOKUP(A17,'درآمد ناشی از فروش'!A:Q,17,0),0)</f>
        <v>8945654</v>
      </c>
      <c r="S17" s="1">
        <f t="shared" si="2"/>
        <v>30647867813</v>
      </c>
      <c r="U17" s="5">
        <f t="shared" si="3"/>
        <v>4.5276589001850415E-3</v>
      </c>
    </row>
    <row r="18" spans="1:21" ht="24" x14ac:dyDescent="0.25">
      <c r="A18" s="3" t="s">
        <v>18</v>
      </c>
      <c r="C18" s="1">
        <f>IFERROR(VLOOKUP(A18,'درآمد سود سهام'!A:S,13,0),0)</f>
        <v>0</v>
      </c>
      <c r="E18" s="1">
        <f>IFERROR(VLOOKUP(A18,'درآمد ناشی از تغییر قیمت اوراق'!A:Q,9,0),0)</f>
        <v>-2679129000</v>
      </c>
      <c r="G18" s="1">
        <f>IFERROR(VLOOKUP(A18,'درآمد ناشی از فروش'!A:Q,9,0),0)</f>
        <v>0</v>
      </c>
      <c r="I18" s="1">
        <f t="shared" si="1"/>
        <v>-2679129000</v>
      </c>
      <c r="K18" s="5">
        <f t="shared" si="0"/>
        <v>-7.1766861902349975E-4</v>
      </c>
      <c r="M18" s="1">
        <f>IFERROR(VLOOKUP(A18,'درآمد سود سهام'!A:S,19,0),0)</f>
        <v>38822563046</v>
      </c>
      <c r="O18" s="1">
        <f>IFERROR(VLOOKUP(A18,'درآمد ناشی از تغییر قیمت اوراق'!A:Q,17,0),0)</f>
        <v>200823046543</v>
      </c>
      <c r="Q18" s="1">
        <f>IFERROR(VLOOKUP(A18,'درآمد ناشی از فروش'!A:Q,17,0),0)</f>
        <v>8738968087</v>
      </c>
      <c r="S18" s="1">
        <f t="shared" si="2"/>
        <v>248384577676</v>
      </c>
      <c r="U18" s="5">
        <f t="shared" si="3"/>
        <v>3.6694253924784252E-2</v>
      </c>
    </row>
    <row r="19" spans="1:21" ht="24" x14ac:dyDescent="0.25">
      <c r="A19" s="3" t="s">
        <v>16</v>
      </c>
      <c r="C19" s="1">
        <f>IFERROR(VLOOKUP(A19,'درآمد سود سهام'!A:S,13,0),0)</f>
        <v>0</v>
      </c>
      <c r="E19" s="1">
        <f>IFERROR(VLOOKUP(A19,'درآمد ناشی از تغییر قیمت اوراق'!A:Q,9,0),0)</f>
        <v>0</v>
      </c>
      <c r="G19" s="1">
        <f>IFERROR(VLOOKUP(A19,'درآمد ناشی از فروش'!A:Q,9,0),0)</f>
        <v>0</v>
      </c>
      <c r="I19" s="1">
        <f t="shared" si="1"/>
        <v>0</v>
      </c>
      <c r="K19" s="5">
        <f t="shared" si="0"/>
        <v>0</v>
      </c>
      <c r="M19" s="1">
        <f>IFERROR(VLOOKUP(A19,'درآمد سود سهام'!A:S,19,0),0)</f>
        <v>7295546065</v>
      </c>
      <c r="O19" s="1">
        <f>IFERROR(VLOOKUP(A19,'درآمد ناشی از تغییر قیمت اوراق'!A:Q,17,0),0)</f>
        <v>0</v>
      </c>
      <c r="Q19" s="1">
        <f>IFERROR(VLOOKUP(A19,'درآمد ناشی از فروش'!A:Q,17,0),0)</f>
        <v>1638688548</v>
      </c>
      <c r="S19" s="1">
        <f t="shared" si="2"/>
        <v>8934234613</v>
      </c>
      <c r="U19" s="5">
        <f t="shared" si="3"/>
        <v>1.319868876644411E-3</v>
      </c>
    </row>
    <row r="20" spans="1:21" ht="24" x14ac:dyDescent="0.25">
      <c r="A20" s="3" t="s">
        <v>26</v>
      </c>
      <c r="C20" s="1">
        <f>IFERROR(VLOOKUP(A20,'درآمد سود سهام'!A:S,13,0),0)</f>
        <v>0</v>
      </c>
      <c r="E20" s="1">
        <f>IFERROR(VLOOKUP(A20,'درآمد ناشی از تغییر قیمت اوراق'!A:Q,9,0),0)</f>
        <v>29381114700</v>
      </c>
      <c r="G20" s="1">
        <f>IFERROR(VLOOKUP(A20,'درآمد ناشی از فروش'!A:Q,9,0),0)</f>
        <v>0</v>
      </c>
      <c r="I20" s="1">
        <f t="shared" si="1"/>
        <v>29381114700</v>
      </c>
      <c r="K20" s="5">
        <f t="shared" si="0"/>
        <v>7.8704325219577133E-3</v>
      </c>
      <c r="M20" s="1">
        <f>IFERROR(VLOOKUP(A20,'درآمد سود سهام'!A:S,19,0),0)</f>
        <v>0</v>
      </c>
      <c r="O20" s="1">
        <f>IFERROR(VLOOKUP(A20,'درآمد ناشی از تغییر قیمت اوراق'!A:Q,17,0),0)</f>
        <v>20478538580</v>
      </c>
      <c r="Q20" s="1">
        <f>IFERROR(VLOOKUP(A20,'درآمد ناشی از فروش'!A:Q,17,0),0)</f>
        <v>-1015073065</v>
      </c>
      <c r="S20" s="1">
        <f t="shared" si="2"/>
        <v>19463465515</v>
      </c>
      <c r="U20" s="5">
        <f t="shared" si="3"/>
        <v>2.8753691253541164E-3</v>
      </c>
    </row>
    <row r="21" spans="1:21" ht="24" x14ac:dyDescent="0.25">
      <c r="A21" s="3" t="s">
        <v>15</v>
      </c>
      <c r="C21" s="1">
        <f>IFERROR(VLOOKUP(A21,'درآمد سود سهام'!A:S,13,0),0)</f>
        <v>0</v>
      </c>
      <c r="E21" s="1">
        <f>IFERROR(VLOOKUP(A21,'درآمد ناشی از تغییر قیمت اوراق'!A:Q,9,0),0)</f>
        <v>15578237354</v>
      </c>
      <c r="G21" s="1">
        <f>IFERROR(VLOOKUP(A21,'درآمد ناشی از فروش'!A:Q,9,0),0)</f>
        <v>0</v>
      </c>
      <c r="I21" s="1">
        <f t="shared" si="1"/>
        <v>15578237354</v>
      </c>
      <c r="K21" s="5">
        <f t="shared" si="0"/>
        <v>4.1730025275623075E-3</v>
      </c>
      <c r="M21" s="1">
        <f>IFERROR(VLOOKUP(A21,'درآمد سود سهام'!A:S,19,0),0)</f>
        <v>19812000000</v>
      </c>
      <c r="O21" s="1">
        <f>IFERROR(VLOOKUP(A21,'درآمد ناشی از تغییر قیمت اوراق'!A:Q,17,0),0)</f>
        <v>-16170036666</v>
      </c>
      <c r="Q21" s="1">
        <f>IFERROR(VLOOKUP(A21,'درآمد ناشی از فروش'!A:Q,17,0),0)</f>
        <v>-2477300790</v>
      </c>
      <c r="S21" s="1">
        <f t="shared" si="2"/>
        <v>1164662544</v>
      </c>
      <c r="U21" s="5">
        <f t="shared" si="3"/>
        <v>1.7205747444580812E-4</v>
      </c>
    </row>
    <row r="22" spans="1:21" ht="24" x14ac:dyDescent="0.25">
      <c r="A22" s="3" t="s">
        <v>23</v>
      </c>
      <c r="C22" s="1">
        <f>IFERROR(VLOOKUP(A22,'درآمد سود سهام'!A:S,13,0),0)</f>
        <v>0</v>
      </c>
      <c r="E22" s="1">
        <f>IFERROR(VLOOKUP(A22,'درآمد ناشی از تغییر قیمت اوراق'!A:Q,9,0),0)</f>
        <v>0</v>
      </c>
      <c r="G22" s="1">
        <f>IFERROR(VLOOKUP(A22,'درآمد ناشی از فروش'!A:Q,9,0),0)</f>
        <v>0</v>
      </c>
      <c r="I22" s="1">
        <f t="shared" si="1"/>
        <v>0</v>
      </c>
      <c r="K22" s="5">
        <f t="shared" si="0"/>
        <v>0</v>
      </c>
      <c r="M22" s="1">
        <f>IFERROR(VLOOKUP(A22,'درآمد سود سهام'!A:S,19,0),0)</f>
        <v>6881344759</v>
      </c>
      <c r="O22" s="1">
        <f>IFERROR(VLOOKUP(A22,'درآمد ناشی از تغییر قیمت اوراق'!A:Q,17,0),0)</f>
        <v>0</v>
      </c>
      <c r="Q22" s="1">
        <f>IFERROR(VLOOKUP(A22,'درآمد ناشی از فروش'!A:Q,17,0),0)</f>
        <v>29878188717</v>
      </c>
      <c r="S22" s="1">
        <f t="shared" si="2"/>
        <v>36759533476</v>
      </c>
      <c r="U22" s="5">
        <f t="shared" si="3"/>
        <v>5.4305451173560695E-3</v>
      </c>
    </row>
    <row r="23" spans="1:21" ht="24" x14ac:dyDescent="0.25">
      <c r="A23" s="3" t="s">
        <v>27</v>
      </c>
      <c r="C23" s="1">
        <f>IFERROR(VLOOKUP(A23,'درآمد سود سهام'!A:S,13,0),0)</f>
        <v>174041736320</v>
      </c>
      <c r="E23" s="1">
        <f>IFERROR(VLOOKUP(A23,'درآمد ناشی از تغییر قیمت اوراق'!A:Q,9,0),0)</f>
        <v>1694840266246</v>
      </c>
      <c r="G23" s="1">
        <f>IFERROR(VLOOKUP(A23,'درآمد ناشی از فروش'!A:Q,9,0),0)</f>
        <v>0</v>
      </c>
      <c r="I23" s="1">
        <f t="shared" si="1"/>
        <v>1868882002566</v>
      </c>
      <c r="K23" s="5">
        <f t="shared" si="0"/>
        <v>0.50062463057934647</v>
      </c>
      <c r="M23" s="1">
        <f>IFERROR(VLOOKUP(A23,'درآمد سود سهام'!A:S,19,0),0)</f>
        <v>174041736320</v>
      </c>
      <c r="O23" s="1">
        <f>IFERROR(VLOOKUP(A23,'درآمد ناشی از تغییر قیمت اوراق'!A:Q,17,0),0)</f>
        <v>4163891777305</v>
      </c>
      <c r="Q23" s="1">
        <f>IFERROR(VLOOKUP(A23,'درآمد ناشی از فروش'!A:Q,17,0),0)</f>
        <v>187497270714</v>
      </c>
      <c r="S23" s="1">
        <f t="shared" si="2"/>
        <v>4525430784339</v>
      </c>
      <c r="U23" s="5">
        <f t="shared" si="3"/>
        <v>0.66854918237387817</v>
      </c>
    </row>
    <row r="24" spans="1:21" ht="24" x14ac:dyDescent="0.25">
      <c r="A24" s="3" t="s">
        <v>24</v>
      </c>
      <c r="C24" s="1">
        <f>IFERROR(VLOOKUP(A24,'درآمد سود سهام'!A:S,13,0),0)</f>
        <v>31773278355</v>
      </c>
      <c r="E24" s="1">
        <f>IFERROR(VLOOKUP(A24,'درآمد ناشی از تغییر قیمت اوراق'!A:Q,9,0),0)</f>
        <v>372072751799</v>
      </c>
      <c r="G24" s="1">
        <f>IFERROR(VLOOKUP(A24,'درآمد ناشی از فروش'!A:Q,9,0),0)</f>
        <v>-166872584334</v>
      </c>
      <c r="I24" s="1">
        <f t="shared" si="1"/>
        <v>236973445820</v>
      </c>
      <c r="K24" s="5">
        <f t="shared" si="0"/>
        <v>6.347899097314072E-2</v>
      </c>
      <c r="M24" s="1">
        <f>IFERROR(VLOOKUP(A24,'درآمد سود سهام'!A:S,19,0),0)</f>
        <v>31773278355</v>
      </c>
      <c r="O24" s="1">
        <f>IFERROR(VLOOKUP(A24,'درآمد ناشی از تغییر قیمت اوراق'!A:Q,17,0),0)</f>
        <v>-158598744149</v>
      </c>
      <c r="Q24" s="1">
        <f>IFERROR(VLOOKUP(A24,'درآمد ناشی از فروش'!A:Q,17,0),0)</f>
        <v>-179510412400</v>
      </c>
      <c r="S24" s="1">
        <f t="shared" si="2"/>
        <v>-306335878194</v>
      </c>
      <c r="U24" s="5">
        <f t="shared" si="3"/>
        <v>-4.5255492937187086E-2</v>
      </c>
    </row>
    <row r="25" spans="1:21" ht="24" x14ac:dyDescent="0.25">
      <c r="A25" s="3" t="s">
        <v>28</v>
      </c>
      <c r="C25" s="1">
        <f>IFERROR(VLOOKUP(A25,'درآمد سود سهام'!A:S,13,0),0)</f>
        <v>0</v>
      </c>
      <c r="E25" s="1">
        <f>IFERROR(VLOOKUP(A25,'درآمد ناشی از تغییر قیمت اوراق'!A:Q,9,0),0)</f>
        <v>0</v>
      </c>
      <c r="G25" s="1">
        <f>IFERROR(VLOOKUP(A25,'درآمد ناشی از فروش'!A:Q,9,0),0)</f>
        <v>0</v>
      </c>
      <c r="I25" s="1">
        <f t="shared" si="1"/>
        <v>0</v>
      </c>
      <c r="K25" s="5">
        <f t="shared" si="0"/>
        <v>0</v>
      </c>
      <c r="M25" s="1">
        <f>IFERROR(VLOOKUP(A25,'درآمد سود سهام'!A:S,19,0),0)</f>
        <v>0</v>
      </c>
      <c r="O25" s="1">
        <f>IFERROR(VLOOKUP(A25,'درآمد ناشی از تغییر قیمت اوراق'!A:Q,17,0),0)</f>
        <v>0</v>
      </c>
      <c r="Q25" s="1">
        <f>IFERROR(VLOOKUP(A25,'درآمد ناشی از فروش'!A:Q,17,0),0)</f>
        <v>10285827295</v>
      </c>
      <c r="S25" s="1">
        <f t="shared" si="2"/>
        <v>10285827295</v>
      </c>
      <c r="U25" s="5">
        <f t="shared" si="3"/>
        <v>1.5195418416095797E-3</v>
      </c>
    </row>
    <row r="26" spans="1:21" ht="24" x14ac:dyDescent="0.25">
      <c r="A26" s="3" t="s">
        <v>29</v>
      </c>
      <c r="C26" s="1">
        <f>IFERROR(VLOOKUP(A26,'درآمد سود سهام'!A:S,13,0),0)</f>
        <v>0</v>
      </c>
      <c r="E26" s="1">
        <f>IFERROR(VLOOKUP(A26,'درآمد ناشی از تغییر قیمت اوراق'!A:Q,9,0),0)</f>
        <v>47038559350</v>
      </c>
      <c r="G26" s="1">
        <f>IFERROR(VLOOKUP(A26,'درآمد ناشی از فروش'!A:Q,9,0),0)</f>
        <v>0</v>
      </c>
      <c r="I26" s="1">
        <f t="shared" si="1"/>
        <v>47038559350</v>
      </c>
      <c r="K26" s="5">
        <f t="shared" si="0"/>
        <v>1.2600400327707038E-2</v>
      </c>
      <c r="M26" s="1">
        <f>IFERROR(VLOOKUP(A26,'درآمد سود سهام'!A:S,19,0),0)</f>
        <v>5435662965</v>
      </c>
      <c r="O26" s="1">
        <f>IFERROR(VLOOKUP(A26,'درآمد ناشی از تغییر قیمت اوراق'!A:Q,17,0),0)</f>
        <v>39997786373</v>
      </c>
      <c r="Q26" s="1">
        <f>IFERROR(VLOOKUP(A26,'درآمد ناشی از فروش'!A:Q,17,0),0)</f>
        <v>-578257525</v>
      </c>
      <c r="S26" s="1">
        <f t="shared" si="2"/>
        <v>44855191813</v>
      </c>
      <c r="U26" s="5">
        <f t="shared" si="3"/>
        <v>6.6265297694050934E-3</v>
      </c>
    </row>
    <row r="27" spans="1:21" ht="24" x14ac:dyDescent="0.25">
      <c r="A27" s="3" t="s">
        <v>21</v>
      </c>
      <c r="C27" s="1">
        <f>IFERROR(VLOOKUP(A27,'درآمد سود سهام'!A:S,13,0),0)</f>
        <v>0</v>
      </c>
      <c r="E27" s="1">
        <f>IFERROR(VLOOKUP(A27,'درآمد ناشی از تغییر قیمت اوراق'!A:Q,9,0),0)</f>
        <v>0</v>
      </c>
      <c r="G27" s="1">
        <f>IFERROR(VLOOKUP(A27,'درآمد ناشی از فروش'!A:Q,9,0),0)</f>
        <v>0</v>
      </c>
      <c r="I27" s="1">
        <f t="shared" si="1"/>
        <v>0</v>
      </c>
      <c r="K27" s="5">
        <f t="shared" si="0"/>
        <v>0</v>
      </c>
      <c r="M27" s="1">
        <f>IFERROR(VLOOKUP(A27,'درآمد سود سهام'!A:S,19,0),0)</f>
        <v>0</v>
      </c>
      <c r="O27" s="1">
        <f>IFERROR(VLOOKUP(A27,'درآمد ناشی از تغییر قیمت اوراق'!A:Q,17,0),0)</f>
        <v>0</v>
      </c>
      <c r="Q27" s="1">
        <f>IFERROR(VLOOKUP(A27,'درآمد ناشی از فروش'!A:Q,17,0),0)</f>
        <v>-8101346048</v>
      </c>
      <c r="S27" s="1">
        <f t="shared" si="2"/>
        <v>-8101346048</v>
      </c>
      <c r="U27" s="5">
        <f t="shared" si="3"/>
        <v>-1.196824906760639E-3</v>
      </c>
    </row>
    <row r="28" spans="1:21" ht="24" x14ac:dyDescent="0.25">
      <c r="A28" s="3" t="s">
        <v>63</v>
      </c>
      <c r="C28" s="1">
        <f>IFERROR(VLOOKUP(A28,'درآمد سود سهام'!A:S,13,0),0)</f>
        <v>0</v>
      </c>
      <c r="E28" s="1">
        <f>IFERROR(VLOOKUP(A28,'درآمد ناشی از تغییر قیمت اوراق'!A:Q,9,0),0)</f>
        <v>0</v>
      </c>
      <c r="G28" s="1">
        <f>IFERROR(VLOOKUP(A28,'درآمد ناشی از فروش'!A:Q,9,0),0)</f>
        <v>0</v>
      </c>
      <c r="I28" s="1">
        <f t="shared" si="1"/>
        <v>0</v>
      </c>
      <c r="K28" s="5">
        <f t="shared" si="0"/>
        <v>0</v>
      </c>
      <c r="M28" s="1">
        <f>IFERROR(VLOOKUP(A28,'درآمد سود سهام'!A:S,19,0),0)</f>
        <v>5021863035</v>
      </c>
      <c r="O28" s="1">
        <f>IFERROR(VLOOKUP(A28,'درآمد ناشی از تغییر قیمت اوراق'!A:Q,17,0),0)</f>
        <v>0</v>
      </c>
      <c r="Q28" s="1">
        <f>IFERROR(VLOOKUP(A28,'درآمد ناشی از فروش'!A:Q,17,0),0)</f>
        <v>-5721036583</v>
      </c>
      <c r="S28" s="1">
        <f t="shared" si="2"/>
        <v>-699173548</v>
      </c>
      <c r="U28" s="5">
        <f t="shared" si="3"/>
        <v>-1.0329003494440103E-4</v>
      </c>
    </row>
    <row r="29" spans="1:21" ht="24" x14ac:dyDescent="0.25">
      <c r="A29" s="3" t="s">
        <v>17</v>
      </c>
      <c r="C29" s="1">
        <f>IFERROR(VLOOKUP(A29,'درآمد سود سهام'!A:S,13,0),0)</f>
        <v>0</v>
      </c>
      <c r="E29" s="1">
        <f>IFERROR(VLOOKUP(A29,'درآمد ناشی از تغییر قیمت اوراق'!A:Q,9,0),0)</f>
        <v>55872364155</v>
      </c>
      <c r="G29" s="1">
        <f>IFERROR(VLOOKUP(A29,'درآمد ناشی از فروش'!A:Q,9,0),0)</f>
        <v>0</v>
      </c>
      <c r="I29" s="1">
        <f t="shared" si="1"/>
        <v>55872364155</v>
      </c>
      <c r="K29" s="5">
        <f t="shared" si="0"/>
        <v>1.4966745694103173E-2</v>
      </c>
      <c r="M29" s="1">
        <f>IFERROR(VLOOKUP(A29,'درآمد سود سهام'!A:S,19,0),0)</f>
        <v>23845069363</v>
      </c>
      <c r="O29" s="1">
        <f>IFERROR(VLOOKUP(A29,'درآمد ناشی از تغییر قیمت اوراق'!A:Q,17,0),0)</f>
        <v>-21162077807</v>
      </c>
      <c r="Q29" s="1">
        <f>IFERROR(VLOOKUP(A29,'درآمد ناشی از فروش'!A:Q,17,0),0)</f>
        <v>0</v>
      </c>
      <c r="S29" s="1">
        <f t="shared" si="2"/>
        <v>2682991556</v>
      </c>
      <c r="U29" s="5">
        <f t="shared" si="3"/>
        <v>3.9636266613274807E-4</v>
      </c>
    </row>
    <row r="30" spans="1:21" ht="24" x14ac:dyDescent="0.25">
      <c r="A30" s="3" t="s">
        <v>76</v>
      </c>
      <c r="C30" s="1">
        <f>IFERROR(VLOOKUP(A30,'درآمد سود سهام'!A:S,13,0),0)</f>
        <v>0</v>
      </c>
      <c r="E30" s="1">
        <f>IFERROR(VLOOKUP(A30,'درآمد ناشی از تغییر قیمت اوراق'!A:Q,9,0),0)</f>
        <v>64789773321</v>
      </c>
      <c r="G30" s="1">
        <f>IFERROR(VLOOKUP(A30,'درآمد ناشی از فروش'!A:Q,9,0),0)</f>
        <v>49482626339</v>
      </c>
      <c r="I30" s="1">
        <f t="shared" si="1"/>
        <v>114272399660</v>
      </c>
      <c r="K30" s="5">
        <f t="shared" si="0"/>
        <v>3.0610588462329974E-2</v>
      </c>
      <c r="M30" s="1">
        <f>IFERROR(VLOOKUP(A30,'درآمد سود سهام'!A:S,19,0),0)</f>
        <v>20709219858</v>
      </c>
      <c r="O30" s="1">
        <f>IFERROR(VLOOKUP(A30,'درآمد ناشی از تغییر قیمت اوراق'!A:Q,17,0),0)</f>
        <v>129935772476</v>
      </c>
      <c r="Q30" s="1">
        <f>IFERROR(VLOOKUP(A30,'درآمد ناشی از فروش'!A:Q,17,0),0)</f>
        <v>91984649011</v>
      </c>
      <c r="S30" s="1">
        <f t="shared" si="2"/>
        <v>242629641345</v>
      </c>
      <c r="U30" s="5">
        <f t="shared" si="3"/>
        <v>3.5844067906688794E-2</v>
      </c>
    </row>
    <row r="31" spans="1:21" ht="24" x14ac:dyDescent="0.25">
      <c r="A31" s="3" t="s">
        <v>20</v>
      </c>
      <c r="C31" s="1">
        <f>IFERROR(VLOOKUP(A31,'درآمد سود سهام'!A:S,13,0),0)</f>
        <v>0</v>
      </c>
      <c r="E31" s="1">
        <f>IFERROR(VLOOKUP(A31,'درآمد ناشی از تغییر قیمت اوراق'!A:Q,9,0),0)</f>
        <v>0</v>
      </c>
      <c r="G31" s="1">
        <f>IFERROR(VLOOKUP(A31,'درآمد ناشی از فروش'!A:Q,9,0),0)</f>
        <v>0</v>
      </c>
      <c r="I31" s="1">
        <f t="shared" si="1"/>
        <v>0</v>
      </c>
      <c r="K31" s="5">
        <f t="shared" si="0"/>
        <v>0</v>
      </c>
      <c r="M31" s="1">
        <f>IFERROR(VLOOKUP(A31,'درآمد سود سهام'!A:S,19,0),0)</f>
        <v>0</v>
      </c>
      <c r="O31" s="1">
        <f>IFERROR(VLOOKUP(A31,'درآمد ناشی از تغییر قیمت اوراق'!A:Q,17,0),0)</f>
        <v>0</v>
      </c>
      <c r="Q31" s="1">
        <f>IFERROR(VLOOKUP(A31,'درآمد ناشی از فروش'!A:Q,17,0),0)</f>
        <v>-2005816957</v>
      </c>
      <c r="S31" s="1">
        <f t="shared" si="2"/>
        <v>-2005816957</v>
      </c>
      <c r="U31" s="5">
        <f t="shared" si="3"/>
        <v>-2.9632257137479997E-4</v>
      </c>
    </row>
    <row r="32" spans="1:21" ht="24" x14ac:dyDescent="0.25">
      <c r="A32" s="3" t="s">
        <v>75</v>
      </c>
      <c r="C32" s="1">
        <f>IFERROR(VLOOKUP(A32,'درآمد سود سهام'!A:S,13,0),0)</f>
        <v>0</v>
      </c>
      <c r="E32" s="1">
        <f>IFERROR(VLOOKUP(A32,'درآمد ناشی از تغییر قیمت اوراق'!A:Q,9,0),0)</f>
        <v>192811240614</v>
      </c>
      <c r="G32" s="1">
        <f>IFERROR(VLOOKUP(A32,'درآمد ناشی از فروش'!A:Q,9,0),0)</f>
        <v>0</v>
      </c>
      <c r="I32" s="1">
        <f t="shared" si="1"/>
        <v>192811240614</v>
      </c>
      <c r="K32" s="5">
        <f t="shared" si="0"/>
        <v>5.1649090724506776E-2</v>
      </c>
      <c r="M32" s="1">
        <f>IFERROR(VLOOKUP(A32,'درآمد سود سهام'!A:S,19,0),0)</f>
        <v>0</v>
      </c>
      <c r="O32" s="1">
        <f>IFERROR(VLOOKUP(A32,'درآمد ناشی از تغییر قیمت اوراق'!A:Q,17,0),0)</f>
        <v>310512850527</v>
      </c>
      <c r="Q32" s="1">
        <f>IFERROR(VLOOKUP(A32,'درآمد ناشی از فروش'!A:Q,17,0),0)</f>
        <v>-1497285442</v>
      </c>
      <c r="S32" s="1">
        <f t="shared" si="2"/>
        <v>309015565085</v>
      </c>
      <c r="U32" s="5">
        <f t="shared" si="3"/>
        <v>4.5651367399834011E-2</v>
      </c>
    </row>
    <row r="33" spans="1:21" ht="24" x14ac:dyDescent="0.25">
      <c r="A33" s="3" t="s">
        <v>73</v>
      </c>
      <c r="C33" s="1">
        <f>IFERROR(VLOOKUP(A33,'درآمد سود سهام'!A:S,13,0),0)</f>
        <v>0</v>
      </c>
      <c r="E33" s="1">
        <f>IFERROR(VLOOKUP(A33,'درآمد ناشی از تغییر قیمت اوراق'!A:Q,9,0),0)</f>
        <v>20992279888</v>
      </c>
      <c r="G33" s="1">
        <f>IFERROR(VLOOKUP(A33,'درآمد ناشی از فروش'!A:Q,9,0),0)</f>
        <v>0</v>
      </c>
      <c r="I33" s="1">
        <f t="shared" si="1"/>
        <v>20992279888</v>
      </c>
      <c r="K33" s="5">
        <f t="shared" si="0"/>
        <v>5.6232829839010174E-3</v>
      </c>
      <c r="M33" s="1">
        <f>IFERROR(VLOOKUP(A33,'درآمد سود سهام'!A:S,19,0),0)</f>
        <v>3775313556</v>
      </c>
      <c r="O33" s="1">
        <f>IFERROR(VLOOKUP(A33,'درآمد ناشی از تغییر قیمت اوراق'!A:Q,17,0),0)</f>
        <v>60121151023</v>
      </c>
      <c r="Q33" s="1">
        <f>IFERROR(VLOOKUP(A33,'درآمد ناشی از فروش'!A:Q,17,0),0)</f>
        <v>-85388447</v>
      </c>
      <c r="S33" s="1">
        <f t="shared" si="2"/>
        <v>63811076132</v>
      </c>
      <c r="U33" s="5">
        <f t="shared" si="3"/>
        <v>9.426913106721415E-3</v>
      </c>
    </row>
    <row r="34" spans="1:21" ht="24" x14ac:dyDescent="0.25">
      <c r="A34" s="3" t="s">
        <v>77</v>
      </c>
      <c r="C34" s="1">
        <f>IFERROR(VLOOKUP(A34,'درآمد سود سهام'!A:S,13,0),0)</f>
        <v>0</v>
      </c>
      <c r="E34" s="1">
        <f>IFERROR(VLOOKUP(A34,'درآمد ناشی از تغییر قیمت اوراق'!A:Q,9,0),0)</f>
        <v>0</v>
      </c>
      <c r="G34" s="1">
        <f>IFERROR(VLOOKUP(A34,'درآمد ناشی از فروش'!A:Q,9,0),0)</f>
        <v>0</v>
      </c>
      <c r="I34" s="1">
        <f t="shared" si="1"/>
        <v>0</v>
      </c>
      <c r="K34" s="5">
        <f t="shared" si="0"/>
        <v>0</v>
      </c>
      <c r="M34" s="1">
        <f>IFERROR(VLOOKUP(A34,'درآمد سود سهام'!A:S,19,0),0)</f>
        <v>0</v>
      </c>
      <c r="O34" s="1">
        <f>IFERROR(VLOOKUP(A34,'درآمد ناشی از تغییر قیمت اوراق'!A:Q,17,0),0)</f>
        <v>0</v>
      </c>
      <c r="Q34" s="1">
        <f>IFERROR(VLOOKUP(A34,'درآمد ناشی از فروش'!A:Q,17,0),0)</f>
        <v>734279895</v>
      </c>
      <c r="S34" s="1">
        <f t="shared" si="2"/>
        <v>734279895</v>
      </c>
      <c r="U34" s="5">
        <f t="shared" si="3"/>
        <v>1.0847635215959445E-4</v>
      </c>
    </row>
    <row r="35" spans="1:21" ht="24" x14ac:dyDescent="0.25">
      <c r="A35" s="3" t="s">
        <v>74</v>
      </c>
      <c r="C35" s="1">
        <f>IFERROR(VLOOKUP(A35,'درآمد سود سهام'!A:S,13,0),0)</f>
        <v>0</v>
      </c>
      <c r="E35" s="1">
        <f>IFERROR(VLOOKUP(A35,'درآمد ناشی از تغییر قیمت اوراق'!A:Q,9,0),0)</f>
        <v>42416426542</v>
      </c>
      <c r="G35" s="1">
        <f>IFERROR(VLOOKUP(A35,'درآمد ناشی از فروش'!A:Q,9,0),0)</f>
        <v>0</v>
      </c>
      <c r="I35" s="1">
        <f t="shared" si="1"/>
        <v>42416426542</v>
      </c>
      <c r="K35" s="5">
        <f t="shared" si="0"/>
        <v>1.1362251784183913E-2</v>
      </c>
      <c r="M35" s="1">
        <f>IFERROR(VLOOKUP(A35,'درآمد سود سهام'!A:S,19,0),0)</f>
        <v>0</v>
      </c>
      <c r="O35" s="1">
        <f>IFERROR(VLOOKUP(A35,'درآمد ناشی از تغییر قیمت اوراق'!A:Q,17,0),0)</f>
        <v>68779972043</v>
      </c>
      <c r="Q35" s="1">
        <f>IFERROR(VLOOKUP(A35,'درآمد ناشی از فروش'!A:Q,17,0),0)</f>
        <v>4620176218</v>
      </c>
      <c r="S35" s="1">
        <f t="shared" si="2"/>
        <v>73400148261</v>
      </c>
      <c r="U35" s="5">
        <f t="shared" si="3"/>
        <v>1.0843522184856607E-2</v>
      </c>
    </row>
    <row r="36" spans="1:21" ht="24" x14ac:dyDescent="0.25">
      <c r="A36" s="3" t="s">
        <v>25</v>
      </c>
      <c r="C36" s="1">
        <f>IFERROR(VLOOKUP(A36,'درآمد سود سهام'!A:S,13,0),0)</f>
        <v>0</v>
      </c>
      <c r="E36" s="1">
        <f>IFERROR(VLOOKUP(A36,'درآمد ناشی از تغییر قیمت اوراق'!A:Q,9,0),0)</f>
        <v>-2778356000</v>
      </c>
      <c r="G36" s="1">
        <f>IFERROR(VLOOKUP(A36,'درآمد ناشی از فروش'!A:Q,9,0),0)</f>
        <v>0</v>
      </c>
      <c r="I36" s="1">
        <f t="shared" si="1"/>
        <v>-2778356000</v>
      </c>
      <c r="K36" s="5">
        <f t="shared" si="0"/>
        <v>-7.4424893824659227E-4</v>
      </c>
      <c r="M36" s="1">
        <f>IFERROR(VLOOKUP(A36,'درآمد سود سهام'!A:S,19,0),0)</f>
        <v>5137111514</v>
      </c>
      <c r="O36" s="1">
        <f>IFERROR(VLOOKUP(A36,'درآمد ناشی از تغییر قیمت اوراق'!A:Q,17,0),0)</f>
        <v>70662588670</v>
      </c>
      <c r="Q36" s="1">
        <f>IFERROR(VLOOKUP(A36,'درآمد ناشی از فروش'!A:Q,17,0),0)</f>
        <v>61540548</v>
      </c>
      <c r="S36" s="1">
        <f t="shared" si="2"/>
        <v>75861240732</v>
      </c>
      <c r="U36" s="5">
        <f t="shared" si="3"/>
        <v>1.1207103341578218E-2</v>
      </c>
    </row>
    <row r="37" spans="1:21" ht="24" x14ac:dyDescent="0.25">
      <c r="A37" s="3" t="s">
        <v>61</v>
      </c>
      <c r="C37" s="1">
        <f>IFERROR(VLOOKUP(A37,'درآمد سود سهام'!A:S,13,0),0)</f>
        <v>8362068316</v>
      </c>
      <c r="E37" s="1">
        <f>IFERROR(VLOOKUP(A37,'درآمد ناشی از تغییر قیمت اوراق'!A:Q,9,0),0)</f>
        <v>-7767092652</v>
      </c>
      <c r="G37" s="1">
        <f>IFERROR(VLOOKUP(A37,'درآمد ناشی از فروش'!A:Q,9,0),0)</f>
        <v>0</v>
      </c>
      <c r="I37" s="1">
        <f t="shared" si="1"/>
        <v>594975664</v>
      </c>
      <c r="K37" s="5">
        <f t="shared" si="0"/>
        <v>1.5937842602408087E-4</v>
      </c>
      <c r="M37" s="1">
        <f>IFERROR(VLOOKUP(A37,'درآمد سود سهام'!A:S,19,0),0)</f>
        <v>8362068316</v>
      </c>
      <c r="O37" s="1">
        <f>IFERROR(VLOOKUP(A37,'درآمد ناشی از تغییر قیمت اوراق'!A:Q,17,0),0)</f>
        <v>-41071444478</v>
      </c>
      <c r="Q37" s="1">
        <f>IFERROR(VLOOKUP(A37,'درآمد ناشی از فروش'!A:Q,17,0),0)</f>
        <v>33340279</v>
      </c>
      <c r="S37" s="1">
        <f t="shared" si="2"/>
        <v>-32676035883</v>
      </c>
      <c r="U37" s="5">
        <f t="shared" si="3"/>
        <v>-4.8272834375015167E-3</v>
      </c>
    </row>
    <row r="38" spans="1:21" ht="24" x14ac:dyDescent="0.25">
      <c r="A38" s="3" t="s">
        <v>70</v>
      </c>
      <c r="C38" s="1">
        <f>IFERROR(VLOOKUP(A38,'درآمد سود سهام'!A:S,13,0),0)</f>
        <v>0</v>
      </c>
      <c r="E38" s="1">
        <f>IFERROR(VLOOKUP(A38,'درآمد ناشی از تغییر قیمت اوراق'!A:Q,9,0),0)</f>
        <v>560175944872</v>
      </c>
      <c r="G38" s="1">
        <f>IFERROR(VLOOKUP(A38,'درآمد ناشی از فروش'!A:Q,9,0),0)</f>
        <v>0</v>
      </c>
      <c r="I38" s="1">
        <f t="shared" si="1"/>
        <v>560175944872</v>
      </c>
      <c r="K38" s="5">
        <f t="shared" si="0"/>
        <v>0.15005649103364277</v>
      </c>
      <c r="M38" s="1">
        <f>IFERROR(VLOOKUP(A38,'درآمد سود سهام'!A:S,19,0),0)</f>
        <v>69569821078</v>
      </c>
      <c r="O38" s="1">
        <f>IFERROR(VLOOKUP(A38,'درآمد ناشی از تغییر قیمت اوراق'!A:Q,17,0),0)</f>
        <v>409029956210</v>
      </c>
      <c r="Q38" s="1">
        <f>IFERROR(VLOOKUP(A38,'درآمد ناشی از فروش'!A:Q,17,0),0)</f>
        <v>-8856198576</v>
      </c>
      <c r="S38" s="1">
        <f t="shared" si="2"/>
        <v>469743578712</v>
      </c>
      <c r="U38" s="5">
        <f t="shared" si="3"/>
        <v>6.9395975861590339E-2</v>
      </c>
    </row>
    <row r="39" spans="1:21" ht="24" x14ac:dyDescent="0.25">
      <c r="A39" s="3" t="s">
        <v>79</v>
      </c>
      <c r="C39" s="1">
        <f>IFERROR(VLOOKUP(A39,'درآمد سود سهام'!A:S,13,0),0)</f>
        <v>0</v>
      </c>
      <c r="E39" s="1">
        <f>IFERROR(VLOOKUP(A39,'درآمد ناشی از تغییر قیمت اوراق'!A:Q,9,0),0)</f>
        <v>137268647260</v>
      </c>
      <c r="G39" s="1">
        <f>IFERROR(VLOOKUP(A39,'درآمد ناشی از فروش'!A:Q,9,0),0)</f>
        <v>0</v>
      </c>
      <c r="I39" s="1">
        <f t="shared" si="1"/>
        <v>137268647260</v>
      </c>
      <c r="K39" s="5">
        <f t="shared" si="0"/>
        <v>3.6770682006841818E-2</v>
      </c>
      <c r="M39" s="1">
        <f>IFERROR(VLOOKUP(A39,'درآمد سود سهام'!A:S,19,0),0)</f>
        <v>42750000000</v>
      </c>
      <c r="O39" s="1">
        <f>IFERROR(VLOOKUP(A39,'درآمد ناشی از تغییر قیمت اوراق'!A:Q,17,0),0)</f>
        <v>124481263764</v>
      </c>
      <c r="Q39" s="1">
        <f>IFERROR(VLOOKUP(A39,'درآمد ناشی از فروش'!A:Q,17,0),0)</f>
        <v>1016055799</v>
      </c>
      <c r="S39" s="1">
        <f t="shared" si="2"/>
        <v>168247319563</v>
      </c>
      <c r="U39" s="5">
        <f t="shared" si="3"/>
        <v>2.485544764483006E-2</v>
      </c>
    </row>
    <row r="40" spans="1:21" ht="24" x14ac:dyDescent="0.25">
      <c r="A40" s="3" t="s">
        <v>78</v>
      </c>
      <c r="C40" s="1">
        <f>IFERROR(VLOOKUP(A40,'درآمد سود سهام'!A:S,13,0),0)</f>
        <v>0</v>
      </c>
      <c r="E40" s="1">
        <f>IFERROR(VLOOKUP(A40,'درآمد ناشی از تغییر قیمت اوراق'!A:Q,9,0),0)</f>
        <v>7812477384</v>
      </c>
      <c r="G40" s="1">
        <f>IFERROR(VLOOKUP(A40,'درآمد ناشی از فروش'!A:Q,9,0),0)</f>
        <v>0</v>
      </c>
      <c r="I40" s="1">
        <f t="shared" si="1"/>
        <v>7812477384</v>
      </c>
      <c r="K40" s="5">
        <f t="shared" si="0"/>
        <v>2.0927584507232028E-3</v>
      </c>
      <c r="M40" s="1">
        <f>IFERROR(VLOOKUP(A40,'درآمد سود سهام'!A:S,19,0),0)</f>
        <v>0</v>
      </c>
      <c r="O40" s="1">
        <f>IFERROR(VLOOKUP(A40,'درآمد ناشی از تغییر قیمت اوراق'!A:Q,17,0),0)</f>
        <v>45756882184</v>
      </c>
      <c r="Q40" s="1">
        <f>IFERROR(VLOOKUP(A40,'درآمد ناشی از فروش'!A:Q,17,0),0)</f>
        <v>40326104091</v>
      </c>
      <c r="S40" s="1">
        <f t="shared" si="2"/>
        <v>86082986275</v>
      </c>
      <c r="U40" s="5">
        <f t="shared" si="3"/>
        <v>1.271717828269891E-2</v>
      </c>
    </row>
    <row r="41" spans="1:21" ht="24" x14ac:dyDescent="0.25">
      <c r="A41" s="3" t="s">
        <v>80</v>
      </c>
      <c r="C41" s="1">
        <f>IFERROR(VLOOKUP(A41,'درآمد سود سهام'!A:S,13,0),0)</f>
        <v>0</v>
      </c>
      <c r="E41" s="1">
        <f>IFERROR(VLOOKUP(A41,'درآمد ناشی از تغییر قیمت اوراق'!A:Q,9,0),0)</f>
        <v>12473545754</v>
      </c>
      <c r="G41" s="1">
        <f>IFERROR(VLOOKUP(A41,'درآمد ناشی از فروش'!A:Q,9,0),0)</f>
        <v>0</v>
      </c>
      <c r="I41" s="1">
        <f t="shared" si="1"/>
        <v>12473545754</v>
      </c>
      <c r="K41" s="5">
        <f t="shared" si="0"/>
        <v>3.3413368134194428E-3</v>
      </c>
      <c r="M41" s="1">
        <f>IFERROR(VLOOKUP(A41,'درآمد سود سهام'!A:S,19,0),0)</f>
        <v>7005614030</v>
      </c>
      <c r="O41" s="1">
        <f>IFERROR(VLOOKUP(A41,'درآمد ناشی از تغییر قیمت اوراق'!A:Q,17,0),0)</f>
        <v>27903010951</v>
      </c>
      <c r="Q41" s="1">
        <f>IFERROR(VLOOKUP(A41,'درآمد ناشی از فروش'!A:Q,17,0),0)</f>
        <v>0</v>
      </c>
      <c r="S41" s="1">
        <f t="shared" si="2"/>
        <v>34908624981</v>
      </c>
      <c r="U41" s="5">
        <f t="shared" si="3"/>
        <v>5.1571074227031262E-3</v>
      </c>
    </row>
    <row r="42" spans="1:21" ht="24" x14ac:dyDescent="0.25">
      <c r="A42" s="3" t="s">
        <v>105</v>
      </c>
      <c r="C42" s="1">
        <f>IFERROR(VLOOKUP(A42,'درآمد سود سهام'!A:S,13,0),0)</f>
        <v>0</v>
      </c>
      <c r="E42" s="1">
        <f>IFERROR(VLOOKUP(A42,'درآمد ناشی از تغییر قیمت اوراق'!A:Q,9,0),0)</f>
        <v>0</v>
      </c>
      <c r="G42" s="1">
        <f>IFERROR(VLOOKUP(A42,'درآمد ناشی از فروش'!A:Q,9,0),0)</f>
        <v>0</v>
      </c>
      <c r="I42" s="1">
        <f t="shared" si="1"/>
        <v>0</v>
      </c>
      <c r="K42" s="5">
        <f t="shared" si="0"/>
        <v>0</v>
      </c>
      <c r="M42" s="1">
        <f>IFERROR(VLOOKUP(A42,'درآمد سود سهام'!A:S,19,0),0)</f>
        <v>0</v>
      </c>
      <c r="O42" s="1">
        <f>IFERROR(VLOOKUP(A42,'درآمد ناشی از تغییر قیمت اوراق'!A:Q,17,0),0)</f>
        <v>0</v>
      </c>
      <c r="Q42" s="1">
        <f>IFERROR(VLOOKUP(A42,'درآمد ناشی از فروش'!A:Q,17,0),0)</f>
        <v>1885921984</v>
      </c>
      <c r="S42" s="1">
        <f t="shared" si="2"/>
        <v>1885921984</v>
      </c>
      <c r="U42" s="5">
        <f t="shared" si="3"/>
        <v>2.7861029380615827E-4</v>
      </c>
    </row>
    <row r="43" spans="1:21" ht="24" x14ac:dyDescent="0.25">
      <c r="A43" s="3" t="s">
        <v>103</v>
      </c>
      <c r="C43" s="1">
        <f>IFERROR(VLOOKUP(A43,'درآمد سود سهام'!A:S,13,0),0)</f>
        <v>0</v>
      </c>
      <c r="E43" s="1">
        <f>IFERROR(VLOOKUP(A43,'درآمد ناشی از تغییر قیمت اوراق'!A:Q,9,0),0)</f>
        <v>0</v>
      </c>
      <c r="G43" s="1">
        <f>IFERROR(VLOOKUP(A43,'درآمد ناشی از فروش'!A:Q,9,0),0)</f>
        <v>0</v>
      </c>
      <c r="I43" s="1">
        <f t="shared" si="1"/>
        <v>0</v>
      </c>
      <c r="K43" s="5">
        <f t="shared" si="0"/>
        <v>0</v>
      </c>
      <c r="M43" s="1">
        <f>IFERROR(VLOOKUP(A43,'درآمد سود سهام'!A:S,19,0),0)</f>
        <v>0</v>
      </c>
      <c r="O43" s="1">
        <f>IFERROR(VLOOKUP(A43,'درآمد ناشی از تغییر قیمت اوراق'!A:Q,17,0),0)</f>
        <v>0</v>
      </c>
      <c r="Q43" s="1">
        <f>IFERROR(VLOOKUP(A43,'درآمد ناشی از فروش'!A:Q,17,0),0)</f>
        <v>1636347822</v>
      </c>
      <c r="S43" s="1">
        <f t="shared" si="2"/>
        <v>1636347822</v>
      </c>
      <c r="U43" s="5">
        <f t="shared" si="3"/>
        <v>2.4174030067220808E-4</v>
      </c>
    </row>
    <row r="44" spans="1:21" ht="24" x14ac:dyDescent="0.25">
      <c r="A44" s="3" t="s">
        <v>106</v>
      </c>
      <c r="C44" s="1">
        <f>IFERROR(VLOOKUP(A44,'درآمد سود سهام'!A:S,13,0),0)</f>
        <v>0</v>
      </c>
      <c r="E44" s="1">
        <f>IFERROR(VLOOKUP(A44,'درآمد ناشی از تغییر قیمت اوراق'!A:Q,9,0),0)</f>
        <v>0</v>
      </c>
      <c r="G44" s="1">
        <f>IFERROR(VLOOKUP(A44,'درآمد ناشی از فروش'!A:Q,9,0),0)</f>
        <v>0</v>
      </c>
      <c r="I44" s="1">
        <f t="shared" si="1"/>
        <v>0</v>
      </c>
      <c r="K44" s="5">
        <f t="shared" si="0"/>
        <v>0</v>
      </c>
      <c r="M44" s="1">
        <f>IFERROR(VLOOKUP(A44,'درآمد سود سهام'!A:S,19,0),0)</f>
        <v>0</v>
      </c>
      <c r="O44" s="1">
        <f>IFERROR(VLOOKUP(A44,'درآمد ناشی از تغییر قیمت اوراق'!A:Q,17,0),0)</f>
        <v>0</v>
      </c>
      <c r="Q44" s="1">
        <f>IFERROR(VLOOKUP(A44,'درآمد ناشی از فروش'!A:Q,17,0),0)</f>
        <v>80830791</v>
      </c>
      <c r="S44" s="1">
        <f t="shared" si="2"/>
        <v>80830791</v>
      </c>
      <c r="U44" s="5">
        <f t="shared" si="3"/>
        <v>1.1941263010959299E-5</v>
      </c>
    </row>
    <row r="45" spans="1:21" ht="24" x14ac:dyDescent="0.25">
      <c r="A45" s="3" t="s">
        <v>98</v>
      </c>
      <c r="C45" s="1">
        <f>IFERROR(VLOOKUP(A45,'درآمد سود سهام'!A:S,13,0),0)</f>
        <v>0</v>
      </c>
      <c r="E45" s="1">
        <f>IFERROR(VLOOKUP(A45,'درآمد ناشی از تغییر قیمت اوراق'!A:Q,9,0),0)</f>
        <v>0</v>
      </c>
      <c r="G45" s="1">
        <f>IFERROR(VLOOKUP(A45,'درآمد ناشی از فروش'!A:Q,9,0),0)</f>
        <v>0</v>
      </c>
      <c r="I45" s="1">
        <f t="shared" si="1"/>
        <v>0</v>
      </c>
      <c r="K45" s="5">
        <f t="shared" si="0"/>
        <v>0</v>
      </c>
      <c r="M45" s="1">
        <f>IFERROR(VLOOKUP(A45,'درآمد سود سهام'!A:S,19,0),0)</f>
        <v>0</v>
      </c>
      <c r="O45" s="1">
        <f>IFERROR(VLOOKUP(A45,'درآمد ناشی از تغییر قیمت اوراق'!A:Q,17,0),0)</f>
        <v>0</v>
      </c>
      <c r="Q45" s="1">
        <f>IFERROR(VLOOKUP(A45,'درآمد ناشی از فروش'!A:Q,17,0),0)</f>
        <v>-4576139713</v>
      </c>
      <c r="S45" s="1">
        <f t="shared" si="2"/>
        <v>-4576139713</v>
      </c>
      <c r="U45" s="5">
        <f t="shared" si="3"/>
        <v>-6.7604049412096933E-4</v>
      </c>
    </row>
    <row r="46" spans="1:21" ht="24" x14ac:dyDescent="0.25">
      <c r="A46" s="3" t="s">
        <v>97</v>
      </c>
      <c r="C46" s="1">
        <f>IFERROR(VLOOKUP(A46,'درآمد سود سهام'!A:S,13,0),0)</f>
        <v>0</v>
      </c>
      <c r="E46" s="1">
        <f>IFERROR(VLOOKUP(A46,'درآمد ناشی از تغییر قیمت اوراق'!A:Q,9,0),0)</f>
        <v>0</v>
      </c>
      <c r="G46" s="1">
        <f>IFERROR(VLOOKUP(A46,'درآمد ناشی از فروش'!A:Q,9,0),0)</f>
        <v>0</v>
      </c>
      <c r="I46" s="1">
        <f t="shared" si="1"/>
        <v>0</v>
      </c>
      <c r="K46" s="5">
        <f t="shared" si="0"/>
        <v>0</v>
      </c>
      <c r="M46" s="1">
        <f>IFERROR(VLOOKUP(A46,'درآمد سود سهام'!A:S,19,0),0)</f>
        <v>0</v>
      </c>
      <c r="O46" s="1">
        <f>IFERROR(VLOOKUP(A46,'درآمد ناشی از تغییر قیمت اوراق'!A:Q,17,0),0)</f>
        <v>0</v>
      </c>
      <c r="Q46" s="1">
        <f>IFERROR(VLOOKUP(A46,'درآمد ناشی از فروش'!A:Q,17,0),0)</f>
        <v>2940094551</v>
      </c>
      <c r="S46" s="1">
        <f t="shared" si="2"/>
        <v>2940094551</v>
      </c>
      <c r="U46" s="5">
        <f t="shared" si="3"/>
        <v>4.343449058982893E-4</v>
      </c>
    </row>
    <row r="47" spans="1:21" ht="24" x14ac:dyDescent="0.25">
      <c r="A47" s="3" t="s">
        <v>96</v>
      </c>
      <c r="C47" s="1">
        <f>IFERROR(VLOOKUP(A47,'درآمد سود سهام'!A:S,13,0),0)</f>
        <v>0</v>
      </c>
      <c r="E47" s="1">
        <f>IFERROR(VLOOKUP(A47,'درآمد ناشی از تغییر قیمت اوراق'!A:Q,9,0),0)</f>
        <v>-1080287967</v>
      </c>
      <c r="G47" s="1">
        <f>IFERROR(VLOOKUP(A47,'درآمد ناشی از فروش'!A:Q,9,0),0)</f>
        <v>0</v>
      </c>
      <c r="I47" s="1">
        <f t="shared" si="1"/>
        <v>-1080287967</v>
      </c>
      <c r="K47" s="5">
        <f t="shared" si="0"/>
        <v>-2.8938090454942413E-4</v>
      </c>
      <c r="M47" s="1">
        <f>IFERROR(VLOOKUP(A47,'درآمد سود سهام'!A:S,19,0),0)</f>
        <v>153085680</v>
      </c>
      <c r="O47" s="1">
        <f>IFERROR(VLOOKUP(A47,'درآمد ناشی از تغییر قیمت اوراق'!A:Q,17,0),0)</f>
        <v>1989583861</v>
      </c>
      <c r="Q47" s="1">
        <f>IFERROR(VLOOKUP(A47,'درآمد ناشی از فروش'!A:Q,17,0),0)</f>
        <v>-32149548</v>
      </c>
      <c r="S47" s="1">
        <f t="shared" si="2"/>
        <v>2110519993</v>
      </c>
      <c r="U47" s="5">
        <f t="shared" si="3"/>
        <v>3.1179051960905565E-4</v>
      </c>
    </row>
    <row r="48" spans="1:21" ht="24" x14ac:dyDescent="0.25">
      <c r="A48" s="3" t="s">
        <v>112</v>
      </c>
      <c r="C48" s="1">
        <f>IFERROR(VLOOKUP(A48,'درآمد سود سهام'!A:S,13,0),0)</f>
        <v>0</v>
      </c>
      <c r="E48" s="1">
        <f>IFERROR(VLOOKUP(A48,'درآمد ناشی از تغییر قیمت اوراق'!A:Q,9,0),0)</f>
        <v>37575692569</v>
      </c>
      <c r="G48" s="1">
        <f>IFERROR(VLOOKUP(A48,'درآمد ناشی از فروش'!A:Q,9,0),0)</f>
        <v>0</v>
      </c>
      <c r="I48" s="1">
        <f t="shared" si="1"/>
        <v>37575692569</v>
      </c>
      <c r="K48" s="5">
        <f t="shared" si="0"/>
        <v>1.0065545703415479E-2</v>
      </c>
      <c r="M48" s="1">
        <f>IFERROR(VLOOKUP(A48,'درآمد سود سهام'!A:S,19,0),0)</f>
        <v>0</v>
      </c>
      <c r="O48" s="1">
        <f>IFERROR(VLOOKUP(A48,'درآمد ناشی از تغییر قیمت اوراق'!A:Q,17,0),0)</f>
        <v>57922883078</v>
      </c>
      <c r="Q48" s="1">
        <f>IFERROR(VLOOKUP(A48,'درآمد ناشی از فروش'!A:Q,17,0),0)</f>
        <v>0</v>
      </c>
      <c r="S48" s="1">
        <f t="shared" si="2"/>
        <v>57922883078</v>
      </c>
      <c r="U48" s="5">
        <f t="shared" si="3"/>
        <v>8.5570408581977352E-3</v>
      </c>
    </row>
    <row r="49" spans="1:21" ht="24" x14ac:dyDescent="0.25">
      <c r="A49" s="3" t="s">
        <v>108</v>
      </c>
      <c r="C49" s="1">
        <f>IFERROR(VLOOKUP(A49,'درآمد سود سهام'!A:S,13,0),0)</f>
        <v>0</v>
      </c>
      <c r="E49" s="1">
        <f>IFERROR(VLOOKUP(A49,'درآمد ناشی از تغییر قیمت اوراق'!A:Q,9,0),0)</f>
        <v>672759060</v>
      </c>
      <c r="G49" s="1">
        <f>IFERROR(VLOOKUP(A49,'درآمد ناشی از فروش'!A:Q,9,0),0)</f>
        <v>0</v>
      </c>
      <c r="I49" s="1">
        <f t="shared" si="1"/>
        <v>672759060</v>
      </c>
      <c r="K49" s="5">
        <f t="shared" si="0"/>
        <v>1.802145643325677E-4</v>
      </c>
      <c r="M49" s="1">
        <f>IFERROR(VLOOKUP(A49,'درآمد سود سهام'!A:S,19,0),0)</f>
        <v>0</v>
      </c>
      <c r="O49" s="1">
        <f>IFERROR(VLOOKUP(A49,'درآمد ناشی از تغییر قیمت اوراق'!A:Q,17,0),0)</f>
        <v>1204865539</v>
      </c>
      <c r="Q49" s="1">
        <f>IFERROR(VLOOKUP(A49,'درآمد ناشی از فروش'!A:Q,17,0),0)</f>
        <v>0</v>
      </c>
      <c r="S49" s="1">
        <f t="shared" si="2"/>
        <v>1204865539</v>
      </c>
      <c r="U49" s="5">
        <f t="shared" si="3"/>
        <v>1.7799672768314538E-4</v>
      </c>
    </row>
    <row r="50" spans="1:21" ht="24" x14ac:dyDescent="0.25">
      <c r="A50" s="3" t="s">
        <v>137</v>
      </c>
      <c r="C50" s="1">
        <f>IFERROR(VLOOKUP(A50,'درآمد سود سهام'!A:S,13,0),0)</f>
        <v>0</v>
      </c>
      <c r="E50" s="1">
        <f>IFERROR(VLOOKUP(A50,'درآمد ناشی از تغییر قیمت اوراق'!A:Q,9,0),0)</f>
        <v>50819480</v>
      </c>
      <c r="G50" s="1">
        <f>IFERROR(VLOOKUP(A50,'درآمد ناشی از فروش'!A:Q,9,0),0)</f>
        <v>0</v>
      </c>
      <c r="I50" s="1">
        <f t="shared" si="1"/>
        <v>50819480</v>
      </c>
      <c r="K50" s="5">
        <f t="shared" si="0"/>
        <v>1.3613210125788033E-5</v>
      </c>
      <c r="M50" s="1">
        <f>IFERROR(VLOOKUP(A50,'درآمد سود سهام'!A:S,19,0),0)</f>
        <v>0</v>
      </c>
      <c r="O50" s="1">
        <f>IFERROR(VLOOKUP(A50,'درآمد ناشی از تغییر قیمت اوراق'!A:Q,17,0),0)</f>
        <v>50819480</v>
      </c>
      <c r="Q50" s="1">
        <f>IFERROR(VLOOKUP(A50,'درآمد ناشی از فروش'!A:Q,17,0),0)</f>
        <v>0</v>
      </c>
      <c r="S50" s="1">
        <f t="shared" si="2"/>
        <v>50819480</v>
      </c>
      <c r="U50" s="5">
        <f t="shared" si="3"/>
        <v>7.5076436745520145E-6</v>
      </c>
    </row>
    <row r="51" spans="1:21" ht="24" x14ac:dyDescent="0.25">
      <c r="A51" s="3" t="s">
        <v>110</v>
      </c>
      <c r="C51" s="1">
        <f>IFERROR(VLOOKUP(A51,'درآمد سود سهام'!A:S,13,0),0)</f>
        <v>0</v>
      </c>
      <c r="E51" s="1">
        <f>IFERROR(VLOOKUP(A51,'درآمد ناشی از تغییر قیمت اوراق'!A:Q,9,0),0)</f>
        <v>0</v>
      </c>
      <c r="G51" s="1">
        <f>IFERROR(VLOOKUP(A51,'درآمد ناشی از فروش'!A:Q,9,0),0)</f>
        <v>0</v>
      </c>
      <c r="I51" s="1">
        <f t="shared" si="1"/>
        <v>0</v>
      </c>
      <c r="K51" s="5">
        <f t="shared" si="0"/>
        <v>0</v>
      </c>
      <c r="M51" s="1">
        <f>IFERROR(VLOOKUP(A51,'درآمد سود سهام'!A:S,19,0),0)</f>
        <v>0</v>
      </c>
      <c r="O51" s="1">
        <f>IFERROR(VLOOKUP(A51,'درآمد ناشی از تغییر قیمت اوراق'!A:Q,17,0),0)</f>
        <v>0</v>
      </c>
      <c r="Q51" s="1">
        <f>IFERROR(VLOOKUP(A51,'درآمد ناشی از فروش'!A:Q,17,0),0)</f>
        <v>327849283</v>
      </c>
      <c r="S51" s="1">
        <f t="shared" si="2"/>
        <v>327849283</v>
      </c>
      <c r="U51" s="5">
        <f t="shared" si="3"/>
        <v>4.8433702897419714E-5</v>
      </c>
    </row>
    <row r="52" spans="1:21" ht="24" x14ac:dyDescent="0.25">
      <c r="A52" s="3" t="s">
        <v>111</v>
      </c>
      <c r="C52" s="1">
        <f>IFERROR(VLOOKUP(A52,'درآمد سود سهام'!A:S,13,0),0)</f>
        <v>0</v>
      </c>
      <c r="E52" s="1">
        <f>IFERROR(VLOOKUP(A52,'درآمد ناشی از تغییر قیمت اوراق'!A:Q,9,0),0)</f>
        <v>0</v>
      </c>
      <c r="G52" s="1">
        <f>IFERROR(VLOOKUP(A52,'درآمد ناشی از فروش'!A:Q,9,0),0)</f>
        <v>0</v>
      </c>
      <c r="I52" s="1">
        <f t="shared" si="1"/>
        <v>0</v>
      </c>
      <c r="K52" s="5">
        <f t="shared" si="0"/>
        <v>0</v>
      </c>
      <c r="M52" s="1">
        <f>IFERROR(VLOOKUP(A52,'درآمد سود سهام'!A:S,19,0),0)</f>
        <v>0</v>
      </c>
      <c r="O52" s="1">
        <f>IFERROR(VLOOKUP(A52,'درآمد ناشی از تغییر قیمت اوراق'!A:Q,17,0),0)</f>
        <v>0</v>
      </c>
      <c r="Q52" s="1">
        <f>IFERROR(VLOOKUP(A52,'درآمد ناشی از فروش'!A:Q,17,0),0)</f>
        <v>-17025287</v>
      </c>
      <c r="S52" s="1">
        <f t="shared" si="2"/>
        <v>-17025287</v>
      </c>
      <c r="U52" s="5">
        <f t="shared" si="3"/>
        <v>-2.5151730842775772E-6</v>
      </c>
    </row>
    <row r="53" spans="1:21" ht="24" x14ac:dyDescent="0.25">
      <c r="A53" s="3" t="s">
        <v>95</v>
      </c>
      <c r="C53" s="1">
        <f>IFERROR(VLOOKUP(A53,'درآمد سود سهام'!A:S,13,0),0)</f>
        <v>0</v>
      </c>
      <c r="E53" s="1">
        <f>IFERROR(VLOOKUP(A53,'درآمد ناشی از تغییر قیمت اوراق'!A:Q,9,0),0)</f>
        <v>0</v>
      </c>
      <c r="G53" s="1">
        <f>IFERROR(VLOOKUP(A53,'درآمد ناشی از فروش'!A:Q,9,0),0)</f>
        <v>0</v>
      </c>
      <c r="I53" s="1">
        <f t="shared" si="1"/>
        <v>0</v>
      </c>
      <c r="K53" s="5">
        <f t="shared" si="0"/>
        <v>0</v>
      </c>
      <c r="M53" s="1">
        <f>IFERROR(VLOOKUP(A53,'درآمد سود سهام'!A:S,19,0),0)</f>
        <v>0</v>
      </c>
      <c r="O53" s="1">
        <f>IFERROR(VLOOKUP(A53,'درآمد ناشی از تغییر قیمت اوراق'!A:Q,17,0),0)</f>
        <v>0</v>
      </c>
      <c r="Q53" s="1">
        <f>IFERROR(VLOOKUP(A53,'درآمد ناشی از فروش'!A:Q,17,0),0)</f>
        <v>-3241660181</v>
      </c>
      <c r="S53" s="1">
        <f t="shared" si="2"/>
        <v>-3241660181</v>
      </c>
      <c r="U53" s="5">
        <f t="shared" si="3"/>
        <v>-4.7889568238265696E-4</v>
      </c>
    </row>
    <row r="54" spans="1:21" ht="24" x14ac:dyDescent="0.25">
      <c r="A54" s="3" t="s">
        <v>123</v>
      </c>
      <c r="C54" s="1">
        <f>IFERROR(VLOOKUP(A54,'درآمد سود سهام'!A:S,13,0),0)</f>
        <v>0</v>
      </c>
      <c r="E54" s="1">
        <f>IFERROR(VLOOKUP(A54,'درآمد ناشی از تغییر قیمت اوراق'!A:Q,9,0),0)</f>
        <v>13099948540</v>
      </c>
      <c r="G54" s="1">
        <f>IFERROR(VLOOKUP(A54,'درآمد ناشی از فروش'!A:Q,9,0),0)</f>
        <v>0</v>
      </c>
      <c r="I54" s="1">
        <f t="shared" si="1"/>
        <v>13099948540</v>
      </c>
      <c r="K54" s="5">
        <f t="shared" ref="K54" si="4">+I54/$I$70</f>
        <v>3.5091337438326827E-3</v>
      </c>
      <c r="M54" s="1">
        <f>IFERROR(VLOOKUP(A54,'درآمد سود سهام'!A:S,19,0),0)</f>
        <v>4239114342</v>
      </c>
      <c r="O54" s="1">
        <f>IFERROR(VLOOKUP(A54,'درآمد ناشی از تغییر قیمت اوراق'!A:Q,17,0),0)</f>
        <v>29189544429</v>
      </c>
      <c r="Q54" s="1">
        <f>IFERROR(VLOOKUP(A54,'درآمد ناشی از فروش'!A:Q,17,0),0)</f>
        <v>0</v>
      </c>
      <c r="S54" s="1">
        <f t="shared" ref="S54" si="5">+M54+O54+Q54</f>
        <v>33428658771</v>
      </c>
      <c r="U54" s="5">
        <f t="shared" ref="U54" si="6">+S54/$S$70</f>
        <v>4.938469629576215E-3</v>
      </c>
    </row>
    <row r="55" spans="1:21" ht="24" x14ac:dyDescent="0.25">
      <c r="A55" s="3" t="s">
        <v>121</v>
      </c>
      <c r="C55" s="1">
        <f>IFERROR(VLOOKUP(A55,'درآمد سود سهام'!A:S,13,0),0)</f>
        <v>0</v>
      </c>
      <c r="E55" s="1">
        <f>IFERROR(VLOOKUP(A55,'درآمد ناشی از تغییر قیمت اوراق'!A:Q,9,0),0)</f>
        <v>0</v>
      </c>
      <c r="G55" s="1">
        <f>IFERROR(VLOOKUP(A55,'درآمد ناشی از فروش'!A:Q,9,0),0)</f>
        <v>0</v>
      </c>
      <c r="I55" s="1">
        <f t="shared" si="1"/>
        <v>0</v>
      </c>
      <c r="K55" s="5">
        <f t="shared" ref="K55:K61" si="7">+I55/$I$70</f>
        <v>0</v>
      </c>
      <c r="M55" s="1">
        <f>IFERROR(VLOOKUP(A55,'درآمد سود سهام'!A:S,19,0),0)</f>
        <v>0</v>
      </c>
      <c r="O55" s="1">
        <f>IFERROR(VLOOKUP(A55,'درآمد ناشی از تغییر قیمت اوراق'!A:Q,17,0),0)</f>
        <v>0</v>
      </c>
      <c r="Q55" s="1">
        <f>IFERROR(VLOOKUP(A55,'درآمد ناشی از فروش'!A:Q,17,0),0)</f>
        <v>7919876</v>
      </c>
      <c r="S55" s="1">
        <f t="shared" ref="S55:S61" si="8">+M55+O55+Q55</f>
        <v>7919876</v>
      </c>
      <c r="U55" s="5">
        <f t="shared" ref="U55:U61" si="9">+S55/$S$70</f>
        <v>1.1700160441357588E-6</v>
      </c>
    </row>
    <row r="56" spans="1:21" ht="24" x14ac:dyDescent="0.25">
      <c r="A56" s="3" t="s">
        <v>116</v>
      </c>
      <c r="C56" s="1">
        <f>IFERROR(VLOOKUP(A56,'درآمد سود سهام'!A:S,13,0),0)</f>
        <v>0</v>
      </c>
      <c r="E56" s="1">
        <f>IFERROR(VLOOKUP(A56,'درآمد ناشی از تغییر قیمت اوراق'!A:Q,9,0),0)</f>
        <v>-9443783480</v>
      </c>
      <c r="G56" s="1">
        <f>IFERROR(VLOOKUP(A56,'درآمد ناشی از فروش'!A:Q,9,0),0)</f>
        <v>0</v>
      </c>
      <c r="I56" s="1">
        <f t="shared" si="1"/>
        <v>-9443783480</v>
      </c>
      <c r="K56" s="5">
        <f t="shared" si="7"/>
        <v>-2.5297427068455983E-3</v>
      </c>
      <c r="M56" s="1">
        <f>IFERROR(VLOOKUP(A56,'درآمد سود سهام'!A:S,19,0),0)</f>
        <v>585582656</v>
      </c>
      <c r="O56" s="1">
        <f>IFERROR(VLOOKUP(A56,'درآمد ناشی از تغییر قیمت اوراق'!A:Q,17,0),0)</f>
        <v>-6786845211</v>
      </c>
      <c r="Q56" s="1">
        <f>IFERROR(VLOOKUP(A56,'درآمد ناشی از فروش'!A:Q,17,0),0)</f>
        <v>0</v>
      </c>
      <c r="S56" s="1">
        <f t="shared" si="8"/>
        <v>-6201262555</v>
      </c>
      <c r="U56" s="5">
        <f t="shared" si="9"/>
        <v>-9.1612251040904024E-4</v>
      </c>
    </row>
    <row r="57" spans="1:21" ht="24" x14ac:dyDescent="0.25">
      <c r="A57" s="3" t="s">
        <v>115</v>
      </c>
      <c r="C57" s="1">
        <f>IFERROR(VLOOKUP(A57,'درآمد سود سهام'!A:S,13,0),0)</f>
        <v>0</v>
      </c>
      <c r="E57" s="1">
        <f>IFERROR(VLOOKUP(A57,'درآمد ناشی از تغییر قیمت اوراق'!A:Q,9,0),0)</f>
        <v>0</v>
      </c>
      <c r="G57" s="1">
        <f>IFERROR(VLOOKUP(A57,'درآمد ناشی از فروش'!A:Q,9,0),0)</f>
        <v>0</v>
      </c>
      <c r="I57" s="1">
        <f t="shared" si="1"/>
        <v>0</v>
      </c>
      <c r="K57" s="5">
        <f t="shared" si="7"/>
        <v>0</v>
      </c>
      <c r="M57" s="1">
        <f>IFERROR(VLOOKUP(A57,'درآمد سود سهام'!A:S,19,0),0)</f>
        <v>0</v>
      </c>
      <c r="O57" s="1">
        <f>IFERROR(VLOOKUP(A57,'درآمد ناشی از تغییر قیمت اوراق'!A:Q,17,0),0)</f>
        <v>0</v>
      </c>
      <c r="Q57" s="1">
        <f>IFERROR(VLOOKUP(A57,'درآمد ناشی از فروش'!A:Q,17,0),0)</f>
        <v>18149702</v>
      </c>
      <c r="S57" s="1">
        <f t="shared" si="8"/>
        <v>18149702</v>
      </c>
      <c r="U57" s="5">
        <f t="shared" si="9"/>
        <v>2.6812847241904885E-6</v>
      </c>
    </row>
    <row r="58" spans="1:21" ht="24" x14ac:dyDescent="0.25">
      <c r="A58" s="3" t="s">
        <v>118</v>
      </c>
      <c r="C58" s="1">
        <f>IFERROR(VLOOKUP(A58,'درآمد سود سهام'!A:S,13,0),0)</f>
        <v>0</v>
      </c>
      <c r="E58" s="1">
        <f>IFERROR(VLOOKUP(A58,'درآمد ناشی از تغییر قیمت اوراق'!A:Q,9,0),0)</f>
        <v>1</v>
      </c>
      <c r="G58" s="1">
        <f>IFERROR(VLOOKUP(A58,'درآمد ناشی از فروش'!A:Q,9,0),0)</f>
        <v>0</v>
      </c>
      <c r="I58" s="1">
        <f t="shared" si="1"/>
        <v>1</v>
      </c>
      <c r="K58" s="5">
        <f t="shared" si="7"/>
        <v>2.6787385714666959E-13</v>
      </c>
      <c r="M58" s="1">
        <f>IFERROR(VLOOKUP(A58,'درآمد سود سهام'!A:S,19,0),0)</f>
        <v>229013860</v>
      </c>
      <c r="O58" s="1">
        <f>IFERROR(VLOOKUP(A58,'درآمد ناشی از تغییر قیمت اوراق'!A:Q,17,0),0)</f>
        <v>-1265189929</v>
      </c>
      <c r="Q58" s="1">
        <f>IFERROR(VLOOKUP(A58,'درآمد ناشی از فروش'!A:Q,17,0),0)</f>
        <v>0</v>
      </c>
      <c r="S58" s="1">
        <f t="shared" si="8"/>
        <v>-1036176069</v>
      </c>
      <c r="U58" s="5">
        <f t="shared" si="9"/>
        <v>-1.5307596044174441E-4</v>
      </c>
    </row>
    <row r="59" spans="1:21" ht="24" x14ac:dyDescent="0.25">
      <c r="A59" s="3" t="s">
        <v>114</v>
      </c>
      <c r="C59" s="1">
        <f>IFERROR(VLOOKUP(A59,'درآمد سود سهام'!A:S,13,0),0)</f>
        <v>0</v>
      </c>
      <c r="E59" s="1">
        <f>IFERROR(VLOOKUP(A59,'درآمد ناشی از تغییر قیمت اوراق'!A:Q,9,0),0)</f>
        <v>31256505000</v>
      </c>
      <c r="G59" s="1">
        <f>IFERROR(VLOOKUP(A59,'درآمد ناشی از فروش'!A:Q,9,0),0)</f>
        <v>0</v>
      </c>
      <c r="I59" s="1">
        <f t="shared" si="1"/>
        <v>31256505000</v>
      </c>
      <c r="K59" s="5">
        <f t="shared" si="7"/>
        <v>8.3728005552741631E-3</v>
      </c>
      <c r="M59" s="1">
        <f>IFERROR(VLOOKUP(A59,'درآمد سود سهام'!A:S,19,0),0)</f>
        <v>6994011976</v>
      </c>
      <c r="O59" s="1">
        <f>IFERROR(VLOOKUP(A59,'درآمد ناشی از تغییر قیمت اوراق'!A:Q,17,0),0)</f>
        <v>35760662441</v>
      </c>
      <c r="Q59" s="1">
        <f>IFERROR(VLOOKUP(A59,'درآمد ناشی از فروش'!A:Q,17,0),0)</f>
        <v>0</v>
      </c>
      <c r="S59" s="1">
        <f t="shared" si="8"/>
        <v>42754674417</v>
      </c>
      <c r="U59" s="5">
        <f t="shared" si="9"/>
        <v>6.3162169495697496E-3</v>
      </c>
    </row>
    <row r="60" spans="1:21" ht="24" x14ac:dyDescent="0.25">
      <c r="A60" s="3" t="s">
        <v>119</v>
      </c>
      <c r="C60" s="1">
        <f>IFERROR(VLOOKUP(A60,'درآمد سود سهام'!A:S,13,0),0)</f>
        <v>0</v>
      </c>
      <c r="E60" s="1">
        <f>IFERROR(VLOOKUP(A60,'درآمد ناشی از تغییر قیمت اوراق'!A:Q,9,0),0)</f>
        <v>69866066238</v>
      </c>
      <c r="G60" s="1">
        <f>IFERROR(VLOOKUP(A60,'درآمد ناشی از فروش'!A:Q,9,0),0)</f>
        <v>0</v>
      </c>
      <c r="I60" s="1">
        <f t="shared" si="1"/>
        <v>69866066238</v>
      </c>
      <c r="K60" s="5">
        <f t="shared" si="7"/>
        <v>1.8715292646837765E-2</v>
      </c>
      <c r="M60" s="1">
        <f>IFERROR(VLOOKUP(A60,'درآمد سود سهام'!A:S,19,0),0)</f>
        <v>0</v>
      </c>
      <c r="O60" s="1">
        <f>IFERROR(VLOOKUP(A60,'درآمد ناشی از تغییر قیمت اوراق'!A:Q,17,0),0)</f>
        <v>125114948823</v>
      </c>
      <c r="Q60" s="1">
        <f>IFERROR(VLOOKUP(A60,'درآمد ناشی از فروش'!A:Q,17,0),0)</f>
        <v>2757799178</v>
      </c>
      <c r="S60" s="1">
        <f t="shared" si="8"/>
        <v>127872748001</v>
      </c>
      <c r="U60" s="5">
        <f t="shared" si="9"/>
        <v>1.8890847125497771E-2</v>
      </c>
    </row>
    <row r="61" spans="1:21" ht="24" x14ac:dyDescent="0.25">
      <c r="A61" s="3" t="s">
        <v>117</v>
      </c>
      <c r="C61" s="1">
        <f>IFERROR(VLOOKUP(A61,'درآمد سود سهام'!A:S,13,0),0)</f>
        <v>5060907252</v>
      </c>
      <c r="E61" s="1">
        <f>IFERROR(VLOOKUP(A61,'درآمد ناشی از تغییر قیمت اوراق'!A:Q,9,0),0)</f>
        <v>-477610354</v>
      </c>
      <c r="G61" s="1">
        <f>IFERROR(VLOOKUP(A61,'درآمد ناشی از فروش'!A:Q,9,0),0)</f>
        <v>0</v>
      </c>
      <c r="I61" s="1">
        <f t="shared" si="1"/>
        <v>4583296898</v>
      </c>
      <c r="K61" s="5">
        <f t="shared" si="7"/>
        <v>1.2277454185156257E-3</v>
      </c>
      <c r="M61" s="1">
        <f>IFERROR(VLOOKUP(A61,'درآمد سود سهام'!A:S,19,0),0)</f>
        <v>5060907252</v>
      </c>
      <c r="O61" s="1">
        <f>IFERROR(VLOOKUP(A61,'درآمد ناشی از تغییر قیمت اوراق'!A:Q,17,0),0)</f>
        <v>3453799537</v>
      </c>
      <c r="Q61" s="1">
        <f>IFERROR(VLOOKUP(A61,'درآمد ناشی از فروش'!A:Q,17,0),0)</f>
        <v>0</v>
      </c>
      <c r="S61" s="1">
        <f t="shared" si="8"/>
        <v>8514706789</v>
      </c>
      <c r="U61" s="5">
        <f t="shared" si="9"/>
        <v>1.2578913551476902E-3</v>
      </c>
    </row>
    <row r="62" spans="1:21" ht="24" x14ac:dyDescent="0.25">
      <c r="A62" s="3" t="s">
        <v>126</v>
      </c>
      <c r="C62" s="1">
        <f>IFERROR(VLOOKUP(A62,'درآمد سود سهام'!A:S,13,0),0)</f>
        <v>0</v>
      </c>
      <c r="E62" s="1">
        <f>IFERROR(VLOOKUP(A62,'درآمد ناشی از تغییر قیمت اوراق'!A:Q,9,0),0)</f>
        <v>0</v>
      </c>
      <c r="G62" s="1">
        <f>IFERROR(VLOOKUP(A62,'درآمد ناشی از فروش'!A:Q,9,0),0)</f>
        <v>0</v>
      </c>
      <c r="I62" s="1">
        <f t="shared" si="1"/>
        <v>0</v>
      </c>
      <c r="K62" s="5">
        <f t="shared" ref="K62" si="10">+I62/$I$70</f>
        <v>0</v>
      </c>
      <c r="M62" s="1">
        <f>IFERROR(VLOOKUP(A62,'درآمد سود سهام'!A:S,19,0),0)</f>
        <v>380869565</v>
      </c>
      <c r="O62" s="1">
        <f>IFERROR(VLOOKUP(A62,'درآمد ناشی از تغییر قیمت اوراق'!A:Q,17,0),0)</f>
        <v>0</v>
      </c>
      <c r="Q62" s="1">
        <f>IFERROR(VLOOKUP(A62,'درآمد ناشی از فروش'!A:Q,17,0),0)</f>
        <v>903017605</v>
      </c>
      <c r="S62" s="1">
        <f t="shared" ref="S62" si="11">+M62+O62+Q62</f>
        <v>1283887170</v>
      </c>
      <c r="U62" s="5">
        <f t="shared" ref="U62" si="12">+S62/$S$70</f>
        <v>1.896707205718946E-4</v>
      </c>
    </row>
    <row r="63" spans="1:21" ht="24" x14ac:dyDescent="0.25">
      <c r="A63" s="3" t="s">
        <v>125</v>
      </c>
      <c r="C63" s="1">
        <f>IFERROR(VLOOKUP(A63,'درآمد سود سهام'!A:S,13,0),0)</f>
        <v>0</v>
      </c>
      <c r="E63" s="1">
        <f>IFERROR(VLOOKUP(A63,'درآمد ناشی از تغییر قیمت اوراق'!A:Q,9,0),0)</f>
        <v>720388020</v>
      </c>
      <c r="G63" s="1">
        <f>IFERROR(VLOOKUP(A63,'درآمد ناشی از فروش'!A:Q,9,0),0)</f>
        <v>0</v>
      </c>
      <c r="I63" s="1">
        <f t="shared" si="1"/>
        <v>720388020</v>
      </c>
      <c r="K63" s="5">
        <f t="shared" ref="K63" si="13">+I63/$I$70</f>
        <v>1.9297311755965215E-4</v>
      </c>
      <c r="M63" s="1">
        <f>IFERROR(VLOOKUP(A63,'درآمد سود سهام'!A:S,19,0),0)</f>
        <v>0</v>
      </c>
      <c r="O63" s="1">
        <f>IFERROR(VLOOKUP(A63,'درآمد ناشی از تغییر قیمت اوراق'!A:Q,17,0),0)</f>
        <v>1098814718</v>
      </c>
      <c r="Q63" s="1">
        <f>IFERROR(VLOOKUP(A63,'درآمد ناشی از فروش'!A:Q,17,0),0)</f>
        <v>0</v>
      </c>
      <c r="S63" s="1">
        <f t="shared" ref="S63" si="14">+M63+O63+Q63</f>
        <v>1098814718</v>
      </c>
      <c r="U63" s="5">
        <f t="shared" ref="U63" si="15">+S63/$S$70</f>
        <v>1.6232966899892238E-4</v>
      </c>
    </row>
    <row r="64" spans="1:21" ht="24" x14ac:dyDescent="0.25">
      <c r="A64" s="3" t="s">
        <v>127</v>
      </c>
      <c r="C64" s="1">
        <f>IFERROR(VLOOKUP(A64,'درآمد سود سهام'!A:S,13,0),0)</f>
        <v>0</v>
      </c>
      <c r="E64" s="1">
        <f>IFERROR(VLOOKUP(A64,'درآمد ناشی از تغییر قیمت اوراق'!A:Q,9,0),0)</f>
        <v>0</v>
      </c>
      <c r="G64" s="1">
        <f>IFERROR(VLOOKUP(A64,'درآمد ناشی از فروش'!A:Q,9,0),0)</f>
        <v>0</v>
      </c>
      <c r="I64" s="1">
        <f t="shared" si="1"/>
        <v>0</v>
      </c>
      <c r="K64" s="5">
        <f t="shared" ref="K64" si="16">+I64/$I$70</f>
        <v>0</v>
      </c>
      <c r="M64" s="1">
        <f>IFERROR(VLOOKUP(A64,'درآمد سود سهام'!A:S,19,0),0)</f>
        <v>0</v>
      </c>
      <c r="O64" s="1">
        <f>IFERROR(VLOOKUP(A64,'درآمد ناشی از تغییر قیمت اوراق'!A:Q,17,0),0)</f>
        <v>0</v>
      </c>
      <c r="Q64" s="1">
        <f>IFERROR(VLOOKUP(A64,'درآمد ناشی از فروش'!A:Q,17,0),0)</f>
        <v>18918865</v>
      </c>
      <c r="S64" s="1">
        <f t="shared" ref="S64" si="17">+M64+O64+Q64</f>
        <v>18918865</v>
      </c>
      <c r="U64" s="5">
        <f t="shared" ref="U64" si="18">+S64/$S$70</f>
        <v>2.7949144136648681E-6</v>
      </c>
    </row>
    <row r="65" spans="1:21" s="3" customFormat="1" ht="24" x14ac:dyDescent="0.25">
      <c r="A65" s="3" t="s">
        <v>86</v>
      </c>
      <c r="C65" s="1">
        <f>IFERROR(VLOOKUP(A65,'درآمد سود سهام'!A:S,13,0),0)</f>
        <v>0</v>
      </c>
      <c r="D65" s="1"/>
      <c r="E65" s="1">
        <f>IFERROR(VLOOKUP(A65,'درآمد ناشی از تغییر قیمت اوراق'!A:Q,9,0),0)</f>
        <v>0</v>
      </c>
      <c r="F65" s="1"/>
      <c r="G65" s="1">
        <f>IFERROR(VLOOKUP(A65,'درآمد ناشی از فروش'!A:Q,9,0),0)</f>
        <v>0</v>
      </c>
      <c r="H65" s="1"/>
      <c r="I65" s="1">
        <f t="shared" si="1"/>
        <v>0</v>
      </c>
      <c r="J65" s="1"/>
      <c r="K65" s="5">
        <f t="shared" si="0"/>
        <v>0</v>
      </c>
      <c r="L65" s="1"/>
      <c r="M65" s="1">
        <f>IFERROR(VLOOKUP(A65,'درآمد سود سهام'!A:S,19,0),0)</f>
        <v>0</v>
      </c>
      <c r="N65" s="1"/>
      <c r="O65" s="1">
        <f>IFERROR(VLOOKUP(A65,'درآمد ناشی از تغییر قیمت اوراق'!A:Q,17,0),0)</f>
        <v>0</v>
      </c>
      <c r="P65" s="1"/>
      <c r="Q65" s="1">
        <f>IFERROR(VLOOKUP(A65,'درآمد ناشی از فروش'!A:Q,17,0),0)</f>
        <v>4137011912</v>
      </c>
      <c r="R65" s="1"/>
      <c r="S65" s="1">
        <f t="shared" si="2"/>
        <v>4137011912</v>
      </c>
      <c r="T65" s="1"/>
      <c r="U65" s="5">
        <f t="shared" si="3"/>
        <v>6.11167436437231E-4</v>
      </c>
    </row>
    <row r="66" spans="1:21" s="3" customFormat="1" ht="24" x14ac:dyDescent="0.25">
      <c r="A66" s="3" t="s">
        <v>87</v>
      </c>
      <c r="C66" s="1">
        <f>IFERROR(VLOOKUP(A66,'درآمد سود سهام'!A:S,13,0),0)</f>
        <v>0</v>
      </c>
      <c r="D66" s="1"/>
      <c r="E66" s="1">
        <f>IFERROR(VLOOKUP(A66,'درآمد ناشی از تغییر قیمت اوراق'!A:Q,9,0),0)</f>
        <v>0</v>
      </c>
      <c r="F66" s="1"/>
      <c r="G66" s="1">
        <f>IFERROR(VLOOKUP(A66,'درآمد ناشی از فروش'!A:Q,9,0),0)</f>
        <v>0</v>
      </c>
      <c r="H66" s="1"/>
      <c r="I66" s="1">
        <f t="shared" si="1"/>
        <v>0</v>
      </c>
      <c r="J66" s="1"/>
      <c r="K66" s="5">
        <f t="shared" si="0"/>
        <v>0</v>
      </c>
      <c r="L66" s="1"/>
      <c r="M66" s="1">
        <f>IFERROR(VLOOKUP(A66,'درآمد سود سهام'!A:S,19,0),0)</f>
        <v>0</v>
      </c>
      <c r="N66" s="1"/>
      <c r="O66" s="1">
        <f>IFERROR(VLOOKUP(A66,'درآمد ناشی از تغییر قیمت اوراق'!A:Q,17,0),0)</f>
        <v>0</v>
      </c>
      <c r="P66" s="1"/>
      <c r="Q66" s="1">
        <f>IFERROR(VLOOKUP(A66,'درآمد ناشی از فروش'!A:Q,17,0),0)</f>
        <v>3492223618</v>
      </c>
      <c r="R66" s="1"/>
      <c r="S66" s="1">
        <f t="shared" si="2"/>
        <v>3492223618</v>
      </c>
      <c r="T66" s="1"/>
      <c r="U66" s="5">
        <f t="shared" si="3"/>
        <v>5.1591182270654577E-4</v>
      </c>
    </row>
    <row r="67" spans="1:21" s="3" customFormat="1" ht="24" x14ac:dyDescent="0.25">
      <c r="A67" s="3" t="s">
        <v>107</v>
      </c>
      <c r="C67" s="1">
        <f>IFERROR(VLOOKUP(A67,'درآمد سود سهام'!A:S,13,0),0)</f>
        <v>0</v>
      </c>
      <c r="D67" s="1"/>
      <c r="E67" s="1">
        <f>IFERROR(VLOOKUP(A67,'درآمد ناشی از تغییر قیمت اوراق'!A:Q,9,0),0)</f>
        <v>0</v>
      </c>
      <c r="F67" s="1"/>
      <c r="G67" s="1">
        <f>IFERROR(VLOOKUP(A67,'درآمد ناشی از فروش'!A:Q,9,0),0)</f>
        <v>0</v>
      </c>
      <c r="H67" s="1"/>
      <c r="I67" s="1">
        <f t="shared" si="1"/>
        <v>0</v>
      </c>
      <c r="J67" s="1"/>
      <c r="K67" s="5">
        <f t="shared" si="0"/>
        <v>0</v>
      </c>
      <c r="L67" s="1"/>
      <c r="M67" s="1">
        <f>IFERROR(VLOOKUP(A67,'درآمد سود سهام'!A:S,19,0),0)</f>
        <v>0</v>
      </c>
      <c r="N67" s="1"/>
      <c r="O67" s="1">
        <f>IFERROR(VLOOKUP(A67,'درآمد ناشی از تغییر قیمت اوراق'!A:Q,17,0),0)</f>
        <v>0</v>
      </c>
      <c r="P67" s="1"/>
      <c r="Q67" s="1">
        <f>IFERROR(VLOOKUP(A67,'درآمد ناشی از فروش'!A:Q,17,0),0)</f>
        <v>-2428469646</v>
      </c>
      <c r="R67" s="1"/>
      <c r="S67" s="1">
        <f t="shared" si="2"/>
        <v>-2428469646</v>
      </c>
      <c r="T67" s="1"/>
      <c r="U67" s="5">
        <f t="shared" si="3"/>
        <v>-3.5876173421360211E-4</v>
      </c>
    </row>
    <row r="68" spans="1:21" s="3" customFormat="1" ht="24" x14ac:dyDescent="0.25">
      <c r="A68" s="3" t="s">
        <v>88</v>
      </c>
      <c r="C68" s="1">
        <f>IFERROR(VLOOKUP(A68,'درآمد سود سهام'!A:S,13,0),0)</f>
        <v>0</v>
      </c>
      <c r="D68" s="1"/>
      <c r="E68" s="1">
        <f>IFERROR(VLOOKUP(A68,'درآمد ناشی از تغییر قیمت اوراق'!A:Q,9,0),0)</f>
        <v>0</v>
      </c>
      <c r="F68" s="1"/>
      <c r="G68" s="1">
        <f>IFERROR(VLOOKUP(A68,'درآمد ناشی از فروش'!A:Q,9,0),0)</f>
        <v>0</v>
      </c>
      <c r="H68" s="1"/>
      <c r="I68" s="1">
        <f t="shared" si="1"/>
        <v>0</v>
      </c>
      <c r="J68" s="1"/>
      <c r="K68" s="5">
        <f t="shared" si="0"/>
        <v>0</v>
      </c>
      <c r="L68" s="1"/>
      <c r="M68" s="1">
        <f>IFERROR(VLOOKUP(A68,'درآمد سود سهام'!A:S,19,0),0)</f>
        <v>0</v>
      </c>
      <c r="N68" s="1"/>
      <c r="O68" s="1">
        <f>IFERROR(VLOOKUP(A68,'درآمد ناشی از تغییر قیمت اوراق'!A:Q,17,0),0)</f>
        <v>0</v>
      </c>
      <c r="P68" s="1"/>
      <c r="Q68" s="1">
        <f>IFERROR(VLOOKUP(A68,'درآمد ناشی از فروش'!A:Q,17,0),0)</f>
        <v>101159</v>
      </c>
      <c r="R68" s="1"/>
      <c r="S68" s="1">
        <f t="shared" si="2"/>
        <v>101159</v>
      </c>
      <c r="T68" s="1"/>
      <c r="U68" s="5">
        <f t="shared" si="3"/>
        <v>1.4944382084862088E-8</v>
      </c>
    </row>
    <row r="69" spans="1:21" ht="24.75" thickBot="1" x14ac:dyDescent="0.3">
      <c r="A69" s="3" t="s">
        <v>104</v>
      </c>
      <c r="C69" s="1">
        <f>IFERROR(VLOOKUP(A69,'درآمد سود سهام'!A:S,13,0),0)</f>
        <v>0</v>
      </c>
      <c r="E69" s="1">
        <f>IFERROR(VLOOKUP(A69,'درآمد ناشی از تغییر قیمت اوراق'!A:Q,9,0),0)</f>
        <v>9927661350</v>
      </c>
      <c r="G69" s="1">
        <f>IFERROR(VLOOKUP(A69,'درآمد ناشی از فروش'!A:Q,9,0),0)</f>
        <v>0</v>
      </c>
      <c r="I69" s="1">
        <f t="shared" si="1"/>
        <v>9927661350</v>
      </c>
      <c r="K69" s="5">
        <f t="shared" si="0"/>
        <v>2.6593609382704127E-3</v>
      </c>
      <c r="M69" s="1">
        <f>IFERROR(VLOOKUP(A69,'درآمد سود سهام'!A:S,19,0),0)</f>
        <v>2400000000</v>
      </c>
      <c r="O69" s="1">
        <f>IFERROR(VLOOKUP(A69,'درآمد ناشی از تغییر قیمت اوراق'!A:Q,17,0),0)</f>
        <v>6490791365</v>
      </c>
      <c r="Q69" s="1">
        <f>IFERROR(VLOOKUP(A69,'درآمد ناشی از فروش'!A:Q,17,0),0)</f>
        <v>0</v>
      </c>
      <c r="S69" s="1">
        <f t="shared" si="2"/>
        <v>8890791365</v>
      </c>
      <c r="U69" s="5">
        <f t="shared" si="3"/>
        <v>1.3134509356098078E-3</v>
      </c>
    </row>
    <row r="70" spans="1:21" s="3" customFormat="1" ht="24.75" thickBot="1" x14ac:dyDescent="0.3">
      <c r="C70" s="2">
        <f>SUM(C8:C69)</f>
        <v>219237990243</v>
      </c>
      <c r="E70" s="2">
        <f>SUM(E8:E69)</f>
        <v>3631252355568</v>
      </c>
      <c r="G70" s="2">
        <f>SUM(G8:G69)</f>
        <v>-117389957995</v>
      </c>
      <c r="I70" s="2">
        <f>SUM(I8:I69)</f>
        <v>3733100387816</v>
      </c>
      <c r="K70" s="13">
        <f>SUM(K8:K69)</f>
        <v>1</v>
      </c>
      <c r="M70" s="2">
        <f>SUM(M8:M69)</f>
        <v>541270717451</v>
      </c>
      <c r="O70" s="2">
        <f>SUM(O8:O69)</f>
        <v>6032342812110</v>
      </c>
      <c r="Q70" s="2">
        <f>SUM(Q8:Q69)</f>
        <v>195418433458</v>
      </c>
      <c r="S70" s="2">
        <f>SUM(S8:S69)</f>
        <v>6769031963019</v>
      </c>
      <c r="U70" s="13">
        <f>SUM(U8:U69)</f>
        <v>1</v>
      </c>
    </row>
    <row r="71" spans="1:21" ht="23.25" thickTop="1" x14ac:dyDescent="0.25"/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899A2-9400-4A38-A1FD-CB4D944E9225}">
  <dimension ref="A2:S39"/>
  <sheetViews>
    <sheetView rightToLeft="1" topLeftCell="A13" zoomScale="85" zoomScaleNormal="85" workbookViewId="0">
      <selection activeCell="X26" sqref="X26"/>
    </sheetView>
  </sheetViews>
  <sheetFormatPr defaultRowHeight="18.75" x14ac:dyDescent="0.25"/>
  <cols>
    <col min="1" max="1" width="28" style="7" bestFit="1" customWidth="1"/>
    <col min="2" max="2" width="1" style="7" customWidth="1"/>
    <col min="3" max="3" width="20" style="7" customWidth="1"/>
    <col min="4" max="4" width="1" style="7" customWidth="1"/>
    <col min="5" max="5" width="35" style="7" customWidth="1"/>
    <col min="6" max="6" width="1" style="7" customWidth="1"/>
    <col min="7" max="7" width="24" style="7" customWidth="1"/>
    <col min="8" max="8" width="1" style="7" customWidth="1"/>
    <col min="9" max="9" width="23" style="7" customWidth="1"/>
    <col min="10" max="10" width="1" style="7" customWidth="1"/>
    <col min="11" max="11" width="22" style="7" customWidth="1"/>
    <col min="12" max="12" width="1" style="7" customWidth="1"/>
    <col min="13" max="13" width="24" style="7" customWidth="1"/>
    <col min="14" max="14" width="1" style="7" customWidth="1"/>
    <col min="15" max="15" width="23" style="7" customWidth="1"/>
    <col min="16" max="16" width="1" style="7" customWidth="1"/>
    <col min="17" max="17" width="22" style="7" customWidth="1"/>
    <col min="18" max="18" width="1" style="7" customWidth="1"/>
    <col min="19" max="19" width="24" style="7" customWidth="1"/>
    <col min="20" max="20" width="1" style="7" customWidth="1"/>
    <col min="21" max="21" width="9.140625" style="7" customWidth="1"/>
    <col min="22" max="16384" width="9.140625" style="7"/>
  </cols>
  <sheetData>
    <row r="2" spans="1:19" ht="26.25" x14ac:dyDescent="0.25">
      <c r="A2" s="32" t="s">
        <v>60</v>
      </c>
      <c r="B2" s="32" t="s">
        <v>0</v>
      </c>
      <c r="C2" s="32" t="s">
        <v>0</v>
      </c>
      <c r="D2" s="32" t="s">
        <v>0</v>
      </c>
      <c r="E2" s="32" t="s">
        <v>0</v>
      </c>
      <c r="F2" s="32" t="s">
        <v>0</v>
      </c>
      <c r="G2" s="32" t="s">
        <v>0</v>
      </c>
      <c r="H2" s="32" t="s">
        <v>0</v>
      </c>
      <c r="I2" s="32" t="s">
        <v>0</v>
      </c>
      <c r="J2" s="32" t="s">
        <v>0</v>
      </c>
      <c r="K2" s="32" t="s">
        <v>0</v>
      </c>
      <c r="L2" s="32" t="s">
        <v>0</v>
      </c>
      <c r="M2" s="32" t="s">
        <v>0</v>
      </c>
      <c r="N2" s="32" t="s">
        <v>0</v>
      </c>
      <c r="O2" s="32" t="s">
        <v>0</v>
      </c>
      <c r="P2" s="32" t="s">
        <v>0</v>
      </c>
      <c r="Q2" s="32" t="s">
        <v>0</v>
      </c>
      <c r="R2" s="32" t="s">
        <v>0</v>
      </c>
      <c r="S2" s="32" t="s">
        <v>0</v>
      </c>
    </row>
    <row r="3" spans="1:19" ht="26.25" x14ac:dyDescent="0.25">
      <c r="A3" s="32" t="s">
        <v>38</v>
      </c>
      <c r="B3" s="32" t="s">
        <v>38</v>
      </c>
      <c r="C3" s="32" t="s">
        <v>38</v>
      </c>
      <c r="D3" s="32" t="s">
        <v>38</v>
      </c>
      <c r="E3" s="32" t="s">
        <v>38</v>
      </c>
      <c r="F3" s="32" t="s">
        <v>38</v>
      </c>
      <c r="G3" s="32" t="s">
        <v>38</v>
      </c>
      <c r="H3" s="32" t="s">
        <v>38</v>
      </c>
      <c r="I3" s="32" t="s">
        <v>38</v>
      </c>
      <c r="J3" s="32" t="s">
        <v>38</v>
      </c>
      <c r="K3" s="32" t="s">
        <v>38</v>
      </c>
      <c r="L3" s="32" t="s">
        <v>38</v>
      </c>
      <c r="M3" s="32" t="s">
        <v>38</v>
      </c>
      <c r="N3" s="32" t="s">
        <v>38</v>
      </c>
      <c r="O3" s="32" t="s">
        <v>38</v>
      </c>
      <c r="P3" s="32" t="s">
        <v>38</v>
      </c>
      <c r="Q3" s="32" t="s">
        <v>38</v>
      </c>
      <c r="R3" s="32" t="s">
        <v>38</v>
      </c>
      <c r="S3" s="32" t="s">
        <v>38</v>
      </c>
    </row>
    <row r="4" spans="1:19" ht="26.25" x14ac:dyDescent="0.25">
      <c r="A4" s="32" t="str">
        <f>+سپرده!A4</f>
        <v>برای ماه منتهی به 1405/05/31</v>
      </c>
      <c r="B4" s="32" t="s">
        <v>62</v>
      </c>
      <c r="C4" s="32" t="s">
        <v>62</v>
      </c>
      <c r="D4" s="32" t="s">
        <v>62</v>
      </c>
      <c r="E4" s="32" t="s">
        <v>62</v>
      </c>
      <c r="F4" s="32" t="s">
        <v>62</v>
      </c>
      <c r="G4" s="32" t="s">
        <v>62</v>
      </c>
      <c r="H4" s="32" t="s">
        <v>62</v>
      </c>
      <c r="I4" s="32" t="s">
        <v>62</v>
      </c>
      <c r="J4" s="32" t="s">
        <v>62</v>
      </c>
      <c r="K4" s="32" t="s">
        <v>62</v>
      </c>
      <c r="L4" s="32" t="s">
        <v>62</v>
      </c>
      <c r="M4" s="32" t="s">
        <v>62</v>
      </c>
      <c r="N4" s="32" t="s">
        <v>62</v>
      </c>
      <c r="O4" s="32" t="s">
        <v>62</v>
      </c>
      <c r="P4" s="32" t="s">
        <v>62</v>
      </c>
      <c r="Q4" s="32" t="s">
        <v>62</v>
      </c>
      <c r="R4" s="32" t="s">
        <v>62</v>
      </c>
      <c r="S4" s="32" t="s">
        <v>62</v>
      </c>
    </row>
    <row r="6" spans="1:19" ht="27" thickBot="1" x14ac:dyDescent="0.3">
      <c r="A6" s="33" t="s">
        <v>3</v>
      </c>
      <c r="C6" s="33" t="s">
        <v>64</v>
      </c>
      <c r="D6" s="33" t="s">
        <v>64</v>
      </c>
      <c r="E6" s="33" t="s">
        <v>64</v>
      </c>
      <c r="F6" s="33" t="s">
        <v>64</v>
      </c>
      <c r="G6" s="33" t="s">
        <v>64</v>
      </c>
      <c r="I6" s="33" t="s">
        <v>40</v>
      </c>
      <c r="J6" s="33" t="s">
        <v>40</v>
      </c>
      <c r="K6" s="33" t="s">
        <v>40</v>
      </c>
      <c r="L6" s="33" t="s">
        <v>40</v>
      </c>
      <c r="M6" s="33" t="s">
        <v>40</v>
      </c>
      <c r="O6" s="33" t="s">
        <v>41</v>
      </c>
      <c r="P6" s="33" t="s">
        <v>41</v>
      </c>
      <c r="Q6" s="33" t="s">
        <v>41</v>
      </c>
      <c r="R6" s="33" t="s">
        <v>41</v>
      </c>
      <c r="S6" s="33" t="s">
        <v>41</v>
      </c>
    </row>
    <row r="7" spans="1:19" ht="27" thickBot="1" x14ac:dyDescent="0.3">
      <c r="A7" s="33" t="s">
        <v>3</v>
      </c>
      <c r="C7" s="18" t="s">
        <v>65</v>
      </c>
      <c r="E7" s="18" t="s">
        <v>66</v>
      </c>
      <c r="G7" s="18" t="s">
        <v>67</v>
      </c>
      <c r="I7" s="18" t="s">
        <v>68</v>
      </c>
      <c r="K7" s="18" t="s">
        <v>44</v>
      </c>
      <c r="M7" s="18" t="s">
        <v>69</v>
      </c>
      <c r="O7" s="18" t="s">
        <v>68</v>
      </c>
      <c r="Q7" s="18" t="s">
        <v>44</v>
      </c>
      <c r="S7" s="18" t="s">
        <v>69</v>
      </c>
    </row>
    <row r="8" spans="1:19" ht="21" x14ac:dyDescent="0.25">
      <c r="A8" s="9" t="s">
        <v>24</v>
      </c>
      <c r="C8" s="7" t="s">
        <v>139</v>
      </c>
      <c r="E8" s="7">
        <v>584422567</v>
      </c>
      <c r="G8" s="7">
        <v>55</v>
      </c>
      <c r="I8" s="7">
        <v>32143241185</v>
      </c>
      <c r="K8" s="7">
        <v>-369962830</v>
      </c>
      <c r="M8" s="7">
        <f t="shared" ref="M8:M9" si="0">+K8+I8</f>
        <v>31773278355</v>
      </c>
      <c r="O8" s="7">
        <v>32143241185</v>
      </c>
      <c r="Q8" s="7">
        <v>-369962830</v>
      </c>
      <c r="S8" s="7">
        <f>+Q8+O8</f>
        <v>31773278355</v>
      </c>
    </row>
    <row r="9" spans="1:19" ht="21" x14ac:dyDescent="0.25">
      <c r="A9" s="9" t="s">
        <v>61</v>
      </c>
      <c r="C9" s="7" t="s">
        <v>140</v>
      </c>
      <c r="E9" s="7">
        <v>118600000</v>
      </c>
      <c r="G9" s="7">
        <v>82</v>
      </c>
      <c r="I9" s="7">
        <v>9725200000</v>
      </c>
      <c r="K9" s="7">
        <v>-1363131684</v>
      </c>
      <c r="M9" s="7">
        <f t="shared" si="0"/>
        <v>8362068316</v>
      </c>
      <c r="O9" s="7">
        <v>9725200000</v>
      </c>
      <c r="Q9" s="7">
        <v>-1363131684</v>
      </c>
      <c r="S9" s="7">
        <f>+Q9+O9</f>
        <v>8362068316</v>
      </c>
    </row>
    <row r="10" spans="1:19" ht="21" x14ac:dyDescent="0.25">
      <c r="A10" s="9" t="s">
        <v>72</v>
      </c>
      <c r="C10" s="7" t="s">
        <v>138</v>
      </c>
      <c r="E10" s="7">
        <v>394971429</v>
      </c>
      <c r="G10" s="7">
        <v>450</v>
      </c>
      <c r="I10" s="7">
        <v>177737143050</v>
      </c>
      <c r="K10" s="7">
        <v>-3695406730</v>
      </c>
      <c r="M10" s="7">
        <f t="shared" ref="M10" si="1">+K10+I10</f>
        <v>174041736320</v>
      </c>
      <c r="O10" s="7">
        <v>177737143050</v>
      </c>
      <c r="Q10" s="7">
        <v>-3695406730</v>
      </c>
      <c r="S10" s="7">
        <f>+Q10+O10</f>
        <v>174041736320</v>
      </c>
    </row>
    <row r="11" spans="1:19" ht="21" x14ac:dyDescent="0.25">
      <c r="A11" s="9" t="s">
        <v>117</v>
      </c>
      <c r="C11" s="7" t="s">
        <v>141</v>
      </c>
      <c r="E11" s="7">
        <v>4515908</v>
      </c>
      <c r="G11" s="7">
        <v>1189</v>
      </c>
      <c r="I11" s="7">
        <v>5369414612</v>
      </c>
      <c r="K11" s="7">
        <v>-308507360</v>
      </c>
      <c r="M11" s="7">
        <f t="shared" ref="M11" si="2">+K11+I11</f>
        <v>5060907252</v>
      </c>
      <c r="O11" s="7">
        <v>5369414612</v>
      </c>
      <c r="Q11" s="7">
        <v>-308507360</v>
      </c>
      <c r="S11" s="7">
        <f>+Q11+O11</f>
        <v>5060907252</v>
      </c>
    </row>
    <row r="12" spans="1:19" ht="21" x14ac:dyDescent="0.25">
      <c r="A12" s="9" t="s">
        <v>22</v>
      </c>
      <c r="C12" s="7" t="s">
        <v>122</v>
      </c>
      <c r="E12" s="7" t="s">
        <v>122</v>
      </c>
      <c r="G12" s="7" t="s">
        <v>122</v>
      </c>
      <c r="I12" s="7">
        <v>0</v>
      </c>
      <c r="K12" s="7">
        <v>0</v>
      </c>
      <c r="M12" s="7">
        <v>0</v>
      </c>
      <c r="O12" s="7">
        <v>4786071025</v>
      </c>
      <c r="Q12" s="7">
        <v>-462021708</v>
      </c>
      <c r="S12" s="7">
        <f>+Q12+O12</f>
        <v>4324049317</v>
      </c>
    </row>
    <row r="13" spans="1:19" ht="21" x14ac:dyDescent="0.25">
      <c r="A13" s="9" t="s">
        <v>17</v>
      </c>
      <c r="C13" s="7" t="s">
        <v>122</v>
      </c>
      <c r="E13" s="7" t="s">
        <v>122</v>
      </c>
      <c r="G13" s="7" t="s">
        <v>122</v>
      </c>
      <c r="I13" s="7">
        <v>0</v>
      </c>
      <c r="K13" s="7">
        <v>0</v>
      </c>
      <c r="M13" s="7">
        <v>0</v>
      </c>
      <c r="O13" s="7">
        <v>24825003720</v>
      </c>
      <c r="Q13" s="7">
        <v>-979934357</v>
      </c>
      <c r="S13" s="7">
        <f t="shared" ref="S13:S38" si="3">+Q13+O13</f>
        <v>23845069363</v>
      </c>
    </row>
    <row r="14" spans="1:19" ht="21" x14ac:dyDescent="0.25">
      <c r="A14" s="9" t="s">
        <v>126</v>
      </c>
      <c r="C14" s="7" t="s">
        <v>122</v>
      </c>
      <c r="E14" s="7" t="s">
        <v>122</v>
      </c>
      <c r="G14" s="7" t="s">
        <v>122</v>
      </c>
      <c r="I14" s="7">
        <v>0</v>
      </c>
      <c r="K14" s="7">
        <v>0</v>
      </c>
      <c r="M14" s="7">
        <v>0</v>
      </c>
      <c r="O14" s="7">
        <v>402000000</v>
      </c>
      <c r="Q14" s="7">
        <v>-21130435</v>
      </c>
      <c r="S14" s="7">
        <f t="shared" si="3"/>
        <v>380869565</v>
      </c>
    </row>
    <row r="15" spans="1:19" ht="21" x14ac:dyDescent="0.25">
      <c r="A15" s="9" t="s">
        <v>73</v>
      </c>
      <c r="C15" s="7" t="s">
        <v>122</v>
      </c>
      <c r="E15" s="7" t="s">
        <v>122</v>
      </c>
      <c r="G15" s="7" t="s">
        <v>122</v>
      </c>
      <c r="I15" s="7">
        <v>0</v>
      </c>
      <c r="K15" s="7">
        <v>0</v>
      </c>
      <c r="M15" s="7">
        <v>0</v>
      </c>
      <c r="O15" s="7">
        <v>3775313556</v>
      </c>
      <c r="Q15" s="7">
        <v>0</v>
      </c>
      <c r="S15" s="7">
        <f t="shared" si="3"/>
        <v>3775313556</v>
      </c>
    </row>
    <row r="16" spans="1:19" ht="21" x14ac:dyDescent="0.25">
      <c r="A16" s="9" t="s">
        <v>79</v>
      </c>
      <c r="C16" s="7" t="s">
        <v>122</v>
      </c>
      <c r="E16" s="7" t="s">
        <v>122</v>
      </c>
      <c r="G16" s="7" t="s">
        <v>122</v>
      </c>
      <c r="I16" s="7">
        <v>0</v>
      </c>
      <c r="K16" s="7">
        <v>0</v>
      </c>
      <c r="M16" s="7">
        <v>0</v>
      </c>
      <c r="O16" s="7">
        <v>42750000000</v>
      </c>
      <c r="Q16" s="7">
        <v>0</v>
      </c>
      <c r="S16" s="7">
        <f t="shared" si="3"/>
        <v>42750000000</v>
      </c>
    </row>
    <row r="17" spans="1:19" ht="21" x14ac:dyDescent="0.25">
      <c r="A17" s="9" t="s">
        <v>76</v>
      </c>
      <c r="C17" s="7" t="s">
        <v>122</v>
      </c>
      <c r="E17" s="7" t="s">
        <v>122</v>
      </c>
      <c r="G17" s="7" t="s">
        <v>122</v>
      </c>
      <c r="I17" s="7">
        <v>0</v>
      </c>
      <c r="K17" s="7">
        <v>0</v>
      </c>
      <c r="M17" s="7">
        <v>0</v>
      </c>
      <c r="O17" s="7">
        <v>22000000000</v>
      </c>
      <c r="Q17" s="7">
        <v>-1290780142</v>
      </c>
      <c r="S17" s="7">
        <f t="shared" si="3"/>
        <v>20709219858</v>
      </c>
    </row>
    <row r="18" spans="1:19" ht="21" x14ac:dyDescent="0.25">
      <c r="A18" s="9" t="s">
        <v>114</v>
      </c>
      <c r="C18" s="7" t="s">
        <v>122</v>
      </c>
      <c r="E18" s="7" t="s">
        <v>122</v>
      </c>
      <c r="G18" s="7" t="s">
        <v>122</v>
      </c>
      <c r="I18" s="7">
        <v>0</v>
      </c>
      <c r="K18" s="7">
        <v>0</v>
      </c>
      <c r="M18" s="7">
        <v>0</v>
      </c>
      <c r="O18" s="7">
        <v>8000000000</v>
      </c>
      <c r="Q18" s="7">
        <v>-1005988024</v>
      </c>
      <c r="S18" s="7">
        <f t="shared" si="3"/>
        <v>6994011976</v>
      </c>
    </row>
    <row r="19" spans="1:19" ht="21" x14ac:dyDescent="0.25">
      <c r="A19" s="9" t="s">
        <v>85</v>
      </c>
      <c r="C19" s="7" t="s">
        <v>122</v>
      </c>
      <c r="E19" s="7" t="s">
        <v>122</v>
      </c>
      <c r="G19" s="7" t="s">
        <v>122</v>
      </c>
      <c r="I19" s="7">
        <v>0</v>
      </c>
      <c r="K19" s="7">
        <v>0</v>
      </c>
      <c r="M19" s="7">
        <v>0</v>
      </c>
      <c r="O19" s="7">
        <v>14250000</v>
      </c>
      <c r="Q19" s="7">
        <v>-616317</v>
      </c>
      <c r="S19" s="7">
        <f t="shared" si="3"/>
        <v>13633683</v>
      </c>
    </row>
    <row r="20" spans="1:19" ht="21" x14ac:dyDescent="0.25">
      <c r="A20" s="9" t="s">
        <v>63</v>
      </c>
      <c r="C20" s="7" t="s">
        <v>122</v>
      </c>
      <c r="E20" s="7" t="s">
        <v>122</v>
      </c>
      <c r="G20" s="7" t="s">
        <v>122</v>
      </c>
      <c r="I20" s="7">
        <v>0</v>
      </c>
      <c r="K20" s="7">
        <v>0</v>
      </c>
      <c r="M20" s="7">
        <v>0</v>
      </c>
      <c r="O20" s="7">
        <v>5541247500</v>
      </c>
      <c r="Q20" s="7">
        <v>-519384465</v>
      </c>
      <c r="S20" s="7">
        <f t="shared" si="3"/>
        <v>5021863035</v>
      </c>
    </row>
    <row r="21" spans="1:19" ht="21" x14ac:dyDescent="0.25">
      <c r="A21" s="9" t="s">
        <v>70</v>
      </c>
      <c r="C21" s="7" t="s">
        <v>122</v>
      </c>
      <c r="E21" s="7" t="s">
        <v>122</v>
      </c>
      <c r="G21" s="7" t="s">
        <v>122</v>
      </c>
      <c r="I21" s="7">
        <v>0</v>
      </c>
      <c r="K21" s="7">
        <v>0</v>
      </c>
      <c r="M21" s="7">
        <v>0</v>
      </c>
      <c r="O21" s="7">
        <v>71999999760</v>
      </c>
      <c r="Q21" s="7">
        <v>-2430178682</v>
      </c>
      <c r="S21" s="7">
        <f t="shared" si="3"/>
        <v>69569821078</v>
      </c>
    </row>
    <row r="22" spans="1:19" ht="21" x14ac:dyDescent="0.25">
      <c r="A22" s="9" t="s">
        <v>90</v>
      </c>
      <c r="C22" s="7" t="s">
        <v>122</v>
      </c>
      <c r="E22" s="7" t="s">
        <v>122</v>
      </c>
      <c r="G22" s="7" t="s">
        <v>122</v>
      </c>
      <c r="I22" s="7">
        <v>0</v>
      </c>
      <c r="K22" s="7">
        <v>0</v>
      </c>
      <c r="M22" s="7">
        <v>0</v>
      </c>
      <c r="O22" s="7">
        <v>5923440000</v>
      </c>
      <c r="Q22" s="7">
        <v>-643694945</v>
      </c>
      <c r="S22" s="7">
        <f t="shared" si="3"/>
        <v>5279745055</v>
      </c>
    </row>
    <row r="23" spans="1:19" ht="21" x14ac:dyDescent="0.25">
      <c r="A23" s="9" t="s">
        <v>116</v>
      </c>
      <c r="C23" s="7" t="s">
        <v>122</v>
      </c>
      <c r="E23" s="7" t="s">
        <v>122</v>
      </c>
      <c r="G23" s="7" t="s">
        <v>122</v>
      </c>
      <c r="I23" s="7">
        <v>0</v>
      </c>
      <c r="K23" s="7">
        <v>0</v>
      </c>
      <c r="M23" s="7">
        <v>0</v>
      </c>
      <c r="O23" s="7">
        <v>592000000</v>
      </c>
      <c r="Q23" s="7">
        <v>-6417344</v>
      </c>
      <c r="S23" s="7">
        <f t="shared" si="3"/>
        <v>585582656</v>
      </c>
    </row>
    <row r="24" spans="1:19" ht="21" x14ac:dyDescent="0.25">
      <c r="A24" s="9" t="s">
        <v>29</v>
      </c>
      <c r="C24" s="7" t="s">
        <v>122</v>
      </c>
      <c r="E24" s="7" t="s">
        <v>122</v>
      </c>
      <c r="G24" s="7" t="s">
        <v>122</v>
      </c>
      <c r="I24" s="7">
        <v>0</v>
      </c>
      <c r="K24" s="7">
        <v>0</v>
      </c>
      <c r="M24" s="7">
        <v>0</v>
      </c>
      <c r="O24" s="7">
        <v>5700000000</v>
      </c>
      <c r="Q24" s="7">
        <v>-264337035</v>
      </c>
      <c r="S24" s="7">
        <f t="shared" si="3"/>
        <v>5435662965</v>
      </c>
    </row>
    <row r="25" spans="1:19" ht="21" x14ac:dyDescent="0.25">
      <c r="A25" s="9" t="s">
        <v>123</v>
      </c>
      <c r="C25" s="7" t="s">
        <v>122</v>
      </c>
      <c r="E25" s="7" t="s">
        <v>122</v>
      </c>
      <c r="G25" s="7" t="s">
        <v>122</v>
      </c>
      <c r="I25" s="7">
        <v>0</v>
      </c>
      <c r="K25" s="7">
        <v>0</v>
      </c>
      <c r="M25" s="7">
        <v>0</v>
      </c>
      <c r="O25" s="7">
        <v>4393000000</v>
      </c>
      <c r="Q25" s="7">
        <v>-153885658</v>
      </c>
      <c r="S25" s="7">
        <f t="shared" si="3"/>
        <v>4239114342</v>
      </c>
    </row>
    <row r="26" spans="1:19" ht="21" x14ac:dyDescent="0.25">
      <c r="A26" s="9" t="s">
        <v>93</v>
      </c>
      <c r="C26" s="7" t="s">
        <v>122</v>
      </c>
      <c r="E26" s="7" t="s">
        <v>122</v>
      </c>
      <c r="G26" s="7" t="s">
        <v>122</v>
      </c>
      <c r="I26" s="7">
        <v>0</v>
      </c>
      <c r="K26" s="7">
        <v>0</v>
      </c>
      <c r="M26" s="7">
        <v>0</v>
      </c>
      <c r="O26" s="7">
        <v>6900623460</v>
      </c>
      <c r="Q26" s="7">
        <v>-824079279</v>
      </c>
      <c r="S26" s="7">
        <f t="shared" si="3"/>
        <v>6076544181</v>
      </c>
    </row>
    <row r="27" spans="1:19" ht="21" x14ac:dyDescent="0.25">
      <c r="A27" s="9" t="s">
        <v>25</v>
      </c>
      <c r="C27" s="7" t="s">
        <v>122</v>
      </c>
      <c r="E27" s="7" t="s">
        <v>122</v>
      </c>
      <c r="G27" s="7" t="s">
        <v>122</v>
      </c>
      <c r="I27" s="7">
        <v>0</v>
      </c>
      <c r="K27" s="7">
        <v>0</v>
      </c>
      <c r="M27" s="7">
        <v>0</v>
      </c>
      <c r="O27" s="7">
        <v>5214520044</v>
      </c>
      <c r="Q27" s="7">
        <v>-77408530</v>
      </c>
      <c r="S27" s="7">
        <f t="shared" si="3"/>
        <v>5137111514</v>
      </c>
    </row>
    <row r="28" spans="1:19" ht="21" x14ac:dyDescent="0.25">
      <c r="A28" s="9" t="s">
        <v>18</v>
      </c>
      <c r="C28" s="7" t="s">
        <v>122</v>
      </c>
      <c r="E28" s="7" t="s">
        <v>122</v>
      </c>
      <c r="G28" s="7" t="s">
        <v>122</v>
      </c>
      <c r="I28" s="7">
        <v>0</v>
      </c>
      <c r="K28" s="7">
        <v>0</v>
      </c>
      <c r="M28" s="7">
        <v>0</v>
      </c>
      <c r="O28" s="7">
        <v>39965967300</v>
      </c>
      <c r="Q28" s="7">
        <v>-1143404254</v>
      </c>
      <c r="S28" s="7">
        <f t="shared" si="3"/>
        <v>38822563046</v>
      </c>
    </row>
    <row r="29" spans="1:19" ht="21" x14ac:dyDescent="0.25">
      <c r="A29" s="9" t="s">
        <v>16</v>
      </c>
      <c r="C29" s="7" t="s">
        <v>122</v>
      </c>
      <c r="E29" s="7" t="s">
        <v>122</v>
      </c>
      <c r="G29" s="7" t="s">
        <v>122</v>
      </c>
      <c r="I29" s="7">
        <v>0</v>
      </c>
      <c r="K29" s="7">
        <v>0</v>
      </c>
      <c r="M29" s="7">
        <v>0</v>
      </c>
      <c r="O29" s="7">
        <v>8190000000</v>
      </c>
      <c r="Q29" s="7">
        <v>-894453935</v>
      </c>
      <c r="S29" s="7">
        <f t="shared" si="3"/>
        <v>7295546065</v>
      </c>
    </row>
    <row r="30" spans="1:19" ht="21" x14ac:dyDescent="0.25">
      <c r="A30" s="9" t="s">
        <v>91</v>
      </c>
      <c r="C30" s="7" t="s">
        <v>122</v>
      </c>
      <c r="E30" s="7" t="s">
        <v>122</v>
      </c>
      <c r="G30" s="7" t="s">
        <v>122</v>
      </c>
      <c r="I30" s="7">
        <v>0</v>
      </c>
      <c r="K30" s="7">
        <v>0</v>
      </c>
      <c r="M30" s="7">
        <v>0</v>
      </c>
      <c r="O30" s="7">
        <v>2235293950</v>
      </c>
      <c r="Q30" s="7">
        <v>-124343648</v>
      </c>
      <c r="S30" s="7">
        <f t="shared" si="3"/>
        <v>2110950302</v>
      </c>
    </row>
    <row r="31" spans="1:19" ht="21" x14ac:dyDescent="0.25">
      <c r="A31" s="9" t="s">
        <v>96</v>
      </c>
      <c r="C31" s="7" t="s">
        <v>122</v>
      </c>
      <c r="E31" s="7" t="s">
        <v>122</v>
      </c>
      <c r="G31" s="7" t="s">
        <v>122</v>
      </c>
      <c r="I31" s="7">
        <v>0</v>
      </c>
      <c r="K31" s="7">
        <v>0</v>
      </c>
      <c r="M31" s="7">
        <v>0</v>
      </c>
      <c r="O31" s="7">
        <v>175000000</v>
      </c>
      <c r="Q31" s="7">
        <v>-21914320</v>
      </c>
      <c r="S31" s="7">
        <f t="shared" si="3"/>
        <v>153085680</v>
      </c>
    </row>
    <row r="32" spans="1:19" ht="21" x14ac:dyDescent="0.25">
      <c r="A32" s="9" t="s">
        <v>80</v>
      </c>
      <c r="C32" s="7" t="s">
        <v>122</v>
      </c>
      <c r="E32" s="7" t="s">
        <v>122</v>
      </c>
      <c r="G32" s="7" t="s">
        <v>122</v>
      </c>
      <c r="I32" s="7">
        <v>0</v>
      </c>
      <c r="K32" s="7">
        <v>0</v>
      </c>
      <c r="M32" s="7">
        <v>0</v>
      </c>
      <c r="O32" s="7">
        <v>7346298000</v>
      </c>
      <c r="Q32" s="7">
        <v>-340683970</v>
      </c>
      <c r="S32" s="7">
        <f t="shared" si="3"/>
        <v>7005614030</v>
      </c>
    </row>
    <row r="33" spans="1:19" ht="21" x14ac:dyDescent="0.25">
      <c r="A33" s="9" t="s">
        <v>15</v>
      </c>
      <c r="C33" s="7" t="s">
        <v>122</v>
      </c>
      <c r="E33" s="7" t="s">
        <v>122</v>
      </c>
      <c r="G33" s="7" t="s">
        <v>122</v>
      </c>
      <c r="I33" s="7">
        <v>0</v>
      </c>
      <c r="K33" s="7">
        <v>0</v>
      </c>
      <c r="M33" s="7">
        <v>0</v>
      </c>
      <c r="O33" s="7">
        <v>20802600000</v>
      </c>
      <c r="Q33" s="7">
        <v>-990600000</v>
      </c>
      <c r="S33" s="7">
        <f t="shared" si="3"/>
        <v>19812000000</v>
      </c>
    </row>
    <row r="34" spans="1:19" ht="21" x14ac:dyDescent="0.25">
      <c r="A34" s="9" t="s">
        <v>23</v>
      </c>
      <c r="C34" s="7" t="s">
        <v>122</v>
      </c>
      <c r="E34" s="7" t="s">
        <v>122</v>
      </c>
      <c r="G34" s="7" t="s">
        <v>122</v>
      </c>
      <c r="I34" s="7">
        <v>0</v>
      </c>
      <c r="K34" s="7">
        <v>0</v>
      </c>
      <c r="M34" s="7">
        <v>0</v>
      </c>
      <c r="O34" s="7">
        <v>7150000000</v>
      </c>
      <c r="Q34" s="7">
        <v>-268655241</v>
      </c>
      <c r="S34" s="7">
        <f t="shared" si="3"/>
        <v>6881344759</v>
      </c>
    </row>
    <row r="35" spans="1:19" ht="21" x14ac:dyDescent="0.25">
      <c r="A35" s="9" t="s">
        <v>81</v>
      </c>
      <c r="C35" s="7" t="s">
        <v>122</v>
      </c>
      <c r="E35" s="7" t="s">
        <v>122</v>
      </c>
      <c r="G35" s="7" t="s">
        <v>122</v>
      </c>
      <c r="I35" s="7">
        <v>0</v>
      </c>
      <c r="K35" s="7">
        <v>0</v>
      </c>
      <c r="M35" s="7">
        <v>0</v>
      </c>
      <c r="O35" s="7">
        <v>13634997560</v>
      </c>
      <c r="Q35" s="7">
        <v>0</v>
      </c>
      <c r="S35" s="7">
        <f t="shared" si="3"/>
        <v>13634997560</v>
      </c>
    </row>
    <row r="36" spans="1:19" ht="21" x14ac:dyDescent="0.25">
      <c r="A36" s="9" t="s">
        <v>104</v>
      </c>
      <c r="C36" s="7" t="s">
        <v>122</v>
      </c>
      <c r="E36" s="7" t="s">
        <v>122</v>
      </c>
      <c r="G36" s="7" t="s">
        <v>122</v>
      </c>
      <c r="I36" s="7">
        <v>0</v>
      </c>
      <c r="K36" s="7">
        <v>0</v>
      </c>
      <c r="M36" s="7">
        <v>0</v>
      </c>
      <c r="O36" s="7">
        <v>2400000000</v>
      </c>
      <c r="Q36" s="7">
        <v>0</v>
      </c>
      <c r="S36" s="7">
        <f t="shared" si="3"/>
        <v>2400000000</v>
      </c>
    </row>
    <row r="37" spans="1:19" ht="21" x14ac:dyDescent="0.25">
      <c r="A37" s="9" t="s">
        <v>84</v>
      </c>
      <c r="C37" s="7" t="s">
        <v>122</v>
      </c>
      <c r="E37" s="7" t="s">
        <v>122</v>
      </c>
      <c r="G37" s="7" t="s">
        <v>122</v>
      </c>
      <c r="I37" s="7">
        <v>0</v>
      </c>
      <c r="K37" s="7">
        <v>0</v>
      </c>
      <c r="M37" s="7">
        <v>0</v>
      </c>
      <c r="O37" s="7">
        <v>19549999762</v>
      </c>
      <c r="Q37" s="7">
        <v>0</v>
      </c>
      <c r="S37" s="7">
        <f t="shared" si="3"/>
        <v>19549999762</v>
      </c>
    </row>
    <row r="38" spans="1:19" ht="21.75" thickBot="1" x14ac:dyDescent="0.3">
      <c r="A38" s="9" t="s">
        <v>118</v>
      </c>
      <c r="C38" s="7" t="s">
        <v>122</v>
      </c>
      <c r="E38" s="7" t="s">
        <v>122</v>
      </c>
      <c r="G38" s="7" t="s">
        <v>122</v>
      </c>
      <c r="I38" s="7">
        <v>0</v>
      </c>
      <c r="K38" s="7">
        <v>0</v>
      </c>
      <c r="M38" s="7">
        <v>0</v>
      </c>
      <c r="O38" s="7">
        <v>242190000</v>
      </c>
      <c r="Q38" s="7">
        <v>-13176140</v>
      </c>
      <c r="S38" s="7">
        <f t="shared" si="3"/>
        <v>229013860</v>
      </c>
    </row>
    <row r="39" spans="1:19" ht="21.75" thickBot="1" x14ac:dyDescent="0.3">
      <c r="A39" s="9" t="s">
        <v>30</v>
      </c>
      <c r="C39" s="7" t="s">
        <v>30</v>
      </c>
      <c r="E39" s="7" t="s">
        <v>30</v>
      </c>
      <c r="G39" s="7" t="s">
        <v>30</v>
      </c>
      <c r="I39" s="10">
        <f>SUM(I8:I38)</f>
        <v>224974998847</v>
      </c>
      <c r="K39" s="10">
        <f>SUM(K8:K38)</f>
        <v>-5737008604</v>
      </c>
      <c r="M39" s="10">
        <f>SUM(M8:M38)</f>
        <v>219237990243</v>
      </c>
      <c r="O39" s="10">
        <f>SUM(O8:O38)</f>
        <v>559484814484</v>
      </c>
      <c r="P39" s="9"/>
      <c r="Q39" s="10">
        <f>SUM(Q8:Q38)</f>
        <v>-18214097033</v>
      </c>
      <c r="R39" s="9"/>
      <c r="S39" s="10">
        <f>SUM(S8:S38)</f>
        <v>541270717451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3"/>
  <sheetViews>
    <sheetView rightToLeft="1" zoomScale="85" zoomScaleNormal="85" workbookViewId="0">
      <selection activeCell="X26" sqref="X26"/>
    </sheetView>
  </sheetViews>
  <sheetFormatPr defaultRowHeight="22.5" x14ac:dyDescent="0.25"/>
  <cols>
    <col min="1" max="1" width="39.7109375" style="1" bestFit="1" customWidth="1"/>
    <col min="2" max="2" width="1" style="1" customWidth="1"/>
    <col min="3" max="3" width="34" style="1" customWidth="1"/>
    <col min="4" max="4" width="1" style="1" customWidth="1"/>
    <col min="5" max="5" width="30" style="1" customWidth="1"/>
    <col min="6" max="6" width="1" style="1" customWidth="1"/>
    <col min="7" max="7" width="34" style="1" customWidth="1"/>
    <col min="8" max="8" width="1" style="1" customWidth="1"/>
    <col min="9" max="9" width="30" style="1" customWidth="1"/>
    <col min="10" max="10" width="1" style="1" customWidth="1"/>
    <col min="11" max="11" width="9.140625" style="1" customWidth="1"/>
    <col min="12" max="16384" width="9.140625" style="1"/>
  </cols>
  <sheetData>
    <row r="2" spans="1:9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</row>
    <row r="3" spans="1:9" ht="24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  <c r="F3" s="29" t="s">
        <v>38</v>
      </c>
      <c r="G3" s="29" t="s">
        <v>38</v>
      </c>
      <c r="H3" s="29" t="s">
        <v>38</v>
      </c>
      <c r="I3" s="29" t="s">
        <v>38</v>
      </c>
    </row>
    <row r="4" spans="1:9" ht="24" x14ac:dyDescent="0.25">
      <c r="A4" s="29" t="str">
        <f>+سپرده!A4</f>
        <v>برای ماه منتهی به 1405/05/31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</row>
    <row r="6" spans="1:9" ht="24.75" thickBot="1" x14ac:dyDescent="0.3">
      <c r="A6" s="17" t="s">
        <v>54</v>
      </c>
      <c r="C6" s="28" t="s">
        <v>40</v>
      </c>
      <c r="D6" s="28" t="s">
        <v>40</v>
      </c>
      <c r="E6" s="28" t="s">
        <v>40</v>
      </c>
      <c r="G6" s="28" t="s">
        <v>41</v>
      </c>
      <c r="H6" s="28" t="s">
        <v>41</v>
      </c>
      <c r="I6" s="28" t="s">
        <v>41</v>
      </c>
    </row>
    <row r="7" spans="1:9" ht="24.75" thickBot="1" x14ac:dyDescent="0.3">
      <c r="A7" s="28" t="s">
        <v>55</v>
      </c>
      <c r="C7" s="28" t="s">
        <v>56</v>
      </c>
      <c r="E7" s="28" t="s">
        <v>57</v>
      </c>
      <c r="G7" s="28" t="s">
        <v>56</v>
      </c>
      <c r="I7" s="28" t="s">
        <v>57</v>
      </c>
    </row>
    <row r="8" spans="1:9" ht="24" x14ac:dyDescent="0.25">
      <c r="A8" s="3" t="s">
        <v>36</v>
      </c>
      <c r="C8" s="1">
        <f>+'سود سپرده بانکی'!G8</f>
        <v>3497372675</v>
      </c>
      <c r="E8" s="12">
        <f>+C8/$C$12</f>
        <v>0.66082522002219024</v>
      </c>
      <c r="G8" s="1">
        <f>+'سود سپرده بانکی'!M8</f>
        <v>13212739729</v>
      </c>
      <c r="I8" s="12">
        <f>+G8/$G$12</f>
        <v>0.46643247370873314</v>
      </c>
    </row>
    <row r="9" spans="1:9" ht="24" x14ac:dyDescent="0.25">
      <c r="A9" s="3" t="s">
        <v>109</v>
      </c>
      <c r="C9" s="1">
        <f>+'سود سپرده بانکی'!G9</f>
        <v>2264</v>
      </c>
      <c r="E9" s="12">
        <f>+C9/$C$12</f>
        <v>4.2778063339510673E-7</v>
      </c>
      <c r="G9" s="1">
        <f>+'سود سپرده بانکی'!M9</f>
        <v>15114427412</v>
      </c>
      <c r="I9" s="12">
        <f>+G9/$G$12</f>
        <v>0.5335653249111425</v>
      </c>
    </row>
    <row r="10" spans="1:9" ht="24" x14ac:dyDescent="0.25">
      <c r="A10" s="3" t="s">
        <v>113</v>
      </c>
      <c r="C10" s="1">
        <f>+'سود سپرده بانکی'!G10</f>
        <v>1795057264</v>
      </c>
      <c r="E10" s="12">
        <f>+C10/$C$12</f>
        <v>0.33917435219717634</v>
      </c>
      <c r="G10" s="1">
        <f>+'سود سپرده بانکی'!M10</f>
        <v>47705</v>
      </c>
      <c r="I10" s="12">
        <f>+G10/$G$12</f>
        <v>1.6840686802781048E-6</v>
      </c>
    </row>
    <row r="11" spans="1:9" ht="24.75" thickBot="1" x14ac:dyDescent="0.3">
      <c r="A11" s="3" t="s">
        <v>37</v>
      </c>
      <c r="C11" s="1">
        <f>+'سود سپرده بانکی'!G11</f>
        <v>0</v>
      </c>
      <c r="E11" s="12">
        <f>+C11/$C$12</f>
        <v>0</v>
      </c>
      <c r="G11" s="1">
        <f>+'سود سپرده بانکی'!M11</f>
        <v>14654</v>
      </c>
      <c r="I11" s="12">
        <f>+G11/$G$12</f>
        <v>5.1731144410010163E-7</v>
      </c>
    </row>
    <row r="12" spans="1:9" ht="24.75" thickBot="1" x14ac:dyDescent="0.3">
      <c r="A12" s="3" t="s">
        <v>30</v>
      </c>
      <c r="C12" s="2">
        <f>SUM(C8:C11)</f>
        <v>5292432203</v>
      </c>
      <c r="D12" s="3"/>
      <c r="E12" s="13">
        <f>SUM(E8:E11)</f>
        <v>1</v>
      </c>
      <c r="F12" s="3"/>
      <c r="G12" s="2">
        <f>SUM(G8:G11)</f>
        <v>28327229500</v>
      </c>
      <c r="H12" s="3"/>
      <c r="I12" s="13">
        <f>SUM(I8:I11)</f>
        <v>1</v>
      </c>
    </row>
    <row r="13" spans="1:9" ht="23.25" thickTop="1" x14ac:dyDescent="0.25"/>
  </sheetData>
  <mergeCells count="10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استیل</vt:lpstr>
      <vt:lpstr>سهام</vt:lpstr>
      <vt:lpstr>سپرده</vt:lpstr>
      <vt:lpstr>تعدیل قیمت</vt:lpstr>
      <vt:lpstr>جمع درآمدها</vt:lpstr>
      <vt:lpstr>سایر درآمدها</vt:lpstr>
      <vt:lpstr>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2025-02-22T10:27:05Z</dcterms:created>
  <dcterms:modified xsi:type="dcterms:W3CDTF">2026-08-26T09:54:09Z</dcterms:modified>
</cp:coreProperties>
</file>