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5\بخشی\"/>
    </mc:Choice>
  </mc:AlternateContent>
  <xr:revisionPtr revIDLastSave="0" documentId="13_ncr:1_{FD806D14-82C7-4013-9210-E44A44DD6D1D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خودران" sheetId="11" r:id="rId1"/>
    <sheet name="سهام" sheetId="1" r:id="rId2"/>
    <sheet name="سپرده" sheetId="2" r:id="rId3"/>
    <sheet name="درآمدها" sheetId="10" r:id="rId4"/>
    <sheet name="سایر درآمدها" sheetId="9" r:id="rId5"/>
    <sheet name="درآمد سرمایه‌گذاری در سهام" sheetId="7" r:id="rId6"/>
    <sheet name="درآمد سود سهام" sheetId="4" r:id="rId7"/>
    <sheet name="درآمد سپرده بانکی" sheetId="8" r:id="rId8"/>
    <sheet name="سود سپرده بانکی" sheetId="3" r:id="rId9"/>
    <sheet name="درآمد ناشی از فروش" sheetId="6" r:id="rId10"/>
    <sheet name="درآمد ناشی از تغییر قیمت اوراق" sheetId="5" r:id="rId11"/>
  </sheets>
  <externalReferences>
    <externalReference r:id="rId12"/>
  </externalReferences>
  <definedNames>
    <definedName name="_xlnm._FilterDatabase" localSheetId="9" hidden="1">'درآمد ناشی از فروش'!$K$6:$Q$67</definedName>
    <definedName name="_xlnm._FilterDatabase" localSheetId="1" hidden="1">سهام!$A$6:$A$45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C9" i="10"/>
  <c r="E41" i="5"/>
  <c r="G41" i="5"/>
  <c r="I41" i="5"/>
  <c r="Q41" i="5"/>
  <c r="O41" i="5"/>
  <c r="M41" i="5"/>
  <c r="C9" i="5"/>
  <c r="E9" i="5"/>
  <c r="I9" i="5" s="1"/>
  <c r="G9" i="5"/>
  <c r="C10" i="5"/>
  <c r="E10" i="5"/>
  <c r="G10" i="5"/>
  <c r="I10" i="5"/>
  <c r="C11" i="5"/>
  <c r="E11" i="5"/>
  <c r="I11" i="5" s="1"/>
  <c r="G11" i="5"/>
  <c r="C12" i="5"/>
  <c r="E12" i="5"/>
  <c r="G12" i="5"/>
  <c r="I12" i="5"/>
  <c r="C13" i="5"/>
  <c r="E13" i="5"/>
  <c r="I13" i="5" s="1"/>
  <c r="G13" i="5"/>
  <c r="C14" i="5"/>
  <c r="E14" i="5"/>
  <c r="G14" i="5"/>
  <c r="I14" i="5"/>
  <c r="C15" i="5"/>
  <c r="E15" i="5"/>
  <c r="I15" i="5" s="1"/>
  <c r="G15" i="5"/>
  <c r="C16" i="5"/>
  <c r="E16" i="5"/>
  <c r="G16" i="5"/>
  <c r="I16" i="5"/>
  <c r="C17" i="5"/>
  <c r="E17" i="5"/>
  <c r="I17" i="5" s="1"/>
  <c r="G17" i="5"/>
  <c r="C18" i="5"/>
  <c r="E18" i="5"/>
  <c r="G18" i="5"/>
  <c r="I18" i="5"/>
  <c r="C19" i="5"/>
  <c r="E19" i="5"/>
  <c r="I19" i="5" s="1"/>
  <c r="G19" i="5"/>
  <c r="C20" i="5"/>
  <c r="E20" i="5"/>
  <c r="G20" i="5"/>
  <c r="I20" i="5"/>
  <c r="C21" i="5"/>
  <c r="E21" i="5"/>
  <c r="I21" i="5" s="1"/>
  <c r="G21" i="5"/>
  <c r="C22" i="5"/>
  <c r="E22" i="5"/>
  <c r="G22" i="5"/>
  <c r="I22" i="5"/>
  <c r="C23" i="5"/>
  <c r="E23" i="5"/>
  <c r="I23" i="5" s="1"/>
  <c r="G23" i="5"/>
  <c r="C24" i="5"/>
  <c r="E24" i="5"/>
  <c r="G24" i="5"/>
  <c r="I24" i="5"/>
  <c r="C25" i="5"/>
  <c r="E25" i="5"/>
  <c r="I25" i="5" s="1"/>
  <c r="G25" i="5"/>
  <c r="C26" i="5"/>
  <c r="E26" i="5"/>
  <c r="G26" i="5"/>
  <c r="I26" i="5"/>
  <c r="C27" i="5"/>
  <c r="E27" i="5"/>
  <c r="I27" i="5" s="1"/>
  <c r="G27" i="5"/>
  <c r="C28" i="5"/>
  <c r="E28" i="5"/>
  <c r="G28" i="5"/>
  <c r="I28" i="5"/>
  <c r="C29" i="5"/>
  <c r="E29" i="5"/>
  <c r="I29" i="5" s="1"/>
  <c r="G29" i="5"/>
  <c r="C30" i="5"/>
  <c r="E30" i="5"/>
  <c r="G30" i="5"/>
  <c r="I30" i="5"/>
  <c r="C31" i="5"/>
  <c r="E31" i="5"/>
  <c r="I31" i="5" s="1"/>
  <c r="G31" i="5"/>
  <c r="C32" i="5"/>
  <c r="E32" i="5"/>
  <c r="G32" i="5"/>
  <c r="I32" i="5"/>
  <c r="C33" i="5"/>
  <c r="E33" i="5"/>
  <c r="I33" i="5" s="1"/>
  <c r="G33" i="5"/>
  <c r="C34" i="5"/>
  <c r="E34" i="5"/>
  <c r="G34" i="5"/>
  <c r="I34" i="5"/>
  <c r="C35" i="5"/>
  <c r="E35" i="5"/>
  <c r="I35" i="5" s="1"/>
  <c r="G35" i="5"/>
  <c r="C36" i="5"/>
  <c r="E36" i="5"/>
  <c r="I36" i="5" s="1"/>
  <c r="G36" i="5"/>
  <c r="C37" i="5"/>
  <c r="E37" i="5"/>
  <c r="I37" i="5" s="1"/>
  <c r="G37" i="5"/>
  <c r="I8" i="5"/>
  <c r="G8" i="5"/>
  <c r="E8" i="5"/>
  <c r="C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8" i="5"/>
  <c r="I67" i="6"/>
  <c r="Q50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M15" i="4"/>
  <c r="S17" i="4"/>
  <c r="G45" i="1"/>
  <c r="M67" i="6"/>
  <c r="O67" i="6"/>
  <c r="Q8" i="6"/>
  <c r="Q9" i="6"/>
  <c r="Q10" i="6"/>
  <c r="Q11" i="6"/>
  <c r="Q12" i="6"/>
  <c r="Q13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S9" i="4"/>
  <c r="S10" i="4"/>
  <c r="S11" i="4"/>
  <c r="S12" i="4"/>
  <c r="S13" i="4"/>
  <c r="S14" i="4"/>
  <c r="S15" i="4"/>
  <c r="S16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8" i="4"/>
  <c r="Q33" i="4"/>
  <c r="O33" i="4"/>
  <c r="K33" i="4"/>
  <c r="I33" i="4"/>
  <c r="C6" i="2"/>
  <c r="E45" i="1"/>
  <c r="M9" i="3"/>
  <c r="G9" i="8" s="1"/>
  <c r="G9" i="3"/>
  <c r="C9" i="8" s="1"/>
  <c r="L10" i="3"/>
  <c r="K10" i="3"/>
  <c r="J10" i="3"/>
  <c r="I10" i="3"/>
  <c r="H10" i="3"/>
  <c r="F10" i="3"/>
  <c r="E10" i="3"/>
  <c r="C10" i="3"/>
  <c r="I9" i="2"/>
  <c r="I10" i="2"/>
  <c r="E9" i="9"/>
  <c r="C9" i="9"/>
  <c r="M8" i="3"/>
  <c r="G8" i="3"/>
  <c r="C8" i="8" s="1"/>
  <c r="F10" i="10"/>
  <c r="Y45" i="1" l="1"/>
  <c r="G67" i="6"/>
  <c r="E67" i="6"/>
  <c r="Q67" i="6"/>
  <c r="M33" i="4"/>
  <c r="S33" i="4"/>
  <c r="O45" i="1"/>
  <c r="K45" i="1"/>
  <c r="U45" i="1"/>
  <c r="W45" i="1"/>
  <c r="C10" i="8"/>
  <c r="G10" i="3"/>
  <c r="M10" i="3"/>
  <c r="I6" i="2" l="1"/>
  <c r="A4" i="7"/>
  <c r="A4" i="2"/>
  <c r="G8" i="8" l="1"/>
  <c r="G10" i="8" s="1"/>
  <c r="I8" i="8" l="1"/>
  <c r="I9" i="8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E11" i="2"/>
  <c r="C66" i="7" l="1"/>
  <c r="C53" i="7"/>
  <c r="C57" i="7"/>
  <c r="M67" i="7"/>
  <c r="M54" i="7"/>
  <c r="C65" i="7"/>
  <c r="C52" i="7"/>
  <c r="C56" i="7"/>
  <c r="C59" i="7"/>
  <c r="M52" i="7"/>
  <c r="M66" i="7"/>
  <c r="M53" i="7"/>
  <c r="M57" i="7"/>
  <c r="C64" i="7"/>
  <c r="C68" i="7"/>
  <c r="C55" i="7"/>
  <c r="M56" i="7"/>
  <c r="M65" i="7"/>
  <c r="C67" i="7"/>
  <c r="C54" i="7"/>
  <c r="C58" i="7"/>
  <c r="M64" i="7"/>
  <c r="M68" i="7"/>
  <c r="M55" i="7"/>
  <c r="M59" i="7"/>
  <c r="M58" i="7"/>
  <c r="G67" i="7"/>
  <c r="G54" i="7"/>
  <c r="G58" i="7"/>
  <c r="Q64" i="7"/>
  <c r="Q55" i="7"/>
  <c r="Q68" i="7"/>
  <c r="G66" i="7"/>
  <c r="G53" i="7"/>
  <c r="G57" i="7"/>
  <c r="G56" i="7"/>
  <c r="Q57" i="7"/>
  <c r="Q59" i="7"/>
  <c r="Q67" i="7"/>
  <c r="Q54" i="7"/>
  <c r="Q58" i="7"/>
  <c r="Q66" i="7"/>
  <c r="G65" i="7"/>
  <c r="G52" i="7"/>
  <c r="Q53" i="7"/>
  <c r="G64" i="7"/>
  <c r="G68" i="7"/>
  <c r="G55" i="7"/>
  <c r="G59" i="7"/>
  <c r="Q65" i="7"/>
  <c r="Q52" i="7"/>
  <c r="Q56" i="7"/>
  <c r="O64" i="7"/>
  <c r="O68" i="7"/>
  <c r="O55" i="7"/>
  <c r="O59" i="7"/>
  <c r="E66" i="7"/>
  <c r="E53" i="7"/>
  <c r="E57" i="7"/>
  <c r="O67" i="7"/>
  <c r="O54" i="7"/>
  <c r="O58" i="7"/>
  <c r="E65" i="7"/>
  <c r="E52" i="7"/>
  <c r="E56" i="7"/>
  <c r="E55" i="7"/>
  <c r="O66" i="7"/>
  <c r="O53" i="7"/>
  <c r="O57" i="7"/>
  <c r="E64" i="7"/>
  <c r="E68" i="7"/>
  <c r="E59" i="7"/>
  <c r="O65" i="7"/>
  <c r="O52" i="7"/>
  <c r="O56" i="7"/>
  <c r="E67" i="7"/>
  <c r="E54" i="7"/>
  <c r="E58" i="7"/>
  <c r="E50" i="7"/>
  <c r="E60" i="7"/>
  <c r="O50" i="7"/>
  <c r="O60" i="7"/>
  <c r="O51" i="7"/>
  <c r="O61" i="7"/>
  <c r="E51" i="7"/>
  <c r="E61" i="7"/>
  <c r="G50" i="7"/>
  <c r="Q51" i="7"/>
  <c r="Q61" i="7"/>
  <c r="G61" i="7"/>
  <c r="G60" i="7"/>
  <c r="G51" i="7"/>
  <c r="Q50" i="7"/>
  <c r="Q60" i="7"/>
  <c r="M51" i="7"/>
  <c r="M61" i="7"/>
  <c r="M50" i="7"/>
  <c r="M60" i="7"/>
  <c r="C50" i="7"/>
  <c r="C60" i="7"/>
  <c r="C51" i="7"/>
  <c r="C61" i="7"/>
  <c r="C39" i="7"/>
  <c r="C43" i="7"/>
  <c r="C47" i="7"/>
  <c r="C63" i="7"/>
  <c r="C42" i="7"/>
  <c r="C62" i="7"/>
  <c r="M40" i="7"/>
  <c r="M39" i="7"/>
  <c r="M43" i="7"/>
  <c r="M47" i="7"/>
  <c r="M63" i="7"/>
  <c r="C41" i="7"/>
  <c r="C45" i="7"/>
  <c r="C49" i="7"/>
  <c r="M46" i="7"/>
  <c r="M62" i="7"/>
  <c r="M38" i="7"/>
  <c r="M42" i="7"/>
  <c r="C40" i="7"/>
  <c r="C44" i="7"/>
  <c r="C48" i="7"/>
  <c r="M44" i="7"/>
  <c r="M48" i="7"/>
  <c r="M41" i="7"/>
  <c r="M45" i="7"/>
  <c r="M49" i="7"/>
  <c r="C38" i="7"/>
  <c r="C46" i="7"/>
  <c r="G40" i="7"/>
  <c r="G44" i="7"/>
  <c r="G48" i="7"/>
  <c r="Q41" i="7"/>
  <c r="Q45" i="7"/>
  <c r="Q40" i="7"/>
  <c r="Q44" i="7"/>
  <c r="Q48" i="7"/>
  <c r="G38" i="7"/>
  <c r="G42" i="7"/>
  <c r="G46" i="7"/>
  <c r="G62" i="7"/>
  <c r="Q43" i="7"/>
  <c r="Q39" i="7"/>
  <c r="Q47" i="7"/>
  <c r="Q63" i="7"/>
  <c r="G41" i="7"/>
  <c r="G45" i="7"/>
  <c r="G49" i="7"/>
  <c r="G39" i="7"/>
  <c r="G43" i="7"/>
  <c r="G47" i="7"/>
  <c r="Q38" i="7"/>
  <c r="Q42" i="7"/>
  <c r="Q46" i="7"/>
  <c r="Q62" i="7"/>
  <c r="Q49" i="7"/>
  <c r="G63" i="7"/>
  <c r="O41" i="7"/>
  <c r="O45" i="7"/>
  <c r="O49" i="7"/>
  <c r="E63" i="7"/>
  <c r="E39" i="7"/>
  <c r="E43" i="7"/>
  <c r="E47" i="7"/>
  <c r="O40" i="7"/>
  <c r="O44" i="7"/>
  <c r="O48" i="7"/>
  <c r="E38" i="7"/>
  <c r="E42" i="7"/>
  <c r="E46" i="7"/>
  <c r="E62" i="7"/>
  <c r="O39" i="7"/>
  <c r="O43" i="7"/>
  <c r="O47" i="7"/>
  <c r="O63" i="7"/>
  <c r="E41" i="7"/>
  <c r="E49" i="7"/>
  <c r="E45" i="7"/>
  <c r="O38" i="7"/>
  <c r="O42" i="7"/>
  <c r="O46" i="7"/>
  <c r="O62" i="7"/>
  <c r="E48" i="7"/>
  <c r="E40" i="7"/>
  <c r="E44" i="7"/>
  <c r="M31" i="7"/>
  <c r="M33" i="7"/>
  <c r="C32" i="7"/>
  <c r="C30" i="7"/>
  <c r="C31" i="7"/>
  <c r="M30" i="7"/>
  <c r="M32" i="7"/>
  <c r="C33" i="7"/>
  <c r="O33" i="7"/>
  <c r="O31" i="7"/>
  <c r="E30" i="7"/>
  <c r="E32" i="7"/>
  <c r="O32" i="7"/>
  <c r="O30" i="7"/>
  <c r="E31" i="7"/>
  <c r="E33" i="7"/>
  <c r="G31" i="7"/>
  <c r="Q32" i="7"/>
  <c r="G30" i="7"/>
  <c r="Q31" i="7"/>
  <c r="G33" i="7"/>
  <c r="Q30" i="7"/>
  <c r="G32" i="7"/>
  <c r="Q33" i="7"/>
  <c r="I10" i="8"/>
  <c r="G34" i="7"/>
  <c r="G29" i="7"/>
  <c r="Q34" i="7"/>
  <c r="Q29" i="7"/>
  <c r="G70" i="7"/>
  <c r="Q70" i="7"/>
  <c r="O70" i="7"/>
  <c r="E29" i="7"/>
  <c r="O34" i="7"/>
  <c r="O29" i="7"/>
  <c r="E70" i="7"/>
  <c r="E34" i="7"/>
  <c r="C29" i="7"/>
  <c r="M29" i="7"/>
  <c r="C70" i="7"/>
  <c r="C34" i="7"/>
  <c r="M34" i="7"/>
  <c r="M70" i="7"/>
  <c r="C37" i="7"/>
  <c r="C36" i="7"/>
  <c r="C69" i="7"/>
  <c r="M37" i="7"/>
  <c r="M69" i="7"/>
  <c r="M36" i="7"/>
  <c r="Q36" i="7"/>
  <c r="G37" i="7"/>
  <c r="Q37" i="7"/>
  <c r="G36" i="7"/>
  <c r="G69" i="7"/>
  <c r="Q69" i="7"/>
  <c r="E37" i="7"/>
  <c r="E36" i="7"/>
  <c r="E69" i="7"/>
  <c r="O37" i="7"/>
  <c r="O36" i="7"/>
  <c r="O69" i="7"/>
  <c r="C27" i="7"/>
  <c r="M28" i="7"/>
  <c r="M71" i="7"/>
  <c r="M27" i="7"/>
  <c r="M35" i="7"/>
  <c r="C35" i="7"/>
  <c r="C71" i="7"/>
  <c r="C28" i="7"/>
  <c r="G28" i="7"/>
  <c r="Q35" i="7"/>
  <c r="Q71" i="7"/>
  <c r="G27" i="7"/>
  <c r="Q28" i="7"/>
  <c r="Q27" i="7"/>
  <c r="G35" i="7"/>
  <c r="G71" i="7"/>
  <c r="O35" i="7"/>
  <c r="O71" i="7"/>
  <c r="E27" i="7"/>
  <c r="O28" i="7"/>
  <c r="O27" i="7"/>
  <c r="E28" i="7"/>
  <c r="E35" i="7"/>
  <c r="E71" i="7"/>
  <c r="E26" i="7"/>
  <c r="O26" i="7"/>
  <c r="C26" i="7"/>
  <c r="M26" i="7"/>
  <c r="G26" i="7"/>
  <c r="Q26" i="7"/>
  <c r="C24" i="7"/>
  <c r="M23" i="7"/>
  <c r="M24" i="7"/>
  <c r="C23" i="7"/>
  <c r="E23" i="7"/>
  <c r="O24" i="7"/>
  <c r="E24" i="7"/>
  <c r="O23" i="7"/>
  <c r="G23" i="7"/>
  <c r="G24" i="7"/>
  <c r="Q23" i="7"/>
  <c r="Q24" i="7"/>
  <c r="Q20" i="7"/>
  <c r="Q17" i="7"/>
  <c r="Q9" i="7"/>
  <c r="Q13" i="7"/>
  <c r="Q12" i="7"/>
  <c r="Q14" i="7"/>
  <c r="Q21" i="7"/>
  <c r="Q8" i="7"/>
  <c r="Q22" i="7"/>
  <c r="Q10" i="7"/>
  <c r="Q25" i="7"/>
  <c r="Q19" i="7"/>
  <c r="Q15" i="7"/>
  <c r="Q16" i="7"/>
  <c r="Q11" i="7"/>
  <c r="Q18" i="7"/>
  <c r="O12" i="7"/>
  <c r="O16" i="7"/>
  <c r="O19" i="7"/>
  <c r="O22" i="7"/>
  <c r="E10" i="7"/>
  <c r="E25" i="7"/>
  <c r="E21" i="7"/>
  <c r="O20" i="7"/>
  <c r="E15" i="7"/>
  <c r="O18" i="7"/>
  <c r="O17" i="7"/>
  <c r="E11" i="7"/>
  <c r="E18" i="7"/>
  <c r="O9" i="7"/>
  <c r="O13" i="7"/>
  <c r="E12" i="7"/>
  <c r="E16" i="7"/>
  <c r="E19" i="7"/>
  <c r="E22" i="7"/>
  <c r="E8" i="7"/>
  <c r="O14" i="7"/>
  <c r="O21" i="7"/>
  <c r="O8" i="7"/>
  <c r="E20" i="7"/>
  <c r="O10" i="7"/>
  <c r="O25" i="7"/>
  <c r="E17" i="7"/>
  <c r="E14" i="7"/>
  <c r="O15" i="7"/>
  <c r="E9" i="7"/>
  <c r="E13" i="7"/>
  <c r="O11" i="7"/>
  <c r="M15" i="7"/>
  <c r="C10" i="7"/>
  <c r="C25" i="7"/>
  <c r="M11" i="7"/>
  <c r="M18" i="7"/>
  <c r="C15" i="7"/>
  <c r="M12" i="7"/>
  <c r="M16" i="7"/>
  <c r="M19" i="7"/>
  <c r="M22" i="7"/>
  <c r="C11" i="7"/>
  <c r="C18" i="7"/>
  <c r="M20" i="7"/>
  <c r="C12" i="7"/>
  <c r="C16" i="7"/>
  <c r="C19" i="7"/>
  <c r="C22" i="7"/>
  <c r="M17" i="7"/>
  <c r="M8" i="7"/>
  <c r="C20" i="7"/>
  <c r="C21" i="7"/>
  <c r="M9" i="7"/>
  <c r="M13" i="7"/>
  <c r="C17" i="7"/>
  <c r="C8" i="7"/>
  <c r="M10" i="7"/>
  <c r="M25" i="7"/>
  <c r="M14" i="7"/>
  <c r="M21" i="7"/>
  <c r="C9" i="7"/>
  <c r="C13" i="7"/>
  <c r="C14" i="7"/>
  <c r="G17" i="7"/>
  <c r="G8" i="7"/>
  <c r="G9" i="7"/>
  <c r="G13" i="7"/>
  <c r="G14" i="7"/>
  <c r="G21" i="7"/>
  <c r="G10" i="7"/>
  <c r="G25" i="7"/>
  <c r="G20" i="7"/>
  <c r="G15" i="7"/>
  <c r="G11" i="7"/>
  <c r="G18" i="7"/>
  <c r="G12" i="7"/>
  <c r="G16" i="7"/>
  <c r="G19" i="7"/>
  <c r="G22" i="7"/>
  <c r="I11" i="2"/>
  <c r="R35" i="4"/>
  <c r="G11" i="2"/>
  <c r="C11" i="2"/>
  <c r="S52" i="7" l="1"/>
  <c r="I55" i="7"/>
  <c r="S54" i="7"/>
  <c r="S68" i="7"/>
  <c r="I68" i="7"/>
  <c r="S67" i="7"/>
  <c r="S55" i="7"/>
  <c r="I64" i="7"/>
  <c r="S59" i="7"/>
  <c r="S64" i="7"/>
  <c r="S53" i="7"/>
  <c r="S57" i="7"/>
  <c r="I58" i="7"/>
  <c r="S56" i="7"/>
  <c r="I52" i="7"/>
  <c r="I56" i="7"/>
  <c r="I54" i="7"/>
  <c r="I65" i="7"/>
  <c r="I57" i="7"/>
  <c r="I67" i="7"/>
  <c r="S65" i="7"/>
  <c r="S66" i="7"/>
  <c r="I53" i="7"/>
  <c r="I59" i="7"/>
  <c r="S58" i="7"/>
  <c r="I66" i="7"/>
  <c r="S50" i="7"/>
  <c r="S61" i="7"/>
  <c r="S51" i="7"/>
  <c r="S60" i="7"/>
  <c r="I50" i="7"/>
  <c r="I51" i="7"/>
  <c r="I60" i="7"/>
  <c r="I61" i="7"/>
  <c r="I63" i="7"/>
  <c r="S49" i="7"/>
  <c r="I39" i="7"/>
  <c r="I62" i="7"/>
  <c r="S41" i="7"/>
  <c r="I49" i="7"/>
  <c r="I46" i="7"/>
  <c r="I48" i="7"/>
  <c r="S62" i="7"/>
  <c r="I45" i="7"/>
  <c r="I42" i="7"/>
  <c r="I44" i="7"/>
  <c r="S46" i="7"/>
  <c r="I41" i="7"/>
  <c r="I38" i="7"/>
  <c r="I40" i="7"/>
  <c r="S42" i="7"/>
  <c r="S63" i="7"/>
  <c r="S48" i="7"/>
  <c r="S38" i="7"/>
  <c r="S47" i="7"/>
  <c r="S44" i="7"/>
  <c r="I47" i="7"/>
  <c r="S39" i="7"/>
  <c r="S40" i="7"/>
  <c r="I43" i="7"/>
  <c r="S45" i="7"/>
  <c r="S43" i="7"/>
  <c r="S30" i="7"/>
  <c r="S32" i="7"/>
  <c r="I31" i="7"/>
  <c r="I33" i="7"/>
  <c r="S31" i="7"/>
  <c r="I71" i="7"/>
  <c r="S33" i="7"/>
  <c r="I9" i="7"/>
  <c r="I32" i="7"/>
  <c r="I30" i="7"/>
  <c r="I69" i="7"/>
  <c r="I70" i="7"/>
  <c r="I24" i="7"/>
  <c r="I13" i="7"/>
  <c r="I27" i="7"/>
  <c r="I18" i="7"/>
  <c r="I21" i="7"/>
  <c r="I25" i="7"/>
  <c r="I17" i="7"/>
  <c r="I22" i="7"/>
  <c r="I28" i="7"/>
  <c r="I10" i="7"/>
  <c r="I14" i="7"/>
  <c r="I8" i="7"/>
  <c r="I11" i="7"/>
  <c r="I34" i="7"/>
  <c r="I19" i="7"/>
  <c r="I23" i="7"/>
  <c r="I16" i="7"/>
  <c r="I15" i="7"/>
  <c r="I26" i="7"/>
  <c r="I37" i="7"/>
  <c r="I35" i="7"/>
  <c r="I36" i="7"/>
  <c r="I20" i="7"/>
  <c r="I12" i="7"/>
  <c r="I29" i="7"/>
  <c r="S26" i="7"/>
  <c r="S16" i="7"/>
  <c r="S69" i="7"/>
  <c r="S25" i="7"/>
  <c r="S9" i="7"/>
  <c r="S36" i="7"/>
  <c r="S10" i="7"/>
  <c r="S17" i="7"/>
  <c r="S24" i="7"/>
  <c r="S28" i="7"/>
  <c r="S70" i="7"/>
  <c r="S22" i="7"/>
  <c r="S20" i="7"/>
  <c r="S23" i="7"/>
  <c r="S18" i="7"/>
  <c r="S71" i="7"/>
  <c r="S29" i="7"/>
  <c r="S11" i="7"/>
  <c r="S21" i="7"/>
  <c r="S35" i="7"/>
  <c r="S37" i="7"/>
  <c r="S34" i="7"/>
  <c r="S14" i="7"/>
  <c r="S15" i="7"/>
  <c r="S12" i="7"/>
  <c r="S19" i="7"/>
  <c r="S13" i="7"/>
  <c r="S27" i="7"/>
  <c r="S8" i="7"/>
  <c r="C72" i="7"/>
  <c r="M72" i="7"/>
  <c r="O72" i="7"/>
  <c r="Q72" i="7"/>
  <c r="E72" i="7"/>
  <c r="G72" i="7"/>
  <c r="K11" i="2"/>
  <c r="I72" i="7" l="1"/>
  <c r="E8" i="8"/>
  <c r="E9" i="8"/>
  <c r="S72" i="7"/>
  <c r="C8" i="10"/>
  <c r="K67" i="7" l="1"/>
  <c r="K66" i="7"/>
  <c r="K68" i="7"/>
  <c r="K65" i="7"/>
  <c r="K64" i="7"/>
  <c r="U66" i="7"/>
  <c r="U67" i="7"/>
  <c r="U64" i="7"/>
  <c r="U68" i="7"/>
  <c r="U65" i="7"/>
  <c r="U56" i="7"/>
  <c r="U53" i="7"/>
  <c r="U57" i="7"/>
  <c r="U55" i="7"/>
  <c r="U52" i="7"/>
  <c r="U59" i="7"/>
  <c r="U58" i="7"/>
  <c r="U54" i="7"/>
  <c r="K52" i="7"/>
  <c r="K57" i="7"/>
  <c r="K58" i="7"/>
  <c r="K59" i="7"/>
  <c r="K55" i="7"/>
  <c r="K53" i="7"/>
  <c r="K56" i="7"/>
  <c r="K54" i="7"/>
  <c r="K51" i="7"/>
  <c r="K61" i="7"/>
  <c r="K60" i="7"/>
  <c r="K50" i="7"/>
  <c r="U51" i="7"/>
  <c r="U50" i="7"/>
  <c r="U61" i="7"/>
  <c r="U60" i="7"/>
  <c r="U43" i="7"/>
  <c r="U62" i="7"/>
  <c r="U41" i="7"/>
  <c r="U48" i="7"/>
  <c r="U42" i="7"/>
  <c r="U40" i="7"/>
  <c r="U39" i="7"/>
  <c r="U46" i="7"/>
  <c r="U49" i="7"/>
  <c r="U45" i="7"/>
  <c r="U38" i="7"/>
  <c r="U44" i="7"/>
  <c r="U47" i="7"/>
  <c r="U63" i="7"/>
  <c r="K62" i="7"/>
  <c r="K46" i="7"/>
  <c r="K40" i="7"/>
  <c r="K63" i="7"/>
  <c r="K39" i="7"/>
  <c r="K41" i="7"/>
  <c r="K38" i="7"/>
  <c r="K44" i="7"/>
  <c r="K49" i="7"/>
  <c r="K48" i="7"/>
  <c r="K43" i="7"/>
  <c r="K45" i="7"/>
  <c r="K42" i="7"/>
  <c r="K47" i="7"/>
  <c r="U30" i="7"/>
  <c r="U31" i="7"/>
  <c r="U32" i="7"/>
  <c r="U33" i="7"/>
  <c r="K33" i="7"/>
  <c r="K30" i="7"/>
  <c r="K31" i="7"/>
  <c r="K32" i="7"/>
  <c r="E10" i="8"/>
  <c r="U70" i="7"/>
  <c r="U29" i="7"/>
  <c r="U34" i="7"/>
  <c r="K70" i="7"/>
  <c r="K34" i="7"/>
  <c r="K29" i="7"/>
  <c r="U36" i="7"/>
  <c r="U37" i="7"/>
  <c r="K37" i="7"/>
  <c r="K36" i="7"/>
  <c r="U69" i="7"/>
  <c r="K69" i="7"/>
  <c r="U27" i="7"/>
  <c r="U35" i="7"/>
  <c r="U28" i="7"/>
  <c r="K28" i="7"/>
  <c r="K27" i="7"/>
  <c r="K35" i="7"/>
  <c r="U26" i="7"/>
  <c r="U71" i="7"/>
  <c r="K26" i="7"/>
  <c r="K71" i="7"/>
  <c r="U10" i="7"/>
  <c r="U23" i="7"/>
  <c r="U24" i="7"/>
  <c r="K14" i="7"/>
  <c r="K23" i="7"/>
  <c r="K24" i="7"/>
  <c r="K22" i="7"/>
  <c r="K16" i="7"/>
  <c r="K11" i="7"/>
  <c r="K17" i="7"/>
  <c r="K18" i="7"/>
  <c r="K9" i="7"/>
  <c r="U11" i="7"/>
  <c r="K21" i="7"/>
  <c r="K25" i="7"/>
  <c r="K15" i="7"/>
  <c r="U18" i="7"/>
  <c r="K19" i="7"/>
  <c r="U13" i="7"/>
  <c r="U14" i="7"/>
  <c r="U9" i="7"/>
  <c r="U21" i="7"/>
  <c r="U19" i="7"/>
  <c r="U12" i="7"/>
  <c r="U20" i="7"/>
  <c r="U16" i="7"/>
  <c r="K20" i="7"/>
  <c r="U17" i="7"/>
  <c r="U15" i="7"/>
  <c r="K10" i="7"/>
  <c r="K13" i="7"/>
  <c r="U22" i="7"/>
  <c r="K12" i="7"/>
  <c r="U25" i="7"/>
  <c r="K8" i="7"/>
  <c r="C7" i="10"/>
  <c r="C10" i="10" s="1"/>
  <c r="E9" i="10" s="1"/>
  <c r="U8" i="7"/>
  <c r="K72" i="7" l="1"/>
  <c r="U72" i="7"/>
  <c r="E8" i="10" l="1"/>
  <c r="E7" i="10"/>
  <c r="E10" i="10" l="1"/>
</calcChain>
</file>

<file path=xl/sharedStrings.xml><?xml version="1.0" encoding="utf-8"?>
<sst xmlns="http://schemas.openxmlformats.org/spreadsheetml/2006/main" count="950" uniqueCount="128">
  <si>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</si>
  <si>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</si>
  <si>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</si>
  <si>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</si>
  <si>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</si>
  <si>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</si>
  <si>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</si>
  <si>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</si>
  <si>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</si>
  <si>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</si>
  <si>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</si>
  <si>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</si>
  <si>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</si>
  <si>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</si>
  <si>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</si>
  <si>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</si>
  <si>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</si>
  <si>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</si>
  <si>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</si>
  <si>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</si>
  <si>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</si>
  <si>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</si>
  <si>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</si>
  <si>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</si>
  <si>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</si>
  <si>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</si>
  <si>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</si>
  <si>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</si>
  <si>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</si>
  <si>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</si>
  <si>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</si>
  <si>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</si>
  <si>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</si>
  <si>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</si>
  <si>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</si>
  <si>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</si>
  <si>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</si>
  <si>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</si>
  <si>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</si>
  <si>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</si>
  <si>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</si>
  <si>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</si>
  <si>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</si>
  <si>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</si>
  <si>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</si>
  <si>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</si>
  <si>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</si>
  <si>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</si>
  <si>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</si>
  <si>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</si>
  <si>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</si>
  <si>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</si>
  <si>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</si>
  <si>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</si>
  <si>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سایپا</t>
  </si>
  <si>
    <t>ایرکا پارت صنعت</t>
  </si>
  <si>
    <t>قطعات‌ اتومبیل‌ ایران‌</t>
  </si>
  <si>
    <t>الکتریک‌ خودرو شرق‌</t>
  </si>
  <si>
    <t>گروه‌بهمن‌</t>
  </si>
  <si>
    <t>بهمن دیزل</t>
  </si>
  <si>
    <t>صندوق سرمایه‌گذاری بخشی صنایع مفید - خودران</t>
  </si>
  <si>
    <t>فنرسازی زر</t>
  </si>
  <si>
    <t>آهنگری‌ تراکتورسازی‌ ایران‌</t>
  </si>
  <si>
    <t>ایمن خودرو شرق</t>
  </si>
  <si>
    <t>سرمایه‌گذاری‌ رنا(هلدینگ‌</t>
  </si>
  <si>
    <t>لنت ترمزایران</t>
  </si>
  <si>
    <t>ایران‌ خودرو</t>
  </si>
  <si>
    <t>تولیدی برنا باطری</t>
  </si>
  <si>
    <t>سرمایه گذاری مهر</t>
  </si>
  <si>
    <t>سازه پویش</t>
  </si>
  <si>
    <t>گسترش‌سرمایه‌گذاری‌ایران‌خودرو</t>
  </si>
  <si>
    <t>مجتمع صنایع لاستیک یزد</t>
  </si>
  <si>
    <t>سرمایه‌گذاری‌صندوق‌بازنشستگی‌</t>
  </si>
  <si>
    <t>سرمایه‌گذاری‌غدیر(هلدینگ‌</t>
  </si>
  <si>
    <t>کشت وصنعت و دامپروری پگاه فارس</t>
  </si>
  <si>
    <t>تولیدی کوچین</t>
  </si>
  <si>
    <t>سرمایه‌گذاری‌بهمن‌</t>
  </si>
  <si>
    <t>نیان باتری خاوران</t>
  </si>
  <si>
    <t>کیمیا کالای رازی</t>
  </si>
  <si>
    <t>از ابتدای سال مالی</t>
  </si>
  <si>
    <t xml:space="preserve"> تا پایان ماه</t>
  </si>
  <si>
    <t>اختیارخ خساپا-600-1404/10/24</t>
  </si>
  <si>
    <t>اختیارخ خودرو-700-1404/11/01</t>
  </si>
  <si>
    <t>پتروشیمی پارس</t>
  </si>
  <si>
    <t>پتروشیمی جم</t>
  </si>
  <si>
    <t>سازه  پویش</t>
  </si>
  <si>
    <t>مجتمع کاشی و سنگ پرسپولیس یزد</t>
  </si>
  <si>
    <t>اختیارخ خودرو-750-1404/11/01</t>
  </si>
  <si>
    <t>اختیارخ خودرو-450-1405/01/11</t>
  </si>
  <si>
    <t>ح . سرمایه‌گذاری‌ایران‌خودرو</t>
  </si>
  <si>
    <t>سرمایه‌گذاری‌ سایپا</t>
  </si>
  <si>
    <t>بانک ملت مستقل مرکزی</t>
  </si>
  <si>
    <t>اختیارخ خودرو-600-1405/01/11</t>
  </si>
  <si>
    <t>-</t>
  </si>
  <si>
    <t>ایران خودرو دیزل</t>
  </si>
  <si>
    <t>پارس فنر</t>
  </si>
  <si>
    <t>پالایش نفت بندرعباس</t>
  </si>
  <si>
    <t>داروسازی  ابوریحان</t>
  </si>
  <si>
    <t>رهیاب پیام گستران</t>
  </si>
  <si>
    <t>ریخته‌گری‌ تراکتورسازی‌ ایران‌</t>
  </si>
  <si>
    <t>رینگ‌سازی‌مشهد</t>
  </si>
  <si>
    <t>زامیاد</t>
  </si>
  <si>
    <t>زرین ذرت شاهرود</t>
  </si>
  <si>
    <t>شمش طلا</t>
  </si>
  <si>
    <t>صنایع ریخته گری ایران</t>
  </si>
  <si>
    <t>فولاد امیرکبیرکاشان</t>
  </si>
  <si>
    <t>موتورسازان‌تراکتورسازی‌ایران‌</t>
  </si>
  <si>
    <t>داروسازی ابوریحان</t>
  </si>
  <si>
    <t>اختیارخ خودرو-650-1405/05/07</t>
  </si>
  <si>
    <t>اختیارخ خودرو-700-1405/05/07</t>
  </si>
  <si>
    <t>1405/04/31</t>
  </si>
  <si>
    <t>رادیاتور ایران‌</t>
  </si>
  <si>
    <t>رینگ اسپرت نور نی ریز</t>
  </si>
  <si>
    <t>اختیارخ خودرو-450-1405/06/04</t>
  </si>
  <si>
    <t>اختیارخ خودرو-500-1405/05/07</t>
  </si>
  <si>
    <t>اختیارخ خودرو-550-1405/06/04</t>
  </si>
  <si>
    <t>اختیارخ خودرو-450-1405/05/07</t>
  </si>
  <si>
    <t>اختیارخ خودرو-700-1405/07/08</t>
  </si>
  <si>
    <t>تولیدمحورخودرو</t>
  </si>
  <si>
    <t>کشت و صنعت جوین</t>
  </si>
  <si>
    <t>برای ماه منتهی به 1405/05/31</t>
  </si>
  <si>
    <t>1405/05/31</t>
  </si>
  <si>
    <t>1405/05/01</t>
  </si>
  <si>
    <t>اختیارخ خساپا-500-1405/05/28</t>
  </si>
  <si>
    <t>اختیارخ خساپا-550-1405/05/28</t>
  </si>
  <si>
    <t>اختیارخ خساپا-600-1405/05/28</t>
  </si>
  <si>
    <t>اختیارخ خساپا-650-1405/06/25</t>
  </si>
  <si>
    <t>اختیارخ خساپا-700-1405/06/25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</si>
</sst>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4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right" vertical="center"/>
    </xf>
    <xf numFmtId="9" fontId="2" fillId="0" borderId="0" xfId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164" fontId="4" fillId="0" borderId="3" xfId="2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219075</xdr:colOff>
      <xdr:row>34</xdr:row>
      <xdr:rowOff>142280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7EAF979A-4765-4A87-B3D7-2F584FB90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24955325" y="0"/>
          <a:ext cx="11191875" cy="62954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celReport2026_8_26_16_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elReport2026_8_26_16_22"/>
    </sheetNames>
    <sheetDataSet>
      <sheetData sheetId="0">
        <row r="1">
          <cell r="A1" t="str">
            <v>تاریخ گزارش : 1405/06/04</v>
          </cell>
        </row>
        <row r="3">
          <cell r="A3" t="str">
            <v>نام سهم</v>
          </cell>
          <cell r="B3" t="str">
            <v>تعداد</v>
          </cell>
          <cell r="C3" t="str">
            <v>ارزش بازار</v>
          </cell>
          <cell r="D3" t="str">
            <v>ارزش دفتری</v>
          </cell>
        </row>
        <row r="4">
          <cell r="A4" t="str">
            <v>سرمایه‌گذاری‌ رنا(هلدینگ‌</v>
          </cell>
          <cell r="B4">
            <v>61742689</v>
          </cell>
          <cell r="C4">
            <v>408027683973</v>
          </cell>
          <cell r="D4">
            <v>278037689803</v>
          </cell>
        </row>
        <row r="5">
          <cell r="A5" t="str">
            <v>ریخته‌گری‌ تراکتورسازی‌ ایران‌</v>
          </cell>
          <cell r="B5">
            <v>217419</v>
          </cell>
          <cell r="C5">
            <v>356399756</v>
          </cell>
          <cell r="D5">
            <v>1177232225</v>
          </cell>
        </row>
        <row r="6">
          <cell r="A6" t="str">
            <v>کشت وصنعت و دامپروری پگاه فارس</v>
          </cell>
          <cell r="B6">
            <v>85306</v>
          </cell>
          <cell r="C6">
            <v>1739487313</v>
          </cell>
          <cell r="D6">
            <v>1797551549</v>
          </cell>
        </row>
        <row r="7">
          <cell r="A7" t="str">
            <v>ایمن خودرو شرق</v>
          </cell>
          <cell r="B7">
            <v>18794606</v>
          </cell>
          <cell r="C7">
            <v>91754672582</v>
          </cell>
          <cell r="D7">
            <v>83255490776</v>
          </cell>
        </row>
        <row r="8">
          <cell r="A8" t="str">
            <v>تولیدمحورخودرو</v>
          </cell>
          <cell r="B8">
            <v>15653382</v>
          </cell>
          <cell r="C8">
            <v>73778811446</v>
          </cell>
          <cell r="D8">
            <v>76656745939</v>
          </cell>
        </row>
        <row r="9">
          <cell r="A9" t="str">
            <v>الکتریک‌ خودرو شرق‌</v>
          </cell>
          <cell r="B9">
            <v>754086</v>
          </cell>
          <cell r="C9">
            <v>1824250360</v>
          </cell>
          <cell r="D9">
            <v>-4611159722</v>
          </cell>
        </row>
        <row r="10">
          <cell r="A10" t="str">
            <v>رینگ‌سازی‌مشهد</v>
          </cell>
          <cell r="B10">
            <v>119751</v>
          </cell>
          <cell r="C10">
            <v>1711084677</v>
          </cell>
          <cell r="D10">
            <v>1147386582</v>
          </cell>
        </row>
        <row r="11">
          <cell r="A11" t="str">
            <v>ایرکا پارت صنعت</v>
          </cell>
          <cell r="B11">
            <v>154972884</v>
          </cell>
          <cell r="C11">
            <v>270182575917</v>
          </cell>
          <cell r="D11">
            <v>198233600407</v>
          </cell>
        </row>
        <row r="12">
          <cell r="A12" t="str">
            <v>فنرسازی زر</v>
          </cell>
          <cell r="B12">
            <v>949956</v>
          </cell>
          <cell r="C12">
            <v>1707071853</v>
          </cell>
          <cell r="D12">
            <v>-503952550</v>
          </cell>
        </row>
        <row r="13">
          <cell r="A13" t="str">
            <v>زرین ذرت شاهرود</v>
          </cell>
          <cell r="B13">
            <v>435000</v>
          </cell>
          <cell r="C13">
            <v>11395228680</v>
          </cell>
          <cell r="D13">
            <v>8887415095</v>
          </cell>
        </row>
        <row r="14">
          <cell r="A14" t="str">
            <v>تولیدی برنا باطری</v>
          </cell>
          <cell r="B14">
            <v>25286778</v>
          </cell>
          <cell r="C14">
            <v>169115437528</v>
          </cell>
          <cell r="D14">
            <v>144270326721</v>
          </cell>
        </row>
        <row r="15">
          <cell r="A15" t="str">
            <v>قطعات‌ اتومبیل‌ ایران‌</v>
          </cell>
          <cell r="B15">
            <v>532785</v>
          </cell>
          <cell r="C15">
            <v>2706772848</v>
          </cell>
          <cell r="D15">
            <v>2070101985</v>
          </cell>
        </row>
        <row r="16">
          <cell r="A16" t="str">
            <v>سرمایه‌گذاری‌ سایپا</v>
          </cell>
          <cell r="B16">
            <v>57334040</v>
          </cell>
          <cell r="C16">
            <v>451713332094</v>
          </cell>
          <cell r="D16">
            <v>289037084292</v>
          </cell>
        </row>
        <row r="17">
          <cell r="A17" t="str">
            <v>کشت و صنعت جوین</v>
          </cell>
          <cell r="B17">
            <v>6747138</v>
          </cell>
          <cell r="C17">
            <v>40169895740</v>
          </cell>
          <cell r="D17">
            <v>35785645310</v>
          </cell>
        </row>
        <row r="18">
          <cell r="A18" t="str">
            <v>ایران خودرو دیزل</v>
          </cell>
          <cell r="B18">
            <v>852269</v>
          </cell>
          <cell r="C18">
            <v>1214397860</v>
          </cell>
          <cell r="D18">
            <v>9610806362</v>
          </cell>
        </row>
        <row r="19">
          <cell r="A19" t="str">
            <v>رادیاتور ایران‌</v>
          </cell>
          <cell r="B19">
            <v>30242730</v>
          </cell>
          <cell r="C19">
            <v>81144210797</v>
          </cell>
          <cell r="D19">
            <v>66193017379</v>
          </cell>
        </row>
        <row r="20">
          <cell r="A20" t="str">
            <v>پارس فنر</v>
          </cell>
          <cell r="B20">
            <v>246287</v>
          </cell>
          <cell r="C20">
            <v>1361214432</v>
          </cell>
          <cell r="D20">
            <v>1620539692</v>
          </cell>
        </row>
        <row r="21">
          <cell r="A21" t="str">
            <v>سازه پویش</v>
          </cell>
          <cell r="B21">
            <v>43796</v>
          </cell>
          <cell r="C21">
            <v>158619718</v>
          </cell>
          <cell r="D21">
            <v>-1939717135</v>
          </cell>
        </row>
        <row r="22">
          <cell r="A22" t="str">
            <v>ایران‌ خودرو</v>
          </cell>
          <cell r="B22">
            <v>5816664299</v>
          </cell>
          <cell r="C22">
            <v>3734290860128</v>
          </cell>
          <cell r="D22">
            <v>2853564034819</v>
          </cell>
        </row>
        <row r="23">
          <cell r="A23" t="str">
            <v>شمش طلا</v>
          </cell>
          <cell r="B23">
            <v>11307</v>
          </cell>
          <cell r="C23">
            <v>315836169600</v>
          </cell>
          <cell r="D23">
            <v>281319675409</v>
          </cell>
        </row>
        <row r="24">
          <cell r="A24" t="str">
            <v>رینگ اسپرت نور نی ریز</v>
          </cell>
          <cell r="B24">
            <v>10008879</v>
          </cell>
          <cell r="C24">
            <v>180157598027</v>
          </cell>
          <cell r="D24">
            <v>179227571069</v>
          </cell>
        </row>
        <row r="25">
          <cell r="A25" t="str">
            <v>پتروشیمی پارس</v>
          </cell>
          <cell r="B25">
            <v>1</v>
          </cell>
          <cell r="C25">
            <v>2301</v>
          </cell>
          <cell r="D25">
            <v>1868</v>
          </cell>
        </row>
        <row r="26">
          <cell r="A26" t="str">
            <v>رهیاب پیام گستران</v>
          </cell>
          <cell r="B26">
            <v>585000</v>
          </cell>
          <cell r="C26">
            <v>3591417077</v>
          </cell>
          <cell r="D26">
            <v>3591417076</v>
          </cell>
        </row>
        <row r="27">
          <cell r="A27" t="str">
            <v>گروه‌بهمن‌</v>
          </cell>
          <cell r="B27">
            <v>365656023</v>
          </cell>
          <cell r="C27">
            <v>889295109260</v>
          </cell>
          <cell r="D27">
            <v>613946095045</v>
          </cell>
        </row>
        <row r="28">
          <cell r="A28" t="str">
            <v>صنایع ریخته گری ایران</v>
          </cell>
          <cell r="B28">
            <v>1178827</v>
          </cell>
          <cell r="C28">
            <v>1448106758</v>
          </cell>
          <cell r="D28">
            <v>745438973</v>
          </cell>
        </row>
        <row r="29">
          <cell r="A29" t="str">
            <v>آهنگری‌ تراکتورسازی‌ ایران‌</v>
          </cell>
          <cell r="B29">
            <v>34025224</v>
          </cell>
          <cell r="C29">
            <v>26165711989</v>
          </cell>
          <cell r="D29">
            <v>26165711989</v>
          </cell>
        </row>
        <row r="30">
          <cell r="A30" t="str">
            <v>گسترش‌سرمایه‌گذاری‌ایران‌خودرو</v>
          </cell>
          <cell r="B30">
            <v>1546598</v>
          </cell>
          <cell r="C30">
            <v>5647485495</v>
          </cell>
          <cell r="D30">
            <v>2572967335</v>
          </cell>
        </row>
        <row r="31">
          <cell r="A31" t="str">
            <v>موتورسازان‌تراکتورسازی‌ایران‌</v>
          </cell>
          <cell r="B31">
            <v>42363234</v>
          </cell>
          <cell r="C31">
            <v>95799511173</v>
          </cell>
          <cell r="D31">
            <v>74406345544</v>
          </cell>
        </row>
        <row r="32">
          <cell r="A32" t="str">
            <v>سایپا</v>
          </cell>
          <cell r="B32">
            <v>2469160943</v>
          </cell>
          <cell r="C32">
            <v>1577847867819</v>
          </cell>
          <cell r="D32">
            <v>1218186284426</v>
          </cell>
        </row>
        <row r="33">
          <cell r="A33" t="str">
            <v>زامیاد</v>
          </cell>
          <cell r="B33">
            <v>278780488</v>
          </cell>
          <cell r="C33">
            <v>396404362748</v>
          </cell>
          <cell r="D33">
            <v>282081508974</v>
          </cell>
        </row>
        <row r="34">
          <cell r="C34">
            <v>8904089365687</v>
          </cell>
          <cell r="D34">
            <v>6726674964444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CDEB-A19C-43FC-A81E-0D63AAAFFB10}">
  <dimension ref="A1"/>
  <sheetViews>
    <sheetView rightToLeft="1" tabSelected="1" workbookViewId="0">
      <selection activeCell="S27" sqref="S27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68"/>
  <sheetViews>
    <sheetView rightToLeft="1" zoomScale="85" zoomScaleNormal="85" workbookViewId="0">
      <selection activeCell="Y24" sqref="Y24"/>
    </sheetView>
  </sheetViews>
  <sheetFormatPr defaultRowHeight="22.5" x14ac:dyDescent="0.2"/>
  <cols>
    <col min="1" max="1" width="31" style="9" customWidth="1"/>
    <col min="2" max="2" width="0.875" style="9" customWidth="1"/>
    <col min="3" max="3" width="15.75" style="9" customWidth="1"/>
    <col min="4" max="4" width="0.875" style="9" customWidth="1"/>
    <col min="5" max="5" width="19.25" style="9" customWidth="1"/>
    <col min="6" max="6" width="0.875" style="9" customWidth="1"/>
    <col min="7" max="7" width="19.25" style="9" customWidth="1"/>
    <col min="8" max="8" width="0.875" style="9" customWidth="1"/>
    <col min="9" max="9" width="24.5" style="9" customWidth="1"/>
    <col min="10" max="10" width="0.875" style="9" customWidth="1"/>
    <col min="11" max="11" width="16.625" style="9" customWidth="1"/>
    <col min="12" max="12" width="0.875" style="9" customWidth="1"/>
    <col min="13" max="13" width="21.125" style="9" bestFit="1" customWidth="1"/>
    <col min="14" max="14" width="0.875" style="9" customWidth="1"/>
    <col min="15" max="15" width="21.25" style="9" bestFit="1" customWidth="1"/>
    <col min="16" max="16" width="0.875" style="9" customWidth="1"/>
    <col min="17" max="17" width="24.5" style="9" customWidth="1"/>
    <col min="18" max="18" width="0.875" style="9" customWidth="1"/>
    <col min="19" max="16384" width="9" style="9"/>
  </cols>
  <sheetData>
    <row r="2" spans="1:17" ht="24" x14ac:dyDescent="0.2">
      <c r="A2" s="58" t="str">
        <f>+سهام!A2</f>
        <v>صندوق سرمایه‌گذاری بخشی صنایع مفید - خودران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7" ht="24" x14ac:dyDescent="0.2">
      <c r="A3" s="58" t="s">
        <v>24</v>
      </c>
      <c r="B3" s="58" t="s">
        <v>24</v>
      </c>
      <c r="C3" s="58" t="s">
        <v>24</v>
      </c>
      <c r="D3" s="58" t="s">
        <v>24</v>
      </c>
      <c r="E3" s="58" t="s">
        <v>24</v>
      </c>
      <c r="F3" s="58" t="s">
        <v>24</v>
      </c>
      <c r="G3" s="58" t="s">
        <v>24</v>
      </c>
      <c r="H3" s="58" t="s">
        <v>24</v>
      </c>
      <c r="I3" s="58" t="s">
        <v>24</v>
      </c>
      <c r="J3" s="58" t="s">
        <v>24</v>
      </c>
      <c r="K3" s="58" t="s">
        <v>24</v>
      </c>
      <c r="L3" s="58" t="s">
        <v>24</v>
      </c>
      <c r="M3" s="58" t="s">
        <v>24</v>
      </c>
      <c r="N3" s="58" t="s">
        <v>24</v>
      </c>
      <c r="O3" s="58" t="s">
        <v>24</v>
      </c>
      <c r="P3" s="58" t="s">
        <v>24</v>
      </c>
      <c r="Q3" s="58" t="s">
        <v>24</v>
      </c>
    </row>
    <row r="4" spans="1:17" ht="24" x14ac:dyDescent="0.2">
      <c r="A4" s="58" t="str">
        <f>+سهام!A4</f>
        <v>برای ماه منتهی به 1405/05/31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6" spans="1:17" ht="24.75" thickBot="1" x14ac:dyDescent="0.25">
      <c r="A6" s="59" t="s">
        <v>3</v>
      </c>
      <c r="C6" s="60" t="s">
        <v>26</v>
      </c>
      <c r="D6" s="60" t="s">
        <v>26</v>
      </c>
      <c r="E6" s="60" t="s">
        <v>26</v>
      </c>
      <c r="F6" s="60" t="s">
        <v>26</v>
      </c>
      <c r="G6" s="60" t="s">
        <v>26</v>
      </c>
      <c r="H6" s="60" t="s">
        <v>26</v>
      </c>
      <c r="I6" s="60" t="s">
        <v>26</v>
      </c>
      <c r="K6" s="60" t="s">
        <v>27</v>
      </c>
      <c r="L6" s="60" t="s">
        <v>27</v>
      </c>
      <c r="M6" s="60" t="s">
        <v>27</v>
      </c>
      <c r="N6" s="60" t="s">
        <v>27</v>
      </c>
      <c r="O6" s="60" t="s">
        <v>27</v>
      </c>
      <c r="P6" s="60" t="s">
        <v>27</v>
      </c>
      <c r="Q6" s="60" t="s">
        <v>27</v>
      </c>
    </row>
    <row r="7" spans="1:17" ht="24.75" thickBot="1" x14ac:dyDescent="0.25">
      <c r="A7" s="60" t="s">
        <v>3</v>
      </c>
      <c r="C7" s="23" t="s">
        <v>7</v>
      </c>
      <c r="E7" s="23" t="s">
        <v>38</v>
      </c>
      <c r="G7" s="23" t="s">
        <v>39</v>
      </c>
      <c r="I7" s="23" t="s">
        <v>41</v>
      </c>
      <c r="K7" s="23" t="s">
        <v>7</v>
      </c>
      <c r="M7" s="23" t="s">
        <v>38</v>
      </c>
      <c r="O7" s="23" t="s">
        <v>39</v>
      </c>
      <c r="Q7" s="23" t="s">
        <v>41</v>
      </c>
    </row>
    <row r="8" spans="1:17" ht="24" x14ac:dyDescent="0.2">
      <c r="A8" s="17" t="s">
        <v>61</v>
      </c>
      <c r="C8" s="9">
        <v>19057694</v>
      </c>
      <c r="E8" s="9">
        <v>33681000244</v>
      </c>
      <c r="G8" s="9">
        <v>28854023505</v>
      </c>
      <c r="I8" s="9">
        <v>4826976739</v>
      </c>
      <c r="K8" s="9">
        <v>19217305</v>
      </c>
      <c r="M8" s="9">
        <v>33944381604</v>
      </c>
      <c r="O8" s="9">
        <v>29164126081</v>
      </c>
      <c r="Q8" s="9">
        <f t="shared" ref="Q8:Q50" si="0">+M8-O8</f>
        <v>4780255523</v>
      </c>
    </row>
    <row r="9" spans="1:17" ht="24" x14ac:dyDescent="0.2">
      <c r="A9" s="17" t="s">
        <v>111</v>
      </c>
      <c r="C9" s="9">
        <v>10492427</v>
      </c>
      <c r="E9" s="9">
        <v>27249994543</v>
      </c>
      <c r="G9" s="9">
        <v>24784174026</v>
      </c>
      <c r="I9" s="9">
        <v>2465820517</v>
      </c>
      <c r="K9" s="9">
        <v>10492427</v>
      </c>
      <c r="M9" s="9">
        <v>27249994543</v>
      </c>
      <c r="O9" s="9">
        <v>24784174026</v>
      </c>
      <c r="Q9" s="9">
        <f t="shared" si="0"/>
        <v>2465820517</v>
      </c>
    </row>
    <row r="10" spans="1:17" ht="24" x14ac:dyDescent="0.2">
      <c r="A10" s="17" t="s">
        <v>65</v>
      </c>
      <c r="C10" s="9">
        <v>0</v>
      </c>
      <c r="E10" s="9">
        <v>0</v>
      </c>
      <c r="G10" s="9">
        <v>0</v>
      </c>
      <c r="I10" s="9">
        <v>0</v>
      </c>
      <c r="K10" s="9">
        <v>7760036</v>
      </c>
      <c r="M10" s="9">
        <v>32679016446</v>
      </c>
      <c r="O10" s="9">
        <v>29401908445</v>
      </c>
      <c r="Q10" s="9">
        <f t="shared" si="0"/>
        <v>3277108001</v>
      </c>
    </row>
    <row r="11" spans="1:17" ht="24" x14ac:dyDescent="0.2">
      <c r="A11" s="17" t="s">
        <v>70</v>
      </c>
      <c r="C11" s="9">
        <v>2882509</v>
      </c>
      <c r="E11" s="9">
        <v>9988006197</v>
      </c>
      <c r="G11" s="9">
        <v>9218468882</v>
      </c>
      <c r="I11" s="9">
        <v>769537315</v>
      </c>
      <c r="K11" s="9">
        <v>98758796</v>
      </c>
      <c r="M11" s="9">
        <v>415178197439</v>
      </c>
      <c r="O11" s="9">
        <v>440081756777</v>
      </c>
      <c r="Q11" s="9">
        <f t="shared" si="0"/>
        <v>-24903559338</v>
      </c>
    </row>
    <row r="12" spans="1:17" ht="24" x14ac:dyDescent="0.2">
      <c r="A12" s="17" t="s">
        <v>106</v>
      </c>
      <c r="C12" s="9">
        <v>10942606</v>
      </c>
      <c r="E12" s="9">
        <v>24013801440</v>
      </c>
      <c r="G12" s="9">
        <v>19364580297</v>
      </c>
      <c r="I12" s="9">
        <v>4649221143</v>
      </c>
      <c r="K12" s="9">
        <v>14064135</v>
      </c>
      <c r="M12" s="9">
        <v>29159076835</v>
      </c>
      <c r="O12" s="9">
        <v>24743560158</v>
      </c>
      <c r="Q12" s="9">
        <f t="shared" si="0"/>
        <v>4415516677</v>
      </c>
    </row>
    <row r="13" spans="1:17" ht="24" x14ac:dyDescent="0.2">
      <c r="A13" s="17" t="s">
        <v>54</v>
      </c>
      <c r="C13" s="9">
        <v>235409877</v>
      </c>
      <c r="E13" s="9">
        <v>119002077272</v>
      </c>
      <c r="G13" s="9">
        <v>130121591002</v>
      </c>
      <c r="I13" s="9">
        <v>-11119513730</v>
      </c>
      <c r="K13" s="9">
        <v>1070545542</v>
      </c>
      <c r="M13" s="9">
        <v>539235058053</v>
      </c>
      <c r="O13" s="9">
        <v>589575488396</v>
      </c>
      <c r="Q13" s="9">
        <f t="shared" si="0"/>
        <v>-50340430343</v>
      </c>
    </row>
    <row r="14" spans="1:17" ht="24" x14ac:dyDescent="0.2">
      <c r="A14" s="17" t="s">
        <v>64</v>
      </c>
      <c r="C14" s="9">
        <v>1094228</v>
      </c>
      <c r="E14" s="9">
        <v>5005397999</v>
      </c>
      <c r="G14" s="9">
        <v>5513891609</v>
      </c>
      <c r="I14" s="9">
        <v>-508493610</v>
      </c>
      <c r="K14" s="9">
        <v>15256479</v>
      </c>
      <c r="M14" s="9">
        <v>103979183017</v>
      </c>
      <c r="O14" s="9">
        <v>96033487191</v>
      </c>
      <c r="Q14" s="9">
        <f t="shared" si="0"/>
        <v>7945695826</v>
      </c>
    </row>
    <row r="15" spans="1:17" ht="24" x14ac:dyDescent="0.2">
      <c r="A15" s="17" t="s">
        <v>99</v>
      </c>
      <c r="C15" s="9">
        <v>52457093</v>
      </c>
      <c r="E15" s="9">
        <v>76521688669</v>
      </c>
      <c r="G15" s="9">
        <v>74819477259</v>
      </c>
      <c r="I15" s="9">
        <v>1702211410</v>
      </c>
      <c r="K15" s="9">
        <v>55987108</v>
      </c>
      <c r="M15" s="9">
        <v>81527086987</v>
      </c>
      <c r="O15" s="9">
        <v>79854332641</v>
      </c>
      <c r="Q15" s="9">
        <f t="shared" si="0"/>
        <v>1672754346</v>
      </c>
    </row>
    <row r="16" spans="1:17" ht="24" x14ac:dyDescent="0.2">
      <c r="A16" s="17" t="s">
        <v>72</v>
      </c>
      <c r="C16" s="9">
        <v>0</v>
      </c>
      <c r="E16" s="9">
        <v>0</v>
      </c>
      <c r="G16" s="9">
        <v>0</v>
      </c>
      <c r="I16" s="9">
        <v>0</v>
      </c>
      <c r="K16" s="9">
        <v>5757555</v>
      </c>
      <c r="M16" s="9">
        <v>92477054298</v>
      </c>
      <c r="O16" s="9">
        <v>142776254607</v>
      </c>
      <c r="Q16" s="9">
        <f t="shared" si="0"/>
        <v>-50299200309</v>
      </c>
    </row>
    <row r="17" spans="1:17" ht="24" x14ac:dyDescent="0.2">
      <c r="A17" s="17" t="s">
        <v>112</v>
      </c>
      <c r="C17" s="9">
        <v>0</v>
      </c>
      <c r="E17" s="9">
        <v>0</v>
      </c>
      <c r="G17" s="9">
        <v>0</v>
      </c>
      <c r="I17" s="9">
        <v>0</v>
      </c>
      <c r="K17" s="9">
        <v>263415</v>
      </c>
      <c r="M17" s="9">
        <v>5005404128</v>
      </c>
      <c r="O17" s="9">
        <v>4278869913</v>
      </c>
      <c r="Q17" s="9">
        <f t="shared" si="0"/>
        <v>726534215</v>
      </c>
    </row>
    <row r="18" spans="1:17" ht="24" x14ac:dyDescent="0.2">
      <c r="A18" s="17" t="s">
        <v>89</v>
      </c>
      <c r="C18" s="9">
        <v>0</v>
      </c>
      <c r="E18" s="9">
        <v>0</v>
      </c>
      <c r="G18" s="9">
        <v>0</v>
      </c>
      <c r="I18" s="9">
        <v>0</v>
      </c>
      <c r="K18" s="9">
        <v>1245061</v>
      </c>
      <c r="M18" s="9">
        <v>1514645420</v>
      </c>
      <c r="O18" s="9">
        <v>2791426762</v>
      </c>
      <c r="Q18" s="9">
        <f t="shared" si="0"/>
        <v>-1276781342</v>
      </c>
    </row>
    <row r="19" spans="1:17" ht="24" x14ac:dyDescent="0.2">
      <c r="A19" s="17" t="s">
        <v>83</v>
      </c>
      <c r="C19" s="9">
        <v>0</v>
      </c>
      <c r="E19" s="9">
        <v>0</v>
      </c>
      <c r="G19" s="9">
        <v>0</v>
      </c>
      <c r="I19" s="9">
        <v>0</v>
      </c>
      <c r="K19" s="9">
        <v>34955025</v>
      </c>
      <c r="M19" s="9">
        <v>96765439572</v>
      </c>
      <c r="O19" s="9">
        <v>119874696803</v>
      </c>
      <c r="Q19" s="9">
        <f t="shared" si="0"/>
        <v>-23109257231</v>
      </c>
    </row>
    <row r="20" spans="1:17" ht="24" x14ac:dyDescent="0.2">
      <c r="A20" s="17" t="s">
        <v>58</v>
      </c>
      <c r="C20" s="9">
        <v>49648319</v>
      </c>
      <c r="E20" s="9">
        <v>105263532678</v>
      </c>
      <c r="G20" s="9">
        <v>92778176343</v>
      </c>
      <c r="I20" s="9">
        <v>12485356335</v>
      </c>
      <c r="K20" s="9">
        <v>152058596</v>
      </c>
      <c r="M20" s="9">
        <v>260000753024</v>
      </c>
      <c r="O20" s="9">
        <v>284879660833</v>
      </c>
      <c r="Q20" s="9">
        <f t="shared" si="0"/>
        <v>-24878907809</v>
      </c>
    </row>
    <row r="21" spans="1:17" ht="24" x14ac:dyDescent="0.2">
      <c r="A21" s="17" t="s">
        <v>76</v>
      </c>
      <c r="C21" s="9">
        <v>0</v>
      </c>
      <c r="E21" s="9">
        <v>0</v>
      </c>
      <c r="G21" s="9">
        <v>0</v>
      </c>
      <c r="I21" s="9">
        <v>0</v>
      </c>
      <c r="K21" s="9">
        <v>99063625</v>
      </c>
      <c r="M21" s="9">
        <v>186826225597</v>
      </c>
      <c r="O21" s="9">
        <v>205608728024</v>
      </c>
      <c r="Q21" s="9">
        <f t="shared" si="0"/>
        <v>-18782502427</v>
      </c>
    </row>
    <row r="22" spans="1:17" ht="24" x14ac:dyDescent="0.2">
      <c r="A22" s="17" t="s">
        <v>102</v>
      </c>
      <c r="C22" s="9">
        <v>0</v>
      </c>
      <c r="E22" s="9">
        <v>0</v>
      </c>
      <c r="G22" s="9">
        <v>0</v>
      </c>
      <c r="I22" s="9">
        <v>0</v>
      </c>
      <c r="K22" s="9">
        <v>435000</v>
      </c>
      <c r="M22" s="9">
        <v>9743461960</v>
      </c>
      <c r="O22" s="9">
        <v>7502218558</v>
      </c>
      <c r="Q22" s="9">
        <f t="shared" si="0"/>
        <v>2241243402</v>
      </c>
    </row>
    <row r="23" spans="1:17" ht="24" x14ac:dyDescent="0.2">
      <c r="A23" s="17" t="s">
        <v>67</v>
      </c>
      <c r="C23" s="9">
        <v>7006008</v>
      </c>
      <c r="E23" s="9">
        <v>43048914883</v>
      </c>
      <c r="G23" s="9">
        <v>43888624793</v>
      </c>
      <c r="I23" s="9">
        <v>-839709910</v>
      </c>
      <c r="K23" s="9">
        <v>16704934</v>
      </c>
      <c r="M23" s="9">
        <v>113054800030</v>
      </c>
      <c r="O23" s="9">
        <v>102737777712</v>
      </c>
      <c r="Q23" s="9">
        <f t="shared" si="0"/>
        <v>10317022318</v>
      </c>
    </row>
    <row r="24" spans="1:17" ht="24" x14ac:dyDescent="0.2">
      <c r="A24" s="17" t="s">
        <v>73</v>
      </c>
      <c r="C24" s="9">
        <v>0</v>
      </c>
      <c r="E24" s="9">
        <v>0</v>
      </c>
      <c r="G24" s="9">
        <v>0</v>
      </c>
      <c r="I24" s="9">
        <v>0</v>
      </c>
      <c r="K24" s="9">
        <v>6600000</v>
      </c>
      <c r="M24" s="9">
        <v>96876169566</v>
      </c>
      <c r="O24" s="9">
        <v>97495036148</v>
      </c>
      <c r="Q24" s="9">
        <f t="shared" si="0"/>
        <v>-618866582</v>
      </c>
    </row>
    <row r="25" spans="1:17" ht="24" x14ac:dyDescent="0.2">
      <c r="A25" s="17" t="s">
        <v>71</v>
      </c>
      <c r="C25" s="9">
        <v>0</v>
      </c>
      <c r="E25" s="9">
        <v>0</v>
      </c>
      <c r="G25" s="9">
        <v>0</v>
      </c>
      <c r="I25" s="9">
        <v>0</v>
      </c>
      <c r="K25" s="9">
        <v>13459619</v>
      </c>
      <c r="M25" s="9">
        <v>55123518863</v>
      </c>
      <c r="O25" s="9">
        <v>54009949930</v>
      </c>
      <c r="Q25" s="9">
        <f t="shared" si="0"/>
        <v>1113568933</v>
      </c>
    </row>
    <row r="26" spans="1:17" ht="24" x14ac:dyDescent="0.2">
      <c r="A26" s="17" t="s">
        <v>94</v>
      </c>
      <c r="C26" s="9">
        <v>163774167</v>
      </c>
      <c r="E26" s="9">
        <v>223539390379</v>
      </c>
      <c r="G26" s="9">
        <v>181186518060</v>
      </c>
      <c r="I26" s="9">
        <v>42352872319</v>
      </c>
      <c r="K26" s="9">
        <v>163774167</v>
      </c>
      <c r="M26" s="9">
        <v>223539390379</v>
      </c>
      <c r="O26" s="9">
        <v>181186518060</v>
      </c>
      <c r="Q26" s="9">
        <f t="shared" si="0"/>
        <v>42352872319</v>
      </c>
    </row>
    <row r="27" spans="1:17" ht="24" x14ac:dyDescent="0.2">
      <c r="A27" s="17" t="s">
        <v>95</v>
      </c>
      <c r="C27" s="9">
        <v>908900</v>
      </c>
      <c r="E27" s="9">
        <v>5005520098</v>
      </c>
      <c r="G27" s="9">
        <v>3033265370</v>
      </c>
      <c r="I27" s="9">
        <v>1972254728</v>
      </c>
      <c r="K27" s="9">
        <v>10601046</v>
      </c>
      <c r="M27" s="9">
        <v>48022060237</v>
      </c>
      <c r="O27" s="9">
        <v>35378793807</v>
      </c>
      <c r="Q27" s="9">
        <f t="shared" si="0"/>
        <v>12643266430</v>
      </c>
    </row>
    <row r="28" spans="1:17" ht="24" x14ac:dyDescent="0.2">
      <c r="A28" s="17" t="s">
        <v>69</v>
      </c>
      <c r="C28" s="9">
        <v>4032755</v>
      </c>
      <c r="E28" s="9">
        <v>12756700003</v>
      </c>
      <c r="G28" s="9">
        <v>13253691947</v>
      </c>
      <c r="I28" s="9">
        <v>-496991944</v>
      </c>
      <c r="K28" s="9">
        <v>4032755</v>
      </c>
      <c r="M28" s="9">
        <v>12756700003</v>
      </c>
      <c r="O28" s="9">
        <v>13253691947</v>
      </c>
      <c r="Q28" s="9">
        <f t="shared" si="0"/>
        <v>-496991944</v>
      </c>
    </row>
    <row r="29" spans="1:17" ht="24" x14ac:dyDescent="0.2">
      <c r="A29" s="17" t="s">
        <v>66</v>
      </c>
      <c r="C29" s="9">
        <v>741249227</v>
      </c>
      <c r="E29" s="9">
        <v>388054716978</v>
      </c>
      <c r="G29" s="9">
        <v>434432538733</v>
      </c>
      <c r="I29" s="9">
        <v>-46377821755</v>
      </c>
      <c r="K29" s="9">
        <v>1313663581</v>
      </c>
      <c r="M29" s="9">
        <v>698342466379</v>
      </c>
      <c r="O29" s="9">
        <v>785823007210</v>
      </c>
      <c r="Q29" s="9">
        <f t="shared" si="0"/>
        <v>-87480540831</v>
      </c>
    </row>
    <row r="30" spans="1:17" ht="24" x14ac:dyDescent="0.2">
      <c r="A30" s="17" t="s">
        <v>56</v>
      </c>
      <c r="C30" s="9">
        <v>1037941</v>
      </c>
      <c r="E30" s="9">
        <v>4987662251</v>
      </c>
      <c r="G30" s="9">
        <v>4366851124</v>
      </c>
      <c r="I30" s="9">
        <v>620811127</v>
      </c>
      <c r="K30" s="9">
        <v>9640514</v>
      </c>
      <c r="M30" s="9">
        <v>34269433120</v>
      </c>
      <c r="O30" s="9">
        <v>40559809588</v>
      </c>
      <c r="Q30" s="9">
        <f t="shared" si="0"/>
        <v>-6290376468</v>
      </c>
    </row>
    <row r="31" spans="1:17" ht="24" x14ac:dyDescent="0.2">
      <c r="A31" s="17" t="s">
        <v>90</v>
      </c>
      <c r="C31" s="9">
        <v>5229347</v>
      </c>
      <c r="E31" s="9">
        <v>28034130493</v>
      </c>
      <c r="G31" s="9">
        <v>33027001241</v>
      </c>
      <c r="I31" s="9">
        <v>-4992870748</v>
      </c>
      <c r="K31" s="9">
        <v>5629347</v>
      </c>
      <c r="M31" s="9">
        <v>30403671268</v>
      </c>
      <c r="O31" s="9">
        <v>35554781047</v>
      </c>
      <c r="Q31" s="9">
        <f t="shared" si="0"/>
        <v>-5151109779</v>
      </c>
    </row>
    <row r="32" spans="1:17" ht="24" x14ac:dyDescent="0.2">
      <c r="A32" s="17" t="s">
        <v>119</v>
      </c>
      <c r="C32" s="9">
        <v>2590768</v>
      </c>
      <c r="E32" s="9">
        <v>15016204495</v>
      </c>
      <c r="G32" s="9">
        <v>13740982431</v>
      </c>
      <c r="I32" s="9">
        <v>1275222064</v>
      </c>
      <c r="K32" s="9">
        <v>2590768</v>
      </c>
      <c r="M32" s="9">
        <v>15016204495</v>
      </c>
      <c r="O32" s="9">
        <v>13740982431</v>
      </c>
      <c r="Q32" s="9">
        <f t="shared" si="0"/>
        <v>1275222064</v>
      </c>
    </row>
    <row r="33" spans="1:17" ht="24" x14ac:dyDescent="0.2">
      <c r="A33" s="17" t="s">
        <v>84</v>
      </c>
      <c r="C33" s="9">
        <v>0</v>
      </c>
      <c r="E33" s="9">
        <v>0</v>
      </c>
      <c r="G33" s="9">
        <v>0</v>
      </c>
      <c r="I33" s="9">
        <v>0</v>
      </c>
      <c r="K33" s="9">
        <v>778442</v>
      </c>
      <c r="M33" s="9">
        <v>29837863371</v>
      </c>
      <c r="O33" s="9">
        <v>48183713007</v>
      </c>
      <c r="Q33" s="9">
        <f t="shared" si="0"/>
        <v>-18345849636</v>
      </c>
    </row>
    <row r="34" spans="1:17" ht="24" x14ac:dyDescent="0.2">
      <c r="A34" s="17" t="s">
        <v>78</v>
      </c>
      <c r="C34" s="9">
        <v>0</v>
      </c>
      <c r="E34" s="9">
        <v>0</v>
      </c>
      <c r="G34" s="9">
        <v>0</v>
      </c>
      <c r="I34" s="9">
        <v>0</v>
      </c>
      <c r="K34" s="9">
        <v>535000</v>
      </c>
      <c r="M34" s="9">
        <v>11798761384</v>
      </c>
      <c r="O34" s="9">
        <v>7883337082</v>
      </c>
      <c r="Q34" s="9">
        <f t="shared" si="0"/>
        <v>3915424302</v>
      </c>
    </row>
    <row r="35" spans="1:17" ht="24" x14ac:dyDescent="0.2">
      <c r="A35" s="17" t="s">
        <v>107</v>
      </c>
      <c r="C35" s="9">
        <v>4255711</v>
      </c>
      <c r="E35" s="9">
        <v>217088756174</v>
      </c>
      <c r="G35" s="9">
        <v>158945927575</v>
      </c>
      <c r="I35" s="9">
        <v>58142828599</v>
      </c>
      <c r="K35" s="9">
        <v>4703930</v>
      </c>
      <c r="M35" s="9">
        <v>236145923688</v>
      </c>
      <c r="O35" s="9">
        <v>175087166392</v>
      </c>
      <c r="Q35" s="9">
        <f t="shared" si="0"/>
        <v>61058757296</v>
      </c>
    </row>
    <row r="36" spans="1:17" ht="24" x14ac:dyDescent="0.2">
      <c r="A36" s="17" t="s">
        <v>86</v>
      </c>
      <c r="C36" s="9">
        <v>0</v>
      </c>
      <c r="E36" s="9">
        <v>0</v>
      </c>
      <c r="G36" s="9">
        <v>0</v>
      </c>
      <c r="I36" s="9">
        <v>0</v>
      </c>
      <c r="K36" s="9">
        <v>2513000</v>
      </c>
      <c r="M36" s="9">
        <v>17178832375</v>
      </c>
      <c r="O36" s="9">
        <v>16254225830</v>
      </c>
      <c r="Q36" s="9">
        <f t="shared" si="0"/>
        <v>924606545</v>
      </c>
    </row>
    <row r="37" spans="1:17" ht="24" x14ac:dyDescent="0.2">
      <c r="A37" s="17" t="s">
        <v>53</v>
      </c>
      <c r="C37" s="9">
        <v>0</v>
      </c>
      <c r="E37" s="9">
        <v>0</v>
      </c>
      <c r="G37" s="9">
        <v>0</v>
      </c>
      <c r="I37" s="9">
        <v>0</v>
      </c>
      <c r="K37" s="9">
        <v>120732924</v>
      </c>
      <c r="M37" s="9">
        <v>69984782908</v>
      </c>
      <c r="O37" s="9">
        <v>83484769847</v>
      </c>
      <c r="Q37" s="9">
        <f t="shared" si="0"/>
        <v>-13499986939</v>
      </c>
    </row>
    <row r="38" spans="1:17" ht="24" x14ac:dyDescent="0.2">
      <c r="A38" s="17" t="s">
        <v>74</v>
      </c>
      <c r="C38" s="9">
        <v>2013950</v>
      </c>
      <c r="E38" s="9">
        <v>37951689453</v>
      </c>
      <c r="G38" s="9">
        <v>33555911878</v>
      </c>
      <c r="I38" s="9">
        <v>4395777575</v>
      </c>
      <c r="K38" s="9">
        <v>4321911</v>
      </c>
      <c r="M38" s="9">
        <v>75463862884</v>
      </c>
      <c r="O38" s="9">
        <v>70290521162</v>
      </c>
      <c r="Q38" s="9">
        <f t="shared" si="0"/>
        <v>5173341722</v>
      </c>
    </row>
    <row r="39" spans="1:17" ht="24" x14ac:dyDescent="0.2">
      <c r="A39" s="17" t="s">
        <v>63</v>
      </c>
      <c r="C39" s="9">
        <v>8035504</v>
      </c>
      <c r="E39" s="9">
        <v>37059309246</v>
      </c>
      <c r="G39" s="9">
        <v>35585090990</v>
      </c>
      <c r="I39" s="9">
        <v>1474218256</v>
      </c>
      <c r="K39" s="9">
        <v>38350511</v>
      </c>
      <c r="M39" s="9">
        <v>135766721447</v>
      </c>
      <c r="O39" s="9">
        <v>134894369802</v>
      </c>
      <c r="Q39" s="9">
        <f t="shared" si="0"/>
        <v>872351645</v>
      </c>
    </row>
    <row r="40" spans="1:17" ht="24" x14ac:dyDescent="0.2">
      <c r="A40" s="17" t="s">
        <v>105</v>
      </c>
      <c r="C40" s="9">
        <v>36184045</v>
      </c>
      <c r="E40" s="9">
        <v>175083746074</v>
      </c>
      <c r="G40" s="9">
        <v>112452915918</v>
      </c>
      <c r="I40" s="9">
        <v>62630830156</v>
      </c>
      <c r="K40" s="9">
        <v>36184045</v>
      </c>
      <c r="M40" s="9">
        <v>175083746074</v>
      </c>
      <c r="O40" s="9">
        <v>112452915918</v>
      </c>
      <c r="Q40" s="9">
        <f t="shared" si="0"/>
        <v>62630830156</v>
      </c>
    </row>
    <row r="41" spans="1:17" ht="24" x14ac:dyDescent="0.2">
      <c r="A41" s="17" t="s">
        <v>77</v>
      </c>
      <c r="C41" s="9">
        <v>0</v>
      </c>
      <c r="E41" s="9">
        <v>0</v>
      </c>
      <c r="G41" s="9">
        <v>0</v>
      </c>
      <c r="I41" s="9">
        <v>0</v>
      </c>
      <c r="K41" s="9">
        <v>515000</v>
      </c>
      <c r="M41" s="9">
        <v>7716139664</v>
      </c>
      <c r="O41" s="9">
        <v>10353245953</v>
      </c>
      <c r="Q41" s="9">
        <f t="shared" si="0"/>
        <v>-2637106289</v>
      </c>
    </row>
    <row r="42" spans="1:17" ht="24" x14ac:dyDescent="0.2">
      <c r="A42" s="17" t="s">
        <v>96</v>
      </c>
      <c r="C42" s="9">
        <v>0</v>
      </c>
      <c r="E42" s="9">
        <v>0</v>
      </c>
      <c r="G42" s="9">
        <v>0</v>
      </c>
      <c r="I42" s="9">
        <v>0</v>
      </c>
      <c r="K42" s="9">
        <v>15764267</v>
      </c>
      <c r="M42" s="9">
        <v>190939323157</v>
      </c>
      <c r="O42" s="9">
        <v>149843372737</v>
      </c>
      <c r="Q42" s="9">
        <f t="shared" si="0"/>
        <v>41095950420</v>
      </c>
    </row>
    <row r="43" spans="1:17" ht="24" x14ac:dyDescent="0.2">
      <c r="A43" s="17" t="s">
        <v>101</v>
      </c>
      <c r="C43" s="9">
        <v>19437289</v>
      </c>
      <c r="E43" s="9">
        <v>25021291655</v>
      </c>
      <c r="G43" s="9">
        <v>22978843405</v>
      </c>
      <c r="I43" s="9">
        <v>2042448250</v>
      </c>
      <c r="K43" s="9">
        <v>19437289</v>
      </c>
      <c r="M43" s="9">
        <v>25021291655</v>
      </c>
      <c r="O43" s="9">
        <v>22978843405</v>
      </c>
      <c r="Q43" s="9">
        <f t="shared" si="0"/>
        <v>2042448250</v>
      </c>
    </row>
    <row r="44" spans="1:17" ht="24" x14ac:dyDescent="0.2">
      <c r="A44" s="17" t="s">
        <v>68</v>
      </c>
      <c r="C44" s="9">
        <v>0</v>
      </c>
      <c r="E44" s="9">
        <v>0</v>
      </c>
      <c r="G44" s="9">
        <v>0</v>
      </c>
      <c r="I44" s="9">
        <v>0</v>
      </c>
      <c r="K44" s="9">
        <v>750000</v>
      </c>
      <c r="M44" s="9">
        <v>3355066566</v>
      </c>
      <c r="O44" s="9">
        <v>3296817075</v>
      </c>
      <c r="Q44" s="9">
        <f t="shared" si="0"/>
        <v>58249491</v>
      </c>
    </row>
    <row r="45" spans="1:17" ht="24" x14ac:dyDescent="0.2">
      <c r="A45" s="17" t="s">
        <v>75</v>
      </c>
      <c r="C45" s="9">
        <v>0</v>
      </c>
      <c r="E45" s="9">
        <v>0</v>
      </c>
      <c r="G45" s="9">
        <v>0</v>
      </c>
      <c r="I45" s="9">
        <v>0</v>
      </c>
      <c r="K45" s="9">
        <v>375000</v>
      </c>
      <c r="M45" s="9">
        <v>10078958796</v>
      </c>
      <c r="O45" s="9">
        <v>10083943875</v>
      </c>
      <c r="Q45" s="9">
        <f t="shared" si="0"/>
        <v>-4985079</v>
      </c>
    </row>
    <row r="46" spans="1:17" ht="24" x14ac:dyDescent="0.2">
      <c r="A46" s="17" t="s">
        <v>57</v>
      </c>
      <c r="C46" s="9">
        <v>10000000</v>
      </c>
      <c r="E46" s="9">
        <v>17305188993</v>
      </c>
      <c r="G46" s="9">
        <v>22527696382</v>
      </c>
      <c r="I46" s="9">
        <v>-5222507389</v>
      </c>
      <c r="K46" s="9">
        <v>13830232</v>
      </c>
      <c r="M46" s="9">
        <v>24188348902</v>
      </c>
      <c r="O46" s="9">
        <v>31707426903</v>
      </c>
      <c r="Q46" s="9">
        <f t="shared" si="0"/>
        <v>-7519078001</v>
      </c>
    </row>
    <row r="47" spans="1:17" ht="24" x14ac:dyDescent="0.2">
      <c r="A47" s="17" t="s">
        <v>100</v>
      </c>
      <c r="C47" s="9">
        <v>211505</v>
      </c>
      <c r="E47" s="9">
        <v>3015553024</v>
      </c>
      <c r="G47" s="9">
        <v>2409097549</v>
      </c>
      <c r="I47" s="9">
        <v>606455475</v>
      </c>
      <c r="K47" s="9">
        <v>211505</v>
      </c>
      <c r="M47" s="9">
        <v>3015553024</v>
      </c>
      <c r="O47" s="9">
        <v>2409097549</v>
      </c>
      <c r="Q47" s="9">
        <f t="shared" si="0"/>
        <v>606455475</v>
      </c>
    </row>
    <row r="48" spans="1:17" ht="24" x14ac:dyDescent="0.2">
      <c r="A48" s="17" t="s">
        <v>55</v>
      </c>
      <c r="C48" s="9">
        <v>8064964</v>
      </c>
      <c r="E48" s="9">
        <v>12961806153</v>
      </c>
      <c r="G48" s="9">
        <v>10459459004</v>
      </c>
      <c r="I48" s="9">
        <v>2502347149</v>
      </c>
      <c r="K48" s="9">
        <v>23857908</v>
      </c>
      <c r="M48" s="9">
        <v>34198013657</v>
      </c>
      <c r="O48" s="9">
        <v>30941342160</v>
      </c>
      <c r="Q48" s="9">
        <f t="shared" si="0"/>
        <v>3256671497</v>
      </c>
    </row>
    <row r="49" spans="1:17" ht="24" x14ac:dyDescent="0.2">
      <c r="A49" s="17" t="s">
        <v>104</v>
      </c>
      <c r="C49" s="9">
        <v>4246121</v>
      </c>
      <c r="E49" s="9">
        <v>5044716681</v>
      </c>
      <c r="G49" s="9">
        <v>4831362652</v>
      </c>
      <c r="I49" s="9">
        <v>213354029</v>
      </c>
      <c r="K49" s="9">
        <v>4246121</v>
      </c>
      <c r="M49" s="9">
        <v>5044716681</v>
      </c>
      <c r="O49" s="9">
        <v>4831362652</v>
      </c>
      <c r="Q49" s="9">
        <f t="shared" si="0"/>
        <v>213354029</v>
      </c>
    </row>
    <row r="50" spans="1:17" ht="24" x14ac:dyDescent="0.2">
      <c r="A50" s="17" t="s">
        <v>59</v>
      </c>
      <c r="C50" s="9">
        <v>0</v>
      </c>
      <c r="E50" s="9">
        <v>0</v>
      </c>
      <c r="G50" s="9">
        <v>0</v>
      </c>
      <c r="I50" s="9">
        <v>0</v>
      </c>
      <c r="K50" s="9">
        <v>240870087</v>
      </c>
      <c r="M50" s="9">
        <v>382930807049</v>
      </c>
      <c r="O50" s="9">
        <v>372631005228</v>
      </c>
      <c r="Q50" s="9">
        <f t="shared" si="0"/>
        <v>10299801821</v>
      </c>
    </row>
    <row r="51" spans="1:17" ht="24" x14ac:dyDescent="0.2">
      <c r="A51" s="17" t="s">
        <v>81</v>
      </c>
      <c r="C51" s="9" t="s">
        <v>93</v>
      </c>
      <c r="E51" s="9">
        <v>0</v>
      </c>
      <c r="G51" s="9">
        <v>0</v>
      </c>
      <c r="I51" s="9">
        <v>0</v>
      </c>
      <c r="K51" s="9" t="s">
        <v>93</v>
      </c>
      <c r="M51" s="9">
        <v>0</v>
      </c>
      <c r="O51" s="9">
        <v>0</v>
      </c>
      <c r="Q51" s="9">
        <v>933023260</v>
      </c>
    </row>
    <row r="52" spans="1:17" ht="24" x14ac:dyDescent="0.2">
      <c r="A52" s="17" t="s">
        <v>88</v>
      </c>
      <c r="C52" s="9" t="s">
        <v>93</v>
      </c>
      <c r="E52" s="9">
        <v>0</v>
      </c>
      <c r="G52" s="9">
        <v>0</v>
      </c>
      <c r="I52" s="9">
        <v>0</v>
      </c>
      <c r="K52" s="9" t="s">
        <v>93</v>
      </c>
      <c r="M52" s="9">
        <v>0</v>
      </c>
      <c r="O52" s="9">
        <v>0</v>
      </c>
      <c r="Q52" s="9">
        <v>-3020795546</v>
      </c>
    </row>
    <row r="53" spans="1:17" ht="24" x14ac:dyDescent="0.2">
      <c r="A53" s="17" t="s">
        <v>92</v>
      </c>
      <c r="C53" s="9" t="s">
        <v>93</v>
      </c>
      <c r="E53" s="9">
        <v>0</v>
      </c>
      <c r="G53" s="9">
        <v>0</v>
      </c>
      <c r="I53" s="9">
        <v>0</v>
      </c>
      <c r="K53" s="9" t="s">
        <v>93</v>
      </c>
      <c r="M53" s="9">
        <v>0</v>
      </c>
      <c r="O53" s="9">
        <v>0</v>
      </c>
      <c r="Q53" s="9">
        <v>188132416</v>
      </c>
    </row>
    <row r="54" spans="1:17" ht="24" x14ac:dyDescent="0.2">
      <c r="A54" s="17" t="s">
        <v>82</v>
      </c>
      <c r="C54" s="9" t="s">
        <v>93</v>
      </c>
      <c r="E54" s="9">
        <v>0</v>
      </c>
      <c r="G54" s="9">
        <v>0</v>
      </c>
      <c r="I54" s="9">
        <v>0</v>
      </c>
      <c r="K54" s="9" t="s">
        <v>93</v>
      </c>
      <c r="M54" s="9">
        <v>0</v>
      </c>
      <c r="O54" s="9">
        <v>0</v>
      </c>
      <c r="Q54" s="9">
        <v>582863257</v>
      </c>
    </row>
    <row r="55" spans="1:17" ht="24" x14ac:dyDescent="0.2">
      <c r="A55" s="17" t="s">
        <v>87</v>
      </c>
      <c r="C55" s="9" t="s">
        <v>93</v>
      </c>
      <c r="E55" s="9">
        <v>0</v>
      </c>
      <c r="G55" s="9">
        <v>0</v>
      </c>
      <c r="I55" s="9">
        <v>0</v>
      </c>
      <c r="K55" s="9" t="s">
        <v>93</v>
      </c>
      <c r="M55" s="9">
        <v>0</v>
      </c>
      <c r="O55" s="9">
        <v>0</v>
      </c>
      <c r="Q55" s="9">
        <v>840882400</v>
      </c>
    </row>
    <row r="56" spans="1:17" ht="24" x14ac:dyDescent="0.2">
      <c r="A56" s="17" t="s">
        <v>116</v>
      </c>
      <c r="C56" s="9" t="s">
        <v>93</v>
      </c>
      <c r="E56" s="9">
        <v>0</v>
      </c>
      <c r="G56" s="9">
        <v>0</v>
      </c>
      <c r="I56" s="9">
        <v>0</v>
      </c>
      <c r="K56" s="9" t="s">
        <v>93</v>
      </c>
      <c r="M56" s="9">
        <v>0</v>
      </c>
      <c r="O56" s="9">
        <v>0</v>
      </c>
      <c r="Q56" s="9">
        <v>-474648531</v>
      </c>
    </row>
    <row r="57" spans="1:17" ht="24" x14ac:dyDescent="0.2">
      <c r="A57" s="17" t="s">
        <v>114</v>
      </c>
      <c r="C57" s="9" t="s">
        <v>93</v>
      </c>
      <c r="E57" s="9">
        <v>0</v>
      </c>
      <c r="G57" s="9">
        <v>0</v>
      </c>
      <c r="I57" s="9">
        <v>-782470018</v>
      </c>
      <c r="K57" s="9" t="s">
        <v>93</v>
      </c>
      <c r="M57" s="9">
        <v>0</v>
      </c>
      <c r="O57" s="9">
        <v>0</v>
      </c>
      <c r="Q57" s="9">
        <v>-2294720463</v>
      </c>
    </row>
    <row r="58" spans="1:17" ht="24" x14ac:dyDescent="0.2">
      <c r="A58" s="17" t="s">
        <v>108</v>
      </c>
      <c r="C58" s="9" t="s">
        <v>93</v>
      </c>
      <c r="E58" s="9">
        <v>0</v>
      </c>
      <c r="G58" s="9">
        <v>0</v>
      </c>
      <c r="I58" s="9">
        <v>0</v>
      </c>
      <c r="K58" s="9" t="s">
        <v>93</v>
      </c>
      <c r="M58" s="9">
        <v>0</v>
      </c>
      <c r="O58" s="9">
        <v>0</v>
      </c>
      <c r="Q58" s="9">
        <v>60680118</v>
      </c>
    </row>
    <row r="59" spans="1:17" ht="24" x14ac:dyDescent="0.2">
      <c r="A59" s="17" t="s">
        <v>109</v>
      </c>
      <c r="C59" s="9" t="s">
        <v>93</v>
      </c>
      <c r="E59" s="9">
        <v>0</v>
      </c>
      <c r="G59" s="9">
        <v>0</v>
      </c>
      <c r="I59" s="9">
        <v>0</v>
      </c>
      <c r="K59" s="9" t="s">
        <v>93</v>
      </c>
      <c r="M59" s="9">
        <v>0</v>
      </c>
      <c r="O59" s="9">
        <v>0</v>
      </c>
      <c r="Q59" s="9">
        <v>63969050</v>
      </c>
    </row>
    <row r="60" spans="1:17" ht="24" x14ac:dyDescent="0.2">
      <c r="A60" s="17" t="s">
        <v>123</v>
      </c>
      <c r="C60" s="9" t="s">
        <v>93</v>
      </c>
      <c r="E60" s="9">
        <v>0</v>
      </c>
      <c r="G60" s="9">
        <v>0</v>
      </c>
      <c r="I60" s="9">
        <v>8861793695</v>
      </c>
      <c r="K60" s="9" t="s">
        <v>93</v>
      </c>
      <c r="M60" s="9">
        <v>0</v>
      </c>
      <c r="O60" s="9">
        <v>0</v>
      </c>
      <c r="Q60" s="9">
        <v>8861793695</v>
      </c>
    </row>
    <row r="61" spans="1:17" ht="24" x14ac:dyDescent="0.2">
      <c r="A61" s="17" t="s">
        <v>124</v>
      </c>
      <c r="C61" s="9" t="s">
        <v>93</v>
      </c>
      <c r="E61" s="9">
        <v>0</v>
      </c>
      <c r="G61" s="9">
        <v>0</v>
      </c>
      <c r="I61" s="9">
        <v>488715000</v>
      </c>
      <c r="K61" s="9" t="s">
        <v>93</v>
      </c>
      <c r="M61" s="9">
        <v>0</v>
      </c>
      <c r="O61" s="9">
        <v>0</v>
      </c>
      <c r="Q61" s="9">
        <v>488715000</v>
      </c>
    </row>
    <row r="62" spans="1:17" ht="24" x14ac:dyDescent="0.2">
      <c r="A62" s="17" t="s">
        <v>125</v>
      </c>
      <c r="C62" s="9" t="s">
        <v>93</v>
      </c>
      <c r="E62" s="9">
        <v>0</v>
      </c>
      <c r="G62" s="9">
        <v>0</v>
      </c>
      <c r="I62" s="9">
        <v>366506938</v>
      </c>
      <c r="K62" s="9" t="s">
        <v>93</v>
      </c>
      <c r="M62" s="9">
        <v>0</v>
      </c>
      <c r="O62" s="9">
        <v>0</v>
      </c>
      <c r="Q62" s="9">
        <v>366506938</v>
      </c>
    </row>
    <row r="63" spans="1:17" ht="24" x14ac:dyDescent="0.2">
      <c r="A63" s="17" t="s">
        <v>113</v>
      </c>
      <c r="C63" s="9" t="s">
        <v>93</v>
      </c>
      <c r="E63" s="9">
        <v>0</v>
      </c>
      <c r="G63" s="9">
        <v>0</v>
      </c>
      <c r="I63" s="9">
        <v>65278240</v>
      </c>
      <c r="K63" s="9" t="s">
        <v>93</v>
      </c>
      <c r="M63" s="9">
        <v>0</v>
      </c>
      <c r="O63" s="9">
        <v>0</v>
      </c>
      <c r="Q63" s="9">
        <v>65278240</v>
      </c>
    </row>
    <row r="64" spans="1:17" ht="24" x14ac:dyDescent="0.2">
      <c r="A64" s="17" t="s">
        <v>115</v>
      </c>
      <c r="C64" s="9" t="s">
        <v>93</v>
      </c>
      <c r="E64" s="9">
        <v>0</v>
      </c>
      <c r="G64" s="9">
        <v>0</v>
      </c>
      <c r="I64" s="9">
        <v>839607319</v>
      </c>
      <c r="K64" s="9" t="s">
        <v>93</v>
      </c>
      <c r="M64" s="9">
        <v>0</v>
      </c>
      <c r="O64" s="9">
        <v>0</v>
      </c>
      <c r="Q64" s="9">
        <v>839607319</v>
      </c>
    </row>
    <row r="65" spans="1:17" ht="24" x14ac:dyDescent="0.2">
      <c r="A65" s="17" t="s">
        <v>126</v>
      </c>
      <c r="C65" s="9" t="s">
        <v>93</v>
      </c>
      <c r="E65" s="9">
        <v>0</v>
      </c>
      <c r="G65" s="9">
        <v>0</v>
      </c>
      <c r="I65" s="9">
        <v>-681479080</v>
      </c>
      <c r="K65" s="9" t="s">
        <v>93</v>
      </c>
      <c r="M65" s="9">
        <v>0</v>
      </c>
      <c r="O65" s="9">
        <v>0</v>
      </c>
      <c r="Q65" s="9">
        <v>-681479080</v>
      </c>
    </row>
    <row r="66" spans="1:17" ht="24.75" thickBot="1" x14ac:dyDescent="0.25">
      <c r="A66" s="17" t="s">
        <v>127</v>
      </c>
      <c r="C66" s="9" t="s">
        <v>93</v>
      </c>
      <c r="E66" s="9">
        <v>0</v>
      </c>
      <c r="G66" s="9">
        <v>0</v>
      </c>
      <c r="I66" s="9">
        <v>7490745</v>
      </c>
      <c r="K66" s="9" t="s">
        <v>93</v>
      </c>
      <c r="M66" s="9">
        <v>0</v>
      </c>
      <c r="O66" s="9">
        <v>0</v>
      </c>
      <c r="Q66" s="9">
        <v>7490745</v>
      </c>
    </row>
    <row r="67" spans="1:17" s="10" customFormat="1" ht="24.75" thickBot="1" x14ac:dyDescent="0.25">
      <c r="A67" s="10" t="s">
        <v>15</v>
      </c>
      <c r="C67" s="10" t="s">
        <v>15</v>
      </c>
      <c r="E67" s="18">
        <f>SUM(E8:E66)</f>
        <v>1651700796075</v>
      </c>
      <c r="G67" s="18">
        <f>SUM(G8:G66)</f>
        <v>1516130161975</v>
      </c>
      <c r="I67" s="18">
        <f>SUM(I8:I66)</f>
        <v>144736076939</v>
      </c>
      <c r="K67" s="10" t="s">
        <v>15</v>
      </c>
      <c r="M67" s="18">
        <f>SUM(M8:M66)</f>
        <v>4680438106545</v>
      </c>
      <c r="O67" s="18">
        <f>SUM(O8:O66)</f>
        <v>4728698513672</v>
      </c>
      <c r="Q67" s="18">
        <f>SUM(Q8:Q66)</f>
        <v>-41433108309</v>
      </c>
    </row>
    <row r="68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2"/>
  <sheetViews>
    <sheetView rightToLeft="1" zoomScaleNormal="100" workbookViewId="0">
      <selection activeCell="Y24" sqref="Y24"/>
    </sheetView>
  </sheetViews>
  <sheetFormatPr defaultRowHeight="18.75" x14ac:dyDescent="0.2"/>
  <cols>
    <col min="1" max="1" width="27.125" style="47" customWidth="1"/>
    <col min="2" max="2" width="0.875" style="47" customWidth="1"/>
    <col min="3" max="3" width="16.625" style="47" customWidth="1"/>
    <col min="4" max="4" width="0.875" style="47" customWidth="1"/>
    <col min="5" max="5" width="20.125" style="47" customWidth="1"/>
    <col min="6" max="6" width="0.875" style="47" customWidth="1"/>
    <col min="7" max="7" width="20.125" style="47" customWidth="1"/>
    <col min="8" max="8" width="0.875" style="47" customWidth="1"/>
    <col min="9" max="9" width="30.25" style="47" bestFit="1" customWidth="1"/>
    <col min="10" max="10" width="0.875" style="47" customWidth="1"/>
    <col min="11" max="11" width="16.625" style="47" customWidth="1"/>
    <col min="12" max="12" width="0.875" style="47" customWidth="1"/>
    <col min="13" max="13" width="20.125" style="47" customWidth="1"/>
    <col min="14" max="14" width="0.875" style="47" customWidth="1"/>
    <col min="15" max="15" width="20.125" style="47" customWidth="1"/>
    <col min="16" max="16" width="0.875" style="47" customWidth="1"/>
    <col min="17" max="17" width="29.75" style="47" customWidth="1"/>
    <col min="18" max="18" width="0.875" style="47" customWidth="1"/>
    <col min="19" max="19" width="15.25" style="47" bestFit="1" customWidth="1"/>
    <col min="20" max="16384" width="9" style="47"/>
  </cols>
  <sheetData>
    <row r="1" spans="1:17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</row>
    <row r="3" spans="1:17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</row>
    <row r="4" spans="1:17" ht="26.25" x14ac:dyDescent="0.2">
      <c r="A4" s="62" t="str">
        <f>+سهام!A4</f>
        <v>برای ماه منتهی به 1405/05/31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</row>
    <row r="6" spans="1:17" ht="27" thickBot="1" x14ac:dyDescent="0.25">
      <c r="A6" s="63" t="s">
        <v>3</v>
      </c>
      <c r="C6" s="63" t="s">
        <v>26</v>
      </c>
      <c r="D6" s="63" t="s">
        <v>26</v>
      </c>
      <c r="E6" s="63" t="s">
        <v>26</v>
      </c>
      <c r="F6" s="63" t="s">
        <v>26</v>
      </c>
      <c r="G6" s="63" t="s">
        <v>26</v>
      </c>
      <c r="H6" s="63" t="s">
        <v>26</v>
      </c>
      <c r="I6" s="63" t="s">
        <v>26</v>
      </c>
      <c r="K6" s="63" t="s">
        <v>27</v>
      </c>
      <c r="L6" s="63" t="s">
        <v>27</v>
      </c>
      <c r="M6" s="63" t="s">
        <v>27</v>
      </c>
      <c r="N6" s="63" t="s">
        <v>27</v>
      </c>
      <c r="O6" s="63" t="s">
        <v>27</v>
      </c>
      <c r="P6" s="63" t="s">
        <v>27</v>
      </c>
      <c r="Q6" s="63" t="s">
        <v>27</v>
      </c>
    </row>
    <row r="7" spans="1:17" ht="27" thickBot="1" x14ac:dyDescent="0.25">
      <c r="A7" s="63" t="s">
        <v>3</v>
      </c>
      <c r="C7" s="48" t="s">
        <v>7</v>
      </c>
      <c r="E7" s="48" t="s">
        <v>38</v>
      </c>
      <c r="G7" s="48" t="s">
        <v>39</v>
      </c>
      <c r="I7" s="48" t="s">
        <v>40</v>
      </c>
      <c r="K7" s="48" t="s">
        <v>7</v>
      </c>
      <c r="M7" s="48" t="s">
        <v>38</v>
      </c>
      <c r="O7" s="48" t="s">
        <v>39</v>
      </c>
      <c r="Q7" s="48" t="s">
        <v>40</v>
      </c>
    </row>
    <row r="8" spans="1:17" ht="21" x14ac:dyDescent="0.2">
      <c r="A8" s="38" t="s">
        <v>64</v>
      </c>
      <c r="C8" s="47">
        <f>IFERROR(VLOOKUP(A8,[1]ExcelReport2026_8_26_16_22!$A:$D,2,0),0)</f>
        <v>61742689</v>
      </c>
      <c r="E8" s="47">
        <f>IFERROR(VLOOKUP(A8,[1]ExcelReport2026_8_26_16_22!$A:$D,3,0),0)</f>
        <v>408027683973</v>
      </c>
      <c r="G8" s="47">
        <f>IFERROR(VLOOKUP(A8,[1]ExcelReport2026_8_26_16_22!$A:$D,4,0),0)</f>
        <v>278037689803</v>
      </c>
      <c r="I8" s="47">
        <f>+E8-G8</f>
        <v>129989994170</v>
      </c>
      <c r="K8" s="47">
        <v>61742689</v>
      </c>
      <c r="M8" s="47">
        <v>408027683973</v>
      </c>
      <c r="O8" s="47">
        <v>313570752557</v>
      </c>
      <c r="Q8" s="47">
        <f>+M8-O8</f>
        <v>94456931416</v>
      </c>
    </row>
    <row r="9" spans="1:17" ht="21" x14ac:dyDescent="0.2">
      <c r="A9" s="38" t="s">
        <v>99</v>
      </c>
      <c r="C9" s="47">
        <f>IFERROR(VLOOKUP(A9,[1]ExcelReport2026_8_26_16_22!$A:$D,2,0),0)</f>
        <v>217419</v>
      </c>
      <c r="E9" s="47">
        <f>IFERROR(VLOOKUP(A9,[1]ExcelReport2026_8_26_16_22!$A:$D,3,0),0)</f>
        <v>356399756</v>
      </c>
      <c r="G9" s="47">
        <f>IFERROR(VLOOKUP(A9,[1]ExcelReport2026_8_26_16_22!$A:$D,4,0),0)</f>
        <v>1177232225</v>
      </c>
      <c r="I9" s="47">
        <f t="shared" ref="I9:I37" si="0">+E9-G9</f>
        <v>-820832469</v>
      </c>
      <c r="K9" s="47">
        <v>217419</v>
      </c>
      <c r="M9" s="47">
        <v>356399756</v>
      </c>
      <c r="O9" s="47">
        <v>310104410</v>
      </c>
      <c r="Q9" s="47">
        <f t="shared" ref="Q9:Q37" si="1">+M9-O9</f>
        <v>46295346</v>
      </c>
    </row>
    <row r="10" spans="1:17" ht="21" x14ac:dyDescent="0.2">
      <c r="A10" s="38" t="s">
        <v>74</v>
      </c>
      <c r="C10" s="47">
        <f>IFERROR(VLOOKUP(A10,[1]ExcelReport2026_8_26_16_22!$A:$D,2,0),0)</f>
        <v>85306</v>
      </c>
      <c r="E10" s="47">
        <f>IFERROR(VLOOKUP(A10,[1]ExcelReport2026_8_26_16_22!$A:$D,3,0),0)</f>
        <v>1739487313</v>
      </c>
      <c r="G10" s="47">
        <f>IFERROR(VLOOKUP(A10,[1]ExcelReport2026_8_26_16_22!$A:$D,4,0),0)</f>
        <v>1797551549</v>
      </c>
      <c r="I10" s="47">
        <f t="shared" si="0"/>
        <v>-58064236</v>
      </c>
      <c r="K10" s="47">
        <v>85306</v>
      </c>
      <c r="M10" s="47">
        <v>1739487313</v>
      </c>
      <c r="O10" s="47">
        <v>1421346419</v>
      </c>
      <c r="Q10" s="47">
        <f t="shared" si="1"/>
        <v>318140894</v>
      </c>
    </row>
    <row r="11" spans="1:17" ht="21" x14ac:dyDescent="0.2">
      <c r="A11" s="38" t="s">
        <v>63</v>
      </c>
      <c r="C11" s="47">
        <f>IFERROR(VLOOKUP(A11,[1]ExcelReport2026_8_26_16_22!$A:$D,2,0),0)</f>
        <v>18794606</v>
      </c>
      <c r="E11" s="47">
        <f>IFERROR(VLOOKUP(A11,[1]ExcelReport2026_8_26_16_22!$A:$D,3,0),0)</f>
        <v>91754672582</v>
      </c>
      <c r="G11" s="47">
        <f>IFERROR(VLOOKUP(A11,[1]ExcelReport2026_8_26_16_22!$A:$D,4,0),0)</f>
        <v>83255490776</v>
      </c>
      <c r="I11" s="47">
        <f t="shared" si="0"/>
        <v>8499181806</v>
      </c>
      <c r="K11" s="47">
        <v>18794606</v>
      </c>
      <c r="M11" s="47">
        <v>91754672582</v>
      </c>
      <c r="O11" s="47">
        <v>83231588763</v>
      </c>
      <c r="Q11" s="47">
        <f t="shared" si="1"/>
        <v>8523083819</v>
      </c>
    </row>
    <row r="12" spans="1:17" ht="21" x14ac:dyDescent="0.2">
      <c r="A12" s="38" t="s">
        <v>118</v>
      </c>
      <c r="C12" s="47">
        <f>IFERROR(VLOOKUP(A12,[1]ExcelReport2026_8_26_16_22!$A:$D,2,0),0)</f>
        <v>15653382</v>
      </c>
      <c r="E12" s="47">
        <f>IFERROR(VLOOKUP(A12,[1]ExcelReport2026_8_26_16_22!$A:$D,3,0),0)</f>
        <v>73778811446</v>
      </c>
      <c r="G12" s="47">
        <f>IFERROR(VLOOKUP(A12,[1]ExcelReport2026_8_26_16_22!$A:$D,4,0),0)</f>
        <v>76656745939</v>
      </c>
      <c r="I12" s="47">
        <f t="shared" si="0"/>
        <v>-2877934493</v>
      </c>
      <c r="K12" s="47">
        <v>15653382</v>
      </c>
      <c r="M12" s="47">
        <v>73778811446</v>
      </c>
      <c r="O12" s="47">
        <v>76656745939</v>
      </c>
      <c r="Q12" s="47">
        <f t="shared" si="1"/>
        <v>-2877934493</v>
      </c>
    </row>
    <row r="13" spans="1:17" ht="21" x14ac:dyDescent="0.2">
      <c r="A13" s="38" t="s">
        <v>57</v>
      </c>
      <c r="C13" s="47">
        <f>IFERROR(VLOOKUP(A13,[1]ExcelReport2026_8_26_16_22!$A:$D,2,0),0)</f>
        <v>754086</v>
      </c>
      <c r="E13" s="47">
        <f>IFERROR(VLOOKUP(A13,[1]ExcelReport2026_8_26_16_22!$A:$D,3,0),0)</f>
        <v>1824250360</v>
      </c>
      <c r="G13" s="47">
        <f>IFERROR(VLOOKUP(A13,[1]ExcelReport2026_8_26_16_22!$A:$D,4,0),0)</f>
        <v>-4611159722</v>
      </c>
      <c r="I13" s="47">
        <f t="shared" si="0"/>
        <v>6435410082</v>
      </c>
      <c r="K13" s="47">
        <v>754086</v>
      </c>
      <c r="M13" s="47">
        <v>1824250360</v>
      </c>
      <c r="O13" s="47">
        <v>1698782057</v>
      </c>
      <c r="Q13" s="47">
        <f t="shared" si="1"/>
        <v>125468303</v>
      </c>
    </row>
    <row r="14" spans="1:17" ht="21" x14ac:dyDescent="0.2">
      <c r="A14" s="38" t="s">
        <v>100</v>
      </c>
      <c r="C14" s="47">
        <f>IFERROR(VLOOKUP(A14,[1]ExcelReport2026_8_26_16_22!$A:$D,2,0),0)</f>
        <v>119751</v>
      </c>
      <c r="E14" s="47">
        <f>IFERROR(VLOOKUP(A14,[1]ExcelReport2026_8_26_16_22!$A:$D,3,0),0)</f>
        <v>1711084677</v>
      </c>
      <c r="G14" s="47">
        <f>IFERROR(VLOOKUP(A14,[1]ExcelReport2026_8_26_16_22!$A:$D,4,0),0)</f>
        <v>1147386582</v>
      </c>
      <c r="I14" s="47">
        <f t="shared" si="0"/>
        <v>563698095</v>
      </c>
      <c r="K14" s="47">
        <v>119751</v>
      </c>
      <c r="M14" s="47">
        <v>1711084677</v>
      </c>
      <c r="O14" s="47">
        <v>1363995364</v>
      </c>
      <c r="Q14" s="47">
        <f t="shared" si="1"/>
        <v>347089313</v>
      </c>
    </row>
    <row r="15" spans="1:17" ht="21" x14ac:dyDescent="0.2">
      <c r="A15" s="38" t="s">
        <v>55</v>
      </c>
      <c r="C15" s="47">
        <f>IFERROR(VLOOKUP(A15,[1]ExcelReport2026_8_26_16_22!$A:$D,2,0),0)</f>
        <v>154972884</v>
      </c>
      <c r="E15" s="47">
        <f>IFERROR(VLOOKUP(A15,[1]ExcelReport2026_8_26_16_22!$A:$D,3,0),0)</f>
        <v>270182575917</v>
      </c>
      <c r="G15" s="47">
        <f>IFERROR(VLOOKUP(A15,[1]ExcelReport2026_8_26_16_22!$A:$D,4,0),0)</f>
        <v>198233600407</v>
      </c>
      <c r="I15" s="47">
        <f t="shared" si="0"/>
        <v>71948975510</v>
      </c>
      <c r="K15" s="47">
        <v>154972884</v>
      </c>
      <c r="M15" s="47">
        <v>270182575917</v>
      </c>
      <c r="O15" s="47">
        <v>200984471727</v>
      </c>
      <c r="Q15" s="47">
        <f t="shared" si="1"/>
        <v>69198104190</v>
      </c>
    </row>
    <row r="16" spans="1:17" ht="21" x14ac:dyDescent="0.2">
      <c r="A16" s="38" t="s">
        <v>61</v>
      </c>
      <c r="C16" s="47">
        <f>IFERROR(VLOOKUP(A16,[1]ExcelReport2026_8_26_16_22!$A:$D,2,0),0)</f>
        <v>949956</v>
      </c>
      <c r="E16" s="47">
        <f>IFERROR(VLOOKUP(A16,[1]ExcelReport2026_8_26_16_22!$A:$D,3,0),0)</f>
        <v>1707071853</v>
      </c>
      <c r="G16" s="47">
        <f>IFERROR(VLOOKUP(A16,[1]ExcelReport2026_8_26_16_22!$A:$D,4,0),0)</f>
        <v>-503952550</v>
      </c>
      <c r="I16" s="47">
        <f t="shared" si="0"/>
        <v>2211024403</v>
      </c>
      <c r="K16" s="47">
        <v>949956</v>
      </c>
      <c r="M16" s="47">
        <v>1707071853</v>
      </c>
      <c r="O16" s="47">
        <v>1438266969</v>
      </c>
      <c r="Q16" s="47">
        <f t="shared" si="1"/>
        <v>268804884</v>
      </c>
    </row>
    <row r="17" spans="1:17" ht="21" x14ac:dyDescent="0.2">
      <c r="A17" s="38" t="s">
        <v>102</v>
      </c>
      <c r="C17" s="47">
        <f>IFERROR(VLOOKUP(A17,[1]ExcelReport2026_8_26_16_22!$A:$D,2,0),0)</f>
        <v>435000</v>
      </c>
      <c r="E17" s="47">
        <f>IFERROR(VLOOKUP(A17,[1]ExcelReport2026_8_26_16_22!$A:$D,3,0),0)</f>
        <v>11395228680</v>
      </c>
      <c r="G17" s="47">
        <f>IFERROR(VLOOKUP(A17,[1]ExcelReport2026_8_26_16_22!$A:$D,4,0),0)</f>
        <v>8887415095</v>
      </c>
      <c r="I17" s="47">
        <f t="shared" si="0"/>
        <v>2507813585</v>
      </c>
      <c r="K17" s="47">
        <v>435000</v>
      </c>
      <c r="M17" s="47">
        <v>11395228680</v>
      </c>
      <c r="O17" s="47">
        <v>7502218554</v>
      </c>
      <c r="Q17" s="47">
        <f t="shared" si="1"/>
        <v>3893010126</v>
      </c>
    </row>
    <row r="18" spans="1:17" ht="21" x14ac:dyDescent="0.2">
      <c r="A18" s="38" t="s">
        <v>67</v>
      </c>
      <c r="C18" s="47">
        <f>IFERROR(VLOOKUP(A18,[1]ExcelReport2026_8_26_16_22!$A:$D,2,0),0)</f>
        <v>25286778</v>
      </c>
      <c r="E18" s="47">
        <f>IFERROR(VLOOKUP(A18,[1]ExcelReport2026_8_26_16_22!$A:$D,3,0),0)</f>
        <v>169115437528</v>
      </c>
      <c r="G18" s="47">
        <f>IFERROR(VLOOKUP(A18,[1]ExcelReport2026_8_26_16_22!$A:$D,4,0),0)</f>
        <v>144270326721</v>
      </c>
      <c r="I18" s="47">
        <f t="shared" si="0"/>
        <v>24845110807</v>
      </c>
      <c r="K18" s="47">
        <v>25286778</v>
      </c>
      <c r="M18" s="47">
        <v>169115437528</v>
      </c>
      <c r="O18" s="47">
        <v>159145242408</v>
      </c>
      <c r="Q18" s="47">
        <f t="shared" si="1"/>
        <v>9970195120</v>
      </c>
    </row>
    <row r="19" spans="1:17" ht="21" x14ac:dyDescent="0.2">
      <c r="A19" s="38" t="s">
        <v>56</v>
      </c>
      <c r="C19" s="47">
        <f>IFERROR(VLOOKUP(A19,[1]ExcelReport2026_8_26_16_22!$A:$D,2,0),0)</f>
        <v>532785</v>
      </c>
      <c r="E19" s="47">
        <f>IFERROR(VLOOKUP(A19,[1]ExcelReport2026_8_26_16_22!$A:$D,3,0),0)</f>
        <v>2706772848</v>
      </c>
      <c r="G19" s="47">
        <f>IFERROR(VLOOKUP(A19,[1]ExcelReport2026_8_26_16_22!$A:$D,4,0),0)</f>
        <v>2070101985</v>
      </c>
      <c r="I19" s="47">
        <f t="shared" si="0"/>
        <v>636670863</v>
      </c>
      <c r="K19" s="47">
        <v>532785</v>
      </c>
      <c r="M19" s="47">
        <v>2706772848</v>
      </c>
      <c r="O19" s="47">
        <v>2241546262</v>
      </c>
      <c r="Q19" s="47">
        <f t="shared" si="1"/>
        <v>465226586</v>
      </c>
    </row>
    <row r="20" spans="1:17" ht="21" x14ac:dyDescent="0.2">
      <c r="A20" s="38" t="s">
        <v>90</v>
      </c>
      <c r="C20" s="47">
        <f>IFERROR(VLOOKUP(A20,[1]ExcelReport2026_8_26_16_22!$A:$D,2,0),0)</f>
        <v>57334040</v>
      </c>
      <c r="E20" s="47">
        <f>IFERROR(VLOOKUP(A20,[1]ExcelReport2026_8_26_16_22!$A:$D,3,0),0)</f>
        <v>451713332094</v>
      </c>
      <c r="G20" s="47">
        <f>IFERROR(VLOOKUP(A20,[1]ExcelReport2026_8_26_16_22!$A:$D,4,0),0)</f>
        <v>289037084292</v>
      </c>
      <c r="I20" s="47">
        <f t="shared" si="0"/>
        <v>162676247802</v>
      </c>
      <c r="K20" s="47">
        <v>57334040</v>
      </c>
      <c r="M20" s="47">
        <v>451713332094</v>
      </c>
      <c r="O20" s="47">
        <v>360324462807</v>
      </c>
      <c r="Q20" s="47">
        <f t="shared" si="1"/>
        <v>91388869287</v>
      </c>
    </row>
    <row r="21" spans="1:17" ht="21" x14ac:dyDescent="0.2">
      <c r="A21" s="38" t="s">
        <v>119</v>
      </c>
      <c r="C21" s="47">
        <f>IFERROR(VLOOKUP(A21,[1]ExcelReport2026_8_26_16_22!$A:$D,2,0),0)</f>
        <v>6747138</v>
      </c>
      <c r="E21" s="47">
        <f>IFERROR(VLOOKUP(A21,[1]ExcelReport2026_8_26_16_22!$A:$D,3,0),0)</f>
        <v>40169895740</v>
      </c>
      <c r="G21" s="47">
        <f>IFERROR(VLOOKUP(A21,[1]ExcelReport2026_8_26_16_22!$A:$D,4,0),0)</f>
        <v>35785645310</v>
      </c>
      <c r="I21" s="47">
        <f t="shared" si="0"/>
        <v>4384250430</v>
      </c>
      <c r="K21" s="47">
        <v>6747138</v>
      </c>
      <c r="M21" s="47">
        <v>40169895740</v>
      </c>
      <c r="O21" s="47">
        <v>35785645310</v>
      </c>
      <c r="Q21" s="47">
        <f t="shared" si="1"/>
        <v>4384250430</v>
      </c>
    </row>
    <row r="22" spans="1:17" ht="21" x14ac:dyDescent="0.2">
      <c r="A22" s="38" t="s">
        <v>94</v>
      </c>
      <c r="C22" s="47">
        <f>IFERROR(VLOOKUP(A22,[1]ExcelReport2026_8_26_16_22!$A:$D,2,0),0)</f>
        <v>852269</v>
      </c>
      <c r="E22" s="47">
        <f>IFERROR(VLOOKUP(A22,[1]ExcelReport2026_8_26_16_22!$A:$D,3,0),0)</f>
        <v>1214397860</v>
      </c>
      <c r="G22" s="47">
        <f>IFERROR(VLOOKUP(A22,[1]ExcelReport2026_8_26_16_22!$A:$D,4,0),0)</f>
        <v>9610806362</v>
      </c>
      <c r="I22" s="47">
        <f t="shared" si="0"/>
        <v>-8396408502</v>
      </c>
      <c r="K22" s="47">
        <v>852269</v>
      </c>
      <c r="M22" s="47">
        <v>1214397860</v>
      </c>
      <c r="O22" s="47">
        <v>942881622</v>
      </c>
      <c r="Q22" s="47">
        <f t="shared" si="1"/>
        <v>271516238</v>
      </c>
    </row>
    <row r="23" spans="1:17" ht="21" x14ac:dyDescent="0.2">
      <c r="A23" s="38" t="s">
        <v>111</v>
      </c>
      <c r="C23" s="47">
        <f>IFERROR(VLOOKUP(A23,[1]ExcelReport2026_8_26_16_22!$A:$D,2,0),0)</f>
        <v>30242730</v>
      </c>
      <c r="E23" s="47">
        <f>IFERROR(VLOOKUP(A23,[1]ExcelReport2026_8_26_16_22!$A:$D,3,0),0)</f>
        <v>81144210797</v>
      </c>
      <c r="G23" s="47">
        <f>IFERROR(VLOOKUP(A23,[1]ExcelReport2026_8_26_16_22!$A:$D,4,0),0)</f>
        <v>66193017379</v>
      </c>
      <c r="I23" s="47">
        <f t="shared" si="0"/>
        <v>14951193418</v>
      </c>
      <c r="K23" s="47">
        <v>30242730</v>
      </c>
      <c r="M23" s="47">
        <v>81144210797</v>
      </c>
      <c r="O23" s="47">
        <v>71436387745</v>
      </c>
      <c r="Q23" s="47">
        <f t="shared" si="1"/>
        <v>9707823052</v>
      </c>
    </row>
    <row r="24" spans="1:17" ht="21" x14ac:dyDescent="0.2">
      <c r="A24" s="38" t="s">
        <v>95</v>
      </c>
      <c r="C24" s="47">
        <f>IFERROR(VLOOKUP(A24,[1]ExcelReport2026_8_26_16_22!$A:$D,2,0),0)</f>
        <v>246287</v>
      </c>
      <c r="E24" s="47">
        <f>IFERROR(VLOOKUP(A24,[1]ExcelReport2026_8_26_16_22!$A:$D,3,0),0)</f>
        <v>1361214432</v>
      </c>
      <c r="G24" s="47">
        <f>IFERROR(VLOOKUP(A24,[1]ExcelReport2026_8_26_16_22!$A:$D,4,0),0)</f>
        <v>1620539692</v>
      </c>
      <c r="I24" s="47">
        <f t="shared" si="0"/>
        <v>-259325260</v>
      </c>
      <c r="K24" s="47">
        <v>246287</v>
      </c>
      <c r="M24" s="47">
        <v>1361214432</v>
      </c>
      <c r="O24" s="47">
        <v>821931818</v>
      </c>
      <c r="Q24" s="47">
        <f t="shared" si="1"/>
        <v>539282614</v>
      </c>
    </row>
    <row r="25" spans="1:17" ht="21" x14ac:dyDescent="0.2">
      <c r="A25" s="38" t="s">
        <v>69</v>
      </c>
      <c r="C25" s="47">
        <f>IFERROR(VLOOKUP(A25,[1]ExcelReport2026_8_26_16_22!$A:$D,2,0),0)</f>
        <v>43796</v>
      </c>
      <c r="E25" s="47">
        <f>IFERROR(VLOOKUP(A25,[1]ExcelReport2026_8_26_16_22!$A:$D,3,0),0)</f>
        <v>158619718</v>
      </c>
      <c r="G25" s="47">
        <f>IFERROR(VLOOKUP(A25,[1]ExcelReport2026_8_26_16_22!$A:$D,4,0),0)</f>
        <v>-1939717135</v>
      </c>
      <c r="I25" s="47">
        <f t="shared" si="0"/>
        <v>2098336853</v>
      </c>
      <c r="K25" s="47">
        <v>43796</v>
      </c>
      <c r="M25" s="47">
        <v>158619718</v>
      </c>
      <c r="O25" s="47">
        <v>143936012</v>
      </c>
      <c r="Q25" s="47">
        <f t="shared" si="1"/>
        <v>14683706</v>
      </c>
    </row>
    <row r="26" spans="1:17" ht="21" x14ac:dyDescent="0.2">
      <c r="A26" s="38" t="s">
        <v>66</v>
      </c>
      <c r="C26" s="47">
        <f>IFERROR(VLOOKUP(A26,[1]ExcelReport2026_8_26_16_22!$A:$D,2,0),0)</f>
        <v>5816664299</v>
      </c>
      <c r="E26" s="47">
        <f>IFERROR(VLOOKUP(A26,[1]ExcelReport2026_8_26_16_22!$A:$D,3,0),0)</f>
        <v>3734290860128</v>
      </c>
      <c r="G26" s="47">
        <f>IFERROR(VLOOKUP(A26,[1]ExcelReport2026_8_26_16_22!$A:$D,4,0),0)</f>
        <v>2853564034819</v>
      </c>
      <c r="I26" s="47">
        <f t="shared" si="0"/>
        <v>880726825309</v>
      </c>
      <c r="K26" s="47">
        <v>5816664299</v>
      </c>
      <c r="M26" s="47">
        <v>3734290860128</v>
      </c>
      <c r="O26" s="47">
        <v>3410113939772</v>
      </c>
      <c r="Q26" s="47">
        <f t="shared" si="1"/>
        <v>324176920356</v>
      </c>
    </row>
    <row r="27" spans="1:17" ht="21" x14ac:dyDescent="0.2">
      <c r="A27" s="38" t="s">
        <v>103</v>
      </c>
      <c r="C27" s="47">
        <f>IFERROR(VLOOKUP(A27,[1]ExcelReport2026_8_26_16_22!$A:$D,2,0),0)</f>
        <v>11307</v>
      </c>
      <c r="E27" s="47">
        <f>IFERROR(VLOOKUP(A27,[1]ExcelReport2026_8_26_16_22!$A:$D,3,0),0)</f>
        <v>315836169600</v>
      </c>
      <c r="G27" s="47">
        <f>IFERROR(VLOOKUP(A27,[1]ExcelReport2026_8_26_16_22!$A:$D,4,0),0)</f>
        <v>281319675409</v>
      </c>
      <c r="I27" s="47">
        <f t="shared" si="0"/>
        <v>34516494191</v>
      </c>
      <c r="K27" s="47">
        <v>11307</v>
      </c>
      <c r="M27" s="47">
        <v>315836169600</v>
      </c>
      <c r="O27" s="47">
        <v>269874867160</v>
      </c>
      <c r="Q27" s="47">
        <f t="shared" si="1"/>
        <v>45961302440</v>
      </c>
    </row>
    <row r="28" spans="1:17" ht="21" x14ac:dyDescent="0.2">
      <c r="A28" s="38" t="s">
        <v>112</v>
      </c>
      <c r="C28" s="47">
        <f>IFERROR(VLOOKUP(A28,[1]ExcelReport2026_8_26_16_22!$A:$D,2,0),0)</f>
        <v>10008879</v>
      </c>
      <c r="E28" s="47">
        <f>IFERROR(VLOOKUP(A28,[1]ExcelReport2026_8_26_16_22!$A:$D,3,0),0)</f>
        <v>180157598027</v>
      </c>
      <c r="G28" s="47">
        <f>IFERROR(VLOOKUP(A28,[1]ExcelReport2026_8_26_16_22!$A:$D,4,0),0)</f>
        <v>179227571069</v>
      </c>
      <c r="I28" s="47">
        <f t="shared" si="0"/>
        <v>930026958</v>
      </c>
      <c r="K28" s="47">
        <v>10008879</v>
      </c>
      <c r="M28" s="47">
        <v>180157598027</v>
      </c>
      <c r="O28" s="47">
        <v>177949673519</v>
      </c>
      <c r="Q28" s="47">
        <f t="shared" si="1"/>
        <v>2207924508</v>
      </c>
    </row>
    <row r="29" spans="1:17" ht="21" x14ac:dyDescent="0.2">
      <c r="A29" s="38" t="s">
        <v>83</v>
      </c>
      <c r="C29" s="47">
        <f>IFERROR(VLOOKUP(A29,[1]ExcelReport2026_8_26_16_22!$A:$D,2,0),0)</f>
        <v>1</v>
      </c>
      <c r="E29" s="47">
        <f>IFERROR(VLOOKUP(A29,[1]ExcelReport2026_8_26_16_22!$A:$D,3,0),0)</f>
        <v>2301</v>
      </c>
      <c r="G29" s="47">
        <f>IFERROR(VLOOKUP(A29,[1]ExcelReport2026_8_26_16_22!$A:$D,4,0),0)</f>
        <v>1868</v>
      </c>
      <c r="I29" s="47">
        <f t="shared" si="0"/>
        <v>433</v>
      </c>
      <c r="K29" s="47">
        <v>1</v>
      </c>
      <c r="M29" s="47">
        <v>2301</v>
      </c>
      <c r="O29" s="47">
        <v>3394</v>
      </c>
      <c r="Q29" s="47">
        <f t="shared" si="1"/>
        <v>-1093</v>
      </c>
    </row>
    <row r="30" spans="1:17" ht="21" x14ac:dyDescent="0.2">
      <c r="A30" s="38" t="s">
        <v>98</v>
      </c>
      <c r="C30" s="47">
        <f>IFERROR(VLOOKUP(A30,[1]ExcelReport2026_8_26_16_22!$A:$D,2,0),0)</f>
        <v>585000</v>
      </c>
      <c r="E30" s="47">
        <f>IFERROR(VLOOKUP(A30,[1]ExcelReport2026_8_26_16_22!$A:$D,3,0),0)</f>
        <v>3591417077</v>
      </c>
      <c r="G30" s="47">
        <f>IFERROR(VLOOKUP(A30,[1]ExcelReport2026_8_26_16_22!$A:$D,4,0),0)</f>
        <v>3591417076</v>
      </c>
      <c r="I30" s="47">
        <f t="shared" si="0"/>
        <v>1</v>
      </c>
      <c r="K30" s="47">
        <v>585000</v>
      </c>
      <c r="M30" s="47">
        <v>3591417077</v>
      </c>
      <c r="O30" s="47">
        <v>4458341767</v>
      </c>
      <c r="Q30" s="47">
        <f t="shared" si="1"/>
        <v>-866924690</v>
      </c>
    </row>
    <row r="31" spans="1:17" ht="21" x14ac:dyDescent="0.2">
      <c r="A31" s="38" t="s">
        <v>58</v>
      </c>
      <c r="C31" s="47">
        <f>IFERROR(VLOOKUP(A31,[1]ExcelReport2026_8_26_16_22!$A:$D,2,0),0)</f>
        <v>365656023</v>
      </c>
      <c r="E31" s="47">
        <f>IFERROR(VLOOKUP(A31,[1]ExcelReport2026_8_26_16_22!$A:$D,3,0),0)</f>
        <v>889295109260</v>
      </c>
      <c r="G31" s="47">
        <f>IFERROR(VLOOKUP(A31,[1]ExcelReport2026_8_26_16_22!$A:$D,4,0),0)</f>
        <v>613946095045</v>
      </c>
      <c r="I31" s="47">
        <f t="shared" si="0"/>
        <v>275349014215</v>
      </c>
      <c r="K31" s="47">
        <v>365656023</v>
      </c>
      <c r="M31" s="47">
        <v>889295109260</v>
      </c>
      <c r="O31" s="47">
        <v>684628892132</v>
      </c>
      <c r="Q31" s="47">
        <f t="shared" si="1"/>
        <v>204666217128</v>
      </c>
    </row>
    <row r="32" spans="1:17" ht="21" x14ac:dyDescent="0.2">
      <c r="A32" s="38" t="s">
        <v>104</v>
      </c>
      <c r="C32" s="47">
        <f>IFERROR(VLOOKUP(A32,[1]ExcelReport2026_8_26_16_22!$A:$D,2,0),0)</f>
        <v>1178827</v>
      </c>
      <c r="E32" s="47">
        <f>IFERROR(VLOOKUP(A32,[1]ExcelReport2026_8_26_16_22!$A:$D,3,0),0)</f>
        <v>1448106758</v>
      </c>
      <c r="G32" s="47">
        <f>IFERROR(VLOOKUP(A32,[1]ExcelReport2026_8_26_16_22!$A:$D,4,0),0)</f>
        <v>745438973</v>
      </c>
      <c r="I32" s="47">
        <f t="shared" si="0"/>
        <v>702667785</v>
      </c>
      <c r="K32" s="47">
        <v>1178827</v>
      </c>
      <c r="M32" s="47">
        <v>1448106758</v>
      </c>
      <c r="O32" s="47">
        <v>1341304390</v>
      </c>
      <c r="Q32" s="47">
        <f t="shared" si="1"/>
        <v>106802368</v>
      </c>
    </row>
    <row r="33" spans="1:17" ht="21" x14ac:dyDescent="0.2">
      <c r="A33" s="38" t="s">
        <v>62</v>
      </c>
      <c r="C33" s="47">
        <f>IFERROR(VLOOKUP(A33,[1]ExcelReport2026_8_26_16_22!$A:$D,2,0),0)</f>
        <v>34025224</v>
      </c>
      <c r="E33" s="47">
        <f>IFERROR(VLOOKUP(A33,[1]ExcelReport2026_8_26_16_22!$A:$D,3,0),0)</f>
        <v>26165711989</v>
      </c>
      <c r="G33" s="47">
        <f>IFERROR(VLOOKUP(A33,[1]ExcelReport2026_8_26_16_22!$A:$D,4,0),0)</f>
        <v>26165711989</v>
      </c>
      <c r="I33" s="47">
        <f t="shared" si="0"/>
        <v>0</v>
      </c>
      <c r="K33" s="47">
        <v>34025224</v>
      </c>
      <c r="M33" s="47">
        <v>26165711989</v>
      </c>
      <c r="O33" s="47">
        <v>26165711989</v>
      </c>
      <c r="Q33" s="47">
        <f t="shared" si="1"/>
        <v>0</v>
      </c>
    </row>
    <row r="34" spans="1:17" ht="21" x14ac:dyDescent="0.2">
      <c r="A34" s="38" t="s">
        <v>70</v>
      </c>
      <c r="C34" s="47">
        <f>IFERROR(VLOOKUP(A34,[1]ExcelReport2026_8_26_16_22!$A:$D,2,0),0)</f>
        <v>1546598</v>
      </c>
      <c r="E34" s="47">
        <f>IFERROR(VLOOKUP(A34,[1]ExcelReport2026_8_26_16_22!$A:$D,3,0),0)</f>
        <v>5647485495</v>
      </c>
      <c r="G34" s="47">
        <f>IFERROR(VLOOKUP(A34,[1]ExcelReport2026_8_26_16_22!$A:$D,4,0),0)</f>
        <v>2572967335</v>
      </c>
      <c r="I34" s="47">
        <f t="shared" si="0"/>
        <v>3074518160</v>
      </c>
      <c r="K34" s="47">
        <v>1546598</v>
      </c>
      <c r="M34" s="47">
        <v>5647485495</v>
      </c>
      <c r="O34" s="47">
        <v>4946130445</v>
      </c>
      <c r="Q34" s="47">
        <f t="shared" si="1"/>
        <v>701355050</v>
      </c>
    </row>
    <row r="35" spans="1:17" ht="21" x14ac:dyDescent="0.2">
      <c r="A35" s="38" t="s">
        <v>106</v>
      </c>
      <c r="C35" s="47">
        <f>IFERROR(VLOOKUP(A35,[1]ExcelReport2026_8_26_16_22!$A:$D,2,0),0)</f>
        <v>42363234</v>
      </c>
      <c r="E35" s="47">
        <f>IFERROR(VLOOKUP(A35,[1]ExcelReport2026_8_26_16_22!$A:$D,3,0),0)</f>
        <v>95799511173</v>
      </c>
      <c r="G35" s="47">
        <f>IFERROR(VLOOKUP(A35,[1]ExcelReport2026_8_26_16_22!$A:$D,4,0),0)</f>
        <v>74406345544</v>
      </c>
      <c r="I35" s="47">
        <f t="shared" si="0"/>
        <v>21393165629</v>
      </c>
      <c r="K35" s="47">
        <v>42363234</v>
      </c>
      <c r="M35" s="47">
        <v>95799511173</v>
      </c>
      <c r="O35" s="47">
        <v>75060698443</v>
      </c>
      <c r="Q35" s="47">
        <f t="shared" si="1"/>
        <v>20738812730</v>
      </c>
    </row>
    <row r="36" spans="1:17" ht="21" x14ac:dyDescent="0.2">
      <c r="A36" s="38" t="s">
        <v>54</v>
      </c>
      <c r="C36" s="47">
        <f>IFERROR(VLOOKUP(A36,[1]ExcelReport2026_8_26_16_22!$A:$D,2,0),0)</f>
        <v>2469160943</v>
      </c>
      <c r="E36" s="47">
        <f>IFERROR(VLOOKUP(A36,[1]ExcelReport2026_8_26_16_22!$A:$D,3,0),0)</f>
        <v>1577847867819</v>
      </c>
      <c r="G36" s="47">
        <f>IFERROR(VLOOKUP(A36,[1]ExcelReport2026_8_26_16_22!$A:$D,4,0),0)</f>
        <v>1218186284426</v>
      </c>
      <c r="I36" s="47">
        <f t="shared" si="0"/>
        <v>359661583393</v>
      </c>
      <c r="K36" s="47">
        <v>2469160943</v>
      </c>
      <c r="M36" s="47">
        <v>1577847867819</v>
      </c>
      <c r="O36" s="47">
        <v>1384311157874</v>
      </c>
      <c r="Q36" s="47">
        <f t="shared" si="1"/>
        <v>193536709945</v>
      </c>
    </row>
    <row r="37" spans="1:17" ht="21" x14ac:dyDescent="0.2">
      <c r="A37" s="38" t="s">
        <v>101</v>
      </c>
      <c r="C37" s="47">
        <f>IFERROR(VLOOKUP(A37,[1]ExcelReport2026_8_26_16_22!$A:$D,2,0),0)</f>
        <v>278780488</v>
      </c>
      <c r="E37" s="47">
        <f>IFERROR(VLOOKUP(A37,[1]ExcelReport2026_8_26_16_22!$A:$D,3,0),0)</f>
        <v>396404362748</v>
      </c>
      <c r="G37" s="47">
        <f>IFERROR(VLOOKUP(A37,[1]ExcelReport2026_8_26_16_22!$A:$D,4,0),0)</f>
        <v>282081508974</v>
      </c>
      <c r="I37" s="47">
        <f t="shared" si="0"/>
        <v>114322853774</v>
      </c>
      <c r="K37" s="47">
        <v>278780488</v>
      </c>
      <c r="M37" s="47">
        <v>396404362748</v>
      </c>
      <c r="O37" s="47">
        <v>331419076050</v>
      </c>
      <c r="Q37" s="47">
        <f t="shared" si="1"/>
        <v>64985286698</v>
      </c>
    </row>
    <row r="38" spans="1:17" ht="21" x14ac:dyDescent="0.2">
      <c r="A38" s="38" t="s">
        <v>126</v>
      </c>
      <c r="C38" s="47" t="s">
        <v>93</v>
      </c>
      <c r="E38" s="47">
        <v>0</v>
      </c>
      <c r="G38" s="47">
        <v>0</v>
      </c>
      <c r="I38" s="47">
        <v>-2979486290</v>
      </c>
      <c r="K38" s="47" t="s">
        <v>93</v>
      </c>
      <c r="M38" s="47">
        <v>0</v>
      </c>
      <c r="O38" s="47">
        <v>0</v>
      </c>
      <c r="Q38" s="47">
        <v>-2979486290</v>
      </c>
    </row>
    <row r="39" spans="1:17" ht="21" x14ac:dyDescent="0.2">
      <c r="A39" s="38" t="s">
        <v>127</v>
      </c>
      <c r="C39" s="47" t="s">
        <v>93</v>
      </c>
      <c r="E39" s="47">
        <v>0</v>
      </c>
      <c r="G39" s="47">
        <v>0</v>
      </c>
      <c r="I39" s="47">
        <v>-926994939</v>
      </c>
      <c r="K39" s="47" t="s">
        <v>93</v>
      </c>
      <c r="M39" s="47">
        <v>0</v>
      </c>
      <c r="O39" s="47">
        <v>0</v>
      </c>
      <c r="Q39" s="47">
        <v>-926994939</v>
      </c>
    </row>
    <row r="40" spans="1:17" ht="21.75" thickBot="1" x14ac:dyDescent="0.25">
      <c r="A40" s="38" t="s">
        <v>117</v>
      </c>
      <c r="C40" s="47" t="s">
        <v>93</v>
      </c>
      <c r="E40" s="47">
        <v>0</v>
      </c>
      <c r="G40" s="47">
        <v>0</v>
      </c>
      <c r="I40" s="47">
        <v>263585248</v>
      </c>
      <c r="K40" s="47" t="s">
        <v>93</v>
      </c>
      <c r="M40" s="47">
        <v>0</v>
      </c>
      <c r="O40" s="47">
        <v>0</v>
      </c>
      <c r="Q40" s="47">
        <v>263585248</v>
      </c>
    </row>
    <row r="41" spans="1:17" s="25" customFormat="1" ht="21.75" thickBot="1" x14ac:dyDescent="0.25">
      <c r="E41" s="8">
        <f>SUM(E8:E40)</f>
        <v>8836545349949</v>
      </c>
      <c r="G41" s="8">
        <f>SUM(G8:G40)</f>
        <v>6726532857237</v>
      </c>
      <c r="I41" s="8">
        <f>SUM(I8:I40)</f>
        <v>2106369596731</v>
      </c>
      <c r="K41" s="25" t="s">
        <v>15</v>
      </c>
      <c r="M41" s="8">
        <f>SUM(M8:M40)</f>
        <v>8836545349949</v>
      </c>
      <c r="O41" s="8">
        <f>SUM(O8:O40)</f>
        <v>7689290103678</v>
      </c>
      <c r="Q41" s="8">
        <f>SUM(Q8:Q40)</f>
        <v>1143612350290</v>
      </c>
    </row>
    <row r="42" spans="1:17" ht="19.5" thickTop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Y46"/>
  <sheetViews>
    <sheetView rightToLeft="1" zoomScale="70" zoomScaleNormal="70" workbookViewId="0">
      <selection activeCell="G17" sqref="G17"/>
    </sheetView>
  </sheetViews>
  <sheetFormatPr defaultRowHeight="18.75" x14ac:dyDescent="0.2"/>
  <cols>
    <col min="1" max="1" width="31.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6.625" style="3" customWidth="1"/>
    <col min="18" max="18" width="0.875" style="3" customWidth="1"/>
    <col min="19" max="19" width="15.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30.125" style="3" bestFit="1" customWidth="1"/>
    <col min="26" max="26" width="0.875" style="3" customWidth="1"/>
    <col min="27" max="27" width="15.125" style="3" bestFit="1" customWidth="1"/>
    <col min="28" max="28" width="12.75" style="3" bestFit="1" customWidth="1"/>
    <col min="29" max="16384" width="9" style="3"/>
  </cols>
  <sheetData>
    <row r="2" spans="1:25" ht="26.25" x14ac:dyDescent="0.2">
      <c r="A2" s="50" t="s">
        <v>60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 t="s">
        <v>0</v>
      </c>
      <c r="R2" s="50" t="s">
        <v>0</v>
      </c>
      <c r="S2" s="50" t="s">
        <v>0</v>
      </c>
      <c r="T2" s="50" t="s">
        <v>0</v>
      </c>
      <c r="U2" s="50" t="s">
        <v>0</v>
      </c>
      <c r="V2" s="50" t="s">
        <v>0</v>
      </c>
      <c r="W2" s="50" t="s">
        <v>0</v>
      </c>
      <c r="X2" s="50" t="s">
        <v>0</v>
      </c>
      <c r="Y2" s="50" t="s">
        <v>0</v>
      </c>
    </row>
    <row r="3" spans="1:25" ht="26.25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 t="s">
        <v>1</v>
      </c>
      <c r="N3" s="50" t="s">
        <v>1</v>
      </c>
      <c r="O3" s="50" t="s">
        <v>1</v>
      </c>
      <c r="P3" s="50" t="s">
        <v>1</v>
      </c>
      <c r="Q3" s="50" t="s">
        <v>1</v>
      </c>
      <c r="R3" s="50" t="s">
        <v>1</v>
      </c>
      <c r="S3" s="50" t="s">
        <v>1</v>
      </c>
      <c r="T3" s="50" t="s">
        <v>1</v>
      </c>
      <c r="U3" s="50" t="s">
        <v>1</v>
      </c>
      <c r="V3" s="50" t="s">
        <v>1</v>
      </c>
      <c r="W3" s="50" t="s">
        <v>1</v>
      </c>
      <c r="X3" s="50" t="s">
        <v>1</v>
      </c>
      <c r="Y3" s="50" t="s">
        <v>1</v>
      </c>
    </row>
    <row r="4" spans="1:25" ht="26.25" x14ac:dyDescent="0.2">
      <c r="A4" s="50" t="s">
        <v>120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 t="s">
        <v>2</v>
      </c>
      <c r="R4" s="50" t="s">
        <v>2</v>
      </c>
      <c r="S4" s="50" t="s">
        <v>2</v>
      </c>
      <c r="T4" s="50" t="s">
        <v>2</v>
      </c>
      <c r="U4" s="50" t="s">
        <v>2</v>
      </c>
      <c r="V4" s="50" t="s">
        <v>2</v>
      </c>
      <c r="W4" s="50" t="s">
        <v>2</v>
      </c>
      <c r="X4" s="50" t="s">
        <v>2</v>
      </c>
      <c r="Y4" s="50" t="s">
        <v>2</v>
      </c>
    </row>
    <row r="6" spans="1:25" ht="27" thickBot="1" x14ac:dyDescent="0.25">
      <c r="A6" s="49" t="s">
        <v>3</v>
      </c>
      <c r="C6" s="49" t="s">
        <v>110</v>
      </c>
      <c r="D6" s="49" t="s">
        <v>4</v>
      </c>
      <c r="E6" s="49" t="s">
        <v>4</v>
      </c>
      <c r="F6" s="49" t="s">
        <v>4</v>
      </c>
      <c r="G6" s="49" t="s">
        <v>4</v>
      </c>
      <c r="I6" s="49" t="s">
        <v>5</v>
      </c>
      <c r="J6" s="49" t="s">
        <v>5</v>
      </c>
      <c r="K6" s="49" t="s">
        <v>5</v>
      </c>
      <c r="L6" s="49" t="s">
        <v>5</v>
      </c>
      <c r="M6" s="49" t="s">
        <v>5</v>
      </c>
      <c r="N6" s="49" t="s">
        <v>5</v>
      </c>
      <c r="O6" s="49" t="s">
        <v>5</v>
      </c>
      <c r="Q6" s="49" t="s">
        <v>121</v>
      </c>
      <c r="R6" s="49" t="s">
        <v>6</v>
      </c>
      <c r="S6" s="49" t="s">
        <v>6</v>
      </c>
      <c r="T6" s="49" t="s">
        <v>6</v>
      </c>
      <c r="U6" s="49" t="s">
        <v>6</v>
      </c>
      <c r="V6" s="49" t="s">
        <v>6</v>
      </c>
      <c r="W6" s="49" t="s">
        <v>6</v>
      </c>
      <c r="X6" s="49" t="s">
        <v>6</v>
      </c>
      <c r="Y6" s="49" t="s">
        <v>6</v>
      </c>
    </row>
    <row r="7" spans="1:25" ht="27" thickBot="1" x14ac:dyDescent="0.25">
      <c r="A7" s="49" t="s">
        <v>3</v>
      </c>
      <c r="C7" s="49" t="s">
        <v>7</v>
      </c>
      <c r="E7" s="49" t="s">
        <v>8</v>
      </c>
      <c r="G7" s="49" t="s">
        <v>9</v>
      </c>
      <c r="I7" s="49" t="s">
        <v>10</v>
      </c>
      <c r="J7" s="49" t="s">
        <v>10</v>
      </c>
      <c r="K7" s="49" t="s">
        <v>10</v>
      </c>
      <c r="M7" s="49" t="s">
        <v>11</v>
      </c>
      <c r="N7" s="49" t="s">
        <v>11</v>
      </c>
      <c r="O7" s="49" t="s">
        <v>11</v>
      </c>
      <c r="Q7" s="49" t="s">
        <v>7</v>
      </c>
      <c r="S7" s="49" t="s">
        <v>12</v>
      </c>
      <c r="U7" s="49" t="s">
        <v>8</v>
      </c>
      <c r="W7" s="49" t="s">
        <v>9</v>
      </c>
      <c r="Y7" s="49" t="s">
        <v>13</v>
      </c>
    </row>
    <row r="8" spans="1:25" ht="27" thickBot="1" x14ac:dyDescent="0.25">
      <c r="A8" s="49" t="s">
        <v>3</v>
      </c>
      <c r="C8" s="49" t="s">
        <v>7</v>
      </c>
      <c r="E8" s="49" t="s">
        <v>8</v>
      </c>
      <c r="G8" s="49" t="s">
        <v>9</v>
      </c>
      <c r="I8" s="24" t="s">
        <v>7</v>
      </c>
      <c r="K8" s="24" t="s">
        <v>8</v>
      </c>
      <c r="M8" s="24" t="s">
        <v>7</v>
      </c>
      <c r="O8" s="24" t="s">
        <v>14</v>
      </c>
      <c r="Q8" s="49" t="s">
        <v>7</v>
      </c>
      <c r="S8" s="49" t="s">
        <v>12</v>
      </c>
      <c r="U8" s="49" t="s">
        <v>8</v>
      </c>
      <c r="W8" s="49" t="s">
        <v>9</v>
      </c>
      <c r="Y8" s="49" t="s">
        <v>13</v>
      </c>
    </row>
    <row r="9" spans="1:25" s="44" customFormat="1" ht="24" x14ac:dyDescent="0.2">
      <c r="A9" s="43" t="s">
        <v>57</v>
      </c>
      <c r="C9" s="44">
        <v>10754086</v>
      </c>
      <c r="E9" s="44">
        <v>28129962649</v>
      </c>
      <c r="G9" s="44">
        <v>17916536660.6544</v>
      </c>
      <c r="I9" s="44">
        <v>0</v>
      </c>
      <c r="K9" s="44">
        <v>0</v>
      </c>
      <c r="M9" s="44">
        <v>-10000000</v>
      </c>
      <c r="O9" s="44">
        <v>17305188993</v>
      </c>
      <c r="Q9" s="44">
        <v>754086</v>
      </c>
      <c r="S9" s="44">
        <v>2438</v>
      </c>
      <c r="U9" s="44">
        <v>1972497811</v>
      </c>
      <c r="W9" s="44">
        <v>1824250359.30636</v>
      </c>
      <c r="Y9" s="34">
        <v>1.9999909157308792E-4</v>
      </c>
    </row>
    <row r="10" spans="1:25" s="44" customFormat="1" ht="24" x14ac:dyDescent="0.2">
      <c r="A10" s="43" t="s">
        <v>66</v>
      </c>
      <c r="C10" s="44">
        <v>6474749776</v>
      </c>
      <c r="E10" s="44">
        <v>3073085216023</v>
      </c>
      <c r="G10" s="44">
        <v>3238048779956.6899</v>
      </c>
      <c r="I10" s="44">
        <v>83163750</v>
      </c>
      <c r="K10" s="44">
        <v>49947793596</v>
      </c>
      <c r="M10" s="44">
        <v>-741249227</v>
      </c>
      <c r="O10" s="44">
        <v>388054716978</v>
      </c>
      <c r="Q10" s="44">
        <v>5816664299</v>
      </c>
      <c r="S10" s="44">
        <v>647</v>
      </c>
      <c r="U10" s="44">
        <v>2771084740671</v>
      </c>
      <c r="W10" s="44">
        <v>3734290860127.77</v>
      </c>
      <c r="Y10" s="34">
        <v>0.40940366320071214</v>
      </c>
    </row>
    <row r="11" spans="1:25" s="44" customFormat="1" ht="24" x14ac:dyDescent="0.2">
      <c r="A11" s="43" t="s">
        <v>55</v>
      </c>
      <c r="C11" s="44">
        <v>163037848</v>
      </c>
      <c r="E11" s="44">
        <v>201577980128</v>
      </c>
      <c r="G11" s="44">
        <v>208693059411.09799</v>
      </c>
      <c r="I11" s="44">
        <v>0</v>
      </c>
      <c r="K11" s="44">
        <v>0</v>
      </c>
      <c r="M11" s="44">
        <v>-8064964</v>
      </c>
      <c r="O11" s="44">
        <v>12961806153</v>
      </c>
      <c r="Q11" s="44">
        <v>154972884</v>
      </c>
      <c r="S11" s="44">
        <v>1757</v>
      </c>
      <c r="U11" s="44">
        <v>191606558326</v>
      </c>
      <c r="W11" s="44">
        <v>270182575916.93701</v>
      </c>
      <c r="Y11" s="34">
        <v>2.9621082142919589E-2</v>
      </c>
    </row>
    <row r="12" spans="1:25" s="44" customFormat="1" ht="24" x14ac:dyDescent="0.2">
      <c r="A12" s="43" t="s">
        <v>90</v>
      </c>
      <c r="C12" s="44">
        <v>53079052</v>
      </c>
      <c r="E12" s="44">
        <v>339371320738</v>
      </c>
      <c r="G12" s="44">
        <v>268083942223.724</v>
      </c>
      <c r="I12" s="44">
        <v>9484335</v>
      </c>
      <c r="K12" s="44">
        <v>53980143310</v>
      </c>
      <c r="M12" s="44">
        <v>-5229347</v>
      </c>
      <c r="O12" s="44">
        <v>28034130493</v>
      </c>
      <c r="Q12" s="44">
        <v>57334040</v>
      </c>
      <c r="S12" s="44">
        <v>7940</v>
      </c>
      <c r="U12" s="44">
        <v>360324462807</v>
      </c>
      <c r="W12" s="44">
        <v>451713332094.15198</v>
      </c>
      <c r="Y12" s="34">
        <v>4.9522948212346291E-2</v>
      </c>
    </row>
    <row r="13" spans="1:25" s="44" customFormat="1" ht="24" x14ac:dyDescent="0.2">
      <c r="A13" s="43" t="s">
        <v>95</v>
      </c>
      <c r="C13" s="44">
        <v>1155187</v>
      </c>
      <c r="E13" s="44">
        <v>3855197188</v>
      </c>
      <c r="G13" s="44">
        <v>4653805062.2293997</v>
      </c>
      <c r="I13" s="44">
        <v>0</v>
      </c>
      <c r="K13" s="44">
        <v>0</v>
      </c>
      <c r="M13" s="44">
        <v>-908900</v>
      </c>
      <c r="O13" s="44">
        <v>5005520098</v>
      </c>
      <c r="Q13" s="44">
        <v>246287</v>
      </c>
      <c r="S13" s="44">
        <v>5570</v>
      </c>
      <c r="U13" s="44">
        <v>821931818</v>
      </c>
      <c r="W13" s="44">
        <v>1361214432.2993</v>
      </c>
      <c r="Y13" s="34">
        <v>1.4923480678362142E-4</v>
      </c>
    </row>
    <row r="14" spans="1:25" s="44" customFormat="1" ht="24" x14ac:dyDescent="0.2">
      <c r="A14" s="43" t="s">
        <v>94</v>
      </c>
      <c r="C14" s="44">
        <v>164626436</v>
      </c>
      <c r="E14" s="44">
        <v>182129399682</v>
      </c>
      <c r="G14" s="44">
        <v>190797324422.87299</v>
      </c>
      <c r="I14" s="44">
        <v>0</v>
      </c>
      <c r="K14" s="44">
        <v>0</v>
      </c>
      <c r="M14" s="44">
        <v>-163774167</v>
      </c>
      <c r="O14" s="44">
        <v>223539390379</v>
      </c>
      <c r="Q14" s="44">
        <v>852269</v>
      </c>
      <c r="S14" s="44">
        <v>1436</v>
      </c>
      <c r="U14" s="44">
        <v>942881622</v>
      </c>
      <c r="W14" s="44">
        <v>1214397859.46468</v>
      </c>
      <c r="Y14" s="34">
        <v>1.33138780794095E-4</v>
      </c>
    </row>
    <row r="15" spans="1:25" s="44" customFormat="1" ht="24" x14ac:dyDescent="0.2">
      <c r="A15" s="43" t="s">
        <v>54</v>
      </c>
      <c r="C15" s="44">
        <v>2038007132</v>
      </c>
      <c r="E15" s="44">
        <v>893552944859</v>
      </c>
      <c r="G15" s="44">
        <v>960570335013.07898</v>
      </c>
      <c r="I15" s="44">
        <v>666563688</v>
      </c>
      <c r="K15" s="44">
        <v>387737540415</v>
      </c>
      <c r="M15" s="44">
        <v>-235409877</v>
      </c>
      <c r="O15" s="44">
        <v>119002077272</v>
      </c>
      <c r="Q15" s="44">
        <v>2469160943</v>
      </c>
      <c r="S15" s="44">
        <v>644</v>
      </c>
      <c r="U15" s="44">
        <v>1177319235374</v>
      </c>
      <c r="W15" s="44">
        <v>1577847867818.4299</v>
      </c>
      <c r="Y15" s="34">
        <v>0.17298510513886323</v>
      </c>
    </row>
    <row r="16" spans="1:25" s="44" customFormat="1" ht="24" x14ac:dyDescent="0.2">
      <c r="A16" s="43" t="s">
        <v>64</v>
      </c>
      <c r="C16" s="44">
        <v>47137630</v>
      </c>
      <c r="E16" s="44">
        <v>212201932750</v>
      </c>
      <c r="G16" s="44">
        <v>206737792050.84201</v>
      </c>
      <c r="I16" s="44">
        <v>15699287</v>
      </c>
      <c r="K16" s="44">
        <v>76813789362</v>
      </c>
      <c r="M16" s="44">
        <v>-1094228</v>
      </c>
      <c r="O16" s="44">
        <v>5005397999</v>
      </c>
      <c r="Q16" s="44">
        <v>61742689</v>
      </c>
      <c r="S16" s="44">
        <v>6660</v>
      </c>
      <c r="U16" s="44">
        <v>284069202846</v>
      </c>
      <c r="W16" s="44">
        <v>408027683973.44</v>
      </c>
      <c r="Y16" s="34">
        <v>4.4733534361143266E-2</v>
      </c>
    </row>
    <row r="17" spans="1:25" s="44" customFormat="1" ht="24" x14ac:dyDescent="0.2">
      <c r="A17" s="43" t="s">
        <v>56</v>
      </c>
      <c r="C17" s="44">
        <v>1570726</v>
      </c>
      <c r="E17" s="44">
        <v>6701150868</v>
      </c>
      <c r="G17" s="44">
        <v>6436953109.5226002</v>
      </c>
      <c r="I17" s="44">
        <v>0</v>
      </c>
      <c r="K17" s="44">
        <v>0</v>
      </c>
      <c r="M17" s="44">
        <v>-1037941</v>
      </c>
      <c r="O17" s="44">
        <v>4987662251</v>
      </c>
      <c r="Q17" s="44">
        <v>532785</v>
      </c>
      <c r="S17" s="44">
        <v>5120</v>
      </c>
      <c r="U17" s="44">
        <v>2273007937</v>
      </c>
      <c r="W17" s="44">
        <v>2706772848.3839998</v>
      </c>
      <c r="Y17" s="34">
        <v>2.9675318851374077E-4</v>
      </c>
    </row>
    <row r="18" spans="1:25" s="44" customFormat="1" ht="24" x14ac:dyDescent="0.2">
      <c r="A18" s="43" t="s">
        <v>58</v>
      </c>
      <c r="C18" s="44">
        <v>410909512</v>
      </c>
      <c r="E18" s="44">
        <v>762369577077</v>
      </c>
      <c r="G18" s="44">
        <v>696408273954.58606</v>
      </c>
      <c r="I18" s="44">
        <v>4394830</v>
      </c>
      <c r="K18" s="44">
        <v>10315997434</v>
      </c>
      <c r="M18" s="44">
        <v>-49648319</v>
      </c>
      <c r="O18" s="44">
        <v>105263532678</v>
      </c>
      <c r="Q18" s="44">
        <v>365656023</v>
      </c>
      <c r="S18" s="44">
        <v>2451</v>
      </c>
      <c r="U18" s="44">
        <v>680475596339</v>
      </c>
      <c r="W18" s="44">
        <v>889295109260.35706</v>
      </c>
      <c r="Y18" s="34">
        <v>9.7496603514491798E-2</v>
      </c>
    </row>
    <row r="19" spans="1:25" s="44" customFormat="1" ht="24" x14ac:dyDescent="0.2">
      <c r="A19" s="43" t="s">
        <v>70</v>
      </c>
      <c r="C19" s="44">
        <v>4429107</v>
      </c>
      <c r="E19" s="44">
        <v>14359582867</v>
      </c>
      <c r="G19" s="44">
        <v>11791436217.753901</v>
      </c>
      <c r="I19" s="44">
        <v>0</v>
      </c>
      <c r="K19" s="44">
        <v>0</v>
      </c>
      <c r="M19" s="44">
        <v>-2882509</v>
      </c>
      <c r="O19" s="44">
        <v>9988006197</v>
      </c>
      <c r="Q19" s="44">
        <v>1546598</v>
      </c>
      <c r="S19" s="44">
        <v>3680</v>
      </c>
      <c r="U19" s="44">
        <v>5014216667</v>
      </c>
      <c r="W19" s="44">
        <v>5647485494.6527996</v>
      </c>
      <c r="Y19" s="34">
        <v>6.1915403378745722E-4</v>
      </c>
    </row>
    <row r="20" spans="1:25" s="44" customFormat="1" ht="24" x14ac:dyDescent="0.2">
      <c r="A20" s="43" t="s">
        <v>83</v>
      </c>
      <c r="C20" s="44">
        <v>1</v>
      </c>
      <c r="E20" s="44">
        <v>3394</v>
      </c>
      <c r="G20" s="44">
        <v>1868.4444100000001</v>
      </c>
      <c r="I20" s="44">
        <v>0</v>
      </c>
      <c r="K20" s="44">
        <v>0</v>
      </c>
      <c r="M20" s="44">
        <v>0</v>
      </c>
      <c r="O20" s="44">
        <v>0</v>
      </c>
      <c r="Q20" s="44">
        <v>1</v>
      </c>
      <c r="S20" s="44">
        <v>2319</v>
      </c>
      <c r="U20" s="44">
        <v>3394</v>
      </c>
      <c r="W20" s="44">
        <v>2301.07413</v>
      </c>
      <c r="Y20" s="34">
        <v>2.5227498698003363E-10</v>
      </c>
    </row>
    <row r="21" spans="1:25" s="44" customFormat="1" ht="24" x14ac:dyDescent="0.2">
      <c r="A21" s="43" t="s">
        <v>85</v>
      </c>
      <c r="C21" s="44">
        <v>4076551</v>
      </c>
      <c r="E21" s="44">
        <v>13397627959</v>
      </c>
      <c r="G21" s="44">
        <v>11313974812.373699</v>
      </c>
      <c r="I21" s="44">
        <v>0</v>
      </c>
      <c r="K21" s="44">
        <v>0</v>
      </c>
      <c r="M21" s="44">
        <v>-4032755</v>
      </c>
      <c r="O21" s="44">
        <v>12756700003</v>
      </c>
      <c r="Q21" s="44">
        <v>43796</v>
      </c>
      <c r="S21" s="44">
        <v>3650</v>
      </c>
      <c r="U21" s="44">
        <v>143936012</v>
      </c>
      <c r="W21" s="44">
        <v>158619717.75799999</v>
      </c>
      <c r="Y21" s="34">
        <v>1.7390046983047892E-5</v>
      </c>
    </row>
    <row r="22" spans="1:25" s="44" customFormat="1" ht="24" x14ac:dyDescent="0.2">
      <c r="A22" s="43" t="s">
        <v>61</v>
      </c>
      <c r="C22" s="44">
        <v>20007650</v>
      </c>
      <c r="E22" s="44">
        <v>41775664180</v>
      </c>
      <c r="G22" s="44">
        <v>28350070955.933998</v>
      </c>
      <c r="I22" s="44">
        <v>0</v>
      </c>
      <c r="K22" s="44">
        <v>0</v>
      </c>
      <c r="M22" s="44">
        <v>-19057694</v>
      </c>
      <c r="O22" s="44">
        <v>33681000244</v>
      </c>
      <c r="Q22" s="44">
        <v>949956</v>
      </c>
      <c r="S22" s="44">
        <v>1811</v>
      </c>
      <c r="U22" s="44">
        <v>1983493454</v>
      </c>
      <c r="W22" s="44">
        <v>1707071853.45732</v>
      </c>
      <c r="Y22" s="34">
        <v>1.8715239287181386E-4</v>
      </c>
    </row>
    <row r="23" spans="1:25" s="44" customFormat="1" ht="24" x14ac:dyDescent="0.2">
      <c r="A23" s="43" t="s">
        <v>118</v>
      </c>
      <c r="C23" s="44">
        <v>0</v>
      </c>
      <c r="E23" s="44">
        <v>0</v>
      </c>
      <c r="G23" s="44">
        <v>0</v>
      </c>
      <c r="I23" s="44">
        <v>15653382</v>
      </c>
      <c r="K23" s="44">
        <v>76656745939</v>
      </c>
      <c r="M23" s="44">
        <v>0</v>
      </c>
      <c r="O23" s="44">
        <v>0</v>
      </c>
      <c r="Q23" s="44">
        <v>15653382</v>
      </c>
      <c r="S23" s="44">
        <v>4750</v>
      </c>
      <c r="U23" s="44">
        <v>76656745939</v>
      </c>
      <c r="W23" s="44">
        <v>73778811446.414993</v>
      </c>
      <c r="Y23" s="34">
        <v>8.0886349789377268E-3</v>
      </c>
    </row>
    <row r="24" spans="1:25" s="44" customFormat="1" ht="24" x14ac:dyDescent="0.2">
      <c r="A24" s="43" t="s">
        <v>67</v>
      </c>
      <c r="C24" s="44">
        <v>27663512</v>
      </c>
      <c r="E24" s="44">
        <v>172985032467</v>
      </c>
      <c r="G24" s="44">
        <v>158110116780.90201</v>
      </c>
      <c r="I24" s="44">
        <v>4629274</v>
      </c>
      <c r="K24" s="44">
        <v>30048834734</v>
      </c>
      <c r="M24" s="44">
        <v>-7006008</v>
      </c>
      <c r="O24" s="44">
        <v>43048914883</v>
      </c>
      <c r="Q24" s="44">
        <v>25286778</v>
      </c>
      <c r="S24" s="44">
        <v>6740</v>
      </c>
      <c r="U24" s="44">
        <v>159145242408</v>
      </c>
      <c r="W24" s="44">
        <v>169115437528.84399</v>
      </c>
      <c r="Y24" s="34">
        <v>1.8540730280910946E-2</v>
      </c>
    </row>
    <row r="25" spans="1:25" s="44" customFormat="1" ht="24" x14ac:dyDescent="0.2">
      <c r="A25" s="43" t="s">
        <v>74</v>
      </c>
      <c r="C25" s="44">
        <v>486365</v>
      </c>
      <c r="E25" s="44">
        <v>7588821807</v>
      </c>
      <c r="G25" s="44">
        <v>8117422803.6110001</v>
      </c>
      <c r="I25" s="44">
        <v>1612891</v>
      </c>
      <c r="K25" s="44">
        <v>27236040624</v>
      </c>
      <c r="M25" s="44">
        <v>-2013950</v>
      </c>
      <c r="O25" s="44">
        <v>37951689453</v>
      </c>
      <c r="Q25" s="44">
        <v>85306</v>
      </c>
      <c r="S25" s="44">
        <v>20550</v>
      </c>
      <c r="U25" s="44">
        <v>1415153615</v>
      </c>
      <c r="W25" s="44">
        <v>1739487313.941</v>
      </c>
      <c r="Y25" s="34">
        <v>1.9070621574299279E-4</v>
      </c>
    </row>
    <row r="26" spans="1:25" s="44" customFormat="1" ht="24" x14ac:dyDescent="0.2">
      <c r="A26" s="43" t="s">
        <v>119</v>
      </c>
      <c r="C26" s="44">
        <v>0</v>
      </c>
      <c r="E26" s="44">
        <v>0</v>
      </c>
      <c r="G26" s="44">
        <v>0</v>
      </c>
      <c r="I26" s="44">
        <v>9337906</v>
      </c>
      <c r="K26" s="44">
        <v>49526627741</v>
      </c>
      <c r="M26" s="44">
        <v>-2590768</v>
      </c>
      <c r="O26" s="44">
        <v>15016204495</v>
      </c>
      <c r="Q26" s="44">
        <v>6747138</v>
      </c>
      <c r="S26" s="44">
        <v>6000</v>
      </c>
      <c r="U26" s="44">
        <v>35785645310</v>
      </c>
      <c r="W26" s="44">
        <v>40169895739.559998</v>
      </c>
      <c r="Y26" s="34">
        <v>4.4039693430853559E-3</v>
      </c>
    </row>
    <row r="27" spans="1:25" s="44" customFormat="1" ht="24" x14ac:dyDescent="0.2">
      <c r="A27" s="43" t="s">
        <v>62</v>
      </c>
      <c r="C27" s="44">
        <v>34025224</v>
      </c>
      <c r="E27" s="44">
        <v>48898473490</v>
      </c>
      <c r="G27" s="44">
        <v>26165711989.321999</v>
      </c>
      <c r="I27" s="44">
        <v>0</v>
      </c>
      <c r="K27" s="44">
        <v>0</v>
      </c>
      <c r="M27" s="44">
        <v>0</v>
      </c>
      <c r="O27" s="44">
        <v>0</v>
      </c>
      <c r="Q27" s="44">
        <v>34025224</v>
      </c>
      <c r="S27" s="44">
        <v>775</v>
      </c>
      <c r="U27" s="44">
        <v>48898473490</v>
      </c>
      <c r="W27" s="44">
        <v>26165711989.321999</v>
      </c>
      <c r="Y27" s="34">
        <v>2.8686405906573368E-3</v>
      </c>
    </row>
    <row r="28" spans="1:25" s="44" customFormat="1" ht="24" x14ac:dyDescent="0.2">
      <c r="A28" s="43" t="s">
        <v>63</v>
      </c>
      <c r="C28" s="44">
        <v>26493</v>
      </c>
      <c r="E28" s="44">
        <v>82014170</v>
      </c>
      <c r="G28" s="44">
        <v>107518775.2599</v>
      </c>
      <c r="I28" s="44">
        <v>26803617</v>
      </c>
      <c r="K28" s="44">
        <v>118733062991</v>
      </c>
      <c r="M28" s="44">
        <v>-8035504</v>
      </c>
      <c r="O28" s="44">
        <v>37059309246</v>
      </c>
      <c r="Q28" s="44">
        <v>18794606</v>
      </c>
      <c r="S28" s="44">
        <v>4920</v>
      </c>
      <c r="U28" s="44">
        <v>83230466148</v>
      </c>
      <c r="W28" s="44">
        <v>91754672582.450394</v>
      </c>
      <c r="Y28" s="34">
        <v>1.0059392928421181E-2</v>
      </c>
    </row>
    <row r="29" spans="1:25" s="44" customFormat="1" ht="24" x14ac:dyDescent="0.2">
      <c r="A29" s="43" t="s">
        <v>98</v>
      </c>
      <c r="C29" s="44">
        <v>585000</v>
      </c>
      <c r="E29" s="44">
        <v>4458341767</v>
      </c>
      <c r="G29" s="44">
        <v>3591417076.6500001</v>
      </c>
      <c r="I29" s="44">
        <v>0</v>
      </c>
      <c r="K29" s="44">
        <v>0</v>
      </c>
      <c r="M29" s="44">
        <v>0</v>
      </c>
      <c r="O29" s="44">
        <v>0</v>
      </c>
      <c r="Q29" s="44">
        <v>585000</v>
      </c>
      <c r="S29" s="44">
        <v>6187</v>
      </c>
      <c r="U29" s="44">
        <v>4458341767</v>
      </c>
      <c r="W29" s="44">
        <v>3591417076.6500001</v>
      </c>
      <c r="Y29" s="34">
        <v>3.9373989931030569E-4</v>
      </c>
    </row>
    <row r="30" spans="1:25" s="44" customFormat="1" ht="24" x14ac:dyDescent="0.2">
      <c r="A30" s="43" t="s">
        <v>99</v>
      </c>
      <c r="C30" s="44">
        <v>52674512</v>
      </c>
      <c r="E30" s="44">
        <v>75129581669</v>
      </c>
      <c r="G30" s="44">
        <v>75996709484.337006</v>
      </c>
      <c r="I30" s="44">
        <v>0</v>
      </c>
      <c r="K30" s="44">
        <v>0</v>
      </c>
      <c r="M30" s="44">
        <v>-52457093</v>
      </c>
      <c r="O30" s="44">
        <v>76521688669</v>
      </c>
      <c r="Q30" s="44">
        <v>217419</v>
      </c>
      <c r="S30" s="44">
        <v>1652</v>
      </c>
      <c r="U30" s="44">
        <v>310104410</v>
      </c>
      <c r="W30" s="44">
        <v>356399756.06676</v>
      </c>
      <c r="Y30" s="34">
        <v>3.9073379970348476E-5</v>
      </c>
    </row>
    <row r="31" spans="1:25" s="44" customFormat="1" ht="24" x14ac:dyDescent="0.2">
      <c r="A31" s="43" t="s">
        <v>100</v>
      </c>
      <c r="C31" s="44">
        <v>331256</v>
      </c>
      <c r="E31" s="44">
        <v>3773092913</v>
      </c>
      <c r="G31" s="44">
        <v>3556484131.9183998</v>
      </c>
      <c r="I31" s="44">
        <v>0</v>
      </c>
      <c r="K31" s="44">
        <v>0</v>
      </c>
      <c r="M31" s="44">
        <v>-211505</v>
      </c>
      <c r="O31" s="44">
        <v>3015553024</v>
      </c>
      <c r="Q31" s="44">
        <v>119751</v>
      </c>
      <c r="S31" s="44">
        <v>14400</v>
      </c>
      <c r="U31" s="44">
        <v>1363995364</v>
      </c>
      <c r="W31" s="44">
        <v>1711084676.688</v>
      </c>
      <c r="Y31" s="34">
        <v>1.8759233303500755E-4</v>
      </c>
    </row>
    <row r="32" spans="1:25" s="44" customFormat="1" ht="24" x14ac:dyDescent="0.2">
      <c r="A32" s="43" t="s">
        <v>101</v>
      </c>
      <c r="C32" s="44">
        <v>267135381</v>
      </c>
      <c r="E32" s="44">
        <v>315203202854</v>
      </c>
      <c r="G32" s="44">
        <v>265865635778.38501</v>
      </c>
      <c r="I32" s="44">
        <v>31082396</v>
      </c>
      <c r="K32" s="44">
        <v>39194716601</v>
      </c>
      <c r="M32" s="44">
        <v>-19437289</v>
      </c>
      <c r="O32" s="44">
        <v>25021291655</v>
      </c>
      <c r="Q32" s="44">
        <v>278780488</v>
      </c>
      <c r="S32" s="44">
        <v>1433</v>
      </c>
      <c r="U32" s="44">
        <v>331419076050</v>
      </c>
      <c r="W32" s="44">
        <v>396404362748.17999</v>
      </c>
      <c r="Y32" s="34">
        <v>4.3459228082810893E-2</v>
      </c>
    </row>
    <row r="33" spans="1:25" s="44" customFormat="1" ht="24" x14ac:dyDescent="0.2">
      <c r="A33" s="43" t="s">
        <v>102</v>
      </c>
      <c r="C33" s="44">
        <v>435000</v>
      </c>
      <c r="E33" s="44">
        <v>7502218554</v>
      </c>
      <c r="G33" s="44">
        <v>8887415095.5</v>
      </c>
      <c r="I33" s="44">
        <v>0</v>
      </c>
      <c r="K33" s="44">
        <v>0</v>
      </c>
      <c r="M33" s="44">
        <v>0</v>
      </c>
      <c r="O33" s="44">
        <v>0</v>
      </c>
      <c r="Q33" s="44">
        <v>435000</v>
      </c>
      <c r="S33" s="44">
        <v>26400</v>
      </c>
      <c r="U33" s="44">
        <v>7502218554</v>
      </c>
      <c r="W33" s="44">
        <v>11395228680</v>
      </c>
      <c r="Y33" s="34">
        <v>1.2492996767911625E-3</v>
      </c>
    </row>
    <row r="34" spans="1:25" s="44" customFormat="1" ht="24" x14ac:dyDescent="0.2">
      <c r="A34" s="43" t="s">
        <v>103</v>
      </c>
      <c r="C34" s="44">
        <v>11307</v>
      </c>
      <c r="E34" s="44">
        <v>269874867160</v>
      </c>
      <c r="G34" s="44">
        <v>281319675409.36798</v>
      </c>
      <c r="I34" s="44">
        <v>0</v>
      </c>
      <c r="K34" s="44">
        <v>0</v>
      </c>
      <c r="M34" s="44">
        <v>0</v>
      </c>
      <c r="O34" s="44">
        <v>0</v>
      </c>
      <c r="Q34" s="44">
        <v>11307</v>
      </c>
      <c r="S34" s="44">
        <v>28000000</v>
      </c>
      <c r="U34" s="44">
        <v>269874867160</v>
      </c>
      <c r="W34" s="44">
        <v>315836169600</v>
      </c>
      <c r="Y34" s="34">
        <v>3.4626248904751147E-2</v>
      </c>
    </row>
    <row r="35" spans="1:25" s="44" customFormat="1" ht="24" x14ac:dyDescent="0.2">
      <c r="A35" s="43" t="s">
        <v>104</v>
      </c>
      <c r="C35" s="44">
        <v>5424948</v>
      </c>
      <c r="E35" s="44">
        <v>6172667042</v>
      </c>
      <c r="G35" s="44">
        <v>5576801625.4305601</v>
      </c>
      <c r="I35" s="44">
        <v>0</v>
      </c>
      <c r="K35" s="44">
        <v>0</v>
      </c>
      <c r="M35" s="44">
        <v>-4246121</v>
      </c>
      <c r="O35" s="44">
        <v>5044716681</v>
      </c>
      <c r="Q35" s="44">
        <v>1178827</v>
      </c>
      <c r="S35" s="44">
        <v>1238</v>
      </c>
      <c r="U35" s="44">
        <v>1341304390</v>
      </c>
      <c r="W35" s="44">
        <v>1448106758.10502</v>
      </c>
      <c r="Y35" s="34">
        <v>1.5876112324405761E-4</v>
      </c>
    </row>
    <row r="36" spans="1:25" s="44" customFormat="1" ht="24" x14ac:dyDescent="0.2">
      <c r="A36" s="43" t="s">
        <v>105</v>
      </c>
      <c r="C36" s="44">
        <v>36184045</v>
      </c>
      <c r="E36" s="44">
        <v>112452915918</v>
      </c>
      <c r="G36" s="44">
        <v>146130673291.85001</v>
      </c>
      <c r="I36" s="44">
        <v>0</v>
      </c>
      <c r="K36" s="44">
        <v>0</v>
      </c>
      <c r="M36" s="44">
        <v>-36184045</v>
      </c>
      <c r="O36" s="44">
        <v>175083746074</v>
      </c>
      <c r="Q36" s="44">
        <v>0</v>
      </c>
      <c r="S36" s="44">
        <v>0</v>
      </c>
      <c r="U36" s="44">
        <v>0</v>
      </c>
      <c r="W36" s="44">
        <v>0</v>
      </c>
      <c r="Y36" s="34">
        <v>0</v>
      </c>
    </row>
    <row r="37" spans="1:25" s="44" customFormat="1" ht="24" x14ac:dyDescent="0.2">
      <c r="A37" s="43" t="s">
        <v>106</v>
      </c>
      <c r="C37" s="44">
        <v>37444222</v>
      </c>
      <c r="E37" s="44">
        <v>64523416562</v>
      </c>
      <c r="G37" s="44">
        <v>63869063663.812897</v>
      </c>
      <c r="I37" s="44">
        <v>15861618</v>
      </c>
      <c r="K37" s="44">
        <v>29901862178</v>
      </c>
      <c r="M37" s="44">
        <v>-10942606</v>
      </c>
      <c r="O37" s="44">
        <v>24013801440</v>
      </c>
      <c r="Q37" s="44">
        <v>42363234</v>
      </c>
      <c r="S37" s="44">
        <v>2279</v>
      </c>
      <c r="U37" s="44">
        <v>75060698443</v>
      </c>
      <c r="W37" s="44">
        <v>95799511172.489197</v>
      </c>
      <c r="Y37" s="34">
        <v>1.0502843049968711E-2</v>
      </c>
    </row>
    <row r="38" spans="1:25" s="44" customFormat="1" ht="24" x14ac:dyDescent="0.2">
      <c r="A38" s="43" t="s">
        <v>97</v>
      </c>
      <c r="C38" s="44">
        <v>3441499</v>
      </c>
      <c r="E38" s="44">
        <v>123935079163</v>
      </c>
      <c r="G38" s="44">
        <v>146260004791.22601</v>
      </c>
      <c r="I38" s="44">
        <v>814212</v>
      </c>
      <c r="K38" s="44">
        <v>35010848412</v>
      </c>
      <c r="M38" s="44">
        <v>-4255711</v>
      </c>
      <c r="O38" s="44">
        <v>217088756174</v>
      </c>
      <c r="Q38" s="44">
        <v>0</v>
      </c>
      <c r="S38" s="44">
        <v>0</v>
      </c>
      <c r="U38" s="44">
        <v>0</v>
      </c>
      <c r="W38" s="44">
        <v>0</v>
      </c>
      <c r="Y38" s="34">
        <v>0</v>
      </c>
    </row>
    <row r="39" spans="1:25" s="44" customFormat="1" ht="24" x14ac:dyDescent="0.2">
      <c r="A39" s="43" t="s">
        <v>111</v>
      </c>
      <c r="C39" s="44">
        <v>30199624</v>
      </c>
      <c r="E39" s="44">
        <v>72877040671</v>
      </c>
      <c r="G39" s="44">
        <v>67633670305.9254</v>
      </c>
      <c r="I39" s="44">
        <v>10535533</v>
      </c>
      <c r="K39" s="44">
        <v>23343521100</v>
      </c>
      <c r="M39" s="44">
        <v>-10492427</v>
      </c>
      <c r="O39" s="44">
        <v>27249994543</v>
      </c>
      <c r="Q39" s="44">
        <v>30242730</v>
      </c>
      <c r="S39" s="44">
        <v>2704</v>
      </c>
      <c r="U39" s="44">
        <v>71436387745</v>
      </c>
      <c r="W39" s="44">
        <v>81144210796.958405</v>
      </c>
      <c r="Y39" s="34">
        <v>8.8961300531016727E-3</v>
      </c>
    </row>
    <row r="40" spans="1:25" s="44" customFormat="1" ht="24" x14ac:dyDescent="0.2">
      <c r="A40" s="43" t="s">
        <v>112</v>
      </c>
      <c r="C40" s="44">
        <v>2386585</v>
      </c>
      <c r="E40" s="44">
        <v>38767294012</v>
      </c>
      <c r="G40" s="44">
        <v>40045191562.334503</v>
      </c>
      <c r="I40" s="44">
        <v>7622294</v>
      </c>
      <c r="K40" s="44">
        <v>139182379507</v>
      </c>
      <c r="M40" s="44">
        <v>0</v>
      </c>
      <c r="O40" s="44">
        <v>0</v>
      </c>
      <c r="Q40" s="44">
        <v>10008879</v>
      </c>
      <c r="S40" s="44">
        <v>18140</v>
      </c>
      <c r="U40" s="44">
        <v>177949673519</v>
      </c>
      <c r="W40" s="44">
        <v>180157598027.086</v>
      </c>
      <c r="Y40" s="34">
        <v>1.9751321830139064E-2</v>
      </c>
    </row>
    <row r="41" spans="1:25" s="44" customFormat="1" ht="24" x14ac:dyDescent="0.2">
      <c r="A41" s="43" t="s">
        <v>113</v>
      </c>
      <c r="C41" s="44">
        <v>10000000</v>
      </c>
      <c r="E41" s="44">
        <v>956721756</v>
      </c>
      <c r="G41" s="44">
        <v>819378850</v>
      </c>
      <c r="I41" s="44">
        <v>0</v>
      </c>
      <c r="K41" s="44">
        <v>0</v>
      </c>
      <c r="M41" s="44">
        <v>-10000000</v>
      </c>
      <c r="O41" s="44">
        <v>1021225896</v>
      </c>
      <c r="Q41" s="44">
        <v>0</v>
      </c>
      <c r="S41" s="44">
        <v>0</v>
      </c>
      <c r="U41" s="44">
        <v>0</v>
      </c>
      <c r="W41" s="44">
        <v>0</v>
      </c>
      <c r="Y41" s="34">
        <v>0</v>
      </c>
    </row>
    <row r="42" spans="1:25" s="44" customFormat="1" ht="24" x14ac:dyDescent="0.2">
      <c r="A42" s="43" t="s">
        <v>114</v>
      </c>
      <c r="C42" s="44">
        <v>13000000</v>
      </c>
      <c r="E42" s="44">
        <v>1035173041</v>
      </c>
      <c r="G42" s="44">
        <v>272793202.5</v>
      </c>
      <c r="I42" s="44">
        <v>0</v>
      </c>
      <c r="K42" s="44">
        <v>0</v>
      </c>
      <c r="M42" s="44">
        <v>-13000000</v>
      </c>
      <c r="O42" s="44">
        <v>275790935</v>
      </c>
      <c r="Q42" s="44">
        <v>0</v>
      </c>
      <c r="S42" s="44">
        <v>0</v>
      </c>
      <c r="U42" s="44">
        <v>0</v>
      </c>
      <c r="W42" s="44">
        <v>0</v>
      </c>
      <c r="Y42" s="34">
        <v>0</v>
      </c>
    </row>
    <row r="43" spans="1:25" s="44" customFormat="1" ht="24" x14ac:dyDescent="0.2">
      <c r="A43" s="43" t="s">
        <v>117</v>
      </c>
      <c r="C43" s="44">
        <v>0</v>
      </c>
      <c r="E43" s="44">
        <v>0</v>
      </c>
      <c r="G43" s="44">
        <v>0</v>
      </c>
      <c r="I43" s="44">
        <v>7000000</v>
      </c>
      <c r="K43" s="44">
        <v>142107207</v>
      </c>
      <c r="M43" s="44">
        <v>0</v>
      </c>
      <c r="O43" s="44">
        <v>0</v>
      </c>
      <c r="Q43" s="44">
        <v>7000000</v>
      </c>
      <c r="S43" s="44">
        <v>58</v>
      </c>
      <c r="U43" s="44">
        <v>142107207</v>
      </c>
      <c r="W43" s="44">
        <v>405692455</v>
      </c>
      <c r="Y43" s="34">
        <v>4.4477514856517413E-5</v>
      </c>
    </row>
    <row r="44" spans="1:25" s="44" customFormat="1" ht="24.75" thickBot="1" x14ac:dyDescent="0.25">
      <c r="A44" s="43" t="s">
        <v>115</v>
      </c>
      <c r="C44" s="44">
        <v>19000000</v>
      </c>
      <c r="E44" s="44">
        <v>1102831915</v>
      </c>
      <c r="G44" s="44">
        <v>683481870</v>
      </c>
      <c r="I44" s="44">
        <v>26000000</v>
      </c>
      <c r="K44" s="44">
        <v>743560764</v>
      </c>
      <c r="M44" s="44">
        <v>-45000000</v>
      </c>
      <c r="O44" s="44">
        <v>2683965628</v>
      </c>
      <c r="Q44" s="44">
        <v>0</v>
      </c>
      <c r="S44" s="44">
        <v>0</v>
      </c>
      <c r="U44" s="44">
        <v>0</v>
      </c>
      <c r="W44" s="44">
        <v>0</v>
      </c>
      <c r="Y44" s="34">
        <v>0</v>
      </c>
    </row>
    <row r="45" spans="1:25" s="43" customFormat="1" ht="24.75" thickBot="1" x14ac:dyDescent="0.25">
      <c r="A45" s="43" t="s">
        <v>15</v>
      </c>
      <c r="E45" s="45">
        <f>SUM(E9:E44)</f>
        <v>7099826347293</v>
      </c>
      <c r="G45" s="45">
        <f>SUM(G9:G44)</f>
        <v>7152811452208.1367</v>
      </c>
      <c r="K45" s="45">
        <f>SUM(K9:K44)</f>
        <v>1148515571915</v>
      </c>
      <c r="M45" s="43" t="s">
        <v>15</v>
      </c>
      <c r="O45" s="45">
        <f>SUM(O9:O44)</f>
        <v>1655681778534</v>
      </c>
      <c r="U45" s="45">
        <f>SUM(U9:U44)</f>
        <v>6824022266597</v>
      </c>
      <c r="W45" s="45">
        <f>SUM(W9:W44)</f>
        <v>8836951042405.2383</v>
      </c>
      <c r="Y45" s="35">
        <f>SUM(Y9:Y44)</f>
        <v>0.96882654934979295</v>
      </c>
    </row>
    <row r="46" spans="1:25" ht="19.5" thickTop="1" x14ac:dyDescent="0.2"/>
  </sheetData>
  <mergeCells count="17"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  <mergeCell ref="W7:W8"/>
  </mergeCells>
  <pageMargins left="0.7" right="0.7" top="0.75" bottom="0.75" header="0.3" footer="0.3"/>
  <pageSetup paperSize="9" scale="2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C1" sqref="C1"/>
    </sheetView>
  </sheetViews>
  <sheetFormatPr defaultRowHeight="22.5" x14ac:dyDescent="0.2"/>
  <cols>
    <col min="1" max="1" width="24.75" style="30" bestFit="1" customWidth="1"/>
    <col min="2" max="2" width="0.875" style="30" customWidth="1"/>
    <col min="3" max="3" width="19" style="30" bestFit="1" customWidth="1"/>
    <col min="4" max="4" width="0.875" style="30" customWidth="1"/>
    <col min="5" max="5" width="22.5" style="30" customWidth="1"/>
    <col min="6" max="6" width="0.875" style="30" customWidth="1"/>
    <col min="7" max="7" width="22.5" style="30" customWidth="1"/>
    <col min="8" max="8" width="0.875" style="30" customWidth="1"/>
    <col min="9" max="9" width="18.8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16.125" style="30" bestFit="1" customWidth="1"/>
    <col min="14" max="16384" width="9" style="30"/>
  </cols>
  <sheetData>
    <row r="2" spans="1:20" ht="24" x14ac:dyDescent="0.2">
      <c r="A2" s="51" t="str">
        <f>+سهام!A2</f>
        <v>صندوق سرمایه‌گذاری بخشی صنایع مفید - خودران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</row>
    <row r="3" spans="1:20" ht="24" x14ac:dyDescent="0.2">
      <c r="A3" s="51" t="s">
        <v>1</v>
      </c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</row>
    <row r="4" spans="1:20" ht="24" x14ac:dyDescent="0.2">
      <c r="A4" s="51" t="str">
        <f>+سهام!A4</f>
        <v>برای ماه منتهی به 1405/05/31</v>
      </c>
      <c r="B4" s="51" t="s">
        <v>16</v>
      </c>
      <c r="C4" s="51" t="s">
        <v>16</v>
      </c>
      <c r="D4" s="51" t="s">
        <v>16</v>
      </c>
      <c r="E4" s="51" t="s">
        <v>16</v>
      </c>
      <c r="F4" s="51" t="s">
        <v>16</v>
      </c>
      <c r="G4" s="51" t="s">
        <v>16</v>
      </c>
      <c r="H4" s="51" t="s">
        <v>16</v>
      </c>
      <c r="I4" s="51" t="s">
        <v>16</v>
      </c>
      <c r="J4" s="51" t="s">
        <v>16</v>
      </c>
      <c r="K4" s="51" t="s">
        <v>16</v>
      </c>
    </row>
    <row r="5" spans="1:20" ht="25.5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4.75" thickBot="1" x14ac:dyDescent="0.25">
      <c r="A6" s="53" t="s">
        <v>17</v>
      </c>
      <c r="C6" s="31" t="str">
        <f>+سهام!C6</f>
        <v>1405/04/31</v>
      </c>
      <c r="E6" s="53" t="s">
        <v>5</v>
      </c>
      <c r="F6" s="53" t="s">
        <v>5</v>
      </c>
      <c r="G6" s="53" t="s">
        <v>5</v>
      </c>
      <c r="I6" s="53" t="str">
        <f>+سهام!Q6</f>
        <v>1405/05/31</v>
      </c>
      <c r="J6" s="53" t="s">
        <v>4</v>
      </c>
      <c r="K6" s="53" t="s">
        <v>4</v>
      </c>
    </row>
    <row r="7" spans="1:20" ht="24.75" thickBot="1" x14ac:dyDescent="0.25">
      <c r="A7" s="53" t="s">
        <v>17</v>
      </c>
      <c r="C7" s="31" t="s">
        <v>18</v>
      </c>
      <c r="E7" s="31" t="s">
        <v>19</v>
      </c>
      <c r="G7" s="31" t="s">
        <v>20</v>
      </c>
      <c r="I7" s="31" t="s">
        <v>18</v>
      </c>
      <c r="K7" s="31" t="s">
        <v>21</v>
      </c>
    </row>
    <row r="8" spans="1:20" ht="24" x14ac:dyDescent="0.2">
      <c r="A8" s="32" t="s">
        <v>22</v>
      </c>
      <c r="C8" s="30">
        <v>1476917460</v>
      </c>
      <c r="E8" s="30">
        <v>821508850066</v>
      </c>
      <c r="G8" s="30">
        <v>780640300000</v>
      </c>
      <c r="I8" s="30">
        <f>+C8+E8-G8</f>
        <v>42345467526</v>
      </c>
      <c r="K8" s="34">
        <v>4.6424850592645126E-3</v>
      </c>
    </row>
    <row r="9" spans="1:20" ht="24" x14ac:dyDescent="0.2">
      <c r="A9" s="32" t="s">
        <v>91</v>
      </c>
      <c r="C9" s="30">
        <v>842261</v>
      </c>
      <c r="E9" s="30">
        <v>3561</v>
      </c>
      <c r="G9" s="30">
        <v>0</v>
      </c>
      <c r="I9" s="30">
        <f t="shared" ref="I9:I10" si="0">+C9+E9-G9</f>
        <v>845822</v>
      </c>
      <c r="K9" s="34">
        <v>9.2730491058723952E-8</v>
      </c>
    </row>
    <row r="10" spans="1:20" ht="24.75" thickBot="1" x14ac:dyDescent="0.25">
      <c r="A10" s="32" t="s">
        <v>23</v>
      </c>
      <c r="C10" s="30">
        <v>27951</v>
      </c>
      <c r="E10" s="30">
        <v>0</v>
      </c>
      <c r="G10" s="30">
        <v>0</v>
      </c>
      <c r="I10" s="30">
        <f t="shared" si="0"/>
        <v>27951</v>
      </c>
      <c r="K10" s="34">
        <v>3.0643681005960987E-9</v>
      </c>
    </row>
    <row r="11" spans="1:20" ht="24.75" thickBot="1" x14ac:dyDescent="0.25">
      <c r="A11" s="30" t="s">
        <v>15</v>
      </c>
      <c r="C11" s="33">
        <f>SUM(C8:C10)</f>
        <v>1477787672</v>
      </c>
      <c r="D11" s="32"/>
      <c r="E11" s="33">
        <f>SUM(E8:E10)</f>
        <v>821508853627</v>
      </c>
      <c r="F11" s="32"/>
      <c r="G11" s="33">
        <f>SUM(G8:G10)</f>
        <v>780640300000</v>
      </c>
      <c r="H11" s="32"/>
      <c r="I11" s="33">
        <f>SUM(I8:I10)</f>
        <v>42346341299</v>
      </c>
      <c r="J11" s="32"/>
      <c r="K11" s="35">
        <f>SUM(K8:K10)</f>
        <v>4.6425808541236714E-3</v>
      </c>
      <c r="L11" s="32"/>
      <c r="M11" s="32"/>
    </row>
    <row r="12" spans="1:20" ht="23.25" thickTop="1" x14ac:dyDescent="0.2"/>
    <row r="13" spans="1:20" x14ac:dyDescent="0.45">
      <c r="I13" s="28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topLeftCell="A2" zoomScaleNormal="100" workbookViewId="0">
      <selection activeCell="G15" sqref="G15"/>
    </sheetView>
  </sheetViews>
  <sheetFormatPr defaultRowHeight="18.75" x14ac:dyDescent="0.45"/>
  <cols>
    <col min="1" max="1" width="20.875" style="20" bestFit="1" customWidth="1"/>
    <col min="2" max="2" width="0.875" style="20" customWidth="1"/>
    <col min="3" max="3" width="20.125" style="20" customWidth="1"/>
    <col min="4" max="4" width="0.875" style="20" customWidth="1"/>
    <col min="5" max="5" width="20.125" style="20" customWidth="1"/>
    <col min="6" max="6" width="0.875" style="20" customWidth="1"/>
    <col min="7" max="7" width="28" style="20" customWidth="1"/>
    <col min="8" max="8" width="0.875" style="20" customWidth="1"/>
    <col min="9" max="9" width="8" style="20" customWidth="1"/>
    <col min="10" max="16384" width="9" style="20"/>
  </cols>
  <sheetData>
    <row r="2" spans="1:7" ht="26.25" x14ac:dyDescent="0.45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</row>
    <row r="3" spans="1:7" ht="26.25" x14ac:dyDescent="0.45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</row>
    <row r="4" spans="1:7" ht="26.25" x14ac:dyDescent="0.45">
      <c r="A4" s="54" t="str">
        <f>+سهام!A4</f>
        <v>برای ماه منتهی به 1405/05/31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</row>
    <row r="6" spans="1:7" ht="27" thickBot="1" x14ac:dyDescent="0.5">
      <c r="A6" s="26" t="s">
        <v>28</v>
      </c>
      <c r="C6" s="26" t="s">
        <v>18</v>
      </c>
      <c r="E6" s="26" t="s">
        <v>45</v>
      </c>
      <c r="G6" s="26" t="s">
        <v>13</v>
      </c>
    </row>
    <row r="7" spans="1:7" ht="21" x14ac:dyDescent="0.45">
      <c r="A7" s="4" t="s">
        <v>51</v>
      </c>
      <c r="C7" s="6">
        <f>+'درآمد سرمایه‌گذاری در سهام'!I72</f>
        <v>2251245992943</v>
      </c>
      <c r="D7" s="6"/>
      <c r="E7" s="1">
        <f>+C7/$C$10</f>
        <v>0.99973678164417279</v>
      </c>
      <c r="F7" s="6"/>
      <c r="G7" s="1">
        <v>0.2468121500972888</v>
      </c>
    </row>
    <row r="8" spans="1:7" ht="21" x14ac:dyDescent="0.45">
      <c r="A8" s="4" t="s">
        <v>52</v>
      </c>
      <c r="C8" s="6">
        <f>+'درآمد سپرده بانکی'!C10</f>
        <v>577858820</v>
      </c>
      <c r="D8" s="6"/>
      <c r="E8" s="1">
        <f>+C8/$C$10</f>
        <v>2.5661643319408074E-4</v>
      </c>
      <c r="F8" s="6"/>
      <c r="G8" s="1">
        <v>6.3352729228152946E-5</v>
      </c>
    </row>
    <row r="9" spans="1:7" ht="21.75" thickBot="1" x14ac:dyDescent="0.5">
      <c r="A9" s="4" t="s">
        <v>50</v>
      </c>
      <c r="C9" s="6">
        <f>+'سایر درآمدها'!C9</f>
        <v>14866465</v>
      </c>
      <c r="D9" s="6"/>
      <c r="E9" s="1">
        <f>+C9/$C$10</f>
        <v>6.6019226331176178E-6</v>
      </c>
      <c r="F9" s="6"/>
      <c r="G9" s="1">
        <v>1.6298637299069221E-6</v>
      </c>
    </row>
    <row r="10" spans="1:7" ht="21.75" thickBot="1" x14ac:dyDescent="0.5">
      <c r="A10" s="20" t="s">
        <v>15</v>
      </c>
      <c r="C10" s="15">
        <f>SUM(C7:C9)</f>
        <v>2251838718228</v>
      </c>
      <c r="D10" s="4"/>
      <c r="E10" s="7">
        <f>SUM(E7:E8)</f>
        <v>0.99999339807736687</v>
      </c>
      <c r="F10" s="4">
        <f>SUM(F7:F8)</f>
        <v>0</v>
      </c>
      <c r="G10" s="5">
        <f>SUM(G7:G9)</f>
        <v>0.24687713269024686</v>
      </c>
    </row>
    <row r="11" spans="1:7" ht="19.5" thickTop="1" x14ac:dyDescent="0.45"/>
    <row r="12" spans="1:7" x14ac:dyDescent="0.45">
      <c r="E12" s="28"/>
      <c r="G12" s="21"/>
    </row>
    <row r="13" spans="1:7" x14ac:dyDescent="0.45">
      <c r="C13" s="21"/>
      <c r="G13" s="21"/>
    </row>
    <row r="14" spans="1:7" x14ac:dyDescent="0.45">
      <c r="C14" s="22"/>
      <c r="G14" s="21"/>
    </row>
    <row r="15" spans="1:7" x14ac:dyDescent="0.45">
      <c r="C15" s="22"/>
      <c r="G15" s="29"/>
    </row>
    <row r="16" spans="1:7" x14ac:dyDescent="0.45">
      <c r="C16" s="22"/>
      <c r="E16" s="29"/>
      <c r="G16" s="21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C10" sqref="C10"/>
    </sheetView>
  </sheetViews>
  <sheetFormatPr defaultRowHeight="18.75" x14ac:dyDescent="0.2"/>
  <cols>
    <col min="1" max="1" width="15" style="2" customWidth="1"/>
    <col min="2" max="2" width="0.875" style="2" customWidth="1"/>
    <col min="3" max="3" width="20.125" style="2" customWidth="1"/>
    <col min="4" max="4" width="0.875" style="2" customWidth="1"/>
    <col min="5" max="5" width="20.1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5" t="str">
        <f>+سهام!A2</f>
        <v>صندوق سرمایه‌گذاری بخشی صنایع مفید - خودران</v>
      </c>
      <c r="B2" s="55" t="s">
        <v>0</v>
      </c>
      <c r="C2" s="55" t="s">
        <v>0</v>
      </c>
      <c r="D2" s="55" t="s">
        <v>0</v>
      </c>
      <c r="E2" s="55" t="s">
        <v>0</v>
      </c>
    </row>
    <row r="3" spans="1:5" ht="26.25" x14ac:dyDescent="0.2">
      <c r="A3" s="55" t="s">
        <v>24</v>
      </c>
      <c r="B3" s="55" t="s">
        <v>24</v>
      </c>
      <c r="C3" s="55" t="s">
        <v>24</v>
      </c>
      <c r="D3" s="55" t="s">
        <v>24</v>
      </c>
      <c r="E3" s="55" t="s">
        <v>24</v>
      </c>
    </row>
    <row r="4" spans="1:5" ht="26.25" x14ac:dyDescent="0.2">
      <c r="A4" s="55" t="str">
        <f>+سهام!A4</f>
        <v>برای ماه منتهی به 1405/05/31</v>
      </c>
      <c r="B4" s="55" t="s">
        <v>2</v>
      </c>
      <c r="C4" s="55" t="s">
        <v>2</v>
      </c>
      <c r="D4" s="55" t="s">
        <v>2</v>
      </c>
      <c r="E4" s="55" t="s">
        <v>2</v>
      </c>
    </row>
    <row r="5" spans="1:5" ht="26.25" x14ac:dyDescent="0.2">
      <c r="E5" s="36" t="s">
        <v>79</v>
      </c>
    </row>
    <row r="6" spans="1:5" ht="27" thickBot="1" x14ac:dyDescent="0.25">
      <c r="A6" s="56" t="s">
        <v>50</v>
      </c>
      <c r="C6" s="16" t="s">
        <v>26</v>
      </c>
      <c r="E6" s="16" t="s">
        <v>80</v>
      </c>
    </row>
    <row r="7" spans="1:5" ht="27" thickBot="1" x14ac:dyDescent="0.25">
      <c r="A7" s="56" t="s">
        <v>50</v>
      </c>
      <c r="C7" s="16" t="s">
        <v>18</v>
      </c>
      <c r="E7" s="16" t="s">
        <v>18</v>
      </c>
    </row>
    <row r="8" spans="1:5" ht="24.75" thickBot="1" x14ac:dyDescent="0.25">
      <c r="A8" s="11" t="s">
        <v>50</v>
      </c>
      <c r="B8" s="12"/>
      <c r="C8" s="13">
        <v>14866465</v>
      </c>
      <c r="D8" s="12"/>
      <c r="E8" s="13">
        <v>675499003</v>
      </c>
    </row>
    <row r="9" spans="1:5" ht="24.75" thickBot="1" x14ac:dyDescent="0.25">
      <c r="A9" s="12" t="s">
        <v>15</v>
      </c>
      <c r="B9" s="12"/>
      <c r="C9" s="14">
        <f>SUM(C8:C8)</f>
        <v>14866465</v>
      </c>
      <c r="D9" s="12"/>
      <c r="E9" s="14">
        <f>SUM(E8:E8)</f>
        <v>675499003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73"/>
  <sheetViews>
    <sheetView rightToLeft="1" zoomScale="93" zoomScaleNormal="93" workbookViewId="0">
      <selection activeCell="C73" sqref="C73"/>
    </sheetView>
  </sheetViews>
  <sheetFormatPr defaultRowHeight="18.75" x14ac:dyDescent="0.45"/>
  <cols>
    <col min="1" max="1" width="37.375" style="19" bestFit="1" customWidth="1"/>
    <col min="2" max="2" width="0.875" style="19" customWidth="1"/>
    <col min="3" max="3" width="19.25" style="19" customWidth="1"/>
    <col min="4" max="4" width="0.875" style="19" customWidth="1"/>
    <col min="5" max="5" width="19.25" style="19" customWidth="1"/>
    <col min="6" max="6" width="0.875" style="19" customWidth="1"/>
    <col min="7" max="7" width="19.25" style="19" customWidth="1"/>
    <col min="8" max="8" width="0.875" style="19" customWidth="1"/>
    <col min="9" max="9" width="19.25" style="19" customWidth="1"/>
    <col min="10" max="10" width="0.875" style="19" customWidth="1"/>
    <col min="11" max="11" width="20.125" style="19" customWidth="1"/>
    <col min="12" max="12" width="0.875" style="19" customWidth="1"/>
    <col min="13" max="13" width="19.25" style="19" customWidth="1"/>
    <col min="14" max="14" width="0.875" style="19" customWidth="1"/>
    <col min="15" max="15" width="20.125" style="19" customWidth="1"/>
    <col min="16" max="16" width="0.875" style="19" customWidth="1"/>
    <col min="17" max="17" width="19.25" style="19" customWidth="1"/>
    <col min="18" max="18" width="0.875" style="19" customWidth="1"/>
    <col min="19" max="19" width="20.125" style="19" customWidth="1"/>
    <col min="20" max="20" width="0.875" style="19" customWidth="1"/>
    <col min="21" max="21" width="20.125" style="19" customWidth="1"/>
    <col min="22" max="22" width="0.875" style="19" customWidth="1"/>
    <col min="23" max="23" width="8" style="19" customWidth="1"/>
    <col min="24" max="16384" width="9" style="19"/>
  </cols>
  <sheetData>
    <row r="2" spans="1:21" ht="26.25" x14ac:dyDescent="0.45">
      <c r="A2" s="54" t="s">
        <v>60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  <c r="T2" s="54" t="s">
        <v>0</v>
      </c>
      <c r="U2" s="54" t="s">
        <v>0</v>
      </c>
    </row>
    <row r="3" spans="1:21" ht="26.25" x14ac:dyDescent="0.45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  <c r="J3" s="54" t="s">
        <v>24</v>
      </c>
      <c r="K3" s="54" t="s">
        <v>24</v>
      </c>
      <c r="L3" s="54" t="s">
        <v>24</v>
      </c>
      <c r="M3" s="54" t="s">
        <v>24</v>
      </c>
      <c r="N3" s="54" t="s">
        <v>24</v>
      </c>
      <c r="O3" s="54" t="s">
        <v>24</v>
      </c>
      <c r="P3" s="54" t="s">
        <v>24</v>
      </c>
      <c r="Q3" s="54" t="s">
        <v>24</v>
      </c>
      <c r="R3" s="54" t="s">
        <v>24</v>
      </c>
      <c r="S3" s="54" t="s">
        <v>24</v>
      </c>
      <c r="T3" s="54" t="s">
        <v>24</v>
      </c>
      <c r="U3" s="54" t="s">
        <v>24</v>
      </c>
    </row>
    <row r="4" spans="1:21" ht="26.25" x14ac:dyDescent="0.45">
      <c r="A4" s="54" t="str">
        <f>+سهام!A4</f>
        <v>برای ماه منتهی به 1405/05/31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  <c r="T4" s="54" t="s">
        <v>2</v>
      </c>
      <c r="U4" s="54" t="s">
        <v>2</v>
      </c>
    </row>
    <row r="6" spans="1:21" ht="27" thickBot="1" x14ac:dyDescent="0.5">
      <c r="A6" s="57" t="s">
        <v>3</v>
      </c>
      <c r="C6" s="57" t="s">
        <v>26</v>
      </c>
      <c r="D6" s="57" t="s">
        <v>26</v>
      </c>
      <c r="E6" s="57" t="s">
        <v>26</v>
      </c>
      <c r="F6" s="57" t="s">
        <v>26</v>
      </c>
      <c r="G6" s="57" t="s">
        <v>26</v>
      </c>
      <c r="H6" s="57" t="s">
        <v>26</v>
      </c>
      <c r="I6" s="57" t="s">
        <v>26</v>
      </c>
      <c r="J6" s="57" t="s">
        <v>26</v>
      </c>
      <c r="K6" s="57" t="s">
        <v>26</v>
      </c>
      <c r="M6" s="57" t="s">
        <v>27</v>
      </c>
      <c r="N6" s="57" t="s">
        <v>27</v>
      </c>
      <c r="O6" s="57" t="s">
        <v>27</v>
      </c>
      <c r="P6" s="57" t="s">
        <v>27</v>
      </c>
      <c r="Q6" s="57" t="s">
        <v>27</v>
      </c>
      <c r="R6" s="57" t="s">
        <v>27</v>
      </c>
      <c r="S6" s="57" t="s">
        <v>27</v>
      </c>
      <c r="T6" s="57" t="s">
        <v>27</v>
      </c>
      <c r="U6" s="57" t="s">
        <v>27</v>
      </c>
    </row>
    <row r="7" spans="1:21" ht="27" thickBot="1" x14ac:dyDescent="0.5">
      <c r="A7" s="57" t="s">
        <v>3</v>
      </c>
      <c r="C7" s="26" t="s">
        <v>42</v>
      </c>
      <c r="E7" s="26" t="s">
        <v>43</v>
      </c>
      <c r="G7" s="26" t="s">
        <v>44</v>
      </c>
      <c r="I7" s="26" t="s">
        <v>18</v>
      </c>
      <c r="K7" s="26" t="s">
        <v>45</v>
      </c>
      <c r="M7" s="26" t="s">
        <v>42</v>
      </c>
      <c r="O7" s="26" t="s">
        <v>43</v>
      </c>
      <c r="Q7" s="26" t="s">
        <v>44</v>
      </c>
      <c r="S7" s="26" t="s">
        <v>18</v>
      </c>
      <c r="U7" s="26" t="s">
        <v>45</v>
      </c>
    </row>
    <row r="8" spans="1:21" ht="21" x14ac:dyDescent="0.55000000000000004">
      <c r="A8" s="27" t="s">
        <v>64</v>
      </c>
      <c r="C8" s="6">
        <f>IFERROR(VLOOKUP(A8,'درآمد سود سهام'!A:S,13,0),0)</f>
        <v>0</v>
      </c>
      <c r="D8" s="6"/>
      <c r="E8" s="6">
        <f>IFERROR(VLOOKUP(A8,'درآمد ناشی از تغییر قیمت اوراق'!A:Q,9,0),0)</f>
        <v>129989994170</v>
      </c>
      <c r="F8" s="6"/>
      <c r="G8" s="6">
        <f>IFERROR(VLOOKUP(A8,'درآمد ناشی از فروش'!A:Q,9,0),0)</f>
        <v>-508493610</v>
      </c>
      <c r="H8" s="6"/>
      <c r="I8" s="6">
        <f>+G8+E8+C8</f>
        <v>129481500560</v>
      </c>
      <c r="J8" s="6"/>
      <c r="K8" s="1">
        <f>+I8/$I$72</f>
        <v>5.7515482966271458E-2</v>
      </c>
      <c r="L8" s="6"/>
      <c r="M8" s="6">
        <f>IFERROR(VLOOKUP(A8,'درآمد سود سهام'!A:S,19,0),0)</f>
        <v>607902080</v>
      </c>
      <c r="N8" s="6"/>
      <c r="O8" s="6">
        <f>IFERROR(VLOOKUP(A8,'درآمد ناشی از تغییر قیمت اوراق'!A:Q,17,0),0)</f>
        <v>94456931416</v>
      </c>
      <c r="P8" s="6"/>
      <c r="Q8" s="6">
        <f>IFERROR(VLOOKUP(A8,'درآمد ناشی از فروش'!A:Q,17,0),0)</f>
        <v>7945695826</v>
      </c>
      <c r="R8" s="6"/>
      <c r="S8" s="6">
        <f>+Q8+O8+M8</f>
        <v>103010529322</v>
      </c>
      <c r="T8" s="6"/>
      <c r="U8" s="1">
        <f>+S8/$S$72</f>
        <v>7.5566411001904865E-2</v>
      </c>
    </row>
    <row r="9" spans="1:21" ht="21" x14ac:dyDescent="0.55000000000000004">
      <c r="A9" s="27" t="s">
        <v>63</v>
      </c>
      <c r="C9" s="6">
        <f>IFERROR(VLOOKUP(A9,'درآمد سود سهام'!A:S,13,0),0)</f>
        <v>0</v>
      </c>
      <c r="D9" s="6"/>
      <c r="E9" s="6">
        <f>IFERROR(VLOOKUP(A9,'درآمد ناشی از تغییر قیمت اوراق'!A:Q,9,0),0)</f>
        <v>8499181806</v>
      </c>
      <c r="F9" s="6"/>
      <c r="G9" s="6">
        <f>IFERROR(VLOOKUP(A9,'درآمد ناشی از فروش'!A:Q,9,0),0)</f>
        <v>1474218256</v>
      </c>
      <c r="H9" s="6"/>
      <c r="I9" s="6">
        <f t="shared" ref="I9:I70" si="0">+G9+E9+C9</f>
        <v>9973400062</v>
      </c>
      <c r="J9" s="6"/>
      <c r="K9" s="1">
        <f>+I9/$I$72</f>
        <v>4.4301689345649931E-3</v>
      </c>
      <c r="L9" s="6"/>
      <c r="M9" s="6">
        <f>IFERROR(VLOOKUP(A9,'درآمد سود سهام'!A:S,19,0),0)</f>
        <v>9775462195</v>
      </c>
      <c r="N9" s="6"/>
      <c r="O9" s="6">
        <f>IFERROR(VLOOKUP(A9,'درآمد ناشی از تغییر قیمت اوراق'!A:Q,17,0),0)</f>
        <v>8523083819</v>
      </c>
      <c r="P9" s="6"/>
      <c r="Q9" s="6">
        <f>IFERROR(VLOOKUP(A9,'درآمد ناشی از فروش'!A:Q,17,0),0)</f>
        <v>872351645</v>
      </c>
      <c r="R9" s="6"/>
      <c r="S9" s="6">
        <f t="shared" ref="S9:S71" si="1">+Q9+O9+M9</f>
        <v>19170897659</v>
      </c>
      <c r="T9" s="6"/>
      <c r="U9" s="1">
        <f>+S9/$S$72</f>
        <v>1.4063377222798674E-2</v>
      </c>
    </row>
    <row r="10" spans="1:21" ht="21" x14ac:dyDescent="0.55000000000000004">
      <c r="A10" s="27" t="s">
        <v>57</v>
      </c>
      <c r="C10" s="6">
        <f>IFERROR(VLOOKUP(A10,'درآمد سود سهام'!A:S,13,0),0)</f>
        <v>0</v>
      </c>
      <c r="D10" s="6"/>
      <c r="E10" s="6">
        <f>IFERROR(VLOOKUP(A10,'درآمد ناشی از تغییر قیمت اوراق'!A:Q,9,0),0)</f>
        <v>6435410082</v>
      </c>
      <c r="F10" s="6"/>
      <c r="G10" s="6">
        <f>IFERROR(VLOOKUP(A10,'درآمد ناشی از فروش'!A:Q,9,0),0)</f>
        <v>-5222507389</v>
      </c>
      <c r="H10" s="6"/>
      <c r="I10" s="6">
        <f t="shared" si="0"/>
        <v>1212902693</v>
      </c>
      <c r="J10" s="6"/>
      <c r="K10" s="1">
        <f>+I10/$I$72</f>
        <v>5.3876950666524072E-4</v>
      </c>
      <c r="L10" s="6"/>
      <c r="M10" s="6">
        <f>IFERROR(VLOOKUP(A10,'درآمد سود سهام'!A:S,19,0),0)</f>
        <v>529864730</v>
      </c>
      <c r="N10" s="6"/>
      <c r="O10" s="6">
        <f>IFERROR(VLOOKUP(A10,'درآمد ناشی از تغییر قیمت اوراق'!A:Q,17,0),0)</f>
        <v>125468303</v>
      </c>
      <c r="P10" s="6"/>
      <c r="Q10" s="6">
        <f>IFERROR(VLOOKUP(A10,'درآمد ناشی از فروش'!A:Q,17,0),0)</f>
        <v>-7519078001</v>
      </c>
      <c r="R10" s="6"/>
      <c r="S10" s="6">
        <f t="shared" si="1"/>
        <v>-6863744968</v>
      </c>
      <c r="T10" s="6"/>
      <c r="U10" s="1">
        <f>+S10/$S$72</f>
        <v>-5.0351024956181061E-3</v>
      </c>
    </row>
    <row r="11" spans="1:21" ht="21" x14ac:dyDescent="0.55000000000000004">
      <c r="A11" s="27" t="s">
        <v>55</v>
      </c>
      <c r="C11" s="6">
        <f>IFERROR(VLOOKUP(A11,'درآمد سود سهام'!A:S,13,0),0)</f>
        <v>0</v>
      </c>
      <c r="D11" s="6"/>
      <c r="E11" s="6">
        <f>IFERROR(VLOOKUP(A11,'درآمد ناشی از تغییر قیمت اوراق'!A:Q,9,0),0)</f>
        <v>71948975510</v>
      </c>
      <c r="F11" s="6"/>
      <c r="G11" s="6">
        <f>IFERROR(VLOOKUP(A11,'درآمد ناشی از فروش'!A:Q,9,0),0)</f>
        <v>2502347149</v>
      </c>
      <c r="H11" s="6"/>
      <c r="I11" s="6">
        <f t="shared" si="0"/>
        <v>74451322659</v>
      </c>
      <c r="J11" s="6"/>
      <c r="K11" s="1">
        <f>+I11/$I$72</f>
        <v>3.3071162766034098E-2</v>
      </c>
      <c r="L11" s="6"/>
      <c r="M11" s="6">
        <f>IFERROR(VLOOKUP(A11,'درآمد سود سهام'!A:S,19,0),0)</f>
        <v>8151892400</v>
      </c>
      <c r="N11" s="6"/>
      <c r="O11" s="6">
        <f>IFERROR(VLOOKUP(A11,'درآمد ناشی از تغییر قیمت اوراق'!A:Q,17,0),0)</f>
        <v>69198104190</v>
      </c>
      <c r="P11" s="6"/>
      <c r="Q11" s="6">
        <f>IFERROR(VLOOKUP(A11,'درآمد ناشی از فروش'!A:Q,17,0),0)</f>
        <v>3256671497</v>
      </c>
      <c r="R11" s="6"/>
      <c r="S11" s="6">
        <f t="shared" si="1"/>
        <v>80606668087</v>
      </c>
      <c r="T11" s="6"/>
      <c r="U11" s="1">
        <f>+S11/$S$72</f>
        <v>5.9131398025497571E-2</v>
      </c>
    </row>
    <row r="12" spans="1:21" ht="21" x14ac:dyDescent="0.55000000000000004">
      <c r="A12" s="27" t="s">
        <v>61</v>
      </c>
      <c r="C12" s="6">
        <f>IFERROR(VLOOKUP(A12,'درآمد سود سهام'!A:S,13,0),0)</f>
        <v>0</v>
      </c>
      <c r="D12" s="6"/>
      <c r="E12" s="6">
        <f>IFERROR(VLOOKUP(A12,'درآمد ناشی از تغییر قیمت اوراق'!A:Q,9,0),0)</f>
        <v>2211024403</v>
      </c>
      <c r="F12" s="6"/>
      <c r="G12" s="6">
        <f>IFERROR(VLOOKUP(A12,'درآمد ناشی از فروش'!A:Q,9,0),0)</f>
        <v>4826976739</v>
      </c>
      <c r="H12" s="6"/>
      <c r="I12" s="6">
        <f t="shared" si="0"/>
        <v>7038001142</v>
      </c>
      <c r="J12" s="6"/>
      <c r="K12" s="1">
        <f>+I12/$I$72</f>
        <v>3.126269258917987E-3</v>
      </c>
      <c r="L12" s="6"/>
      <c r="M12" s="6">
        <f>IFERROR(VLOOKUP(A12,'درآمد سود سهام'!A:S,19,0),0)</f>
        <v>1081192619</v>
      </c>
      <c r="N12" s="6"/>
      <c r="O12" s="6">
        <f>IFERROR(VLOOKUP(A12,'درآمد ناشی از تغییر قیمت اوراق'!A:Q,17,0),0)</f>
        <v>268804884</v>
      </c>
      <c r="P12" s="6"/>
      <c r="Q12" s="6">
        <f>IFERROR(VLOOKUP(A12,'درآمد ناشی از فروش'!A:Q,17,0),0)</f>
        <v>4780255523</v>
      </c>
      <c r="R12" s="6"/>
      <c r="S12" s="6">
        <f t="shared" si="1"/>
        <v>6130253026</v>
      </c>
      <c r="T12" s="6"/>
      <c r="U12" s="1">
        <f>+S12/$S$72</f>
        <v>4.4970278548937849E-3</v>
      </c>
    </row>
    <row r="13" spans="1:21" ht="21" x14ac:dyDescent="0.55000000000000004">
      <c r="A13" s="27" t="s">
        <v>56</v>
      </c>
      <c r="C13" s="6">
        <f>IFERROR(VLOOKUP(A13,'درآمد سود سهام'!A:S,13,0),0)</f>
        <v>0</v>
      </c>
      <c r="D13" s="6"/>
      <c r="E13" s="6">
        <f>IFERROR(VLOOKUP(A13,'درآمد ناشی از تغییر قیمت اوراق'!A:Q,9,0),0)</f>
        <v>636670863</v>
      </c>
      <c r="F13" s="6"/>
      <c r="G13" s="6">
        <f>IFERROR(VLOOKUP(A13,'درآمد ناشی از فروش'!A:Q,9,0),0)</f>
        <v>620811127</v>
      </c>
      <c r="H13" s="6"/>
      <c r="I13" s="6">
        <f t="shared" si="0"/>
        <v>1257481990</v>
      </c>
      <c r="J13" s="6"/>
      <c r="K13" s="1">
        <f>+I13/$I$72</f>
        <v>5.5857156167821707E-4</v>
      </c>
      <c r="L13" s="6"/>
      <c r="M13" s="6">
        <f>IFERROR(VLOOKUP(A13,'درآمد سود سهام'!A:S,19,0),0)</f>
        <v>44414331</v>
      </c>
      <c r="N13" s="6"/>
      <c r="O13" s="6">
        <f>IFERROR(VLOOKUP(A13,'درآمد ناشی از تغییر قیمت اوراق'!A:Q,17,0),0)</f>
        <v>465226586</v>
      </c>
      <c r="P13" s="6"/>
      <c r="Q13" s="6">
        <f>IFERROR(VLOOKUP(A13,'درآمد ناشی از فروش'!A:Q,17,0),0)</f>
        <v>-6290376468</v>
      </c>
      <c r="R13" s="6"/>
      <c r="S13" s="6">
        <f t="shared" si="1"/>
        <v>-5780735551</v>
      </c>
      <c r="T13" s="6"/>
      <c r="U13" s="1">
        <f>+S13/$S$72</f>
        <v>-4.2406290057466498E-3</v>
      </c>
    </row>
    <row r="14" spans="1:21" ht="21" x14ac:dyDescent="0.55000000000000004">
      <c r="A14" s="27" t="s">
        <v>67</v>
      </c>
      <c r="C14" s="6">
        <f>IFERROR(VLOOKUP(A14,'درآمد سود سهام'!A:S,13,0),0)</f>
        <v>0</v>
      </c>
      <c r="D14" s="6"/>
      <c r="E14" s="6">
        <f>IFERROR(VLOOKUP(A14,'درآمد ناشی از تغییر قیمت اوراق'!A:Q,9,0),0)</f>
        <v>24845110807</v>
      </c>
      <c r="F14" s="6"/>
      <c r="G14" s="6">
        <f>IFERROR(VLOOKUP(A14,'درآمد ناشی از فروش'!A:Q,9,0),0)</f>
        <v>-839709910</v>
      </c>
      <c r="H14" s="6"/>
      <c r="I14" s="6">
        <f t="shared" si="0"/>
        <v>24005400897</v>
      </c>
      <c r="J14" s="6"/>
      <c r="K14" s="1">
        <f>+I14/$I$72</f>
        <v>1.0663162076578896E-2</v>
      </c>
      <c r="L14" s="6"/>
      <c r="M14" s="6">
        <f>IFERROR(VLOOKUP(A14,'درآمد سود سهام'!A:S,19,0),0)</f>
        <v>11065404800</v>
      </c>
      <c r="N14" s="6"/>
      <c r="O14" s="6">
        <f>IFERROR(VLOOKUP(A14,'درآمد ناشی از تغییر قیمت اوراق'!A:Q,17,0),0)</f>
        <v>9970195120</v>
      </c>
      <c r="P14" s="6"/>
      <c r="Q14" s="6">
        <f>IFERROR(VLOOKUP(A14,'درآمد ناشی از فروش'!A:Q,17,0),0)</f>
        <v>10317022318</v>
      </c>
      <c r="R14" s="6"/>
      <c r="S14" s="6">
        <f t="shared" si="1"/>
        <v>31352622238</v>
      </c>
      <c r="T14" s="6"/>
      <c r="U14" s="1">
        <f>+S14/$S$72</f>
        <v>2.2999640460231847E-2</v>
      </c>
    </row>
    <row r="15" spans="1:21" ht="21" x14ac:dyDescent="0.55000000000000004">
      <c r="A15" s="27" t="s">
        <v>68</v>
      </c>
      <c r="C15" s="6">
        <f>IFERROR(VLOOKUP(A15,'درآمد سود سهام'!A:S,13,0),0)</f>
        <v>0</v>
      </c>
      <c r="D15" s="6"/>
      <c r="E15" s="6">
        <f>IFERROR(VLOOKUP(A15,'درآمد ناشی از تغییر قیمت اوراق'!A:Q,9,0),0)</f>
        <v>0</v>
      </c>
      <c r="F15" s="6"/>
      <c r="G15" s="6">
        <f>IFERROR(VLOOKUP(A15,'درآمد ناشی از فروش'!A:Q,9,0),0)</f>
        <v>0</v>
      </c>
      <c r="H15" s="6"/>
      <c r="I15" s="6">
        <f t="shared" si="0"/>
        <v>0</v>
      </c>
      <c r="J15" s="6"/>
      <c r="K15" s="1">
        <f>+I15/$I$72</f>
        <v>0</v>
      </c>
      <c r="L15" s="6"/>
      <c r="M15" s="6">
        <f>IFERROR(VLOOKUP(A15,'درآمد سود سهام'!A:S,19,0),0)</f>
        <v>0</v>
      </c>
      <c r="N15" s="6"/>
      <c r="O15" s="6">
        <f>IFERROR(VLOOKUP(A15,'درآمد ناشی از تغییر قیمت اوراق'!A:Q,17,0),0)</f>
        <v>0</v>
      </c>
      <c r="P15" s="6"/>
      <c r="Q15" s="6">
        <f>IFERROR(VLOOKUP(A15,'درآمد ناشی از فروش'!A:Q,17,0),0)</f>
        <v>58249491</v>
      </c>
      <c r="R15" s="6"/>
      <c r="S15" s="6">
        <f t="shared" si="1"/>
        <v>58249491</v>
      </c>
      <c r="T15" s="6"/>
      <c r="U15" s="1">
        <f>+S15/$S$72</f>
        <v>4.2730631582316163E-5</v>
      </c>
    </row>
    <row r="16" spans="1:21" ht="21" x14ac:dyDescent="0.55000000000000004">
      <c r="A16" s="27" t="s">
        <v>65</v>
      </c>
      <c r="C16" s="6">
        <f>IFERROR(VLOOKUP(A16,'درآمد سود سهام'!A:S,13,0),0)</f>
        <v>0</v>
      </c>
      <c r="D16" s="6"/>
      <c r="E16" s="6">
        <f>IFERROR(VLOOKUP(A16,'درآمد ناشی از تغییر قیمت اوراق'!A:Q,9,0),0)</f>
        <v>0</v>
      </c>
      <c r="F16" s="6"/>
      <c r="G16" s="6">
        <f>IFERROR(VLOOKUP(A16,'درآمد ناشی از فروش'!A:Q,9,0),0)</f>
        <v>0</v>
      </c>
      <c r="H16" s="6"/>
      <c r="I16" s="6">
        <f t="shared" si="0"/>
        <v>0</v>
      </c>
      <c r="J16" s="6"/>
      <c r="K16" s="1">
        <f>+I16/$I$72</f>
        <v>0</v>
      </c>
      <c r="L16" s="6"/>
      <c r="M16" s="6">
        <f>IFERROR(VLOOKUP(A16,'درآمد سود سهام'!A:S,19,0),0)</f>
        <v>0</v>
      </c>
      <c r="N16" s="6"/>
      <c r="O16" s="6">
        <f>IFERROR(VLOOKUP(A16,'درآمد ناشی از تغییر قیمت اوراق'!A:Q,17,0),0)</f>
        <v>0</v>
      </c>
      <c r="P16" s="6"/>
      <c r="Q16" s="6">
        <f>IFERROR(VLOOKUP(A16,'درآمد ناشی از فروش'!A:Q,17,0),0)</f>
        <v>3277108001</v>
      </c>
      <c r="R16" s="6"/>
      <c r="S16" s="6">
        <f t="shared" si="1"/>
        <v>3277108001</v>
      </c>
      <c r="T16" s="6"/>
      <c r="U16" s="1">
        <f>+S16/$S$72</f>
        <v>2.4040191981452952E-3</v>
      </c>
    </row>
    <row r="17" spans="1:21" ht="21" x14ac:dyDescent="0.55000000000000004">
      <c r="A17" s="27" t="s">
        <v>66</v>
      </c>
      <c r="C17" s="6">
        <f>IFERROR(VLOOKUP(A17,'درآمد سود سهام'!A:S,13,0),0)</f>
        <v>0</v>
      </c>
      <c r="D17" s="6"/>
      <c r="E17" s="6">
        <f>IFERROR(VLOOKUP(A17,'درآمد ناشی از تغییر قیمت اوراق'!A:Q,9,0),0)</f>
        <v>880726825309</v>
      </c>
      <c r="F17" s="6"/>
      <c r="G17" s="6">
        <f>IFERROR(VLOOKUP(A17,'درآمد ناشی از فروش'!A:Q,9,0),0)</f>
        <v>-46377821755</v>
      </c>
      <c r="H17" s="6"/>
      <c r="I17" s="6">
        <f t="shared" si="0"/>
        <v>834349003554</v>
      </c>
      <c r="J17" s="6"/>
      <c r="K17" s="1">
        <f>+I17/$I$72</f>
        <v>0.37061654131509436</v>
      </c>
      <c r="L17" s="6"/>
      <c r="M17" s="6">
        <f>IFERROR(VLOOKUP(A17,'درآمد سود سهام'!A:S,19,0),0)</f>
        <v>0</v>
      </c>
      <c r="N17" s="6"/>
      <c r="O17" s="6">
        <f>IFERROR(VLOOKUP(A17,'درآمد ناشی از تغییر قیمت اوراق'!A:Q,17,0),0)</f>
        <v>324176920356</v>
      </c>
      <c r="P17" s="6"/>
      <c r="Q17" s="6">
        <f>IFERROR(VLOOKUP(A17,'درآمد ناشی از فروش'!A:Q,17,0),0)</f>
        <v>-87480540831</v>
      </c>
      <c r="R17" s="6"/>
      <c r="S17" s="6">
        <f t="shared" si="1"/>
        <v>236696379525</v>
      </c>
      <c r="T17" s="6"/>
      <c r="U17" s="1">
        <f>+S17/$S$72</f>
        <v>0.17363560808369738</v>
      </c>
    </row>
    <row r="18" spans="1:21" ht="21" x14ac:dyDescent="0.55000000000000004">
      <c r="A18" s="27" t="s">
        <v>53</v>
      </c>
      <c r="C18" s="6">
        <f>IFERROR(VLOOKUP(A18,'درآمد سود سهام'!A:S,13,0),0)</f>
        <v>0</v>
      </c>
      <c r="D18" s="6"/>
      <c r="E18" s="6">
        <f>IFERROR(VLOOKUP(A18,'درآمد ناشی از تغییر قیمت اوراق'!A:Q,9,0),0)</f>
        <v>0</v>
      </c>
      <c r="F18" s="6"/>
      <c r="G18" s="6">
        <f>IFERROR(VLOOKUP(A18,'درآمد ناشی از فروش'!A:Q,9,0),0)</f>
        <v>0</v>
      </c>
      <c r="H18" s="6"/>
      <c r="I18" s="6">
        <f t="shared" si="0"/>
        <v>0</v>
      </c>
      <c r="J18" s="6"/>
      <c r="K18" s="1">
        <f>+I18/$I$72</f>
        <v>0</v>
      </c>
      <c r="L18" s="6"/>
      <c r="M18" s="6">
        <f>IFERROR(VLOOKUP(A18,'درآمد سود سهام'!A:S,19,0),0)</f>
        <v>0</v>
      </c>
      <c r="N18" s="6"/>
      <c r="O18" s="6">
        <f>IFERROR(VLOOKUP(A18,'درآمد ناشی از تغییر قیمت اوراق'!A:Q,17,0),0)</f>
        <v>0</v>
      </c>
      <c r="P18" s="6"/>
      <c r="Q18" s="6">
        <f>IFERROR(VLOOKUP(A18,'درآمد ناشی از فروش'!A:Q,17,0),0)</f>
        <v>-13499986939</v>
      </c>
      <c r="R18" s="6"/>
      <c r="S18" s="6">
        <f t="shared" si="1"/>
        <v>-13499986939</v>
      </c>
      <c r="T18" s="6"/>
      <c r="U18" s="1">
        <f>+S18/$S$72</f>
        <v>-9.9033134599663553E-3</v>
      </c>
    </row>
    <row r="19" spans="1:21" ht="21" x14ac:dyDescent="0.55000000000000004">
      <c r="A19" s="27" t="s">
        <v>58</v>
      </c>
      <c r="C19" s="6">
        <f>IFERROR(VLOOKUP(A19,'درآمد سود سهام'!A:S,13,0),0)</f>
        <v>0</v>
      </c>
      <c r="D19" s="6"/>
      <c r="E19" s="6">
        <f>IFERROR(VLOOKUP(A19,'درآمد ناشی از تغییر قیمت اوراق'!A:Q,9,0),0)</f>
        <v>275349014215</v>
      </c>
      <c r="F19" s="6"/>
      <c r="G19" s="6">
        <f>IFERROR(VLOOKUP(A19,'درآمد ناشی از فروش'!A:Q,9,0),0)</f>
        <v>12485356335</v>
      </c>
      <c r="H19" s="6"/>
      <c r="I19" s="6">
        <f t="shared" si="0"/>
        <v>287834370550</v>
      </c>
      <c r="J19" s="6"/>
      <c r="K19" s="1">
        <f>+I19/$I$72</f>
        <v>0.12785558373108796</v>
      </c>
      <c r="L19" s="6"/>
      <c r="M19" s="6">
        <f>IFERROR(VLOOKUP(A19,'درآمد سود سهام'!A:S,19,0),0)</f>
        <v>102657064942</v>
      </c>
      <c r="N19" s="6"/>
      <c r="O19" s="6">
        <f>IFERROR(VLOOKUP(A19,'درآمد ناشی از تغییر قیمت اوراق'!A:Q,17,0),0)</f>
        <v>204666217128</v>
      </c>
      <c r="P19" s="6"/>
      <c r="Q19" s="6">
        <f>IFERROR(VLOOKUP(A19,'درآمد ناشی از فروش'!A:Q,17,0),0)</f>
        <v>-24878907809</v>
      </c>
      <c r="R19" s="6"/>
      <c r="S19" s="6">
        <f t="shared" si="1"/>
        <v>282444374261</v>
      </c>
      <c r="T19" s="6"/>
      <c r="U19" s="1">
        <f>+S19/$S$72</f>
        <v>0.20719539848072857</v>
      </c>
    </row>
    <row r="20" spans="1:21" ht="21" x14ac:dyDescent="0.55000000000000004">
      <c r="A20" s="27" t="s">
        <v>59</v>
      </c>
      <c r="C20" s="6">
        <f>IFERROR(VLOOKUP(A20,'درآمد سود سهام'!A:S,13,0),0)</f>
        <v>0</v>
      </c>
      <c r="D20" s="6"/>
      <c r="E20" s="6">
        <f>IFERROR(VLOOKUP(A20,'درآمد ناشی از تغییر قیمت اوراق'!A:Q,9,0),0)</f>
        <v>0</v>
      </c>
      <c r="F20" s="6"/>
      <c r="G20" s="6">
        <f>IFERROR(VLOOKUP(A20,'درآمد ناشی از فروش'!A:Q,9,0),0)</f>
        <v>0</v>
      </c>
      <c r="H20" s="6"/>
      <c r="I20" s="6">
        <f t="shared" si="0"/>
        <v>0</v>
      </c>
      <c r="J20" s="6"/>
      <c r="K20" s="1">
        <f>+I20/$I$72</f>
        <v>0</v>
      </c>
      <c r="L20" s="6"/>
      <c r="M20" s="6">
        <f>IFERROR(VLOOKUP(A20,'درآمد سود سهام'!A:S,19,0),0)</f>
        <v>58293882138</v>
      </c>
      <c r="N20" s="6"/>
      <c r="O20" s="6">
        <f>IFERROR(VLOOKUP(A20,'درآمد ناشی از تغییر قیمت اوراق'!A:Q,17,0),0)</f>
        <v>0</v>
      </c>
      <c r="P20" s="6"/>
      <c r="Q20" s="6">
        <f>IFERROR(VLOOKUP(A20,'درآمد ناشی از فروش'!A:Q,17,0),0)</f>
        <v>10299801821</v>
      </c>
      <c r="R20" s="6"/>
      <c r="S20" s="6">
        <f t="shared" si="1"/>
        <v>68593683959</v>
      </c>
      <c r="T20" s="6"/>
      <c r="U20" s="1">
        <f>+S20/$S$72</f>
        <v>5.0318919321129502E-2</v>
      </c>
    </row>
    <row r="21" spans="1:21" ht="21" x14ac:dyDescent="0.55000000000000004">
      <c r="A21" s="27" t="s">
        <v>70</v>
      </c>
      <c r="C21" s="6">
        <f>IFERROR(VLOOKUP(A21,'درآمد سود سهام'!A:S,13,0),0)</f>
        <v>0</v>
      </c>
      <c r="D21" s="6"/>
      <c r="E21" s="6">
        <f>IFERROR(VLOOKUP(A21,'درآمد ناشی از تغییر قیمت اوراق'!A:Q,9,0),0)</f>
        <v>3074518160</v>
      </c>
      <c r="F21" s="6"/>
      <c r="G21" s="6">
        <f>IFERROR(VLOOKUP(A21,'درآمد ناشی از فروش'!A:Q,9,0),0)</f>
        <v>769537315</v>
      </c>
      <c r="H21" s="6"/>
      <c r="I21" s="6">
        <f t="shared" si="0"/>
        <v>3844055475</v>
      </c>
      <c r="J21" s="6"/>
      <c r="K21" s="1">
        <f>+I21/$I$72</f>
        <v>1.7075235167769286E-3</v>
      </c>
      <c r="L21" s="6"/>
      <c r="M21" s="6">
        <f>IFERROR(VLOOKUP(A21,'درآمد سود سهام'!A:S,19,0),0)</f>
        <v>0</v>
      </c>
      <c r="N21" s="6"/>
      <c r="O21" s="6">
        <f>IFERROR(VLOOKUP(A21,'درآمد ناشی از تغییر قیمت اوراق'!A:Q,17,0),0)</f>
        <v>701355050</v>
      </c>
      <c r="P21" s="6"/>
      <c r="Q21" s="6">
        <f>IFERROR(VLOOKUP(A21,'درآمد ناشی از فروش'!A:Q,17,0),0)</f>
        <v>-24903559338</v>
      </c>
      <c r="R21" s="6"/>
      <c r="S21" s="6">
        <f t="shared" si="1"/>
        <v>-24202204288</v>
      </c>
      <c r="T21" s="6"/>
      <c r="U21" s="1">
        <f>+S21/$S$72</f>
        <v>-1.7754240546247527E-2</v>
      </c>
    </row>
    <row r="22" spans="1:21" ht="21" x14ac:dyDescent="0.55000000000000004">
      <c r="A22" s="27" t="s">
        <v>54</v>
      </c>
      <c r="C22" s="6">
        <f>IFERROR(VLOOKUP(A22,'درآمد سود سهام'!A:S,13,0),0)</f>
        <v>0</v>
      </c>
      <c r="D22" s="6"/>
      <c r="E22" s="6">
        <f>IFERROR(VLOOKUP(A22,'درآمد ناشی از تغییر قیمت اوراق'!A:Q,9,0),0)</f>
        <v>359661583393</v>
      </c>
      <c r="F22" s="6"/>
      <c r="G22" s="6">
        <f>IFERROR(VLOOKUP(A22,'درآمد ناشی از فروش'!A:Q,9,0),0)</f>
        <v>-11119513730</v>
      </c>
      <c r="H22" s="6"/>
      <c r="I22" s="6">
        <f t="shared" si="0"/>
        <v>348542069663</v>
      </c>
      <c r="J22" s="6"/>
      <c r="K22" s="1">
        <f>+I22/$I$72</f>
        <v>0.15482185010237789</v>
      </c>
      <c r="L22" s="6"/>
      <c r="M22" s="6">
        <f>IFERROR(VLOOKUP(A22,'درآمد سود سهام'!A:S,19,0),0)</f>
        <v>0</v>
      </c>
      <c r="N22" s="6"/>
      <c r="O22" s="6">
        <f>IFERROR(VLOOKUP(A22,'درآمد ناشی از تغییر قیمت اوراق'!A:Q,17,0),0)</f>
        <v>193536709945</v>
      </c>
      <c r="P22" s="6"/>
      <c r="Q22" s="6">
        <f>IFERROR(VLOOKUP(A22,'درآمد ناشی از فروش'!A:Q,17,0),0)</f>
        <v>-50340430343</v>
      </c>
      <c r="R22" s="6"/>
      <c r="S22" s="6">
        <f t="shared" si="1"/>
        <v>143196279602</v>
      </c>
      <c r="T22" s="6"/>
      <c r="U22" s="1">
        <f>+S22/$S$72</f>
        <v>0.10504585297803541</v>
      </c>
    </row>
    <row r="23" spans="1:21" ht="21" x14ac:dyDescent="0.55000000000000004">
      <c r="A23" s="27" t="s">
        <v>72</v>
      </c>
      <c r="C23" s="6">
        <f>IFERROR(VLOOKUP(A23,'درآمد سود سهام'!A:S,13,0),0)</f>
        <v>0</v>
      </c>
      <c r="D23" s="6"/>
      <c r="E23" s="6">
        <f>IFERROR(VLOOKUP(A23,'درآمد ناشی از تغییر قیمت اوراق'!A:Q,9,0),0)</f>
        <v>0</v>
      </c>
      <c r="F23" s="6"/>
      <c r="G23" s="6">
        <f>IFERROR(VLOOKUP(A23,'درآمد ناشی از فروش'!A:Q,9,0),0)</f>
        <v>0</v>
      </c>
      <c r="H23" s="6"/>
      <c r="I23" s="6">
        <f t="shared" si="0"/>
        <v>0</v>
      </c>
      <c r="J23" s="6"/>
      <c r="K23" s="1">
        <f>+I23/$I$72</f>
        <v>0</v>
      </c>
      <c r="L23" s="6"/>
      <c r="M23" s="6">
        <f>IFERROR(VLOOKUP(A23,'درآمد سود سهام'!A:S,19,0),0)</f>
        <v>0</v>
      </c>
      <c r="N23" s="6"/>
      <c r="O23" s="6">
        <f>IFERROR(VLOOKUP(A23,'درآمد ناشی از تغییر قیمت اوراق'!A:Q,17,0),0)</f>
        <v>0</v>
      </c>
      <c r="P23" s="6"/>
      <c r="Q23" s="6">
        <f>IFERROR(VLOOKUP(A23,'درآمد ناشی از فروش'!A:Q,17,0),0)</f>
        <v>-50299200309</v>
      </c>
      <c r="R23" s="6"/>
      <c r="S23" s="6">
        <f t="shared" si="1"/>
        <v>-50299200309</v>
      </c>
      <c r="T23" s="6"/>
      <c r="U23" s="1">
        <f>+S23/$S$72</f>
        <v>-3.6898461435293954E-2</v>
      </c>
    </row>
    <row r="24" spans="1:21" ht="21" x14ac:dyDescent="0.55000000000000004">
      <c r="A24" s="27" t="s">
        <v>73</v>
      </c>
      <c r="C24" s="6">
        <f>IFERROR(VLOOKUP(A24,'درآمد سود سهام'!A:S,13,0),0)</f>
        <v>0</v>
      </c>
      <c r="D24" s="6"/>
      <c r="E24" s="6">
        <f>IFERROR(VLOOKUP(A24,'درآمد ناشی از تغییر قیمت اوراق'!A:Q,9,0),0)</f>
        <v>0</v>
      </c>
      <c r="F24" s="6"/>
      <c r="G24" s="6">
        <f>IFERROR(VLOOKUP(A24,'درآمد ناشی از فروش'!A:Q,9,0),0)</f>
        <v>0</v>
      </c>
      <c r="H24" s="6"/>
      <c r="I24" s="6">
        <f t="shared" si="0"/>
        <v>0</v>
      </c>
      <c r="J24" s="6"/>
      <c r="K24" s="1">
        <f>+I24/$I$72</f>
        <v>0</v>
      </c>
      <c r="L24" s="6"/>
      <c r="M24" s="6">
        <f>IFERROR(VLOOKUP(A24,'درآمد سود سهام'!A:S,19,0),0)</f>
        <v>0</v>
      </c>
      <c r="N24" s="6"/>
      <c r="O24" s="6">
        <f>IFERROR(VLOOKUP(A24,'درآمد ناشی از تغییر قیمت اوراق'!A:Q,17,0),0)</f>
        <v>0</v>
      </c>
      <c r="P24" s="6"/>
      <c r="Q24" s="6">
        <f>IFERROR(VLOOKUP(A24,'درآمد ناشی از فروش'!A:Q,17,0),0)</f>
        <v>-618866582</v>
      </c>
      <c r="R24" s="6"/>
      <c r="S24" s="6">
        <f t="shared" si="1"/>
        <v>-618866582</v>
      </c>
      <c r="T24" s="6"/>
      <c r="U24" s="1">
        <f>+S24/$S$72</f>
        <v>-4.5398782822066641E-4</v>
      </c>
    </row>
    <row r="25" spans="1:21" ht="21" x14ac:dyDescent="0.55000000000000004">
      <c r="A25" s="27" t="s">
        <v>69</v>
      </c>
      <c r="C25" s="6">
        <f>IFERROR(VLOOKUP(A25,'درآمد سود سهام'!A:S,13,0),0)</f>
        <v>0</v>
      </c>
      <c r="D25" s="6"/>
      <c r="E25" s="6">
        <f>IFERROR(VLOOKUP(A25,'درآمد ناشی از تغییر قیمت اوراق'!A:Q,9,0),0)</f>
        <v>2098336853</v>
      </c>
      <c r="F25" s="6"/>
      <c r="G25" s="6">
        <f>IFERROR(VLOOKUP(A25,'درآمد ناشی از فروش'!A:Q,9,0),0)</f>
        <v>-496991944</v>
      </c>
      <c r="H25" s="6"/>
      <c r="I25" s="6">
        <f t="shared" si="0"/>
        <v>1601344909</v>
      </c>
      <c r="J25" s="6"/>
      <c r="K25" s="1">
        <f>+I25/$I$72</f>
        <v>7.1131494026852222E-4</v>
      </c>
      <c r="L25" s="6"/>
      <c r="M25" s="6">
        <f>IFERROR(VLOOKUP(A25,'درآمد سود سهام'!A:S,19,0),0)</f>
        <v>57071714</v>
      </c>
      <c r="N25" s="6"/>
      <c r="O25" s="6">
        <f>IFERROR(VLOOKUP(A25,'درآمد ناشی از تغییر قیمت اوراق'!A:Q,17,0),0)</f>
        <v>14683706</v>
      </c>
      <c r="P25" s="6"/>
      <c r="Q25" s="6">
        <f>IFERROR(VLOOKUP(A25,'درآمد ناشی از فروش'!A:Q,17,0),0)</f>
        <v>-496991944</v>
      </c>
      <c r="R25" s="6"/>
      <c r="S25" s="6">
        <f t="shared" si="1"/>
        <v>-425236524</v>
      </c>
      <c r="T25" s="6"/>
      <c r="U25" s="1">
        <f>+S25/$S$72</f>
        <v>-3.1194479008217848E-4</v>
      </c>
    </row>
    <row r="26" spans="1:21" ht="21" x14ac:dyDescent="0.55000000000000004">
      <c r="A26" s="27" t="s">
        <v>74</v>
      </c>
      <c r="C26" s="6">
        <f>IFERROR(VLOOKUP(A26,'درآمد سود سهام'!A:S,13,0),0)</f>
        <v>0</v>
      </c>
      <c r="D26" s="6"/>
      <c r="E26" s="6">
        <f>IFERROR(VLOOKUP(A26,'درآمد ناشی از تغییر قیمت اوراق'!A:Q,9,0),0)</f>
        <v>-58064236</v>
      </c>
      <c r="F26" s="6"/>
      <c r="G26" s="6">
        <f>IFERROR(VLOOKUP(A26,'درآمد ناشی از فروش'!A:Q,9,0),0)</f>
        <v>4395777575</v>
      </c>
      <c r="H26" s="6"/>
      <c r="I26" s="6">
        <f t="shared" si="0"/>
        <v>4337713339</v>
      </c>
      <c r="J26" s="6"/>
      <c r="K26" s="1">
        <f>+I26/$I$72</f>
        <v>1.9268055790426578E-3</v>
      </c>
      <c r="L26" s="6"/>
      <c r="M26" s="6">
        <f>IFERROR(VLOOKUP(A26,'درآمد سود سهام'!A:S,19,0),0)</f>
        <v>360000000</v>
      </c>
      <c r="N26" s="6"/>
      <c r="O26" s="6">
        <f>IFERROR(VLOOKUP(A26,'درآمد ناشی از تغییر قیمت اوراق'!A:Q,17,0),0)</f>
        <v>318140894</v>
      </c>
      <c r="P26" s="6"/>
      <c r="Q26" s="6">
        <f>IFERROR(VLOOKUP(A26,'درآمد ناشی از فروش'!A:Q,17,0),0)</f>
        <v>5173341722</v>
      </c>
      <c r="R26" s="6"/>
      <c r="S26" s="6">
        <f t="shared" si="1"/>
        <v>5851482616</v>
      </c>
      <c r="T26" s="6"/>
      <c r="U26" s="1">
        <f>+S26/$S$72</f>
        <v>4.2925276012218475E-3</v>
      </c>
    </row>
    <row r="27" spans="1:21" ht="21" x14ac:dyDescent="0.55000000000000004">
      <c r="A27" s="27" t="s">
        <v>78</v>
      </c>
      <c r="C27" s="6">
        <f>IFERROR(VLOOKUP(A27,'درآمد سود سهام'!A:S,13,0),0)</f>
        <v>0</v>
      </c>
      <c r="D27" s="6"/>
      <c r="E27" s="6">
        <f>IFERROR(VLOOKUP(A27,'درآمد ناشی از تغییر قیمت اوراق'!A:Q,9,0),0)</f>
        <v>0</v>
      </c>
      <c r="F27" s="6"/>
      <c r="G27" s="6">
        <f>IFERROR(VLOOKUP(A27,'درآمد ناشی از فروش'!A:Q,9,0),0)</f>
        <v>0</v>
      </c>
      <c r="H27" s="6"/>
      <c r="I27" s="6">
        <f t="shared" si="0"/>
        <v>0</v>
      </c>
      <c r="J27" s="6"/>
      <c r="K27" s="1">
        <f>+I27/$I$72</f>
        <v>0</v>
      </c>
      <c r="L27" s="6"/>
      <c r="M27" s="6">
        <f>IFERROR(VLOOKUP(A27,'درآمد سود سهام'!A:S,19,0),0)</f>
        <v>0</v>
      </c>
      <c r="N27" s="6"/>
      <c r="O27" s="6">
        <f>IFERROR(VLOOKUP(A27,'درآمد ناشی از تغییر قیمت اوراق'!A:Q,17,0),0)</f>
        <v>0</v>
      </c>
      <c r="P27" s="6"/>
      <c r="Q27" s="6">
        <f>IFERROR(VLOOKUP(A27,'درآمد ناشی از فروش'!A:Q,17,0),0)</f>
        <v>3915424302</v>
      </c>
      <c r="R27" s="6"/>
      <c r="S27" s="6">
        <f t="shared" si="1"/>
        <v>3915424302</v>
      </c>
      <c r="T27" s="6"/>
      <c r="U27" s="1">
        <f>+S27/$S$72</f>
        <v>2.872274941204369E-3</v>
      </c>
    </row>
    <row r="28" spans="1:21" ht="21" x14ac:dyDescent="0.55000000000000004">
      <c r="A28" s="27" t="s">
        <v>76</v>
      </c>
      <c r="C28" s="6">
        <f>IFERROR(VLOOKUP(A28,'درآمد سود سهام'!A:S,13,0),0)</f>
        <v>0</v>
      </c>
      <c r="D28" s="6"/>
      <c r="E28" s="6">
        <f>IFERROR(VLOOKUP(A28,'درآمد ناشی از تغییر قیمت اوراق'!A:Q,9,0),0)</f>
        <v>0</v>
      </c>
      <c r="F28" s="6"/>
      <c r="G28" s="6">
        <f>IFERROR(VLOOKUP(A28,'درآمد ناشی از فروش'!A:Q,9,0),0)</f>
        <v>0</v>
      </c>
      <c r="H28" s="6"/>
      <c r="I28" s="6">
        <f t="shared" si="0"/>
        <v>0</v>
      </c>
      <c r="J28" s="6"/>
      <c r="K28" s="1">
        <f>+I28/$I$72</f>
        <v>0</v>
      </c>
      <c r="L28" s="6"/>
      <c r="M28" s="6">
        <f>IFERROR(VLOOKUP(A28,'درآمد سود سهام'!A:S,19,0),0)</f>
        <v>4611897607</v>
      </c>
      <c r="N28" s="6"/>
      <c r="O28" s="6">
        <f>IFERROR(VLOOKUP(A28,'درآمد ناشی از تغییر قیمت اوراق'!A:Q,17,0),0)</f>
        <v>0</v>
      </c>
      <c r="P28" s="6"/>
      <c r="Q28" s="6">
        <f>IFERROR(VLOOKUP(A28,'درآمد ناشی از فروش'!A:Q,17,0),0)</f>
        <v>-18782502427</v>
      </c>
      <c r="R28" s="6"/>
      <c r="S28" s="6">
        <f t="shared" si="1"/>
        <v>-14170604820</v>
      </c>
      <c r="T28" s="6"/>
      <c r="U28" s="1">
        <f>+S28/$S$72</f>
        <v>-1.0395264979431556E-2</v>
      </c>
    </row>
    <row r="29" spans="1:21" ht="21" x14ac:dyDescent="0.55000000000000004">
      <c r="A29" s="27" t="s">
        <v>90</v>
      </c>
      <c r="C29" s="6">
        <f>IFERROR(VLOOKUP(A29,'درآمد سود سهام'!A:S,13,0),0)</f>
        <v>0</v>
      </c>
      <c r="D29" s="6"/>
      <c r="E29" s="6">
        <f>IFERROR(VLOOKUP(A29,'درآمد ناشی از تغییر قیمت اوراق'!A:Q,9,0),0)</f>
        <v>162676247802</v>
      </c>
      <c r="F29" s="6"/>
      <c r="G29" s="6">
        <f>IFERROR(VLOOKUP(A29,'درآمد ناشی از فروش'!A:Q,9,0),0)</f>
        <v>-4992870748</v>
      </c>
      <c r="H29" s="6"/>
      <c r="I29" s="6">
        <f t="shared" si="0"/>
        <v>157683377054</v>
      </c>
      <c r="J29" s="6"/>
      <c r="K29" s="1">
        <f>+I29/$I$72</f>
        <v>7.0042713034600135E-2</v>
      </c>
      <c r="L29" s="6"/>
      <c r="M29" s="6">
        <f>IFERROR(VLOOKUP(A29,'درآمد سود سهام'!A:S,19,0),0)</f>
        <v>29318512318</v>
      </c>
      <c r="N29" s="6"/>
      <c r="O29" s="6">
        <f>IFERROR(VLOOKUP(A29,'درآمد ناشی از تغییر قیمت اوراق'!A:Q,17,0),0)</f>
        <v>91388869287</v>
      </c>
      <c r="P29" s="6"/>
      <c r="Q29" s="6">
        <f>IFERROR(VLOOKUP(A29,'درآمد ناشی از فروش'!A:Q,17,0),0)</f>
        <v>-5151109779</v>
      </c>
      <c r="R29" s="6"/>
      <c r="S29" s="6">
        <f t="shared" si="1"/>
        <v>115556271826</v>
      </c>
      <c r="T29" s="6"/>
      <c r="U29" s="1">
        <f>+S29/$S$72</f>
        <v>8.4769710321121725E-2</v>
      </c>
    </row>
    <row r="30" spans="1:21" ht="21" x14ac:dyDescent="0.55000000000000004">
      <c r="A30" s="27" t="s">
        <v>77</v>
      </c>
      <c r="C30" s="6">
        <f>IFERROR(VLOOKUP(A30,'درآمد سود سهام'!A:S,13,0),0)</f>
        <v>0</v>
      </c>
      <c r="D30" s="6"/>
      <c r="E30" s="6">
        <f>IFERROR(VLOOKUP(A30,'درآمد ناشی از تغییر قیمت اوراق'!A:Q,9,0),0)</f>
        <v>0</v>
      </c>
      <c r="F30" s="6"/>
      <c r="G30" s="6">
        <f>IFERROR(VLOOKUP(A30,'درآمد ناشی از فروش'!A:Q,9,0),0)</f>
        <v>0</v>
      </c>
      <c r="H30" s="6"/>
      <c r="I30" s="6">
        <f t="shared" si="0"/>
        <v>0</v>
      </c>
      <c r="J30" s="6"/>
      <c r="K30" s="1">
        <f>+I30/$I$72</f>
        <v>0</v>
      </c>
      <c r="L30" s="6"/>
      <c r="M30" s="6">
        <f>IFERROR(VLOOKUP(A30,'درآمد سود سهام'!A:S,19,0),0)</f>
        <v>0</v>
      </c>
      <c r="N30" s="6"/>
      <c r="O30" s="6">
        <f>IFERROR(VLOOKUP(A30,'درآمد ناشی از تغییر قیمت اوراق'!A:Q,17,0),0)</f>
        <v>0</v>
      </c>
      <c r="P30" s="6"/>
      <c r="Q30" s="6">
        <f>IFERROR(VLOOKUP(A30,'درآمد ناشی از فروش'!A:Q,17,0),0)</f>
        <v>-2637106289</v>
      </c>
      <c r="R30" s="6"/>
      <c r="S30" s="6">
        <f t="shared" ref="S30:S33" si="2">+Q30+O30+M30</f>
        <v>-2637106289</v>
      </c>
      <c r="T30" s="6"/>
      <c r="U30" s="1">
        <f>+S30/$S$72</f>
        <v>-1.9345270721536085E-3</v>
      </c>
    </row>
    <row r="31" spans="1:21" ht="21" x14ac:dyDescent="0.55000000000000004">
      <c r="A31" s="27" t="s">
        <v>75</v>
      </c>
      <c r="C31" s="6">
        <f>IFERROR(VLOOKUP(A31,'درآمد سود سهام'!A:S,13,0),0)</f>
        <v>0</v>
      </c>
      <c r="D31" s="6"/>
      <c r="E31" s="6">
        <f>IFERROR(VLOOKUP(A31,'درآمد ناشی از تغییر قیمت اوراق'!A:Q,9,0),0)</f>
        <v>0</v>
      </c>
      <c r="F31" s="6"/>
      <c r="G31" s="6">
        <f>IFERROR(VLOOKUP(A31,'درآمد ناشی از فروش'!A:Q,9,0),0)</f>
        <v>0</v>
      </c>
      <c r="H31" s="6"/>
      <c r="I31" s="6">
        <f t="shared" si="0"/>
        <v>0</v>
      </c>
      <c r="J31" s="6"/>
      <c r="K31" s="1">
        <f>+I31/$I$72</f>
        <v>0</v>
      </c>
      <c r="L31" s="6"/>
      <c r="M31" s="6">
        <f>IFERROR(VLOOKUP(A31,'درآمد سود سهام'!A:S,19,0),0)</f>
        <v>0</v>
      </c>
      <c r="N31" s="6"/>
      <c r="O31" s="6">
        <f>IFERROR(VLOOKUP(A31,'درآمد ناشی از تغییر قیمت اوراق'!A:Q,17,0),0)</f>
        <v>0</v>
      </c>
      <c r="P31" s="6"/>
      <c r="Q31" s="6">
        <f>IFERROR(VLOOKUP(A31,'درآمد ناشی از فروش'!A:Q,17,0),0)</f>
        <v>-4985079</v>
      </c>
      <c r="R31" s="6"/>
      <c r="S31" s="6">
        <f t="shared" si="2"/>
        <v>-4985079</v>
      </c>
      <c r="T31" s="6"/>
      <c r="U31" s="1">
        <f>+S31/$S$72</f>
        <v>-3.6569516831956706E-6</v>
      </c>
    </row>
    <row r="32" spans="1:21" ht="21" x14ac:dyDescent="0.55000000000000004">
      <c r="A32" s="27" t="s">
        <v>86</v>
      </c>
      <c r="C32" s="6">
        <f>IFERROR(VLOOKUP(A32,'درآمد سود سهام'!A:S,13,0),0)</f>
        <v>0</v>
      </c>
      <c r="D32" s="6"/>
      <c r="E32" s="6">
        <f>IFERROR(VLOOKUP(A32,'درآمد ناشی از تغییر قیمت اوراق'!A:Q,9,0),0)</f>
        <v>0</v>
      </c>
      <c r="F32" s="6"/>
      <c r="G32" s="6">
        <f>IFERROR(VLOOKUP(A32,'درآمد ناشی از فروش'!A:Q,9,0),0)</f>
        <v>0</v>
      </c>
      <c r="H32" s="6"/>
      <c r="I32" s="6">
        <f t="shared" si="0"/>
        <v>0</v>
      </c>
      <c r="J32" s="6"/>
      <c r="K32" s="1">
        <f>+I32/$I$72</f>
        <v>0</v>
      </c>
      <c r="L32" s="6"/>
      <c r="M32" s="6">
        <f>IFERROR(VLOOKUP(A32,'درآمد سود سهام'!A:S,19,0),0)</f>
        <v>0</v>
      </c>
      <c r="N32" s="6"/>
      <c r="O32" s="6">
        <f>IFERROR(VLOOKUP(A32,'درآمد ناشی از تغییر قیمت اوراق'!A:Q,17,0),0)</f>
        <v>0</v>
      </c>
      <c r="P32" s="6"/>
      <c r="Q32" s="6">
        <f>IFERROR(VLOOKUP(A32,'درآمد ناشی از فروش'!A:Q,17,0),0)</f>
        <v>924606545</v>
      </c>
      <c r="R32" s="6"/>
      <c r="S32" s="6">
        <f t="shared" si="2"/>
        <v>924606545</v>
      </c>
      <c r="T32" s="6"/>
      <c r="U32" s="1">
        <f>+S32/$S$72</f>
        <v>6.7827239268053398E-4</v>
      </c>
    </row>
    <row r="33" spans="1:21" ht="21" x14ac:dyDescent="0.55000000000000004">
      <c r="A33" s="27" t="s">
        <v>71</v>
      </c>
      <c r="C33" s="6">
        <f>IFERROR(VLOOKUP(A33,'درآمد سود سهام'!A:S,13,0),0)</f>
        <v>0</v>
      </c>
      <c r="D33" s="6"/>
      <c r="E33" s="6">
        <f>IFERROR(VLOOKUP(A33,'درآمد ناشی از تغییر قیمت اوراق'!A:Q,9,0),0)</f>
        <v>0</v>
      </c>
      <c r="F33" s="6"/>
      <c r="G33" s="6">
        <f>IFERROR(VLOOKUP(A33,'درآمد ناشی از فروش'!A:Q,9,0),0)</f>
        <v>0</v>
      </c>
      <c r="H33" s="6"/>
      <c r="I33" s="6">
        <f t="shared" si="0"/>
        <v>0</v>
      </c>
      <c r="J33" s="6"/>
      <c r="K33" s="1">
        <f>+I33/$I$72</f>
        <v>0</v>
      </c>
      <c r="L33" s="6"/>
      <c r="M33" s="6">
        <f>IFERROR(VLOOKUP(A33,'درآمد سود سهام'!A:S,19,0),0)</f>
        <v>0</v>
      </c>
      <c r="N33" s="6"/>
      <c r="O33" s="6">
        <f>IFERROR(VLOOKUP(A33,'درآمد ناشی از تغییر قیمت اوراق'!A:Q,17,0),0)</f>
        <v>0</v>
      </c>
      <c r="P33" s="6"/>
      <c r="Q33" s="6">
        <f>IFERROR(VLOOKUP(A33,'درآمد ناشی از فروش'!A:Q,17,0),0)</f>
        <v>1113568933</v>
      </c>
      <c r="R33" s="6"/>
      <c r="S33" s="6">
        <f t="shared" si="2"/>
        <v>1113568933</v>
      </c>
      <c r="T33" s="6"/>
      <c r="U33" s="1">
        <f>+S33/$S$72</f>
        <v>8.168913238664336E-4</v>
      </c>
    </row>
    <row r="34" spans="1:21" ht="21" x14ac:dyDescent="0.55000000000000004">
      <c r="A34" s="27" t="s">
        <v>89</v>
      </c>
      <c r="C34" s="6">
        <f>IFERROR(VLOOKUP(A34,'درآمد سود سهام'!A:S,13,0),0)</f>
        <v>0</v>
      </c>
      <c r="D34" s="6"/>
      <c r="E34" s="6">
        <f>IFERROR(VLOOKUP(A34,'درآمد ناشی از تغییر قیمت اوراق'!A:Q,9,0),0)</f>
        <v>0</v>
      </c>
      <c r="F34" s="6"/>
      <c r="G34" s="6">
        <f>IFERROR(VLOOKUP(A34,'درآمد ناشی از فروش'!A:Q,9,0),0)</f>
        <v>0</v>
      </c>
      <c r="H34" s="6"/>
      <c r="I34" s="6">
        <f t="shared" si="0"/>
        <v>0</v>
      </c>
      <c r="J34" s="6"/>
      <c r="K34" s="1">
        <f>+I34/$I$72</f>
        <v>0</v>
      </c>
      <c r="L34" s="6"/>
      <c r="M34" s="6">
        <f>IFERROR(VLOOKUP(A34,'درآمد سود سهام'!A:S,19,0),0)</f>
        <v>0</v>
      </c>
      <c r="N34" s="6"/>
      <c r="O34" s="6">
        <f>IFERROR(VLOOKUP(A34,'درآمد ناشی از تغییر قیمت اوراق'!A:Q,17,0),0)</f>
        <v>0</v>
      </c>
      <c r="P34" s="6"/>
      <c r="Q34" s="6">
        <f>IFERROR(VLOOKUP(A34,'درآمد ناشی از فروش'!A:Q,17,0),0)</f>
        <v>-1276781342</v>
      </c>
      <c r="R34" s="6"/>
      <c r="S34" s="6">
        <f t="shared" si="1"/>
        <v>-1276781342</v>
      </c>
      <c r="T34" s="6"/>
      <c r="U34" s="1">
        <f>+S34/$S$72</f>
        <v>-9.3662059873067755E-4</v>
      </c>
    </row>
    <row r="35" spans="1:21" ht="21" x14ac:dyDescent="0.55000000000000004">
      <c r="A35" s="27" t="s">
        <v>94</v>
      </c>
      <c r="C35" s="6">
        <f>IFERROR(VLOOKUP(A35,'درآمد سود سهام'!A:S,13,0),0)</f>
        <v>0</v>
      </c>
      <c r="D35" s="6"/>
      <c r="E35" s="6">
        <f>IFERROR(VLOOKUP(A35,'درآمد ناشی از تغییر قیمت اوراق'!A:Q,9,0),0)</f>
        <v>-8396408502</v>
      </c>
      <c r="F35" s="6"/>
      <c r="G35" s="6">
        <f>IFERROR(VLOOKUP(A35,'درآمد ناشی از فروش'!A:Q,9,0),0)</f>
        <v>42352872319</v>
      </c>
      <c r="H35" s="6"/>
      <c r="I35" s="6">
        <f t="shared" si="0"/>
        <v>33956463817</v>
      </c>
      <c r="J35" s="6"/>
      <c r="K35" s="1">
        <f>+I35/$I$72</f>
        <v>1.5083408887097909E-2</v>
      </c>
      <c r="L35" s="6"/>
      <c r="M35" s="6">
        <f>IFERROR(VLOOKUP(A35,'درآمد سود سهام'!A:S,19,0),0)</f>
        <v>1399218221</v>
      </c>
      <c r="N35" s="6"/>
      <c r="O35" s="6">
        <f>IFERROR(VLOOKUP(A35,'درآمد ناشی از تغییر قیمت اوراق'!A:Q,17,0),0)</f>
        <v>271516238</v>
      </c>
      <c r="P35" s="6"/>
      <c r="Q35" s="6">
        <f>IFERROR(VLOOKUP(A35,'درآمد ناشی از فروش'!A:Q,17,0),0)</f>
        <v>42352872319</v>
      </c>
      <c r="R35" s="6"/>
      <c r="S35" s="6">
        <f t="shared" si="1"/>
        <v>44023606778</v>
      </c>
      <c r="T35" s="6"/>
      <c r="U35" s="1">
        <f>+S35/$S$72</f>
        <v>3.2294814767659941E-2</v>
      </c>
    </row>
    <row r="36" spans="1:21" ht="21" x14ac:dyDescent="0.55000000000000004">
      <c r="A36" s="27" t="s">
        <v>84</v>
      </c>
      <c r="C36" s="6">
        <f>IFERROR(VLOOKUP(A36,'درآمد سود سهام'!A:S,13,0),0)</f>
        <v>0</v>
      </c>
      <c r="D36" s="6"/>
      <c r="E36" s="6">
        <f>IFERROR(VLOOKUP(A36,'درآمد ناشی از تغییر قیمت اوراق'!A:Q,9,0),0)</f>
        <v>0</v>
      </c>
      <c r="F36" s="6"/>
      <c r="G36" s="6">
        <f>IFERROR(VLOOKUP(A36,'درآمد ناشی از فروش'!A:Q,9,0),0)</f>
        <v>0</v>
      </c>
      <c r="H36" s="6"/>
      <c r="I36" s="6">
        <f t="shared" si="0"/>
        <v>0</v>
      </c>
      <c r="J36" s="6"/>
      <c r="K36" s="1">
        <f>+I36/$I$72</f>
        <v>0</v>
      </c>
      <c r="L36" s="6"/>
      <c r="M36" s="6">
        <f>IFERROR(VLOOKUP(A36,'درآمد سود سهام'!A:S,19,0),0)</f>
        <v>0</v>
      </c>
      <c r="N36" s="6"/>
      <c r="O36" s="6">
        <f>IFERROR(VLOOKUP(A36,'درآمد ناشی از تغییر قیمت اوراق'!A:Q,17,0),0)</f>
        <v>0</v>
      </c>
      <c r="P36" s="6"/>
      <c r="Q36" s="6">
        <f>IFERROR(VLOOKUP(A36,'درآمد ناشی از فروش'!A:Q,17,0),0)</f>
        <v>-18345849636</v>
      </c>
      <c r="R36" s="6"/>
      <c r="S36" s="6">
        <f t="shared" si="1"/>
        <v>-18345849636</v>
      </c>
      <c r="T36" s="6"/>
      <c r="U36" s="1">
        <f>+S36/$S$72</f>
        <v>-1.3458138919368154E-2</v>
      </c>
    </row>
    <row r="37" spans="1:21" ht="21" x14ac:dyDescent="0.55000000000000004">
      <c r="A37" s="27" t="s">
        <v>83</v>
      </c>
      <c r="C37" s="6">
        <f>IFERROR(VLOOKUP(A37,'درآمد سود سهام'!A:S,13,0),0)</f>
        <v>0</v>
      </c>
      <c r="D37" s="6"/>
      <c r="E37" s="6">
        <f>IFERROR(VLOOKUP(A37,'درآمد ناشی از تغییر قیمت اوراق'!A:Q,9,0),0)</f>
        <v>433</v>
      </c>
      <c r="F37" s="6"/>
      <c r="G37" s="6">
        <f>IFERROR(VLOOKUP(A37,'درآمد ناشی از فروش'!A:Q,9,0),0)</f>
        <v>0</v>
      </c>
      <c r="H37" s="6"/>
      <c r="I37" s="6">
        <f t="shared" si="0"/>
        <v>433</v>
      </c>
      <c r="J37" s="6"/>
      <c r="K37" s="1">
        <f>+I37/$I$72</f>
        <v>1.9233793257481802E-10</v>
      </c>
      <c r="L37" s="6"/>
      <c r="M37" s="6">
        <f>IFERROR(VLOOKUP(A37,'درآمد سود سهام'!A:S,19,0),0)</f>
        <v>386</v>
      </c>
      <c r="N37" s="6"/>
      <c r="O37" s="6">
        <f>IFERROR(VLOOKUP(A37,'درآمد ناشی از تغییر قیمت اوراق'!A:Q,17,0),0)</f>
        <v>-1093</v>
      </c>
      <c r="P37" s="6"/>
      <c r="Q37" s="6">
        <f>IFERROR(VLOOKUP(A37,'درآمد ناشی از فروش'!A:Q,17,0),0)</f>
        <v>-23109257231</v>
      </c>
      <c r="R37" s="6"/>
      <c r="S37" s="6">
        <f t="shared" si="1"/>
        <v>-23109257938</v>
      </c>
      <c r="T37" s="6"/>
      <c r="U37" s="1">
        <f>+S37/$S$72</f>
        <v>-1.6952477526188052E-2</v>
      </c>
    </row>
    <row r="38" spans="1:21" ht="21" x14ac:dyDescent="0.55000000000000004">
      <c r="A38" s="27" t="s">
        <v>99</v>
      </c>
      <c r="C38" s="6">
        <f>IFERROR(VLOOKUP(A38,'درآمد سود سهام'!A:S,13,0),0)</f>
        <v>0</v>
      </c>
      <c r="D38" s="6"/>
      <c r="E38" s="6">
        <f>IFERROR(VLOOKUP(A38,'درآمد ناشی از تغییر قیمت اوراق'!A:Q,9,0),0)</f>
        <v>-820832469</v>
      </c>
      <c r="F38" s="6"/>
      <c r="G38" s="6">
        <f>IFERROR(VLOOKUP(A38,'درآمد ناشی از فروش'!A:Q,9,0),0)</f>
        <v>1702211410</v>
      </c>
      <c r="H38" s="6"/>
      <c r="I38" s="6">
        <f t="shared" ref="I38:I63" si="3">+G38+E38+C38</f>
        <v>881378941</v>
      </c>
      <c r="J38" s="6"/>
      <c r="K38" s="1">
        <f>+I38/$I$72</f>
        <v>3.9150716703677257E-4</v>
      </c>
      <c r="L38" s="6"/>
      <c r="M38" s="6">
        <f>IFERROR(VLOOKUP(A38,'درآمد سود سهام'!A:S,19,0),0)</f>
        <v>1087256079</v>
      </c>
      <c r="N38" s="6"/>
      <c r="O38" s="6">
        <f>IFERROR(VLOOKUP(A38,'درآمد ناشی از تغییر قیمت اوراق'!A:Q,17,0),0)</f>
        <v>46295346</v>
      </c>
      <c r="P38" s="6"/>
      <c r="Q38" s="6">
        <f>IFERROR(VLOOKUP(A38,'درآمد ناشی از فروش'!A:Q,17,0),0)</f>
        <v>1672754346</v>
      </c>
      <c r="R38" s="6"/>
      <c r="S38" s="6">
        <f t="shared" ref="S38:S63" si="4">+Q38+O38+M38</f>
        <v>2806305771</v>
      </c>
      <c r="T38" s="6"/>
      <c r="U38" s="1">
        <f>+S38/$S$72</f>
        <v>2.0586483409430773E-3</v>
      </c>
    </row>
    <row r="39" spans="1:21" ht="21" x14ac:dyDescent="0.55000000000000004">
      <c r="A39" s="27" t="s">
        <v>105</v>
      </c>
      <c r="C39" s="6">
        <f>IFERROR(VLOOKUP(A39,'درآمد سود سهام'!A:S,13,0),0)</f>
        <v>0</v>
      </c>
      <c r="D39" s="6"/>
      <c r="E39" s="6">
        <f>IFERROR(VLOOKUP(A39,'درآمد ناشی از تغییر قیمت اوراق'!A:Q,9,0),0)</f>
        <v>0</v>
      </c>
      <c r="F39" s="6"/>
      <c r="G39" s="6">
        <f>IFERROR(VLOOKUP(A39,'درآمد ناشی از فروش'!A:Q,9,0),0)</f>
        <v>62630830156</v>
      </c>
      <c r="H39" s="6"/>
      <c r="I39" s="6">
        <f t="shared" si="3"/>
        <v>62630830156</v>
      </c>
      <c r="J39" s="6"/>
      <c r="K39" s="1">
        <f>+I39/$I$72</f>
        <v>2.782051821628085E-2</v>
      </c>
      <c r="L39" s="6"/>
      <c r="M39" s="6">
        <f>IFERROR(VLOOKUP(A39,'درآمد سود سهام'!A:S,19,0),0)</f>
        <v>0</v>
      </c>
      <c r="N39" s="6"/>
      <c r="O39" s="6">
        <f>IFERROR(VLOOKUP(A39,'درآمد ناشی از تغییر قیمت اوراق'!A:Q,17,0),0)</f>
        <v>0</v>
      </c>
      <c r="P39" s="6"/>
      <c r="Q39" s="6">
        <f>IFERROR(VLOOKUP(A39,'درآمد ناشی از فروش'!A:Q,17,0),0)</f>
        <v>62630830156</v>
      </c>
      <c r="R39" s="6"/>
      <c r="S39" s="6">
        <f t="shared" si="4"/>
        <v>62630830156</v>
      </c>
      <c r="T39" s="6"/>
      <c r="U39" s="1">
        <f>+S39/$S$72</f>
        <v>4.5944692101955932E-2</v>
      </c>
    </row>
    <row r="40" spans="1:21" ht="21" x14ac:dyDescent="0.55000000000000004">
      <c r="A40" s="27" t="s">
        <v>100</v>
      </c>
      <c r="C40" s="6">
        <f>IFERROR(VLOOKUP(A40,'درآمد سود سهام'!A:S,13,0),0)</f>
        <v>140319273</v>
      </c>
      <c r="D40" s="6"/>
      <c r="E40" s="6">
        <f>IFERROR(VLOOKUP(A40,'درآمد ناشی از تغییر قیمت اوراق'!A:Q,9,0),0)</f>
        <v>563698095</v>
      </c>
      <c r="F40" s="6"/>
      <c r="G40" s="6">
        <f>IFERROR(VLOOKUP(A40,'درآمد ناشی از فروش'!A:Q,9,0),0)</f>
        <v>606455475</v>
      </c>
      <c r="H40" s="6"/>
      <c r="I40" s="6">
        <f t="shared" si="3"/>
        <v>1310472843</v>
      </c>
      <c r="J40" s="6"/>
      <c r="K40" s="1">
        <f>+I40/$I$72</f>
        <v>5.8211001690084091E-4</v>
      </c>
      <c r="L40" s="6"/>
      <c r="M40" s="6">
        <f>IFERROR(VLOOKUP(A40,'درآمد سود سهام'!A:S,19,0),0)</f>
        <v>140319273</v>
      </c>
      <c r="N40" s="6"/>
      <c r="O40" s="6">
        <f>IFERROR(VLOOKUP(A40,'درآمد ناشی از تغییر قیمت اوراق'!A:Q,17,0),0)</f>
        <v>347089313</v>
      </c>
      <c r="P40" s="6"/>
      <c r="Q40" s="6">
        <f>IFERROR(VLOOKUP(A40,'درآمد ناشی از فروش'!A:Q,17,0),0)</f>
        <v>606455475</v>
      </c>
      <c r="R40" s="6"/>
      <c r="S40" s="6">
        <f t="shared" si="4"/>
        <v>1093864061</v>
      </c>
      <c r="T40" s="6"/>
      <c r="U40" s="1">
        <f>+S40/$S$72</f>
        <v>8.0243623402180824E-4</v>
      </c>
    </row>
    <row r="41" spans="1:21" ht="21" x14ac:dyDescent="0.55000000000000004">
      <c r="A41" s="27" t="s">
        <v>107</v>
      </c>
      <c r="C41" s="6">
        <f>IFERROR(VLOOKUP(A41,'درآمد سود سهام'!A:S,13,0),0)</f>
        <v>0</v>
      </c>
      <c r="D41" s="6"/>
      <c r="E41" s="6">
        <f>IFERROR(VLOOKUP(A41,'درآمد ناشی از تغییر قیمت اوراق'!A:Q,9,0),0)</f>
        <v>0</v>
      </c>
      <c r="F41" s="6"/>
      <c r="G41" s="6">
        <f>IFERROR(VLOOKUP(A41,'درآمد ناشی از فروش'!A:Q,9,0),0)</f>
        <v>58142828599</v>
      </c>
      <c r="H41" s="6"/>
      <c r="I41" s="6">
        <f t="shared" si="3"/>
        <v>58142828599</v>
      </c>
      <c r="J41" s="6"/>
      <c r="K41" s="1">
        <f>+I41/$I$72</f>
        <v>2.5826954842456496E-2</v>
      </c>
      <c r="L41" s="6"/>
      <c r="M41" s="6">
        <f>IFERROR(VLOOKUP(A41,'درآمد سود سهام'!A:S,19,0),0)</f>
        <v>11468181305</v>
      </c>
      <c r="N41" s="6"/>
      <c r="O41" s="6">
        <f>IFERROR(VLOOKUP(A41,'درآمد ناشی از تغییر قیمت اوراق'!A:Q,17,0),0)</f>
        <v>0</v>
      </c>
      <c r="P41" s="6"/>
      <c r="Q41" s="6">
        <f>IFERROR(VLOOKUP(A41,'درآمد ناشی از فروش'!A:Q,17,0),0)</f>
        <v>61058757296</v>
      </c>
      <c r="R41" s="6"/>
      <c r="S41" s="6">
        <f t="shared" si="4"/>
        <v>72526938601</v>
      </c>
      <c r="T41" s="6"/>
      <c r="U41" s="1">
        <f>+S41/$S$72</f>
        <v>5.3204274233960187E-2</v>
      </c>
    </row>
    <row r="42" spans="1:21" ht="21" x14ac:dyDescent="0.55000000000000004">
      <c r="A42" s="27" t="s">
        <v>102</v>
      </c>
      <c r="C42" s="6">
        <f>IFERROR(VLOOKUP(A42,'درآمد سود سهام'!A:S,13,0),0)</f>
        <v>0</v>
      </c>
      <c r="D42" s="6"/>
      <c r="E42" s="6">
        <f>IFERROR(VLOOKUP(A42,'درآمد ناشی از تغییر قیمت اوراق'!A:Q,9,0),0)</f>
        <v>2507813585</v>
      </c>
      <c r="F42" s="6"/>
      <c r="G42" s="6">
        <f>IFERROR(VLOOKUP(A42,'درآمد ناشی از فروش'!A:Q,9,0),0)</f>
        <v>0</v>
      </c>
      <c r="H42" s="6"/>
      <c r="I42" s="6">
        <f t="shared" si="3"/>
        <v>2507813585</v>
      </c>
      <c r="J42" s="6"/>
      <c r="K42" s="1">
        <f>+I42/$I$72</f>
        <v>1.1139669289190362E-3</v>
      </c>
      <c r="L42" s="6"/>
      <c r="M42" s="6">
        <f>IFERROR(VLOOKUP(A42,'درآمد سود سهام'!A:S,19,0),0)</f>
        <v>0</v>
      </c>
      <c r="N42" s="6"/>
      <c r="O42" s="6">
        <f>IFERROR(VLOOKUP(A42,'درآمد ناشی از تغییر قیمت اوراق'!A:Q,17,0),0)</f>
        <v>3893010126</v>
      </c>
      <c r="P42" s="6"/>
      <c r="Q42" s="6">
        <f>IFERROR(VLOOKUP(A42,'درآمد ناشی از فروش'!A:Q,17,0),0)</f>
        <v>2241243402</v>
      </c>
      <c r="R42" s="6"/>
      <c r="S42" s="6">
        <f t="shared" si="4"/>
        <v>6134253528</v>
      </c>
      <c r="T42" s="6"/>
      <c r="U42" s="1">
        <f>+S42/$S$72</f>
        <v>4.4999625410888332E-3</v>
      </c>
    </row>
    <row r="43" spans="1:21" ht="21" x14ac:dyDescent="0.55000000000000004">
      <c r="A43" s="27" t="s">
        <v>95</v>
      </c>
      <c r="C43" s="6">
        <f>IFERROR(VLOOKUP(A43,'درآمد سود سهام'!A:S,13,0),0)</f>
        <v>0</v>
      </c>
      <c r="D43" s="6"/>
      <c r="E43" s="6">
        <f>IFERROR(VLOOKUP(A43,'درآمد ناشی از تغییر قیمت اوراق'!A:Q,9,0),0)</f>
        <v>-259325260</v>
      </c>
      <c r="F43" s="6"/>
      <c r="G43" s="6">
        <f>IFERROR(VLOOKUP(A43,'درآمد ناشی از فروش'!A:Q,9,0),0)</f>
        <v>1972254728</v>
      </c>
      <c r="H43" s="6"/>
      <c r="I43" s="6">
        <f t="shared" si="3"/>
        <v>1712929468</v>
      </c>
      <c r="J43" s="6"/>
      <c r="K43" s="1">
        <f>+I43/$I$72</f>
        <v>7.6088062938014535E-4</v>
      </c>
      <c r="L43" s="6"/>
      <c r="M43" s="6">
        <f>IFERROR(VLOOKUP(A43,'درآمد سود سهام'!A:S,19,0),0)</f>
        <v>174322793</v>
      </c>
      <c r="N43" s="6"/>
      <c r="O43" s="6">
        <f>IFERROR(VLOOKUP(A43,'درآمد ناشی از تغییر قیمت اوراق'!A:Q,17,0),0)</f>
        <v>539282614</v>
      </c>
      <c r="P43" s="6"/>
      <c r="Q43" s="6">
        <f>IFERROR(VLOOKUP(A43,'درآمد ناشی از فروش'!A:Q,17,0),0)</f>
        <v>12643266430</v>
      </c>
      <c r="R43" s="6"/>
      <c r="S43" s="6">
        <f t="shared" si="4"/>
        <v>13356871837</v>
      </c>
      <c r="T43" s="6"/>
      <c r="U43" s="1">
        <f>+S43/$S$72</f>
        <v>9.7983271572117513E-3</v>
      </c>
    </row>
    <row r="44" spans="1:21" ht="21" x14ac:dyDescent="0.55000000000000004">
      <c r="A44" s="27" t="s">
        <v>103</v>
      </c>
      <c r="C44" s="6">
        <f>IFERROR(VLOOKUP(A44,'درآمد سود سهام'!A:S,13,0),0)</f>
        <v>0</v>
      </c>
      <c r="D44" s="6"/>
      <c r="E44" s="6">
        <f>IFERROR(VLOOKUP(A44,'درآمد ناشی از تغییر قیمت اوراق'!A:Q,9,0),0)</f>
        <v>34516494191</v>
      </c>
      <c r="F44" s="6"/>
      <c r="G44" s="6">
        <f>IFERROR(VLOOKUP(A44,'درآمد ناشی از فروش'!A:Q,9,0),0)</f>
        <v>0</v>
      </c>
      <c r="H44" s="6"/>
      <c r="I44" s="6">
        <f t="shared" si="3"/>
        <v>34516494191</v>
      </c>
      <c r="J44" s="6"/>
      <c r="K44" s="1">
        <f>+I44/$I$72</f>
        <v>1.5332173515999206E-2</v>
      </c>
      <c r="L44" s="6"/>
      <c r="M44" s="6">
        <f>IFERROR(VLOOKUP(A44,'درآمد سود سهام'!A:S,19,0),0)</f>
        <v>0</v>
      </c>
      <c r="N44" s="6"/>
      <c r="O44" s="6">
        <f>IFERROR(VLOOKUP(A44,'درآمد ناشی از تغییر قیمت اوراق'!A:Q,17,0),0)</f>
        <v>45961302440</v>
      </c>
      <c r="P44" s="6"/>
      <c r="Q44" s="6">
        <f>IFERROR(VLOOKUP(A44,'درآمد ناشی از فروش'!A:Q,17,0),0)</f>
        <v>0</v>
      </c>
      <c r="R44" s="6"/>
      <c r="S44" s="6">
        <f t="shared" si="4"/>
        <v>45961302440</v>
      </c>
      <c r="T44" s="6"/>
      <c r="U44" s="1">
        <f>+S44/$S$72</f>
        <v>3.3716268552579261E-2</v>
      </c>
    </row>
    <row r="45" spans="1:21" ht="21" x14ac:dyDescent="0.55000000000000004">
      <c r="A45" s="27" t="s">
        <v>98</v>
      </c>
      <c r="C45" s="6">
        <f>IFERROR(VLOOKUP(A45,'درآمد سود سهام'!A:S,13,0),0)</f>
        <v>0</v>
      </c>
      <c r="D45" s="6"/>
      <c r="E45" s="6">
        <f>IFERROR(VLOOKUP(A45,'درآمد ناشی از تغییر قیمت اوراق'!A:Q,9,0),0)</f>
        <v>1</v>
      </c>
      <c r="F45" s="6"/>
      <c r="G45" s="6">
        <f>IFERROR(VLOOKUP(A45,'درآمد ناشی از فروش'!A:Q,9,0),0)</f>
        <v>0</v>
      </c>
      <c r="H45" s="6"/>
      <c r="I45" s="6">
        <f t="shared" si="3"/>
        <v>1</v>
      </c>
      <c r="J45" s="6"/>
      <c r="K45" s="1">
        <f>+I45/$I$72</f>
        <v>4.4419845860235109E-13</v>
      </c>
      <c r="L45" s="6"/>
      <c r="M45" s="6">
        <f>IFERROR(VLOOKUP(A45,'درآمد سود سهام'!A:S,19,0),0)</f>
        <v>229013860</v>
      </c>
      <c r="N45" s="6"/>
      <c r="O45" s="6">
        <f>IFERROR(VLOOKUP(A45,'درآمد ناشی از تغییر قیمت اوراق'!A:Q,17,0),0)</f>
        <v>-866924690</v>
      </c>
      <c r="P45" s="6"/>
      <c r="Q45" s="6">
        <f>IFERROR(VLOOKUP(A45,'درآمد ناشی از فروش'!A:Q,17,0),0)</f>
        <v>0</v>
      </c>
      <c r="R45" s="6"/>
      <c r="S45" s="6">
        <f t="shared" si="4"/>
        <v>-637910830</v>
      </c>
      <c r="T45" s="6"/>
      <c r="U45" s="1">
        <f>+S45/$S$72</f>
        <v>-4.679582978518991E-4</v>
      </c>
    </row>
    <row r="46" spans="1:21" ht="21" x14ac:dyDescent="0.55000000000000004">
      <c r="A46" s="27" t="s">
        <v>104</v>
      </c>
      <c r="C46" s="6">
        <f>IFERROR(VLOOKUP(A46,'درآمد سود سهام'!A:S,13,0),0)</f>
        <v>0</v>
      </c>
      <c r="D46" s="6"/>
      <c r="E46" s="6">
        <f>IFERROR(VLOOKUP(A46,'درآمد ناشی از تغییر قیمت اوراق'!A:Q,9,0),0)</f>
        <v>702667785</v>
      </c>
      <c r="F46" s="6"/>
      <c r="G46" s="6">
        <f>IFERROR(VLOOKUP(A46,'درآمد ناشی از فروش'!A:Q,9,0),0)</f>
        <v>213354029</v>
      </c>
      <c r="H46" s="6"/>
      <c r="I46" s="6">
        <f t="shared" si="3"/>
        <v>916021814</v>
      </c>
      <c r="J46" s="6"/>
      <c r="K46" s="1">
        <f>+I46/$I$72</f>
        <v>4.0689547782492958E-4</v>
      </c>
      <c r="L46" s="6"/>
      <c r="M46" s="6">
        <f>IFERROR(VLOOKUP(A46,'درآمد سود سهام'!A:S,19,0),0)</f>
        <v>419347403</v>
      </c>
      <c r="N46" s="6"/>
      <c r="O46" s="6">
        <f>IFERROR(VLOOKUP(A46,'درآمد ناشی از تغییر قیمت اوراق'!A:Q,17,0),0)</f>
        <v>106802368</v>
      </c>
      <c r="P46" s="6"/>
      <c r="Q46" s="6">
        <f>IFERROR(VLOOKUP(A46,'درآمد ناشی از فروش'!A:Q,17,0),0)</f>
        <v>213354029</v>
      </c>
      <c r="R46" s="6"/>
      <c r="S46" s="6">
        <f t="shared" si="4"/>
        <v>739503800</v>
      </c>
      <c r="T46" s="6"/>
      <c r="U46" s="1">
        <f>+S46/$S$72</f>
        <v>5.4248481641707075E-4</v>
      </c>
    </row>
    <row r="47" spans="1:21" ht="21" x14ac:dyDescent="0.55000000000000004">
      <c r="A47" s="27" t="s">
        <v>106</v>
      </c>
      <c r="C47" s="6">
        <f>IFERROR(VLOOKUP(A47,'درآمد سود سهام'!A:S,13,0),0)</f>
        <v>0</v>
      </c>
      <c r="D47" s="6"/>
      <c r="E47" s="6">
        <f>IFERROR(VLOOKUP(A47,'درآمد ناشی از تغییر قیمت اوراق'!A:Q,9,0),0)</f>
        <v>21393165629</v>
      </c>
      <c r="F47" s="6"/>
      <c r="G47" s="6">
        <f>IFERROR(VLOOKUP(A47,'درآمد ناشی از فروش'!A:Q,9,0),0)</f>
        <v>4649221143</v>
      </c>
      <c r="H47" s="6"/>
      <c r="I47" s="6">
        <f t="shared" si="3"/>
        <v>26042386772</v>
      </c>
      <c r="J47" s="6"/>
      <c r="K47" s="1">
        <f>+I47/$I$72</f>
        <v>1.1567988062448659E-2</v>
      </c>
      <c r="L47" s="6"/>
      <c r="M47" s="6">
        <f>IFERROR(VLOOKUP(A47,'درآمد سود سهام'!A:S,19,0),0)</f>
        <v>513668976</v>
      </c>
      <c r="N47" s="6"/>
      <c r="O47" s="6">
        <f>IFERROR(VLOOKUP(A47,'درآمد ناشی از تغییر قیمت اوراق'!A:Q,17,0),0)</f>
        <v>20738812730</v>
      </c>
      <c r="P47" s="6"/>
      <c r="Q47" s="6">
        <f>IFERROR(VLOOKUP(A47,'درآمد ناشی از فروش'!A:Q,17,0),0)</f>
        <v>4415516677</v>
      </c>
      <c r="R47" s="6"/>
      <c r="S47" s="6">
        <f t="shared" si="4"/>
        <v>25667998383</v>
      </c>
      <c r="T47" s="6"/>
      <c r="U47" s="1">
        <f>+S47/$S$72</f>
        <v>1.8829517022894843E-2</v>
      </c>
    </row>
    <row r="48" spans="1:21" ht="21" x14ac:dyDescent="0.55000000000000004">
      <c r="A48" s="27" t="s">
        <v>96</v>
      </c>
      <c r="C48" s="6">
        <f>IFERROR(VLOOKUP(A48,'درآمد سود سهام'!A:S,13,0),0)</f>
        <v>0</v>
      </c>
      <c r="D48" s="6"/>
      <c r="E48" s="6">
        <f>IFERROR(VLOOKUP(A48,'درآمد ناشی از تغییر قیمت اوراق'!A:Q,9,0),0)</f>
        <v>0</v>
      </c>
      <c r="F48" s="6"/>
      <c r="G48" s="6">
        <f>IFERROR(VLOOKUP(A48,'درآمد ناشی از فروش'!A:Q,9,0),0)</f>
        <v>0</v>
      </c>
      <c r="H48" s="6"/>
      <c r="I48" s="6">
        <f t="shared" si="3"/>
        <v>0</v>
      </c>
      <c r="J48" s="6"/>
      <c r="K48" s="1">
        <f>+I48/$I$72</f>
        <v>0</v>
      </c>
      <c r="L48" s="6"/>
      <c r="M48" s="6">
        <f>IFERROR(VLOOKUP(A48,'درآمد سود سهام'!A:S,19,0),0)</f>
        <v>0</v>
      </c>
      <c r="N48" s="6"/>
      <c r="O48" s="6">
        <f>IFERROR(VLOOKUP(A48,'درآمد ناشی از تغییر قیمت اوراق'!A:Q,17,0),0)</f>
        <v>0</v>
      </c>
      <c r="P48" s="6"/>
      <c r="Q48" s="6">
        <f>IFERROR(VLOOKUP(A48,'درآمد ناشی از فروش'!A:Q,17,0),0)</f>
        <v>41095950420</v>
      </c>
      <c r="R48" s="6"/>
      <c r="S48" s="6">
        <f t="shared" si="4"/>
        <v>41095950420</v>
      </c>
      <c r="T48" s="6"/>
      <c r="U48" s="1">
        <f>+S48/$S$72</f>
        <v>3.0147146125657151E-2</v>
      </c>
    </row>
    <row r="49" spans="1:21" ht="21" x14ac:dyDescent="0.55000000000000004">
      <c r="A49" s="27" t="s">
        <v>101</v>
      </c>
      <c r="C49" s="6">
        <f>IFERROR(VLOOKUP(A49,'درآمد سود سهام'!A:S,13,0),0)</f>
        <v>0</v>
      </c>
      <c r="D49" s="6"/>
      <c r="E49" s="6">
        <f>IFERROR(VLOOKUP(A49,'درآمد ناشی از تغییر قیمت اوراق'!A:Q,9,0),0)</f>
        <v>114322853774</v>
      </c>
      <c r="F49" s="6"/>
      <c r="G49" s="6">
        <f>IFERROR(VLOOKUP(A49,'درآمد ناشی از فروش'!A:Q,9,0),0)</f>
        <v>2042448250</v>
      </c>
      <c r="H49" s="6"/>
      <c r="I49" s="6">
        <f t="shared" si="3"/>
        <v>116365302024</v>
      </c>
      <c r="J49" s="6"/>
      <c r="K49" s="1">
        <f>+I49/$I$72</f>
        <v>5.1689287793857848E-2</v>
      </c>
      <c r="L49" s="6"/>
      <c r="M49" s="6">
        <f>IFERROR(VLOOKUP(A49,'درآمد سود سهام'!A:S,19,0),0)</f>
        <v>14149717081</v>
      </c>
      <c r="N49" s="6"/>
      <c r="O49" s="6">
        <f>IFERROR(VLOOKUP(A49,'درآمد ناشی از تغییر قیمت اوراق'!A:Q,17,0),0)</f>
        <v>64985286698</v>
      </c>
      <c r="P49" s="6"/>
      <c r="Q49" s="6">
        <f>IFERROR(VLOOKUP(A49,'درآمد ناشی از فروش'!A:Q,17,0),0)</f>
        <v>2042448250</v>
      </c>
      <c r="R49" s="6"/>
      <c r="S49" s="6">
        <f t="shared" si="4"/>
        <v>81177452029</v>
      </c>
      <c r="T49" s="6"/>
      <c r="U49" s="1">
        <f>+S49/$S$72</f>
        <v>5.9550113415451862E-2</v>
      </c>
    </row>
    <row r="50" spans="1:21" ht="21" x14ac:dyDescent="0.55000000000000004">
      <c r="A50" s="27" t="s">
        <v>111</v>
      </c>
      <c r="C50" s="6">
        <f>IFERROR(VLOOKUP(A50,'درآمد سود سهام'!A:S,13,0),0)</f>
        <v>0</v>
      </c>
      <c r="D50" s="6"/>
      <c r="E50" s="6">
        <f>IFERROR(VLOOKUP(A50,'درآمد ناشی از تغییر قیمت اوراق'!A:Q,9,0),0)</f>
        <v>14951193418</v>
      </c>
      <c r="F50" s="6"/>
      <c r="G50" s="6">
        <f>IFERROR(VLOOKUP(A50,'درآمد ناشی از فروش'!A:Q,9,0),0)</f>
        <v>2465820517</v>
      </c>
      <c r="H50" s="6"/>
      <c r="I50" s="6">
        <f t="shared" ref="I50:I61" si="5">+G50+E50+C50</f>
        <v>17417013935</v>
      </c>
      <c r="J50" s="6"/>
      <c r="K50" s="1">
        <f>+I50/$I$72</f>
        <v>7.7366107433826702E-3</v>
      </c>
      <c r="L50" s="6"/>
      <c r="M50" s="6">
        <f>IFERROR(VLOOKUP(A50,'درآمد سود سهام'!A:S,19,0),0)</f>
        <v>1396048522</v>
      </c>
      <c r="N50" s="6"/>
      <c r="O50" s="6">
        <f>IFERROR(VLOOKUP(A50,'درآمد ناشی از تغییر قیمت اوراق'!A:Q,17,0),0)</f>
        <v>9707823052</v>
      </c>
      <c r="P50" s="6"/>
      <c r="Q50" s="6">
        <f>IFERROR(VLOOKUP(A50,'درآمد ناشی از فروش'!A:Q,17,0),0)</f>
        <v>2465820517</v>
      </c>
      <c r="R50" s="6"/>
      <c r="S50" s="6">
        <f t="shared" ref="S50:S61" si="6">+Q50+O50+M50</f>
        <v>13569692091</v>
      </c>
      <c r="T50" s="6"/>
      <c r="U50" s="1">
        <f>+S50/$S$72</f>
        <v>9.9544477294400812E-3</v>
      </c>
    </row>
    <row r="51" spans="1:21" ht="21" x14ac:dyDescent="0.55000000000000004">
      <c r="A51" s="27" t="s">
        <v>112</v>
      </c>
      <c r="C51" s="6">
        <f>IFERROR(VLOOKUP(A51,'درآمد سود سهام'!A:S,13,0),0)</f>
        <v>0</v>
      </c>
      <c r="D51" s="6"/>
      <c r="E51" s="6">
        <f>IFERROR(VLOOKUP(A51,'درآمد ناشی از تغییر قیمت اوراق'!A:Q,9,0),0)</f>
        <v>930026958</v>
      </c>
      <c r="F51" s="6"/>
      <c r="G51" s="6">
        <f>IFERROR(VLOOKUP(A51,'درآمد ناشی از فروش'!A:Q,9,0),0)</f>
        <v>0</v>
      </c>
      <c r="H51" s="6"/>
      <c r="I51" s="6">
        <f t="shared" si="5"/>
        <v>930026958</v>
      </c>
      <c r="J51" s="6"/>
      <c r="K51" s="1">
        <f>+I51/$I$72</f>
        <v>4.1311654120223352E-4</v>
      </c>
      <c r="L51" s="6"/>
      <c r="M51" s="6">
        <f>IFERROR(VLOOKUP(A51,'درآمد سود سهام'!A:S,19,0),0)</f>
        <v>3467900289</v>
      </c>
      <c r="N51" s="6"/>
      <c r="O51" s="6">
        <f>IFERROR(VLOOKUP(A51,'درآمد ناشی از تغییر قیمت اوراق'!A:Q,17,0),0)</f>
        <v>2207924508</v>
      </c>
      <c r="P51" s="6"/>
      <c r="Q51" s="6">
        <f>IFERROR(VLOOKUP(A51,'درآمد ناشی از فروش'!A:Q,17,0),0)</f>
        <v>726534215</v>
      </c>
      <c r="R51" s="6"/>
      <c r="S51" s="6">
        <f t="shared" si="6"/>
        <v>6402359012</v>
      </c>
      <c r="T51" s="6"/>
      <c r="U51" s="1">
        <f>+S51/$S$72</f>
        <v>4.6966392238430663E-3</v>
      </c>
    </row>
    <row r="52" spans="1:21" ht="21" x14ac:dyDescent="0.55000000000000004">
      <c r="A52" s="27" t="s">
        <v>118</v>
      </c>
      <c r="C52" s="6">
        <f>IFERROR(VLOOKUP(A52,'درآمد سود سهام'!A:S,13,0),0)</f>
        <v>0</v>
      </c>
      <c r="D52" s="6"/>
      <c r="E52" s="6">
        <f>IFERROR(VLOOKUP(A52,'درآمد ناشی از تغییر قیمت اوراق'!A:Q,9,0),0)</f>
        <v>-2877934493</v>
      </c>
      <c r="F52" s="6"/>
      <c r="G52" s="6">
        <f>IFERROR(VLOOKUP(A52,'درآمد ناشی از فروش'!A:Q,9,0),0)</f>
        <v>0</v>
      </c>
      <c r="H52" s="6"/>
      <c r="I52" s="6">
        <f t="shared" ref="I52:I59" si="7">+G52+E52+C52</f>
        <v>-2877934493</v>
      </c>
      <c r="J52" s="6"/>
      <c r="K52" s="1">
        <f t="shared" ref="K52:K59" si="8">+I52/$I$72</f>
        <v>-1.2783740657491389E-3</v>
      </c>
      <c r="L52" s="6"/>
      <c r="M52" s="6">
        <f>IFERROR(VLOOKUP(A52,'درآمد سود سهام'!A:S,19,0),0)</f>
        <v>0</v>
      </c>
      <c r="N52" s="6"/>
      <c r="O52" s="6">
        <f>IFERROR(VLOOKUP(A52,'درآمد ناشی از تغییر قیمت اوراق'!A:Q,17,0),0)</f>
        <v>-2877934493</v>
      </c>
      <c r="P52" s="6"/>
      <c r="Q52" s="6">
        <f>IFERROR(VLOOKUP(A52,'درآمد ناشی از فروش'!A:Q,17,0),0)</f>
        <v>0</v>
      </c>
      <c r="R52" s="6"/>
      <c r="S52" s="6">
        <f t="shared" ref="S52:S59" si="9">+Q52+O52+M52</f>
        <v>-2877934493</v>
      </c>
      <c r="T52" s="6"/>
      <c r="U52" s="1">
        <f t="shared" ref="U52:U59" si="10">+S52/$S$72</f>
        <v>-2.1111937019058732E-3</v>
      </c>
    </row>
    <row r="53" spans="1:21" ht="21" x14ac:dyDescent="0.55000000000000004">
      <c r="A53" s="27" t="s">
        <v>119</v>
      </c>
      <c r="C53" s="6">
        <f>IFERROR(VLOOKUP(A53,'درآمد سود سهام'!A:S,13,0),0)</f>
        <v>0</v>
      </c>
      <c r="D53" s="6"/>
      <c r="E53" s="6">
        <f>IFERROR(VLOOKUP(A53,'درآمد ناشی از تغییر قیمت اوراق'!A:Q,9,0),0)</f>
        <v>4384250430</v>
      </c>
      <c r="F53" s="6"/>
      <c r="G53" s="6">
        <f>IFERROR(VLOOKUP(A53,'درآمد ناشی از فروش'!A:Q,9,0),0)</f>
        <v>1275222064</v>
      </c>
      <c r="H53" s="6"/>
      <c r="I53" s="6">
        <f t="shared" si="7"/>
        <v>5659472494</v>
      </c>
      <c r="J53" s="6"/>
      <c r="K53" s="1">
        <f t="shared" si="8"/>
        <v>2.5139289583372038E-3</v>
      </c>
      <c r="L53" s="6"/>
      <c r="M53" s="6">
        <f>IFERROR(VLOOKUP(A53,'درآمد سود سهام'!A:S,19,0),0)</f>
        <v>0</v>
      </c>
      <c r="N53" s="6"/>
      <c r="O53" s="6">
        <f>IFERROR(VLOOKUP(A53,'درآمد ناشی از تغییر قیمت اوراق'!A:Q,17,0),0)</f>
        <v>4384250430</v>
      </c>
      <c r="P53" s="6"/>
      <c r="Q53" s="6">
        <f>IFERROR(VLOOKUP(A53,'درآمد ناشی از فروش'!A:Q,17,0),0)</f>
        <v>1275222064</v>
      </c>
      <c r="R53" s="6"/>
      <c r="S53" s="6">
        <f t="shared" si="9"/>
        <v>5659472494</v>
      </c>
      <c r="T53" s="6"/>
      <c r="U53" s="1">
        <f t="shared" si="10"/>
        <v>4.1516729148992218E-3</v>
      </c>
    </row>
    <row r="54" spans="1:21" ht="21" x14ac:dyDescent="0.55000000000000004">
      <c r="A54" s="27" t="s">
        <v>62</v>
      </c>
      <c r="C54" s="6">
        <f>IFERROR(VLOOKUP(A54,'درآمد سود سهام'!A:S,13,0),0)</f>
        <v>0</v>
      </c>
      <c r="D54" s="6"/>
      <c r="E54" s="6">
        <f>IFERROR(VLOOKUP(A54,'درآمد ناشی از تغییر قیمت اوراق'!A:Q,9,0),0)</f>
        <v>0</v>
      </c>
      <c r="F54" s="6"/>
      <c r="G54" s="6">
        <f>IFERROR(VLOOKUP(A54,'درآمد ناشی از فروش'!A:Q,9,0),0)</f>
        <v>0</v>
      </c>
      <c r="H54" s="6"/>
      <c r="I54" s="6">
        <f t="shared" si="7"/>
        <v>0</v>
      </c>
      <c r="J54" s="6"/>
      <c r="K54" s="1">
        <f t="shared" si="8"/>
        <v>0</v>
      </c>
      <c r="L54" s="6"/>
      <c r="M54" s="6">
        <f>IFERROR(VLOOKUP(A54,'درآمد سود سهام'!A:S,19,0),0)</f>
        <v>0</v>
      </c>
      <c r="N54" s="6"/>
      <c r="O54" s="6">
        <f>IFERROR(VLOOKUP(A54,'درآمد ناشی از تغییر قیمت اوراق'!A:Q,17,0),0)</f>
        <v>0</v>
      </c>
      <c r="P54" s="6"/>
      <c r="Q54" s="6">
        <f>IFERROR(VLOOKUP(A54,'درآمد ناشی از فروش'!A:Q,17,0),0)</f>
        <v>0</v>
      </c>
      <c r="R54" s="6"/>
      <c r="S54" s="6">
        <f t="shared" si="9"/>
        <v>0</v>
      </c>
      <c r="T54" s="6"/>
      <c r="U54" s="1">
        <f t="shared" si="10"/>
        <v>0</v>
      </c>
    </row>
    <row r="55" spans="1:21" ht="21" x14ac:dyDescent="0.55000000000000004">
      <c r="A55" s="27" t="s">
        <v>126</v>
      </c>
      <c r="C55" s="6">
        <f>IFERROR(VLOOKUP(A55,'درآمد سود سهام'!A:S,13,0),0)</f>
        <v>0</v>
      </c>
      <c r="D55" s="6"/>
      <c r="E55" s="6">
        <f>IFERROR(VLOOKUP(A55,'درآمد ناشی از تغییر قیمت اوراق'!A:Q,9,0),0)</f>
        <v>-2979486290</v>
      </c>
      <c r="F55" s="6"/>
      <c r="G55" s="6">
        <f>IFERROR(VLOOKUP(A55,'درآمد ناشی از فروش'!A:Q,9,0),0)</f>
        <v>-681479080</v>
      </c>
      <c r="H55" s="6"/>
      <c r="I55" s="6">
        <f t="shared" si="7"/>
        <v>-3660965370</v>
      </c>
      <c r="J55" s="6"/>
      <c r="K55" s="1">
        <f t="shared" si="8"/>
        <v>-1.626195174350586E-3</v>
      </c>
      <c r="L55" s="6"/>
      <c r="M55" s="6">
        <f>IFERROR(VLOOKUP(A55,'درآمد سود سهام'!A:S,19,0),0)</f>
        <v>0</v>
      </c>
      <c r="N55" s="6"/>
      <c r="O55" s="6">
        <f>IFERROR(VLOOKUP(A55,'درآمد ناشی از تغییر قیمت اوراق'!A:Q,17,0),0)</f>
        <v>-2979486290</v>
      </c>
      <c r="P55" s="6"/>
      <c r="Q55" s="6">
        <f>IFERROR(VLOOKUP(A55,'درآمد ناشی از فروش'!A:Q,17,0),0)</f>
        <v>-681479080</v>
      </c>
      <c r="R55" s="6"/>
      <c r="S55" s="6">
        <f t="shared" si="9"/>
        <v>-3660965370</v>
      </c>
      <c r="T55" s="6"/>
      <c r="U55" s="1">
        <f t="shared" si="10"/>
        <v>-2.6856090890320016E-3</v>
      </c>
    </row>
    <row r="56" spans="1:21" ht="21" x14ac:dyDescent="0.55000000000000004">
      <c r="A56" s="27" t="s">
        <v>127</v>
      </c>
      <c r="C56" s="6">
        <f>IFERROR(VLOOKUP(A56,'درآمد سود سهام'!A:S,13,0),0)</f>
        <v>0</v>
      </c>
      <c r="D56" s="6"/>
      <c r="E56" s="6">
        <f>IFERROR(VLOOKUP(A56,'درآمد ناشی از تغییر قیمت اوراق'!A:Q,9,0),0)</f>
        <v>-926994939</v>
      </c>
      <c r="F56" s="6"/>
      <c r="G56" s="6">
        <f>IFERROR(VLOOKUP(A56,'درآمد ناشی از فروش'!A:Q,9,0),0)</f>
        <v>7490745</v>
      </c>
      <c r="H56" s="6"/>
      <c r="I56" s="6">
        <f t="shared" si="7"/>
        <v>-919504194</v>
      </c>
      <c r="J56" s="6"/>
      <c r="K56" s="1">
        <f t="shared" si="8"/>
        <v>-4.0844234565319722E-4</v>
      </c>
      <c r="L56" s="6"/>
      <c r="M56" s="6">
        <f>IFERROR(VLOOKUP(A56,'درآمد سود سهام'!A:S,19,0),0)</f>
        <v>0</v>
      </c>
      <c r="N56" s="6"/>
      <c r="O56" s="6">
        <f>IFERROR(VLOOKUP(A56,'درآمد ناشی از تغییر قیمت اوراق'!A:Q,17,0),0)</f>
        <v>-926994939</v>
      </c>
      <c r="P56" s="6"/>
      <c r="Q56" s="6">
        <f>IFERROR(VLOOKUP(A56,'درآمد ناشی از فروش'!A:Q,17,0),0)</f>
        <v>7490745</v>
      </c>
      <c r="R56" s="6"/>
      <c r="S56" s="6">
        <f t="shared" si="9"/>
        <v>-919504194</v>
      </c>
      <c r="T56" s="6"/>
      <c r="U56" s="1">
        <f t="shared" si="10"/>
        <v>-6.7452941266402772E-4</v>
      </c>
    </row>
    <row r="57" spans="1:21" ht="21" x14ac:dyDescent="0.55000000000000004">
      <c r="A57" s="27" t="s">
        <v>117</v>
      </c>
      <c r="C57" s="6">
        <f>IFERROR(VLOOKUP(A57,'درآمد سود سهام'!A:S,13,0),0)</f>
        <v>0</v>
      </c>
      <c r="D57" s="6"/>
      <c r="E57" s="6">
        <f>IFERROR(VLOOKUP(A57,'درآمد ناشی از تغییر قیمت اوراق'!A:Q,9,0),0)</f>
        <v>263585248</v>
      </c>
      <c r="F57" s="6"/>
      <c r="G57" s="6">
        <f>IFERROR(VLOOKUP(A57,'درآمد ناشی از فروش'!A:Q,9,0),0)</f>
        <v>0</v>
      </c>
      <c r="H57" s="6"/>
      <c r="I57" s="6">
        <f t="shared" si="7"/>
        <v>263585248</v>
      </c>
      <c r="J57" s="6"/>
      <c r="K57" s="1">
        <f t="shared" si="8"/>
        <v>1.1708416087191845E-4</v>
      </c>
      <c r="L57" s="6"/>
      <c r="M57" s="6">
        <f>IFERROR(VLOOKUP(A57,'درآمد سود سهام'!A:S,19,0),0)</f>
        <v>0</v>
      </c>
      <c r="N57" s="6"/>
      <c r="O57" s="6">
        <f>IFERROR(VLOOKUP(A57,'درآمد ناشی از تغییر قیمت اوراق'!A:Q,17,0),0)</f>
        <v>263585248</v>
      </c>
      <c r="P57" s="6"/>
      <c r="Q57" s="6">
        <f>IFERROR(VLOOKUP(A57,'درآمد ناشی از فروش'!A:Q,17,0),0)</f>
        <v>0</v>
      </c>
      <c r="R57" s="6"/>
      <c r="S57" s="6">
        <f t="shared" si="9"/>
        <v>263585248</v>
      </c>
      <c r="T57" s="6"/>
      <c r="U57" s="1">
        <f t="shared" si="10"/>
        <v>1.9336073035936807E-4</v>
      </c>
    </row>
    <row r="58" spans="1:21" ht="21" x14ac:dyDescent="0.55000000000000004">
      <c r="A58" s="27" t="s">
        <v>113</v>
      </c>
      <c r="C58" s="6">
        <f>IFERROR(VLOOKUP(A58,'درآمد سود سهام'!A:S,13,0),0)</f>
        <v>0</v>
      </c>
      <c r="D58" s="6"/>
      <c r="E58" s="6">
        <f>IFERROR(VLOOKUP(A58,'درآمد ناشی از تغییر قیمت اوراق'!A:Q,9,0),0)</f>
        <v>0</v>
      </c>
      <c r="F58" s="6"/>
      <c r="G58" s="6">
        <f>IFERROR(VLOOKUP(A58,'درآمد ناشی از فروش'!A:Q,9,0),0)</f>
        <v>65278240</v>
      </c>
      <c r="H58" s="6"/>
      <c r="I58" s="6">
        <f t="shared" si="7"/>
        <v>65278240</v>
      </c>
      <c r="J58" s="6"/>
      <c r="K58" s="1">
        <f t="shared" si="8"/>
        <v>2.899649358827434E-5</v>
      </c>
      <c r="L58" s="6"/>
      <c r="M58" s="6">
        <f>IFERROR(VLOOKUP(A58,'درآمد سود سهام'!A:S,19,0),0)</f>
        <v>0</v>
      </c>
      <c r="N58" s="6"/>
      <c r="O58" s="6">
        <f>IFERROR(VLOOKUP(A58,'درآمد ناشی از تغییر قیمت اوراق'!A:Q,17,0),0)</f>
        <v>0</v>
      </c>
      <c r="P58" s="6"/>
      <c r="Q58" s="6">
        <f>IFERROR(VLOOKUP(A58,'درآمد ناشی از فروش'!A:Q,17,0),0)</f>
        <v>65278240</v>
      </c>
      <c r="R58" s="6"/>
      <c r="S58" s="6">
        <f t="shared" si="9"/>
        <v>65278240</v>
      </c>
      <c r="T58" s="6"/>
      <c r="U58" s="1">
        <f t="shared" si="10"/>
        <v>4.7886777650675335E-5</v>
      </c>
    </row>
    <row r="59" spans="1:21" ht="21" x14ac:dyDescent="0.55000000000000004">
      <c r="A59" s="27" t="s">
        <v>115</v>
      </c>
      <c r="C59" s="6">
        <f>IFERROR(VLOOKUP(A59,'درآمد سود سهام'!A:S,13,0),0)</f>
        <v>0</v>
      </c>
      <c r="D59" s="6"/>
      <c r="E59" s="6">
        <f>IFERROR(VLOOKUP(A59,'درآمد ناشی از تغییر قیمت اوراق'!A:Q,9,0),0)</f>
        <v>0</v>
      </c>
      <c r="F59" s="6"/>
      <c r="G59" s="6">
        <f>IFERROR(VLOOKUP(A59,'درآمد ناشی از فروش'!A:Q,9,0),0)</f>
        <v>839607319</v>
      </c>
      <c r="H59" s="6"/>
      <c r="I59" s="6">
        <f t="shared" si="7"/>
        <v>839607319</v>
      </c>
      <c r="J59" s="6"/>
      <c r="K59" s="1">
        <f t="shared" si="8"/>
        <v>3.7295227693105249E-4</v>
      </c>
      <c r="L59" s="6"/>
      <c r="M59" s="6">
        <f>IFERROR(VLOOKUP(A59,'درآمد سود سهام'!A:S,19,0),0)</f>
        <v>0</v>
      </c>
      <c r="N59" s="6"/>
      <c r="O59" s="6">
        <f>IFERROR(VLOOKUP(A59,'درآمد ناشی از تغییر قیمت اوراق'!A:Q,17,0),0)</f>
        <v>0</v>
      </c>
      <c r="P59" s="6"/>
      <c r="Q59" s="6">
        <f>IFERROR(VLOOKUP(A59,'درآمد ناشی از فروش'!A:Q,17,0),0)</f>
        <v>839607319</v>
      </c>
      <c r="R59" s="6"/>
      <c r="S59" s="6">
        <f t="shared" si="9"/>
        <v>839607319</v>
      </c>
      <c r="T59" s="6"/>
      <c r="U59" s="1">
        <f t="shared" si="10"/>
        <v>6.1591870428541939E-4</v>
      </c>
    </row>
    <row r="60" spans="1:21" ht="21" x14ac:dyDescent="0.55000000000000004">
      <c r="A60" s="27" t="s">
        <v>116</v>
      </c>
      <c r="C60" s="6">
        <f>IFERROR(VLOOKUP(A60,'درآمد سود سهام'!A:S,13,0),0)</f>
        <v>0</v>
      </c>
      <c r="D60" s="6"/>
      <c r="E60" s="6">
        <f>IFERROR(VLOOKUP(A60,'درآمد ناشی از تغییر قیمت اوراق'!A:Q,9,0),0)</f>
        <v>0</v>
      </c>
      <c r="F60" s="6"/>
      <c r="G60" s="6">
        <f>IFERROR(VLOOKUP(A60,'درآمد ناشی از فروش'!A:Q,9,0),0)</f>
        <v>0</v>
      </c>
      <c r="H60" s="6"/>
      <c r="I60" s="6">
        <f t="shared" si="5"/>
        <v>0</v>
      </c>
      <c r="J60" s="6"/>
      <c r="K60" s="1">
        <f>+I60/$I$72</f>
        <v>0</v>
      </c>
      <c r="L60" s="6"/>
      <c r="M60" s="6">
        <f>IFERROR(VLOOKUP(A60,'درآمد سود سهام'!A:S,19,0),0)</f>
        <v>0</v>
      </c>
      <c r="N60" s="6"/>
      <c r="O60" s="6">
        <f>IFERROR(VLOOKUP(A60,'درآمد ناشی از تغییر قیمت اوراق'!A:Q,17,0),0)</f>
        <v>0</v>
      </c>
      <c r="P60" s="6"/>
      <c r="Q60" s="6">
        <f>IFERROR(VLOOKUP(A60,'درآمد ناشی از فروش'!A:Q,17,0),0)</f>
        <v>-474648531</v>
      </c>
      <c r="R60" s="6"/>
      <c r="S60" s="6">
        <f t="shared" si="6"/>
        <v>-474648531</v>
      </c>
      <c r="T60" s="6"/>
      <c r="U60" s="1">
        <f>+S60/$S$72</f>
        <v>-3.4819242470717166E-4</v>
      </c>
    </row>
    <row r="61" spans="1:21" ht="21" x14ac:dyDescent="0.55000000000000004">
      <c r="A61" s="27" t="s">
        <v>114</v>
      </c>
      <c r="C61" s="6">
        <f>IFERROR(VLOOKUP(A61,'درآمد سود سهام'!A:S,13,0),0)</f>
        <v>0</v>
      </c>
      <c r="D61" s="6"/>
      <c r="E61" s="6">
        <f>IFERROR(VLOOKUP(A61,'درآمد ناشی از تغییر قیمت اوراق'!A:Q,9,0),0)</f>
        <v>0</v>
      </c>
      <c r="F61" s="6"/>
      <c r="G61" s="6">
        <f>IFERROR(VLOOKUP(A61,'درآمد ناشی از فروش'!A:Q,9,0),0)</f>
        <v>-782470018</v>
      </c>
      <c r="H61" s="6"/>
      <c r="I61" s="6">
        <f t="shared" si="5"/>
        <v>-782470018</v>
      </c>
      <c r="J61" s="6"/>
      <c r="K61" s="1">
        <f>+I61/$I$72</f>
        <v>-3.4757197589815392E-4</v>
      </c>
      <c r="L61" s="6"/>
      <c r="M61" s="6">
        <f>IFERROR(VLOOKUP(A61,'درآمد سود سهام'!A:S,19,0),0)</f>
        <v>0</v>
      </c>
      <c r="N61" s="6"/>
      <c r="O61" s="6">
        <f>IFERROR(VLOOKUP(A61,'درآمد ناشی از تغییر قیمت اوراق'!A:Q,17,0),0)</f>
        <v>0</v>
      </c>
      <c r="P61" s="6"/>
      <c r="Q61" s="6">
        <f>IFERROR(VLOOKUP(A61,'درآمد ناشی از فروش'!A:Q,17,0),0)</f>
        <v>-2294720463</v>
      </c>
      <c r="R61" s="6"/>
      <c r="S61" s="6">
        <f t="shared" si="6"/>
        <v>-2294720463</v>
      </c>
      <c r="T61" s="6"/>
      <c r="U61" s="1">
        <f>+S61/$S$72</f>
        <v>-1.6833598544037916E-3</v>
      </c>
    </row>
    <row r="62" spans="1:21" ht="21" x14ac:dyDescent="0.55000000000000004">
      <c r="A62" s="27" t="s">
        <v>108</v>
      </c>
      <c r="C62" s="6">
        <f>IFERROR(VLOOKUP(A62,'درآمد سود سهام'!A:S,13,0),0)</f>
        <v>0</v>
      </c>
      <c r="D62" s="6"/>
      <c r="E62" s="6">
        <f>IFERROR(VLOOKUP(A62,'درآمد ناشی از تغییر قیمت اوراق'!A:Q,9,0),0)</f>
        <v>0</v>
      </c>
      <c r="F62" s="6"/>
      <c r="G62" s="6">
        <f>IFERROR(VLOOKUP(A62,'درآمد ناشی از فروش'!A:Q,9,0),0)</f>
        <v>0</v>
      </c>
      <c r="H62" s="6"/>
      <c r="I62" s="6">
        <f t="shared" si="3"/>
        <v>0</v>
      </c>
      <c r="J62" s="6"/>
      <c r="K62" s="1">
        <f>+I62/$I$72</f>
        <v>0</v>
      </c>
      <c r="L62" s="6"/>
      <c r="M62" s="6">
        <f>IFERROR(VLOOKUP(A62,'درآمد سود سهام'!A:S,19,0),0)</f>
        <v>0</v>
      </c>
      <c r="N62" s="6"/>
      <c r="O62" s="6">
        <f>IFERROR(VLOOKUP(A62,'درآمد ناشی از تغییر قیمت اوراق'!A:Q,17,0),0)</f>
        <v>0</v>
      </c>
      <c r="P62" s="6"/>
      <c r="Q62" s="6">
        <f>IFERROR(VLOOKUP(A62,'درآمد ناشی از فروش'!A:Q,17,0),0)</f>
        <v>60680118</v>
      </c>
      <c r="R62" s="6"/>
      <c r="S62" s="6">
        <f t="shared" si="4"/>
        <v>60680118</v>
      </c>
      <c r="T62" s="6"/>
      <c r="U62" s="1">
        <f>+S62/$S$72</f>
        <v>4.4513689684077608E-5</v>
      </c>
    </row>
    <row r="63" spans="1:21" ht="21" x14ac:dyDescent="0.55000000000000004">
      <c r="A63" s="27" t="s">
        <v>109</v>
      </c>
      <c r="C63" s="6">
        <f>IFERROR(VLOOKUP(A63,'درآمد سود سهام'!A:S,13,0),0)</f>
        <v>0</v>
      </c>
      <c r="D63" s="6"/>
      <c r="E63" s="6">
        <f>IFERROR(VLOOKUP(A63,'درآمد ناشی از تغییر قیمت اوراق'!A:Q,9,0),0)</f>
        <v>0</v>
      </c>
      <c r="F63" s="6"/>
      <c r="G63" s="6">
        <f>IFERROR(VLOOKUP(A63,'درآمد ناشی از فروش'!A:Q,9,0),0)</f>
        <v>0</v>
      </c>
      <c r="H63" s="6"/>
      <c r="I63" s="6">
        <f t="shared" si="3"/>
        <v>0</v>
      </c>
      <c r="J63" s="6"/>
      <c r="K63" s="1">
        <f>+I63/$I$72</f>
        <v>0</v>
      </c>
      <c r="L63" s="6"/>
      <c r="M63" s="6">
        <f>IFERROR(VLOOKUP(A63,'درآمد سود سهام'!A:S,19,0),0)</f>
        <v>0</v>
      </c>
      <c r="N63" s="6"/>
      <c r="O63" s="6">
        <f>IFERROR(VLOOKUP(A63,'درآمد ناشی از تغییر قیمت اوراق'!A:Q,17,0),0)</f>
        <v>0</v>
      </c>
      <c r="P63" s="6"/>
      <c r="Q63" s="6">
        <f>IFERROR(VLOOKUP(A63,'درآمد ناشی از فروش'!A:Q,17,0),0)</f>
        <v>63969050</v>
      </c>
      <c r="R63" s="6"/>
      <c r="S63" s="6">
        <f t="shared" si="4"/>
        <v>63969050</v>
      </c>
      <c r="T63" s="6"/>
      <c r="U63" s="1">
        <f>+S63/$S$72</f>
        <v>4.6926382725314485E-5</v>
      </c>
    </row>
    <row r="64" spans="1:21" ht="21" x14ac:dyDescent="0.55000000000000004">
      <c r="A64" s="27" t="s">
        <v>123</v>
      </c>
      <c r="C64" s="6">
        <f>IFERROR(VLOOKUP(A64,'درآمد سود سهام'!A:S,13,0),0)</f>
        <v>0</v>
      </c>
      <c r="D64" s="6"/>
      <c r="E64" s="6">
        <f>IFERROR(VLOOKUP(A64,'درآمد ناشی از تغییر قیمت اوراق'!A:Q,9,0),0)</f>
        <v>0</v>
      </c>
      <c r="F64" s="6"/>
      <c r="G64" s="6">
        <f>IFERROR(VLOOKUP(A64,'درآمد ناشی از فروش'!A:Q,9,0),0)</f>
        <v>8861793695</v>
      </c>
      <c r="H64" s="6"/>
      <c r="I64" s="6">
        <f t="shared" ref="I64:I68" si="11">+G64+E64+C64</f>
        <v>8861793695</v>
      </c>
      <c r="J64" s="6"/>
      <c r="K64" s="1">
        <f t="shared" ref="K64:K68" si="12">+I64/$I$72</f>
        <v>3.936395099771034E-3</v>
      </c>
      <c r="L64" s="6"/>
      <c r="M64" s="6">
        <f>IFERROR(VLOOKUP(A64,'درآمد سود سهام'!A:S,19,0),0)</f>
        <v>0</v>
      </c>
      <c r="N64" s="6"/>
      <c r="O64" s="6">
        <f>IFERROR(VLOOKUP(A64,'درآمد ناشی از تغییر قیمت اوراق'!A:Q,17,0),0)</f>
        <v>0</v>
      </c>
      <c r="P64" s="6"/>
      <c r="Q64" s="6">
        <f>IFERROR(VLOOKUP(A64,'درآمد ناشی از فروش'!A:Q,17,0),0)</f>
        <v>8861793695</v>
      </c>
      <c r="R64" s="6"/>
      <c r="S64" s="6">
        <f t="shared" ref="S64:S68" si="13">+Q64+O64+M64</f>
        <v>8861793695</v>
      </c>
      <c r="T64" s="6"/>
      <c r="U64" s="1">
        <f t="shared" ref="U64:U68" si="14">+S64/$S$72</f>
        <v>6.5008300508503543E-3</v>
      </c>
    </row>
    <row r="65" spans="1:21" ht="21" x14ac:dyDescent="0.55000000000000004">
      <c r="A65" s="27" t="s">
        <v>124</v>
      </c>
      <c r="C65" s="6">
        <f>IFERROR(VLOOKUP(A65,'درآمد سود سهام'!A:S,13,0),0)</f>
        <v>0</v>
      </c>
      <c r="D65" s="6"/>
      <c r="E65" s="6">
        <f>IFERROR(VLOOKUP(A65,'درآمد ناشی از تغییر قیمت اوراق'!A:Q,9,0),0)</f>
        <v>0</v>
      </c>
      <c r="F65" s="6"/>
      <c r="G65" s="6">
        <f>IFERROR(VLOOKUP(A65,'درآمد ناشی از فروش'!A:Q,9,0),0)</f>
        <v>488715000</v>
      </c>
      <c r="H65" s="6"/>
      <c r="I65" s="6">
        <f t="shared" si="11"/>
        <v>488715000</v>
      </c>
      <c r="J65" s="6"/>
      <c r="K65" s="1">
        <f t="shared" si="12"/>
        <v>2.1708644969584801E-4</v>
      </c>
      <c r="L65" s="6"/>
      <c r="M65" s="6">
        <f>IFERROR(VLOOKUP(A65,'درآمد سود سهام'!A:S,19,0),0)</f>
        <v>0</v>
      </c>
      <c r="N65" s="6"/>
      <c r="O65" s="6">
        <f>IFERROR(VLOOKUP(A65,'درآمد ناشی از تغییر قیمت اوراق'!A:Q,17,0),0)</f>
        <v>0</v>
      </c>
      <c r="P65" s="6"/>
      <c r="Q65" s="6">
        <f>IFERROR(VLOOKUP(A65,'درآمد ناشی از فروش'!A:Q,17,0),0)</f>
        <v>488715000</v>
      </c>
      <c r="R65" s="6"/>
      <c r="S65" s="6">
        <f t="shared" si="13"/>
        <v>488715000</v>
      </c>
      <c r="T65" s="6"/>
      <c r="U65" s="1">
        <f t="shared" si="14"/>
        <v>3.5851129778544577E-4</v>
      </c>
    </row>
    <row r="66" spans="1:21" ht="21" x14ac:dyDescent="0.55000000000000004">
      <c r="A66" s="27" t="s">
        <v>125</v>
      </c>
      <c r="C66" s="6">
        <f>IFERROR(VLOOKUP(A66,'درآمد سود سهام'!A:S,13,0),0)</f>
        <v>0</v>
      </c>
      <c r="D66" s="6"/>
      <c r="E66" s="6">
        <f>IFERROR(VLOOKUP(A66,'درآمد ناشی از تغییر قیمت اوراق'!A:Q,9,0),0)</f>
        <v>0</v>
      </c>
      <c r="F66" s="6"/>
      <c r="G66" s="6">
        <f>IFERROR(VLOOKUP(A66,'درآمد ناشی از فروش'!A:Q,9,0),0)</f>
        <v>366506938</v>
      </c>
      <c r="H66" s="6"/>
      <c r="I66" s="6">
        <f t="shared" si="11"/>
        <v>366506938</v>
      </c>
      <c r="J66" s="6"/>
      <c r="K66" s="1">
        <f t="shared" si="12"/>
        <v>1.6280181692666747E-4</v>
      </c>
      <c r="L66" s="6"/>
      <c r="M66" s="6">
        <f>IFERROR(VLOOKUP(A66,'درآمد سود سهام'!A:S,19,0),0)</f>
        <v>0</v>
      </c>
      <c r="N66" s="6"/>
      <c r="O66" s="6">
        <f>IFERROR(VLOOKUP(A66,'درآمد ناشی از تغییر قیمت اوراق'!A:Q,17,0),0)</f>
        <v>0</v>
      </c>
      <c r="P66" s="6"/>
      <c r="Q66" s="6">
        <f>IFERROR(VLOOKUP(A66,'درآمد ناشی از فروش'!A:Q,17,0),0)</f>
        <v>366506938</v>
      </c>
      <c r="R66" s="6"/>
      <c r="S66" s="6">
        <f t="shared" si="13"/>
        <v>366506938</v>
      </c>
      <c r="T66" s="6"/>
      <c r="U66" s="1">
        <f t="shared" si="14"/>
        <v>2.6886197065723359E-4</v>
      </c>
    </row>
    <row r="67" spans="1:21" ht="21" x14ac:dyDescent="0.55000000000000004">
      <c r="A67" s="27" t="s">
        <v>92</v>
      </c>
      <c r="C67" s="6">
        <f>IFERROR(VLOOKUP(A67,'درآمد سود سهام'!A:S,13,0),0)</f>
        <v>0</v>
      </c>
      <c r="D67" s="6"/>
      <c r="E67" s="6">
        <f>IFERROR(VLOOKUP(A67,'درآمد ناشی از تغییر قیمت اوراق'!A:Q,9,0),0)</f>
        <v>0</v>
      </c>
      <c r="F67" s="6"/>
      <c r="G67" s="6">
        <f>IFERROR(VLOOKUP(A67,'درآمد ناشی از فروش'!A:Q,9,0),0)</f>
        <v>0</v>
      </c>
      <c r="H67" s="6"/>
      <c r="I67" s="6">
        <f t="shared" si="11"/>
        <v>0</v>
      </c>
      <c r="J67" s="6"/>
      <c r="K67" s="1">
        <f t="shared" si="12"/>
        <v>0</v>
      </c>
      <c r="L67" s="6"/>
      <c r="M67" s="6">
        <f>IFERROR(VLOOKUP(A67,'درآمد سود سهام'!A:S,19,0),0)</f>
        <v>0</v>
      </c>
      <c r="N67" s="6"/>
      <c r="O67" s="6">
        <f>IFERROR(VLOOKUP(A67,'درآمد ناشی از تغییر قیمت اوراق'!A:Q,17,0),0)</f>
        <v>0</v>
      </c>
      <c r="P67" s="6"/>
      <c r="Q67" s="6">
        <f>IFERROR(VLOOKUP(A67,'درآمد ناشی از فروش'!A:Q,17,0),0)</f>
        <v>188132416</v>
      </c>
      <c r="R67" s="6"/>
      <c r="S67" s="6">
        <f t="shared" si="13"/>
        <v>188132416</v>
      </c>
      <c r="T67" s="6"/>
      <c r="U67" s="1">
        <f t="shared" si="14"/>
        <v>1.3801008075395958E-4</v>
      </c>
    </row>
    <row r="68" spans="1:21" ht="21" x14ac:dyDescent="0.55000000000000004">
      <c r="A68" s="27" t="s">
        <v>81</v>
      </c>
      <c r="C68" s="6">
        <f>IFERROR(VLOOKUP(A68,'درآمد سود سهام'!A:S,13,0),0)</f>
        <v>0</v>
      </c>
      <c r="D68" s="6"/>
      <c r="E68" s="6">
        <f>IFERROR(VLOOKUP(A68,'درآمد ناشی از تغییر قیمت اوراق'!A:Q,9,0),0)</f>
        <v>0</v>
      </c>
      <c r="F68" s="6"/>
      <c r="G68" s="6">
        <f>IFERROR(VLOOKUP(A68,'درآمد ناشی از فروش'!A:Q,9,0),0)</f>
        <v>0</v>
      </c>
      <c r="H68" s="6"/>
      <c r="I68" s="6">
        <f t="shared" si="11"/>
        <v>0</v>
      </c>
      <c r="J68" s="6"/>
      <c r="K68" s="1">
        <f t="shared" si="12"/>
        <v>0</v>
      </c>
      <c r="L68" s="6"/>
      <c r="M68" s="6">
        <f>IFERROR(VLOOKUP(A68,'درآمد سود سهام'!A:S,19,0),0)</f>
        <v>0</v>
      </c>
      <c r="N68" s="6"/>
      <c r="O68" s="6">
        <f>IFERROR(VLOOKUP(A68,'درآمد ناشی از تغییر قیمت اوراق'!A:Q,17,0),0)</f>
        <v>0</v>
      </c>
      <c r="P68" s="6"/>
      <c r="Q68" s="6">
        <f>IFERROR(VLOOKUP(A68,'درآمد ناشی از فروش'!A:Q,17,0),0)</f>
        <v>933023260</v>
      </c>
      <c r="R68" s="6"/>
      <c r="S68" s="6">
        <f t="shared" si="13"/>
        <v>933023260</v>
      </c>
      <c r="T68" s="6"/>
      <c r="U68" s="1">
        <f t="shared" si="14"/>
        <v>6.8444672213172791E-4</v>
      </c>
    </row>
    <row r="69" spans="1:21" ht="21" x14ac:dyDescent="0.55000000000000004">
      <c r="A69" s="27" t="s">
        <v>82</v>
      </c>
      <c r="C69" s="6">
        <f>IFERROR(VLOOKUP(A69,'درآمد سود سهام'!A:S,13,0),0)</f>
        <v>0</v>
      </c>
      <c r="D69" s="6"/>
      <c r="E69" s="6">
        <f>IFERROR(VLOOKUP(A69,'درآمد ناشی از تغییر قیمت اوراق'!A:Q,9,0),0)</f>
        <v>0</v>
      </c>
      <c r="F69" s="6"/>
      <c r="G69" s="6">
        <f>IFERROR(VLOOKUP(A69,'درآمد ناشی از فروش'!A:Q,9,0),0)</f>
        <v>0</v>
      </c>
      <c r="H69" s="6"/>
      <c r="I69" s="6">
        <f t="shared" si="0"/>
        <v>0</v>
      </c>
      <c r="J69" s="6"/>
      <c r="K69" s="1">
        <f t="shared" ref="K69" si="15">+I69/$I$72</f>
        <v>0</v>
      </c>
      <c r="L69" s="6"/>
      <c r="M69" s="6">
        <f>IFERROR(VLOOKUP(A69,'درآمد سود سهام'!A:S,19,0),0)</f>
        <v>0</v>
      </c>
      <c r="N69" s="6"/>
      <c r="O69" s="6">
        <f>IFERROR(VLOOKUP(A69,'درآمد ناشی از تغییر قیمت اوراق'!A:Q,17,0),0)</f>
        <v>0</v>
      </c>
      <c r="P69" s="6"/>
      <c r="Q69" s="6">
        <f>IFERROR(VLOOKUP(A69,'درآمد ناشی از فروش'!A:Q,17,0),0)</f>
        <v>582863257</v>
      </c>
      <c r="R69" s="6"/>
      <c r="S69" s="6">
        <f t="shared" si="1"/>
        <v>582863257</v>
      </c>
      <c r="T69" s="6"/>
      <c r="U69" s="1">
        <f t="shared" ref="U69" si="16">+S69/$S$72</f>
        <v>4.2757652762555234E-4</v>
      </c>
    </row>
    <row r="70" spans="1:21" ht="21" x14ac:dyDescent="0.55000000000000004">
      <c r="A70" s="27" t="s">
        <v>88</v>
      </c>
      <c r="C70" s="6">
        <f>IFERROR(VLOOKUP(A70,'درآمد سود سهام'!A:S,13,0),0)</f>
        <v>0</v>
      </c>
      <c r="D70" s="6"/>
      <c r="E70" s="6">
        <f>IFERROR(VLOOKUP(A70,'درآمد ناشی از تغییر قیمت اوراق'!A:Q,9,0),0)</f>
        <v>0</v>
      </c>
      <c r="F70" s="6"/>
      <c r="G70" s="6">
        <f>IFERROR(VLOOKUP(A70,'درآمد ناشی از فروش'!A:Q,9,0),0)</f>
        <v>0</v>
      </c>
      <c r="H70" s="6"/>
      <c r="I70" s="6">
        <f t="shared" si="0"/>
        <v>0</v>
      </c>
      <c r="J70" s="6"/>
      <c r="K70" s="1">
        <f t="shared" ref="K70" si="17">+I70/$I$72</f>
        <v>0</v>
      </c>
      <c r="L70" s="6"/>
      <c r="M70" s="6">
        <f>IFERROR(VLOOKUP(A70,'درآمد سود سهام'!A:S,19,0),0)</f>
        <v>0</v>
      </c>
      <c r="N70" s="6"/>
      <c r="O70" s="6">
        <f>IFERROR(VLOOKUP(A70,'درآمد ناشی از تغییر قیمت اوراق'!A:Q,17,0),0)</f>
        <v>0</v>
      </c>
      <c r="P70" s="6"/>
      <c r="Q70" s="6">
        <f>IFERROR(VLOOKUP(A70,'درآمد ناشی از فروش'!A:Q,17,0),0)</f>
        <v>-3020795546</v>
      </c>
      <c r="R70" s="6"/>
      <c r="S70" s="6">
        <f t="shared" si="1"/>
        <v>-3020795546</v>
      </c>
      <c r="T70" s="6"/>
      <c r="U70" s="1">
        <f t="shared" ref="U70" si="18">+S70/$S$72</f>
        <v>-2.2159936395260106E-3</v>
      </c>
    </row>
    <row r="71" spans="1:21" ht="21.75" thickBot="1" x14ac:dyDescent="0.6">
      <c r="A71" s="27" t="s">
        <v>87</v>
      </c>
      <c r="C71" s="6">
        <f>IFERROR(VLOOKUP(A71,'درآمد سود سهام'!A:S,13,0),0)</f>
        <v>0</v>
      </c>
      <c r="D71" s="6"/>
      <c r="E71" s="6">
        <f>IFERROR(VLOOKUP(A71,'درآمد ناشی از تغییر قیمت اوراق'!A:Q,9,0),0)</f>
        <v>0</v>
      </c>
      <c r="F71" s="6"/>
      <c r="G71" s="6">
        <f>IFERROR(VLOOKUP(A71,'درآمد ناشی از فروش'!A:Q,9,0),0)</f>
        <v>0</v>
      </c>
      <c r="H71" s="6"/>
      <c r="I71" s="6">
        <f>+G71+E71+C71</f>
        <v>0</v>
      </c>
      <c r="J71" s="6"/>
      <c r="K71" s="1">
        <f>+I71/$I$72</f>
        <v>0</v>
      </c>
      <c r="L71" s="6"/>
      <c r="M71" s="6">
        <f>IFERROR(VLOOKUP(A71,'درآمد سود سهام'!A:S,19,0),0)</f>
        <v>0</v>
      </c>
      <c r="N71" s="6"/>
      <c r="O71" s="6">
        <f>IFERROR(VLOOKUP(A71,'درآمد ناشی از تغییر قیمت اوراق'!A:Q,17,0),0)</f>
        <v>0</v>
      </c>
      <c r="P71" s="6"/>
      <c r="Q71" s="6">
        <f>IFERROR(VLOOKUP(A71,'درآمد ناشی از فروش'!A:Q,17,0),0)</f>
        <v>840882400</v>
      </c>
      <c r="R71" s="6"/>
      <c r="S71" s="6">
        <f t="shared" si="1"/>
        <v>840882400</v>
      </c>
      <c r="T71" s="6"/>
      <c r="U71" s="1">
        <f>+S71/$S$72</f>
        <v>6.1685407754814218E-4</v>
      </c>
    </row>
    <row r="72" spans="1:21" ht="21.75" thickBot="1" x14ac:dyDescent="0.5">
      <c r="C72" s="15">
        <f>SUM(C8:C71)</f>
        <v>140319273</v>
      </c>
      <c r="D72" s="4"/>
      <c r="E72" s="15">
        <f>SUM(E8:E71)</f>
        <v>2106369596731</v>
      </c>
      <c r="F72" s="4"/>
      <c r="G72" s="15">
        <f>SUM(G8:G71)</f>
        <v>144736076939</v>
      </c>
      <c r="H72" s="4"/>
      <c r="I72" s="15">
        <f>SUM(I8:I71)</f>
        <v>2251245992943</v>
      </c>
      <c r="J72" s="4"/>
      <c r="K72" s="7">
        <f>SUM(K8:K71)</f>
        <v>1.0000000000000002</v>
      </c>
      <c r="L72" s="4"/>
      <c r="M72" s="15">
        <f>SUM(M8:M71)</f>
        <v>260999556062</v>
      </c>
      <c r="N72" s="4"/>
      <c r="O72" s="15">
        <f>SUM(O8:O71)</f>
        <v>1143612350290</v>
      </c>
      <c r="P72" s="4"/>
      <c r="Q72" s="15">
        <f>SUM(Q8:Q71)</f>
        <v>-41433108309</v>
      </c>
      <c r="R72" s="4"/>
      <c r="S72" s="15">
        <f>SUM(S8:S71)</f>
        <v>1363178798043</v>
      </c>
      <c r="T72" s="4"/>
      <c r="U72" s="7">
        <f>SUM(U8:U71)</f>
        <v>1</v>
      </c>
    </row>
    <row r="73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35"/>
  <sheetViews>
    <sheetView rightToLeft="1" zoomScaleNormal="100" workbookViewId="0">
      <selection activeCell="Y24" sqref="Y24"/>
    </sheetView>
  </sheetViews>
  <sheetFormatPr defaultRowHeight="18.75" x14ac:dyDescent="0.2"/>
  <cols>
    <col min="1" max="1" width="39.125" style="6" bestFit="1" customWidth="1"/>
    <col min="2" max="2" width="0.875" style="6" customWidth="1"/>
    <col min="3" max="3" width="17.5" style="6" customWidth="1"/>
    <col min="4" max="4" width="0.875" style="6" customWidth="1"/>
    <col min="5" max="5" width="30.625" style="6" customWidth="1"/>
    <col min="6" max="6" width="0.875" style="6" customWidth="1"/>
    <col min="7" max="7" width="21" style="6" customWidth="1"/>
    <col min="8" max="8" width="0.875" style="6" customWidth="1"/>
    <col min="9" max="9" width="20.125" style="6" customWidth="1"/>
    <col min="10" max="10" width="0.875" style="6" customWidth="1"/>
    <col min="11" max="11" width="17.5" style="6" customWidth="1"/>
    <col min="12" max="12" width="0.875" style="6" customWidth="1"/>
    <col min="13" max="13" width="21" style="6" customWidth="1"/>
    <col min="14" max="14" width="0.875" style="6" customWidth="1"/>
    <col min="15" max="15" width="20.125" style="6" customWidth="1"/>
    <col min="16" max="16" width="0.875" style="6" customWidth="1"/>
    <col min="17" max="17" width="17.5" style="6" customWidth="1"/>
    <col min="18" max="18" width="0.875" style="6" customWidth="1"/>
    <col min="19" max="19" width="21" style="6" customWidth="1"/>
    <col min="20" max="20" width="0.875" style="6" customWidth="1"/>
    <col min="21" max="21" width="9" style="6"/>
    <col min="22" max="22" width="13.75" style="6" bestFit="1" customWidth="1"/>
    <col min="23" max="16384" width="9" style="6"/>
  </cols>
  <sheetData>
    <row r="2" spans="1:19" ht="26.25" x14ac:dyDescent="0.2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</row>
    <row r="3" spans="1:19" ht="26.25" x14ac:dyDescent="0.2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  <c r="J3" s="54" t="s">
        <v>24</v>
      </c>
      <c r="K3" s="54" t="s">
        <v>24</v>
      </c>
      <c r="L3" s="54" t="s">
        <v>24</v>
      </c>
      <c r="M3" s="54" t="s">
        <v>24</v>
      </c>
      <c r="N3" s="54" t="s">
        <v>24</v>
      </c>
      <c r="O3" s="54" t="s">
        <v>24</v>
      </c>
      <c r="P3" s="54" t="s">
        <v>24</v>
      </c>
      <c r="Q3" s="54" t="s">
        <v>24</v>
      </c>
      <c r="R3" s="54" t="s">
        <v>24</v>
      </c>
      <c r="S3" s="54" t="s">
        <v>24</v>
      </c>
    </row>
    <row r="4" spans="1:19" ht="26.25" x14ac:dyDescent="0.2">
      <c r="A4" s="54" t="str">
        <f>+سهام!A4</f>
        <v>برای ماه منتهی به 1405/05/31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</row>
    <row r="6" spans="1:19" ht="27" thickBot="1" x14ac:dyDescent="0.25">
      <c r="A6" s="57" t="s">
        <v>3</v>
      </c>
      <c r="C6" s="57" t="s">
        <v>32</v>
      </c>
      <c r="D6" s="57" t="s">
        <v>32</v>
      </c>
      <c r="E6" s="57" t="s">
        <v>32</v>
      </c>
      <c r="F6" s="57" t="s">
        <v>32</v>
      </c>
      <c r="G6" s="57" t="s">
        <v>32</v>
      </c>
      <c r="I6" s="57" t="s">
        <v>26</v>
      </c>
      <c r="J6" s="57" t="s">
        <v>26</v>
      </c>
      <c r="K6" s="57" t="s">
        <v>26</v>
      </c>
      <c r="L6" s="57" t="s">
        <v>26</v>
      </c>
      <c r="M6" s="57" t="s">
        <v>26</v>
      </c>
      <c r="O6" s="57" t="s">
        <v>27</v>
      </c>
      <c r="P6" s="57" t="s">
        <v>27</v>
      </c>
      <c r="Q6" s="57" t="s">
        <v>27</v>
      </c>
      <c r="R6" s="57" t="s">
        <v>27</v>
      </c>
      <c r="S6" s="57" t="s">
        <v>27</v>
      </c>
    </row>
    <row r="7" spans="1:19" ht="27" thickBot="1" x14ac:dyDescent="0.25">
      <c r="A7" s="57" t="s">
        <v>3</v>
      </c>
      <c r="C7" s="46" t="s">
        <v>33</v>
      </c>
      <c r="E7" s="46" t="s">
        <v>34</v>
      </c>
      <c r="G7" s="46" t="s">
        <v>35</v>
      </c>
      <c r="I7" s="46" t="s">
        <v>36</v>
      </c>
      <c r="K7" s="46" t="s">
        <v>30</v>
      </c>
      <c r="M7" s="46" t="s">
        <v>37</v>
      </c>
      <c r="O7" s="46" t="s">
        <v>36</v>
      </c>
      <c r="Q7" s="46" t="s">
        <v>30</v>
      </c>
      <c r="S7" s="46" t="s">
        <v>37</v>
      </c>
    </row>
    <row r="8" spans="1:19" ht="21" x14ac:dyDescent="0.2">
      <c r="A8" s="4" t="s">
        <v>76</v>
      </c>
      <c r="C8" s="6" t="s">
        <v>93</v>
      </c>
      <c r="E8" s="6" t="s">
        <v>93</v>
      </c>
      <c r="G8" s="6">
        <v>0</v>
      </c>
      <c r="I8" s="6">
        <v>0</v>
      </c>
      <c r="K8" s="6">
        <v>0</v>
      </c>
      <c r="M8" s="6">
        <v>0</v>
      </c>
      <c r="O8" s="6">
        <v>4611897607</v>
      </c>
      <c r="Q8" s="6">
        <v>0</v>
      </c>
      <c r="S8" s="6">
        <f>+Q8+O8</f>
        <v>4611897607</v>
      </c>
    </row>
    <row r="9" spans="1:19" ht="21" x14ac:dyDescent="0.2">
      <c r="A9" s="4" t="s">
        <v>55</v>
      </c>
      <c r="C9" s="6" t="s">
        <v>93</v>
      </c>
      <c r="E9" s="6" t="s">
        <v>93</v>
      </c>
      <c r="G9" s="6">
        <v>0</v>
      </c>
      <c r="I9" s="6">
        <v>0</v>
      </c>
      <c r="K9" s="6">
        <v>0</v>
      </c>
      <c r="M9" s="6">
        <v>0</v>
      </c>
      <c r="O9" s="6">
        <v>8151892400</v>
      </c>
      <c r="Q9" s="6">
        <v>0</v>
      </c>
      <c r="S9" s="6">
        <f t="shared" ref="S9:S32" si="0">+Q9+O9</f>
        <v>8151892400</v>
      </c>
    </row>
    <row r="10" spans="1:19" ht="21" x14ac:dyDescent="0.2">
      <c r="A10" s="4" t="s">
        <v>56</v>
      </c>
      <c r="C10" s="6" t="s">
        <v>93</v>
      </c>
      <c r="E10" s="6" t="s">
        <v>93</v>
      </c>
      <c r="G10" s="6">
        <v>0</v>
      </c>
      <c r="I10" s="6">
        <v>0</v>
      </c>
      <c r="K10" s="6">
        <v>0</v>
      </c>
      <c r="M10" s="6">
        <v>0</v>
      </c>
      <c r="O10" s="6">
        <v>47121780</v>
      </c>
      <c r="Q10" s="6">
        <v>-2707449</v>
      </c>
      <c r="S10" s="6">
        <f t="shared" si="0"/>
        <v>44414331</v>
      </c>
    </row>
    <row r="11" spans="1:19" ht="21" x14ac:dyDescent="0.2">
      <c r="A11" s="4" t="s">
        <v>101</v>
      </c>
      <c r="C11" s="6" t="s">
        <v>93</v>
      </c>
      <c r="E11" s="6" t="s">
        <v>93</v>
      </c>
      <c r="G11" s="6">
        <v>0</v>
      </c>
      <c r="I11" s="6">
        <v>0</v>
      </c>
      <c r="K11" s="6">
        <v>0</v>
      </c>
      <c r="M11" s="6">
        <v>0</v>
      </c>
      <c r="O11" s="6">
        <v>14692445955</v>
      </c>
      <c r="Q11" s="6">
        <v>-542728874</v>
      </c>
      <c r="S11" s="6">
        <f t="shared" si="0"/>
        <v>14149717081</v>
      </c>
    </row>
    <row r="12" spans="1:19" ht="21" x14ac:dyDescent="0.2">
      <c r="A12" s="4" t="s">
        <v>104</v>
      </c>
      <c r="C12" s="6" t="s">
        <v>93</v>
      </c>
      <c r="E12" s="6" t="s">
        <v>93</v>
      </c>
      <c r="G12" s="6">
        <v>0</v>
      </c>
      <c r="I12" s="6">
        <v>0</v>
      </c>
      <c r="K12" s="6">
        <v>0</v>
      </c>
      <c r="M12" s="6">
        <v>0</v>
      </c>
      <c r="O12" s="6">
        <v>433995840</v>
      </c>
      <c r="Q12" s="6">
        <v>-14648437</v>
      </c>
      <c r="S12" s="6">
        <f t="shared" si="0"/>
        <v>419347403</v>
      </c>
    </row>
    <row r="13" spans="1:19" ht="21" x14ac:dyDescent="0.2">
      <c r="A13" s="4" t="s">
        <v>61</v>
      </c>
      <c r="C13" s="6" t="s">
        <v>93</v>
      </c>
      <c r="E13" s="6" t="s">
        <v>93</v>
      </c>
      <c r="G13" s="6">
        <v>0</v>
      </c>
      <c r="I13" s="6">
        <v>0</v>
      </c>
      <c r="K13" s="6">
        <v>0</v>
      </c>
      <c r="M13" s="6">
        <v>0</v>
      </c>
      <c r="O13" s="6">
        <v>1140436050</v>
      </c>
      <c r="Q13" s="6">
        <v>-59243431</v>
      </c>
      <c r="S13" s="6">
        <f t="shared" si="0"/>
        <v>1081192619</v>
      </c>
    </row>
    <row r="14" spans="1:19" ht="21" x14ac:dyDescent="0.2">
      <c r="A14" s="4" t="s">
        <v>99</v>
      </c>
      <c r="C14" s="6" t="s">
        <v>93</v>
      </c>
      <c r="E14" s="6" t="s">
        <v>93</v>
      </c>
      <c r="G14" s="6">
        <v>0</v>
      </c>
      <c r="I14" s="6">
        <v>0</v>
      </c>
      <c r="K14" s="6">
        <v>0</v>
      </c>
      <c r="M14" s="6">
        <v>0</v>
      </c>
      <c r="O14" s="6">
        <v>1219811957</v>
      </c>
      <c r="Q14" s="6">
        <v>-132555878</v>
      </c>
      <c r="S14" s="6">
        <f t="shared" si="0"/>
        <v>1087256079</v>
      </c>
    </row>
    <row r="15" spans="1:19" ht="21" x14ac:dyDescent="0.2">
      <c r="A15" s="4" t="s">
        <v>100</v>
      </c>
      <c r="C15" s="6" t="s">
        <v>122</v>
      </c>
      <c r="E15" s="6">
        <v>331256</v>
      </c>
      <c r="G15" s="6">
        <v>450</v>
      </c>
      <c r="I15" s="6">
        <v>149065200</v>
      </c>
      <c r="K15" s="6">
        <v>-8745927</v>
      </c>
      <c r="M15" s="6">
        <f>+I15+K15</f>
        <v>140319273</v>
      </c>
      <c r="O15" s="6">
        <v>149065200</v>
      </c>
      <c r="Q15" s="6">
        <v>-8745927</v>
      </c>
      <c r="S15" s="6">
        <f t="shared" si="0"/>
        <v>140319273</v>
      </c>
    </row>
    <row r="16" spans="1:19" ht="21" x14ac:dyDescent="0.2">
      <c r="A16" s="4" t="s">
        <v>57</v>
      </c>
      <c r="C16" s="6" t="s">
        <v>93</v>
      </c>
      <c r="E16" s="6" t="s">
        <v>93</v>
      </c>
      <c r="G16" s="6">
        <v>0</v>
      </c>
      <c r="I16" s="6">
        <v>0</v>
      </c>
      <c r="K16" s="6">
        <v>0</v>
      </c>
      <c r="M16" s="6">
        <v>0</v>
      </c>
      <c r="O16" s="6">
        <v>554180440</v>
      </c>
      <c r="Q16" s="6">
        <v>-24315710</v>
      </c>
      <c r="S16" s="6">
        <f t="shared" si="0"/>
        <v>529864730</v>
      </c>
    </row>
    <row r="17" spans="1:19" ht="21" x14ac:dyDescent="0.2">
      <c r="A17" s="4" t="s">
        <v>64</v>
      </c>
      <c r="C17" s="6" t="s">
        <v>93</v>
      </c>
      <c r="E17" s="6" t="s">
        <v>93</v>
      </c>
      <c r="G17" s="6">
        <v>0</v>
      </c>
      <c r="I17" s="6">
        <v>0</v>
      </c>
      <c r="K17" s="6">
        <v>0</v>
      </c>
      <c r="M17" s="6">
        <v>0</v>
      </c>
      <c r="O17" s="6">
        <v>607902080</v>
      </c>
      <c r="Q17" s="6">
        <v>0</v>
      </c>
      <c r="S17" s="6">
        <f t="shared" si="0"/>
        <v>607902080</v>
      </c>
    </row>
    <row r="18" spans="1:19" ht="21" x14ac:dyDescent="0.2">
      <c r="A18" s="4" t="s">
        <v>111</v>
      </c>
      <c r="C18" s="6" t="s">
        <v>93</v>
      </c>
      <c r="E18" s="6" t="s">
        <v>93</v>
      </c>
      <c r="G18" s="6">
        <v>0</v>
      </c>
      <c r="I18" s="6">
        <v>0</v>
      </c>
      <c r="K18" s="6">
        <v>0</v>
      </c>
      <c r="M18" s="6">
        <v>0</v>
      </c>
      <c r="O18" s="6">
        <v>1475412924</v>
      </c>
      <c r="Q18" s="6">
        <v>-79364402</v>
      </c>
      <c r="S18" s="6">
        <f t="shared" si="0"/>
        <v>1396048522</v>
      </c>
    </row>
    <row r="19" spans="1:19" ht="21" x14ac:dyDescent="0.2">
      <c r="A19" s="4" t="s">
        <v>69</v>
      </c>
      <c r="C19" s="6" t="s">
        <v>93</v>
      </c>
      <c r="E19" s="6" t="s">
        <v>93</v>
      </c>
      <c r="G19" s="6">
        <v>0</v>
      </c>
      <c r="I19" s="6">
        <v>0</v>
      </c>
      <c r="K19" s="6">
        <v>0</v>
      </c>
      <c r="M19" s="6">
        <v>0</v>
      </c>
      <c r="O19" s="6">
        <v>57071714</v>
      </c>
      <c r="Q19" s="6">
        <v>0</v>
      </c>
      <c r="S19" s="6">
        <f t="shared" si="0"/>
        <v>57071714</v>
      </c>
    </row>
    <row r="20" spans="1:19" ht="21" x14ac:dyDescent="0.2">
      <c r="A20" s="4" t="s">
        <v>58</v>
      </c>
      <c r="C20" s="6" t="s">
        <v>93</v>
      </c>
      <c r="E20" s="6" t="s">
        <v>93</v>
      </c>
      <c r="G20" s="6">
        <v>0</v>
      </c>
      <c r="I20" s="6">
        <v>0</v>
      </c>
      <c r="K20" s="6">
        <v>0</v>
      </c>
      <c r="M20" s="6">
        <v>0</v>
      </c>
      <c r="O20" s="6">
        <v>102727378000</v>
      </c>
      <c r="Q20" s="6">
        <v>-70313058</v>
      </c>
      <c r="S20" s="6">
        <f t="shared" si="0"/>
        <v>102657064942</v>
      </c>
    </row>
    <row r="21" spans="1:19" ht="21" x14ac:dyDescent="0.2">
      <c r="A21" s="4" t="s">
        <v>106</v>
      </c>
      <c r="C21" s="6" t="s">
        <v>93</v>
      </c>
      <c r="E21" s="6" t="s">
        <v>93</v>
      </c>
      <c r="G21" s="6">
        <v>0</v>
      </c>
      <c r="I21" s="6">
        <v>0</v>
      </c>
      <c r="K21" s="6">
        <v>0</v>
      </c>
      <c r="M21" s="6">
        <v>0</v>
      </c>
      <c r="O21" s="6">
        <v>576646200</v>
      </c>
      <c r="Q21" s="6">
        <v>-62977224</v>
      </c>
      <c r="S21" s="6">
        <f t="shared" si="0"/>
        <v>513668976</v>
      </c>
    </row>
    <row r="22" spans="1:19" ht="21" x14ac:dyDescent="0.2">
      <c r="A22" s="4" t="s">
        <v>90</v>
      </c>
      <c r="C22" s="6" t="s">
        <v>93</v>
      </c>
      <c r="E22" s="6" t="s">
        <v>93</v>
      </c>
      <c r="G22" s="6">
        <v>0</v>
      </c>
      <c r="I22" s="6">
        <v>0</v>
      </c>
      <c r="K22" s="6">
        <v>0</v>
      </c>
      <c r="M22" s="6">
        <v>0</v>
      </c>
      <c r="O22" s="6">
        <v>30945087316</v>
      </c>
      <c r="Q22" s="6">
        <v>-1626574998</v>
      </c>
      <c r="S22" s="6">
        <f t="shared" si="0"/>
        <v>29318512318</v>
      </c>
    </row>
    <row r="23" spans="1:19" ht="21" x14ac:dyDescent="0.2">
      <c r="A23" s="4" t="s">
        <v>107</v>
      </c>
      <c r="C23" s="6" t="s">
        <v>93</v>
      </c>
      <c r="E23" s="6" t="s">
        <v>93</v>
      </c>
      <c r="G23" s="6">
        <v>0</v>
      </c>
      <c r="I23" s="6">
        <v>0</v>
      </c>
      <c r="K23" s="6">
        <v>0</v>
      </c>
      <c r="M23" s="6">
        <v>0</v>
      </c>
      <c r="O23" s="6">
        <v>12952760940</v>
      </c>
      <c r="Q23" s="6">
        <v>-1484579635</v>
      </c>
      <c r="S23" s="6">
        <f t="shared" si="0"/>
        <v>11468181305</v>
      </c>
    </row>
    <row r="24" spans="1:19" ht="21" x14ac:dyDescent="0.2">
      <c r="A24" s="4" t="s">
        <v>59</v>
      </c>
      <c r="C24" s="6" t="s">
        <v>93</v>
      </c>
      <c r="E24" s="6" t="s">
        <v>93</v>
      </c>
      <c r="G24" s="6">
        <v>0</v>
      </c>
      <c r="I24" s="6">
        <v>0</v>
      </c>
      <c r="K24" s="6">
        <v>0</v>
      </c>
      <c r="M24" s="6">
        <v>0</v>
      </c>
      <c r="O24" s="6">
        <v>60809303080</v>
      </c>
      <c r="Q24" s="6">
        <v>-2515420942</v>
      </c>
      <c r="S24" s="6">
        <f t="shared" si="0"/>
        <v>58293882138</v>
      </c>
    </row>
    <row r="25" spans="1:19" ht="21" x14ac:dyDescent="0.2">
      <c r="A25" s="4" t="s">
        <v>63</v>
      </c>
      <c r="C25" s="6" t="s">
        <v>93</v>
      </c>
      <c r="E25" s="6" t="s">
        <v>93</v>
      </c>
      <c r="G25" s="6">
        <v>0</v>
      </c>
      <c r="I25" s="6">
        <v>0</v>
      </c>
      <c r="K25" s="6">
        <v>0</v>
      </c>
      <c r="M25" s="6">
        <v>0</v>
      </c>
      <c r="O25" s="6">
        <v>10183889040</v>
      </c>
      <c r="Q25" s="6">
        <v>-408426845</v>
      </c>
      <c r="S25" s="6">
        <f t="shared" si="0"/>
        <v>9775462195</v>
      </c>
    </row>
    <row r="26" spans="1:19" ht="21" x14ac:dyDescent="0.2">
      <c r="A26" s="4" t="s">
        <v>83</v>
      </c>
      <c r="C26" s="6" t="s">
        <v>93</v>
      </c>
      <c r="E26" s="6" t="s">
        <v>93</v>
      </c>
      <c r="G26" s="6">
        <v>0</v>
      </c>
      <c r="I26" s="6">
        <v>0</v>
      </c>
      <c r="K26" s="6">
        <v>0</v>
      </c>
      <c r="M26" s="6">
        <v>0</v>
      </c>
      <c r="O26" s="6">
        <v>440</v>
      </c>
      <c r="Q26" s="6">
        <v>-54</v>
      </c>
      <c r="S26" s="6">
        <f t="shared" si="0"/>
        <v>386</v>
      </c>
    </row>
    <row r="27" spans="1:19" ht="21" x14ac:dyDescent="0.2">
      <c r="A27" s="4" t="s">
        <v>94</v>
      </c>
      <c r="C27" s="6" t="s">
        <v>93</v>
      </c>
      <c r="E27" s="6" t="s">
        <v>93</v>
      </c>
      <c r="G27" s="6">
        <v>0</v>
      </c>
      <c r="I27" s="6">
        <v>0</v>
      </c>
      <c r="K27" s="6">
        <v>0</v>
      </c>
      <c r="M27" s="6">
        <v>0</v>
      </c>
      <c r="O27" s="6">
        <v>1481637924</v>
      </c>
      <c r="Q27" s="6">
        <v>-82419703</v>
      </c>
      <c r="S27" s="6">
        <f t="shared" si="0"/>
        <v>1399218221</v>
      </c>
    </row>
    <row r="28" spans="1:19" ht="21" x14ac:dyDescent="0.2">
      <c r="A28" s="4" t="s">
        <v>95</v>
      </c>
      <c r="C28" s="6" t="s">
        <v>93</v>
      </c>
      <c r="E28" s="6" t="s">
        <v>93</v>
      </c>
      <c r="G28" s="6">
        <v>0</v>
      </c>
      <c r="I28" s="6">
        <v>0</v>
      </c>
      <c r="K28" s="6">
        <v>0</v>
      </c>
      <c r="M28" s="6">
        <v>0</v>
      </c>
      <c r="O28" s="6">
        <v>184829920</v>
      </c>
      <c r="Q28" s="6">
        <v>-10507127</v>
      </c>
      <c r="S28" s="6">
        <f t="shared" si="0"/>
        <v>174322793</v>
      </c>
    </row>
    <row r="29" spans="1:19" ht="21" x14ac:dyDescent="0.2">
      <c r="A29" s="4" t="s">
        <v>67</v>
      </c>
      <c r="C29" s="6" t="s">
        <v>93</v>
      </c>
      <c r="E29" s="6" t="s">
        <v>93</v>
      </c>
      <c r="G29" s="6">
        <v>0</v>
      </c>
      <c r="I29" s="6">
        <v>0</v>
      </c>
      <c r="K29" s="6">
        <v>0</v>
      </c>
      <c r="M29" s="6">
        <v>0</v>
      </c>
      <c r="O29" s="6">
        <v>11065404800</v>
      </c>
      <c r="Q29" s="6">
        <v>0</v>
      </c>
      <c r="S29" s="6">
        <f t="shared" si="0"/>
        <v>11065404800</v>
      </c>
    </row>
    <row r="30" spans="1:19" ht="21" x14ac:dyDescent="0.2">
      <c r="A30" s="4" t="s">
        <v>74</v>
      </c>
      <c r="C30" s="6" t="s">
        <v>93</v>
      </c>
      <c r="E30" s="6" t="s">
        <v>93</v>
      </c>
      <c r="G30" s="6">
        <v>0</v>
      </c>
      <c r="I30" s="6">
        <v>0</v>
      </c>
      <c r="K30" s="6">
        <v>0</v>
      </c>
      <c r="M30" s="6">
        <v>0</v>
      </c>
      <c r="O30" s="6">
        <v>360000000</v>
      </c>
      <c r="Q30" s="6">
        <v>0</v>
      </c>
      <c r="S30" s="6">
        <f t="shared" si="0"/>
        <v>360000000</v>
      </c>
    </row>
    <row r="31" spans="1:19" ht="21" x14ac:dyDescent="0.2">
      <c r="A31" s="4" t="s">
        <v>112</v>
      </c>
      <c r="C31" s="6" t="s">
        <v>93</v>
      </c>
      <c r="E31" s="6" t="s">
        <v>93</v>
      </c>
      <c r="G31" s="6">
        <v>0</v>
      </c>
      <c r="I31" s="6">
        <v>0</v>
      </c>
      <c r="K31" s="6">
        <v>0</v>
      </c>
      <c r="M31" s="6">
        <v>0</v>
      </c>
      <c r="O31" s="6">
        <v>3508279950</v>
      </c>
      <c r="Q31" s="6">
        <v>-40379661</v>
      </c>
      <c r="S31" s="6">
        <f t="shared" si="0"/>
        <v>3467900289</v>
      </c>
    </row>
    <row r="32" spans="1:19" ht="21.75" thickBot="1" x14ac:dyDescent="0.25">
      <c r="A32" s="4" t="s">
        <v>98</v>
      </c>
      <c r="C32" s="6" t="s">
        <v>93</v>
      </c>
      <c r="E32" s="6" t="s">
        <v>93</v>
      </c>
      <c r="G32" s="6">
        <v>0</v>
      </c>
      <c r="I32" s="6">
        <v>0</v>
      </c>
      <c r="K32" s="6">
        <v>0</v>
      </c>
      <c r="M32" s="6">
        <v>0</v>
      </c>
      <c r="O32" s="6">
        <v>242190000</v>
      </c>
      <c r="Q32" s="6">
        <v>-13176140</v>
      </c>
      <c r="S32" s="6">
        <f t="shared" si="0"/>
        <v>229013860</v>
      </c>
    </row>
    <row r="33" spans="9:19" ht="21.75" thickBot="1" x14ac:dyDescent="0.25">
      <c r="I33" s="15">
        <f>SUM(I8:I32)</f>
        <v>149065200</v>
      </c>
      <c r="J33" s="4"/>
      <c r="K33" s="15">
        <f>SUM(K8:K32)</f>
        <v>-8745927</v>
      </c>
      <c r="L33" s="4"/>
      <c r="M33" s="15">
        <f>SUM(M8:M32)</f>
        <v>140319273</v>
      </c>
      <c r="N33" s="4"/>
      <c r="O33" s="15">
        <f>SUM(O8:O32)</f>
        <v>268178641557</v>
      </c>
      <c r="P33" s="4"/>
      <c r="Q33" s="15">
        <f>SUM(Q8:Q32)</f>
        <v>-7179085495</v>
      </c>
      <c r="R33" s="4"/>
      <c r="S33" s="15">
        <f>SUM(S8:S32)</f>
        <v>260999556062</v>
      </c>
    </row>
    <row r="34" spans="9:19" ht="19.5" thickTop="1" x14ac:dyDescent="0.2"/>
    <row r="35" spans="9:19" x14ac:dyDescent="0.2">
      <c r="R35" s="6">
        <f>+S34-S33</f>
        <v>-260999556062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Y24" sqref="Y24"/>
    </sheetView>
  </sheetViews>
  <sheetFormatPr defaultRowHeight="18.75" x14ac:dyDescent="0.45"/>
  <cols>
    <col min="1" max="1" width="17.125" style="19" bestFit="1" customWidth="1"/>
    <col min="2" max="2" width="0.875" style="19" customWidth="1"/>
    <col min="3" max="3" width="32.125" style="19" bestFit="1" customWidth="1"/>
    <col min="4" max="4" width="0.875" style="19" customWidth="1"/>
    <col min="5" max="5" width="27.875" style="19" bestFit="1" customWidth="1"/>
    <col min="6" max="6" width="0.875" style="19" customWidth="1"/>
    <col min="7" max="7" width="32.125" style="19" bestFit="1" customWidth="1"/>
    <col min="8" max="8" width="0.875" style="19" customWidth="1"/>
    <col min="9" max="9" width="27.875" style="19" bestFit="1" customWidth="1"/>
    <col min="10" max="10" width="0.875" style="19" customWidth="1"/>
    <col min="11" max="11" width="8" style="19" customWidth="1"/>
    <col min="12" max="16384" width="9" style="19"/>
  </cols>
  <sheetData>
    <row r="2" spans="1:9" ht="26.25" x14ac:dyDescent="0.45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</row>
    <row r="3" spans="1:9" ht="26.25" x14ac:dyDescent="0.45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</row>
    <row r="4" spans="1:9" ht="26.25" x14ac:dyDescent="0.45">
      <c r="A4" s="54" t="str">
        <f>+سهام!A4</f>
        <v>برای ماه منتهی به 1405/05/31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</row>
    <row r="6" spans="1:9" ht="27" thickBot="1" x14ac:dyDescent="0.5">
      <c r="A6" s="57" t="s">
        <v>46</v>
      </c>
      <c r="B6" s="57" t="s">
        <v>46</v>
      </c>
      <c r="C6" s="57" t="s">
        <v>26</v>
      </c>
      <c r="D6" s="57" t="s">
        <v>26</v>
      </c>
      <c r="E6" s="57" t="s">
        <v>26</v>
      </c>
      <c r="G6" s="57" t="s">
        <v>27</v>
      </c>
      <c r="H6" s="57" t="s">
        <v>27</v>
      </c>
      <c r="I6" s="57" t="s">
        <v>27</v>
      </c>
    </row>
    <row r="7" spans="1:9" ht="27" thickBot="1" x14ac:dyDescent="0.5">
      <c r="A7" s="26" t="s">
        <v>47</v>
      </c>
      <c r="C7" s="37" t="s">
        <v>48</v>
      </c>
      <c r="E7" s="37" t="s">
        <v>49</v>
      </c>
      <c r="G7" s="37" t="s">
        <v>48</v>
      </c>
      <c r="I7" s="37" t="s">
        <v>49</v>
      </c>
    </row>
    <row r="8" spans="1:9" ht="21" x14ac:dyDescent="0.55000000000000004">
      <c r="A8" s="27" t="s">
        <v>22</v>
      </c>
      <c r="C8" s="40">
        <f>+'سود سپرده بانکی'!G8</f>
        <v>577855259</v>
      </c>
      <c r="D8" s="40"/>
      <c r="E8" s="39">
        <f>+C8/$C$10</f>
        <v>0.99999383759514127</v>
      </c>
      <c r="F8" s="40"/>
      <c r="G8" s="40">
        <f>+'سود سپرده بانکی'!M8</f>
        <v>9798800787</v>
      </c>
      <c r="H8" s="40"/>
      <c r="I8" s="39">
        <f>+G8/$G$10</f>
        <v>0.99999787505061011</v>
      </c>
    </row>
    <row r="9" spans="1:9" ht="21" x14ac:dyDescent="0.55000000000000004">
      <c r="A9" s="27" t="s">
        <v>91</v>
      </c>
      <c r="C9" s="40">
        <f>+'سود سپرده بانکی'!G9</f>
        <v>3561</v>
      </c>
      <c r="D9" s="40"/>
      <c r="E9" s="39">
        <f>+C9/$C$10</f>
        <v>6.162404858681572E-6</v>
      </c>
      <c r="F9" s="40"/>
      <c r="G9" s="40">
        <f>+'سود سپرده بانکی'!M9</f>
        <v>20822</v>
      </c>
      <c r="H9" s="40"/>
      <c r="I9" s="39">
        <f>+G9/$G$10</f>
        <v>2.1249493899220958E-6</v>
      </c>
    </row>
    <row r="10" spans="1:9" ht="21.75" thickBot="1" x14ac:dyDescent="0.5">
      <c r="A10" s="19" t="s">
        <v>15</v>
      </c>
      <c r="C10" s="42">
        <f>SUM(C8:C9)</f>
        <v>577858820</v>
      </c>
      <c r="D10" s="4"/>
      <c r="E10" s="41">
        <f>SUM(E8:E9)</f>
        <v>1</v>
      </c>
      <c r="F10" s="4"/>
      <c r="G10" s="42">
        <f>SUM(G8:G9)</f>
        <v>9798821609</v>
      </c>
      <c r="H10" s="4"/>
      <c r="I10" s="41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Y24" sqref="Y24"/>
    </sheetView>
  </sheetViews>
  <sheetFormatPr defaultRowHeight="18.75" x14ac:dyDescent="0.2"/>
  <cols>
    <col min="1" max="1" width="18.375" style="6" bestFit="1" customWidth="1"/>
    <col min="2" max="2" width="0.875" style="6" customWidth="1"/>
    <col min="3" max="3" width="18.375" style="6" customWidth="1"/>
    <col min="4" max="4" width="0.875" style="6" customWidth="1"/>
    <col min="5" max="5" width="15.75" style="6" customWidth="1"/>
    <col min="6" max="6" width="0.875" style="6" customWidth="1"/>
    <col min="7" max="7" width="18.375" style="6" customWidth="1"/>
    <col min="8" max="8" width="0.875" style="6" customWidth="1"/>
    <col min="9" max="9" width="19.25" style="6" customWidth="1"/>
    <col min="10" max="10" width="0.875" style="6" customWidth="1"/>
    <col min="11" max="11" width="14" style="6" customWidth="1"/>
    <col min="12" max="12" width="0.875" style="6" customWidth="1"/>
    <col min="13" max="13" width="19.25" style="6" customWidth="1"/>
    <col min="14" max="14" width="0.875" style="6" customWidth="1"/>
    <col min="15" max="15" width="8" style="6" customWidth="1"/>
    <col min="16" max="16384" width="9" style="6"/>
  </cols>
  <sheetData>
    <row r="2" spans="1:13" ht="26.25" x14ac:dyDescent="0.2">
      <c r="A2" s="54" t="str">
        <f>+سهام!A2</f>
        <v>صندوق سرمایه‌گذاری بخشی صنایع مفید - خودران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</row>
    <row r="3" spans="1:13" ht="26.25" x14ac:dyDescent="0.2">
      <c r="A3" s="54" t="s">
        <v>24</v>
      </c>
      <c r="B3" s="54" t="s">
        <v>24</v>
      </c>
      <c r="C3" s="54" t="s">
        <v>24</v>
      </c>
      <c r="D3" s="54" t="s">
        <v>24</v>
      </c>
      <c r="E3" s="54" t="s">
        <v>24</v>
      </c>
      <c r="F3" s="54" t="s">
        <v>24</v>
      </c>
      <c r="G3" s="54" t="s">
        <v>24</v>
      </c>
      <c r="H3" s="54" t="s">
        <v>24</v>
      </c>
      <c r="I3" s="54" t="s">
        <v>24</v>
      </c>
      <c r="J3" s="54" t="s">
        <v>24</v>
      </c>
      <c r="K3" s="54" t="s">
        <v>24</v>
      </c>
      <c r="L3" s="54" t="s">
        <v>24</v>
      </c>
      <c r="M3" s="54" t="s">
        <v>24</v>
      </c>
    </row>
    <row r="4" spans="1:13" ht="26.25" x14ac:dyDescent="0.2">
      <c r="A4" s="54" t="str">
        <f>+سهام!A4</f>
        <v>برای ماه منتهی به 1405/05/31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</row>
    <row r="6" spans="1:13" ht="27" thickBot="1" x14ac:dyDescent="0.25">
      <c r="A6" s="57" t="s">
        <v>25</v>
      </c>
      <c r="B6" s="57" t="s">
        <v>25</v>
      </c>
      <c r="C6" s="57" t="s">
        <v>26</v>
      </c>
      <c r="D6" s="57" t="s">
        <v>26</v>
      </c>
      <c r="E6" s="57" t="s">
        <v>26</v>
      </c>
      <c r="F6" s="57" t="s">
        <v>26</v>
      </c>
      <c r="G6" s="57" t="s">
        <v>26</v>
      </c>
      <c r="I6" s="57" t="s">
        <v>27</v>
      </c>
      <c r="J6" s="57" t="s">
        <v>27</v>
      </c>
      <c r="K6" s="57" t="s">
        <v>27</v>
      </c>
      <c r="L6" s="57" t="s">
        <v>27</v>
      </c>
      <c r="M6" s="57" t="s">
        <v>27</v>
      </c>
    </row>
    <row r="7" spans="1:13" ht="27" thickBot="1" x14ac:dyDescent="0.25">
      <c r="A7" s="26" t="s">
        <v>28</v>
      </c>
      <c r="C7" s="26" t="s">
        <v>29</v>
      </c>
      <c r="E7" s="26" t="s">
        <v>30</v>
      </c>
      <c r="G7" s="26" t="s">
        <v>31</v>
      </c>
      <c r="I7" s="26" t="s">
        <v>29</v>
      </c>
      <c r="K7" s="26" t="s">
        <v>30</v>
      </c>
      <c r="M7" s="26" t="s">
        <v>31</v>
      </c>
    </row>
    <row r="8" spans="1:13" ht="19.5" customHeight="1" x14ac:dyDescent="0.2">
      <c r="A8" s="4" t="s">
        <v>22</v>
      </c>
      <c r="C8" s="6">
        <v>577855259</v>
      </c>
      <c r="E8" s="6">
        <v>0</v>
      </c>
      <c r="G8" s="6">
        <f>+C8-E8</f>
        <v>577855259</v>
      </c>
      <c r="I8" s="6">
        <v>9798800787</v>
      </c>
      <c r="K8" s="6">
        <v>0</v>
      </c>
      <c r="M8" s="6">
        <f>+I8-K8</f>
        <v>9798800787</v>
      </c>
    </row>
    <row r="9" spans="1:13" ht="19.5" customHeight="1" thickBot="1" x14ac:dyDescent="0.25">
      <c r="A9" s="4" t="s">
        <v>91</v>
      </c>
      <c r="C9" s="6">
        <v>3561</v>
      </c>
      <c r="E9" s="6">
        <v>0</v>
      </c>
      <c r="G9" s="6">
        <f>+C9-E9</f>
        <v>3561</v>
      </c>
      <c r="I9" s="6">
        <v>20822</v>
      </c>
      <c r="K9" s="6">
        <v>0</v>
      </c>
      <c r="M9" s="6">
        <f>+I9-K9</f>
        <v>20822</v>
      </c>
    </row>
    <row r="10" spans="1:13" ht="21.75" thickBot="1" x14ac:dyDescent="0.25">
      <c r="A10" s="6" t="s">
        <v>15</v>
      </c>
      <c r="C10" s="15">
        <f>SUM(C8:C9)</f>
        <v>577858820</v>
      </c>
      <c r="D10" s="4"/>
      <c r="E10" s="15">
        <f t="shared" ref="E10:M10" si="0">SUM(E8:E9)</f>
        <v>0</v>
      </c>
      <c r="F10" s="4">
        <f t="shared" si="0"/>
        <v>0</v>
      </c>
      <c r="G10" s="15">
        <f t="shared" si="0"/>
        <v>577858820</v>
      </c>
      <c r="H10" s="4">
        <f t="shared" si="0"/>
        <v>0</v>
      </c>
      <c r="I10" s="15">
        <f t="shared" si="0"/>
        <v>9798821609</v>
      </c>
      <c r="J10" s="4">
        <f t="shared" si="0"/>
        <v>0</v>
      </c>
      <c r="K10" s="15">
        <f t="shared" si="0"/>
        <v>0</v>
      </c>
      <c r="L10" s="4">
        <f t="shared" si="0"/>
        <v>0</v>
      </c>
      <c r="M10" s="15">
        <f t="shared" si="0"/>
        <v>9798821609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خودران</vt:lpstr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2026-08-26T13:14:19Z</dcterms:modified>
</cp:coreProperties>
</file>