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5\بخشی\"/>
    </mc:Choice>
  </mc:AlternateContent>
  <xr:revisionPtr revIDLastSave="0" documentId="13_ncr:1_{6A3A5021-CA09-4AA1-B7D2-8857A303BBAA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اکتان" sheetId="13" r:id="rId1"/>
    <sheet name="سهام" sheetId="1" r:id="rId2"/>
    <sheet name="تعدیل قیمت" sheetId="12" r:id="rId3"/>
    <sheet name="سپرده" sheetId="2" r:id="rId4"/>
    <sheet name="درآمدها" sheetId="10" r:id="rId5"/>
    <sheet name="سایر درآمدها" sheetId="11" state="hidden" r:id="rId6"/>
    <sheet name="سرمایه‌گذاری در سهام" sheetId="7" r:id="rId7"/>
    <sheet name="درآمد سود سهام" sheetId="4" r:id="rId8"/>
    <sheet name="درآمد سپرده بانکی" sheetId="8" r:id="rId9"/>
    <sheet name="سود سپرده بانکی" sheetId="3" r:id="rId10"/>
    <sheet name="درآمد ناشی از فروش" sheetId="6" r:id="rId11"/>
    <sheet name="درآمد ناشی از تغییر قیمت اوراق" sheetId="5" r:id="rId12"/>
  </sheets>
  <definedNames>
    <definedName name="_xlnm._FilterDatabase" localSheetId="10" hidden="1">'درآمد ناشی از فروش'!$K$6:$Q$39</definedName>
    <definedName name="_xlnm._FilterDatabase" localSheetId="1" hidden="1">سهام!$A$6:$A$31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7" l="1"/>
  <c r="E49" i="7"/>
  <c r="G49" i="7"/>
  <c r="M49" i="7"/>
  <c r="O49" i="7"/>
  <c r="Q49" i="7"/>
  <c r="C50" i="7"/>
  <c r="E50" i="7"/>
  <c r="G50" i="7"/>
  <c r="I50" i="7" s="1"/>
  <c r="M50" i="7"/>
  <c r="O50" i="7"/>
  <c r="Q50" i="7"/>
  <c r="S50" i="7" s="1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8" i="5"/>
  <c r="I10" i="6"/>
  <c r="I11" i="6"/>
  <c r="I13" i="6"/>
  <c r="I16" i="6"/>
  <c r="I18" i="6"/>
  <c r="I19" i="6"/>
  <c r="I21" i="6"/>
  <c r="I24" i="6"/>
  <c r="I26" i="6"/>
  <c r="I27" i="6"/>
  <c r="I29" i="6"/>
  <c r="I32" i="6"/>
  <c r="I34" i="6"/>
  <c r="I35" i="6"/>
  <c r="I37" i="6"/>
  <c r="I9" i="6"/>
  <c r="I12" i="6"/>
  <c r="I14" i="6"/>
  <c r="I15" i="6"/>
  <c r="I17" i="6"/>
  <c r="I20" i="6"/>
  <c r="I22" i="6"/>
  <c r="I23" i="6"/>
  <c r="I25" i="6"/>
  <c r="I28" i="6"/>
  <c r="I30" i="6"/>
  <c r="I31" i="6"/>
  <c r="I33" i="6"/>
  <c r="I36" i="6"/>
  <c r="I38" i="6"/>
  <c r="I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8" i="6"/>
  <c r="M27" i="4"/>
  <c r="M13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8" i="4"/>
  <c r="S9" i="4"/>
  <c r="O38" i="4"/>
  <c r="P38" i="4"/>
  <c r="Q38" i="4"/>
  <c r="C6" i="12"/>
  <c r="A4" i="12"/>
  <c r="A2" i="12"/>
  <c r="S49" i="7" l="1"/>
  <c r="I49" i="7"/>
  <c r="Y50" i="1"/>
  <c r="G9" i="10"/>
  <c r="M47" i="5"/>
  <c r="O47" i="5"/>
  <c r="G50" i="1"/>
  <c r="E50" i="1"/>
  <c r="F9" i="10"/>
  <c r="O50" i="1" l="1"/>
  <c r="K50" i="1"/>
  <c r="U50" i="1"/>
  <c r="W50" i="1"/>
  <c r="I47" i="5"/>
  <c r="M39" i="6"/>
  <c r="O39" i="6"/>
  <c r="M9" i="3"/>
  <c r="G9" i="8" s="1"/>
  <c r="G9" i="3"/>
  <c r="C9" i="8" s="1"/>
  <c r="N38" i="4"/>
  <c r="L38" i="4"/>
  <c r="K38" i="4"/>
  <c r="J38" i="4"/>
  <c r="I38" i="4"/>
  <c r="M38" i="4"/>
  <c r="S38" i="4"/>
  <c r="Q39" i="6"/>
  <c r="C9" i="11"/>
  <c r="E9" i="11"/>
  <c r="C11" i="3"/>
  <c r="I10" i="2"/>
  <c r="C6" i="2"/>
  <c r="I6" i="2"/>
  <c r="I39" i="6" l="1"/>
  <c r="E39" i="6"/>
  <c r="G39" i="6"/>
  <c r="K11" i="2"/>
  <c r="M10" i="3"/>
  <c r="G10" i="8" s="1"/>
  <c r="G10" i="3"/>
  <c r="C10" i="8" s="1"/>
  <c r="G8" i="3"/>
  <c r="C8" i="8" s="1"/>
  <c r="C11" i="8" l="1"/>
  <c r="M8" i="3"/>
  <c r="G8" i="8" s="1"/>
  <c r="G11" i="8" s="1"/>
  <c r="I9" i="8" s="1"/>
  <c r="I9" i="2"/>
  <c r="I8" i="2"/>
  <c r="C8" i="10" l="1"/>
  <c r="E9" i="8"/>
  <c r="E11" i="3"/>
  <c r="I11" i="3"/>
  <c r="K11" i="3"/>
  <c r="I11" i="2"/>
  <c r="A4" i="11"/>
  <c r="A2" i="11"/>
  <c r="E10" i="8" l="1"/>
  <c r="E8" i="8"/>
  <c r="G47" i="5"/>
  <c r="E47" i="5"/>
  <c r="M11" i="3"/>
  <c r="G11" i="3"/>
  <c r="A4" i="5"/>
  <c r="A4" i="6"/>
  <c r="A4" i="3"/>
  <c r="A4" i="4"/>
  <c r="A4" i="8"/>
  <c r="A4" i="7"/>
  <c r="A4" i="10"/>
  <c r="A4" i="2"/>
  <c r="A2" i="2"/>
  <c r="A2" i="10" s="1"/>
  <c r="G48" i="7" l="1"/>
  <c r="M48" i="7"/>
  <c r="E11" i="8"/>
  <c r="I10" i="8"/>
  <c r="I8" i="8"/>
  <c r="A2" i="7"/>
  <c r="A2" i="5"/>
  <c r="O42" i="7" s="1"/>
  <c r="A2" i="3"/>
  <c r="A2" i="8"/>
  <c r="A2" i="6"/>
  <c r="Q44" i="7" s="1"/>
  <c r="A2" i="4"/>
  <c r="C41" i="7" s="1"/>
  <c r="G11" i="2"/>
  <c r="E11" i="2"/>
  <c r="C11" i="2"/>
  <c r="E48" i="7" l="1"/>
  <c r="Q48" i="7"/>
  <c r="E44" i="7"/>
  <c r="O48" i="7"/>
  <c r="C48" i="7"/>
  <c r="M40" i="7"/>
  <c r="C43" i="7"/>
  <c r="M42" i="7"/>
  <c r="M43" i="7"/>
  <c r="M45" i="7"/>
  <c r="O44" i="7"/>
  <c r="E45" i="7"/>
  <c r="G45" i="7"/>
  <c r="O41" i="7"/>
  <c r="Q42" i="7"/>
  <c r="M41" i="7"/>
  <c r="O40" i="7"/>
  <c r="E41" i="7"/>
  <c r="G41" i="7"/>
  <c r="Q40" i="7"/>
  <c r="C44" i="7"/>
  <c r="O45" i="7"/>
  <c r="O43" i="7"/>
  <c r="Q43" i="7"/>
  <c r="C40" i="7"/>
  <c r="E43" i="7"/>
  <c r="E42" i="7"/>
  <c r="G40" i="7"/>
  <c r="G42" i="7"/>
  <c r="C42" i="7"/>
  <c r="C45" i="7"/>
  <c r="E40" i="7"/>
  <c r="Q45" i="7"/>
  <c r="G44" i="7"/>
  <c r="G43" i="7"/>
  <c r="M44" i="7"/>
  <c r="Q41" i="7"/>
  <c r="Q34" i="7"/>
  <c r="G35" i="7"/>
  <c r="G34" i="7"/>
  <c r="Q35" i="7"/>
  <c r="O34" i="7"/>
  <c r="E35" i="7"/>
  <c r="O35" i="7"/>
  <c r="E34" i="7"/>
  <c r="M34" i="7"/>
  <c r="C35" i="7"/>
  <c r="C34" i="7"/>
  <c r="M35" i="7"/>
  <c r="M8" i="7"/>
  <c r="C9" i="7"/>
  <c r="C32" i="7"/>
  <c r="C11" i="7"/>
  <c r="C16" i="7"/>
  <c r="C22" i="7"/>
  <c r="C27" i="7"/>
  <c r="C33" i="7"/>
  <c r="C36" i="7"/>
  <c r="C51" i="7"/>
  <c r="C21" i="7"/>
  <c r="C10" i="7"/>
  <c r="C12" i="7"/>
  <c r="C17" i="7"/>
  <c r="C23" i="7"/>
  <c r="C28" i="7"/>
  <c r="C52" i="7"/>
  <c r="C39" i="7"/>
  <c r="C46" i="7"/>
  <c r="C47" i="7"/>
  <c r="C13" i="7"/>
  <c r="C18" i="7"/>
  <c r="C24" i="7"/>
  <c r="C37" i="7"/>
  <c r="C8" i="7"/>
  <c r="C14" i="7"/>
  <c r="C19" i="7"/>
  <c r="C25" i="7"/>
  <c r="C26" i="7"/>
  <c r="C15" i="7"/>
  <c r="C29" i="7"/>
  <c r="C38" i="7"/>
  <c r="C20" i="7"/>
  <c r="C30" i="7"/>
  <c r="C31" i="7"/>
  <c r="Q38" i="7"/>
  <c r="Q11" i="7"/>
  <c r="Q16" i="7"/>
  <c r="Q22" i="7"/>
  <c r="Q27" i="7"/>
  <c r="Q33" i="7"/>
  <c r="Q36" i="7"/>
  <c r="G39" i="7"/>
  <c r="G12" i="7"/>
  <c r="G17" i="7"/>
  <c r="G23" i="7"/>
  <c r="G28" i="7"/>
  <c r="G22" i="7"/>
  <c r="Q39" i="7"/>
  <c r="Q12" i="7"/>
  <c r="Q17" i="7"/>
  <c r="Q23" i="7"/>
  <c r="Q28" i="7"/>
  <c r="G46" i="7"/>
  <c r="G13" i="7"/>
  <c r="G18" i="7"/>
  <c r="G24" i="7"/>
  <c r="G37" i="7"/>
  <c r="G16" i="7"/>
  <c r="Q46" i="7"/>
  <c r="Q13" i="7"/>
  <c r="Q18" i="7"/>
  <c r="Q24" i="7"/>
  <c r="Q37" i="7"/>
  <c r="G14" i="7"/>
  <c r="G19" i="7"/>
  <c r="Q32" i="7"/>
  <c r="G11" i="7"/>
  <c r="Q47" i="7"/>
  <c r="Q14" i="7"/>
  <c r="Q19" i="7"/>
  <c r="G15" i="7"/>
  <c r="G29" i="7"/>
  <c r="G47" i="7"/>
  <c r="G33" i="7"/>
  <c r="Q51" i="7"/>
  <c r="Q15" i="7"/>
  <c r="Q29" i="7"/>
  <c r="Q8" i="7"/>
  <c r="G20" i="7"/>
  <c r="G25" i="7"/>
  <c r="G30" i="7"/>
  <c r="G51" i="7"/>
  <c r="Q52" i="7"/>
  <c r="Q20" i="7"/>
  <c r="Q25" i="7"/>
  <c r="Q30" i="7"/>
  <c r="G9" i="7"/>
  <c r="G21" i="7"/>
  <c r="G26" i="7"/>
  <c r="G31" i="7"/>
  <c r="G52" i="7"/>
  <c r="Q10" i="7"/>
  <c r="G27" i="7"/>
  <c r="Q9" i="7"/>
  <c r="Q21" i="7"/>
  <c r="Q26" i="7"/>
  <c r="Q31" i="7"/>
  <c r="G10" i="7"/>
  <c r="G32" i="7"/>
  <c r="G8" i="7"/>
  <c r="G38" i="7"/>
  <c r="G36" i="7"/>
  <c r="O10" i="7"/>
  <c r="O32" i="7"/>
  <c r="O52" i="7"/>
  <c r="E15" i="7"/>
  <c r="E29" i="7"/>
  <c r="E47" i="7"/>
  <c r="O26" i="7"/>
  <c r="O11" i="7"/>
  <c r="O16" i="7"/>
  <c r="O22" i="7"/>
  <c r="O27" i="7"/>
  <c r="O33" i="7"/>
  <c r="O36" i="7"/>
  <c r="O8" i="7"/>
  <c r="E20" i="7"/>
  <c r="E25" i="7"/>
  <c r="E30" i="7"/>
  <c r="E51" i="7"/>
  <c r="O21" i="7"/>
  <c r="E38" i="7"/>
  <c r="O12" i="7"/>
  <c r="O17" i="7"/>
  <c r="O23" i="7"/>
  <c r="O28" i="7"/>
  <c r="E9" i="7"/>
  <c r="E21" i="7"/>
  <c r="E26" i="7"/>
  <c r="E31" i="7"/>
  <c r="E52" i="7"/>
  <c r="E19" i="7"/>
  <c r="E39" i="7"/>
  <c r="O13" i="7"/>
  <c r="O18" i="7"/>
  <c r="O24" i="7"/>
  <c r="O37" i="7"/>
  <c r="E10" i="7"/>
  <c r="E32" i="7"/>
  <c r="E8" i="7"/>
  <c r="E46" i="7"/>
  <c r="O14" i="7"/>
  <c r="O19" i="7"/>
  <c r="E11" i="7"/>
  <c r="E16" i="7"/>
  <c r="E22" i="7"/>
  <c r="E27" i="7"/>
  <c r="E33" i="7"/>
  <c r="E36" i="7"/>
  <c r="O9" i="7"/>
  <c r="E14" i="7"/>
  <c r="O38" i="7"/>
  <c r="O15" i="7"/>
  <c r="O29" i="7"/>
  <c r="O46" i="7"/>
  <c r="E12" i="7"/>
  <c r="E17" i="7"/>
  <c r="E23" i="7"/>
  <c r="E28" i="7"/>
  <c r="O31" i="7"/>
  <c r="O39" i="7"/>
  <c r="O20" i="7"/>
  <c r="O25" i="7"/>
  <c r="O30" i="7"/>
  <c r="O47" i="7"/>
  <c r="E13" i="7"/>
  <c r="E18" i="7"/>
  <c r="E24" i="7"/>
  <c r="E37" i="7"/>
  <c r="O51" i="7"/>
  <c r="M13" i="7"/>
  <c r="M18" i="7"/>
  <c r="M30" i="7"/>
  <c r="M51" i="7"/>
  <c r="M10" i="7"/>
  <c r="M14" i="7"/>
  <c r="M19" i="7"/>
  <c r="M25" i="7"/>
  <c r="M31" i="7"/>
  <c r="M52" i="7"/>
  <c r="M39" i="7"/>
  <c r="M15" i="7"/>
  <c r="M32" i="7"/>
  <c r="M36" i="7"/>
  <c r="M17" i="7"/>
  <c r="M27" i="7"/>
  <c r="M33" i="7"/>
  <c r="M22" i="7"/>
  <c r="M28" i="7"/>
  <c r="M37" i="7"/>
  <c r="M47" i="7"/>
  <c r="M38" i="7"/>
  <c r="M23" i="7"/>
  <c r="M29" i="7"/>
  <c r="M9" i="7"/>
  <c r="M16" i="7"/>
  <c r="M24" i="7"/>
  <c r="M46" i="7"/>
  <c r="M26" i="7"/>
  <c r="M12" i="7"/>
  <c r="M11" i="7"/>
  <c r="M20" i="7"/>
  <c r="M21" i="7"/>
  <c r="I11" i="8"/>
  <c r="Q47" i="5"/>
  <c r="S48" i="7" l="1"/>
  <c r="I48" i="7"/>
  <c r="S42" i="7"/>
  <c r="I41" i="7"/>
  <c r="S44" i="7"/>
  <c r="S43" i="7"/>
  <c r="I45" i="7"/>
  <c r="I44" i="7"/>
  <c r="S41" i="7"/>
  <c r="I43" i="7"/>
  <c r="S40" i="7"/>
  <c r="S45" i="7"/>
  <c r="I42" i="7"/>
  <c r="I40" i="7"/>
  <c r="S21" i="7"/>
  <c r="I20" i="7"/>
  <c r="I15" i="7"/>
  <c r="S37" i="7"/>
  <c r="I18" i="7"/>
  <c r="I22" i="7"/>
  <c r="S27" i="7"/>
  <c r="S35" i="7"/>
  <c r="I36" i="7"/>
  <c r="S9" i="7"/>
  <c r="S30" i="7"/>
  <c r="S19" i="7"/>
  <c r="S24" i="7"/>
  <c r="I13" i="7"/>
  <c r="I28" i="7"/>
  <c r="S22" i="7"/>
  <c r="I34" i="7"/>
  <c r="I38" i="7"/>
  <c r="I27" i="7"/>
  <c r="S25" i="7"/>
  <c r="S29" i="7"/>
  <c r="S14" i="7"/>
  <c r="S18" i="7"/>
  <c r="I46" i="7"/>
  <c r="I23" i="7"/>
  <c r="S16" i="7"/>
  <c r="I35" i="7"/>
  <c r="I9" i="7"/>
  <c r="S10" i="7"/>
  <c r="S20" i="7"/>
  <c r="S15" i="7"/>
  <c r="S47" i="7"/>
  <c r="S13" i="7"/>
  <c r="S28" i="7"/>
  <c r="I17" i="7"/>
  <c r="S11" i="7"/>
  <c r="S34" i="7"/>
  <c r="I32" i="7"/>
  <c r="I52" i="7"/>
  <c r="S52" i="7"/>
  <c r="S51" i="7"/>
  <c r="I11" i="7"/>
  <c r="S46" i="7"/>
  <c r="S23" i="7"/>
  <c r="I12" i="7"/>
  <c r="S38" i="7"/>
  <c r="I10" i="7"/>
  <c r="I31" i="7"/>
  <c r="I51" i="7"/>
  <c r="I33" i="7"/>
  <c r="S32" i="7"/>
  <c r="I16" i="7"/>
  <c r="S17" i="7"/>
  <c r="I39" i="7"/>
  <c r="S31" i="7"/>
  <c r="I26" i="7"/>
  <c r="I30" i="7"/>
  <c r="I47" i="7"/>
  <c r="I19" i="7"/>
  <c r="I37" i="7"/>
  <c r="S12" i="7"/>
  <c r="S36" i="7"/>
  <c r="S26" i="7"/>
  <c r="I21" i="7"/>
  <c r="I25" i="7"/>
  <c r="I29" i="7"/>
  <c r="I14" i="7"/>
  <c r="I24" i="7"/>
  <c r="S39" i="7"/>
  <c r="S33" i="7"/>
  <c r="I8" i="7"/>
  <c r="M53" i="7"/>
  <c r="S8" i="7"/>
  <c r="C53" i="7"/>
  <c r="G53" i="7"/>
  <c r="E53" i="7"/>
  <c r="O53" i="7"/>
  <c r="I53" i="7" l="1"/>
  <c r="S53" i="7"/>
  <c r="K49" i="7" l="1"/>
  <c r="K50" i="7"/>
  <c r="U49" i="7"/>
  <c r="U50" i="7"/>
  <c r="K48" i="7"/>
  <c r="U48" i="7"/>
  <c r="U8" i="7"/>
  <c r="U45" i="7"/>
  <c r="U40" i="7"/>
  <c r="U41" i="7"/>
  <c r="U42" i="7"/>
  <c r="U44" i="7"/>
  <c r="U43" i="7"/>
  <c r="K42" i="7"/>
  <c r="K41" i="7"/>
  <c r="K45" i="7"/>
  <c r="K43" i="7"/>
  <c r="K40" i="7"/>
  <c r="K44" i="7"/>
  <c r="U34" i="7"/>
  <c r="U35" i="7"/>
  <c r="K35" i="7"/>
  <c r="K34" i="7"/>
  <c r="K9" i="7"/>
  <c r="K11" i="7"/>
  <c r="K31" i="7"/>
  <c r="K20" i="7"/>
  <c r="K15" i="7"/>
  <c r="K30" i="7"/>
  <c r="K14" i="7"/>
  <c r="K8" i="7"/>
  <c r="K27" i="7"/>
  <c r="K10" i="7"/>
  <c r="K28" i="7"/>
  <c r="K36" i="7"/>
  <c r="K52" i="7"/>
  <c r="K39" i="7"/>
  <c r="K23" i="7"/>
  <c r="K47" i="7"/>
  <c r="K37" i="7"/>
  <c r="K38" i="7"/>
  <c r="K25" i="7"/>
  <c r="K21" i="7"/>
  <c r="K24" i="7"/>
  <c r="K19" i="7"/>
  <c r="K17" i="7"/>
  <c r="K13" i="7"/>
  <c r="K16" i="7"/>
  <c r="K12" i="7"/>
  <c r="K46" i="7"/>
  <c r="K26" i="7"/>
  <c r="K22" i="7"/>
  <c r="K51" i="7"/>
  <c r="K29" i="7"/>
  <c r="K32" i="7"/>
  <c r="K18" i="7"/>
  <c r="K33" i="7"/>
  <c r="C7" i="10"/>
  <c r="C9" i="10" s="1"/>
  <c r="U33" i="7"/>
  <c r="U9" i="7"/>
  <c r="U47" i="7"/>
  <c r="U13" i="7"/>
  <c r="U23" i="7"/>
  <c r="U15" i="7"/>
  <c r="U38" i="7"/>
  <c r="U30" i="7"/>
  <c r="U39" i="7"/>
  <c r="U14" i="7"/>
  <c r="U16" i="7"/>
  <c r="U10" i="7"/>
  <c r="U22" i="7"/>
  <c r="U29" i="7"/>
  <c r="U46" i="7"/>
  <c r="U17" i="7"/>
  <c r="U27" i="7"/>
  <c r="U12" i="7"/>
  <c r="U37" i="7"/>
  <c r="U36" i="7"/>
  <c r="U11" i="7"/>
  <c r="U31" i="7"/>
  <c r="U25" i="7"/>
  <c r="U51" i="7"/>
  <c r="U52" i="7"/>
  <c r="U32" i="7"/>
  <c r="U26" i="7"/>
  <c r="U20" i="7"/>
  <c r="U28" i="7"/>
  <c r="U21" i="7"/>
  <c r="U19" i="7"/>
  <c r="U24" i="7"/>
  <c r="U18" i="7"/>
  <c r="K53" i="7" l="1"/>
  <c r="U53" i="7"/>
  <c r="Q53" i="7"/>
  <c r="E8" i="10"/>
  <c r="E7" i="10" l="1"/>
  <c r="E9" i="10" s="1"/>
</calcChain>
</file>

<file path=xl/sharedStrings.xml><?xml version="1.0" encoding="utf-8"?>
<sst xmlns="http://schemas.openxmlformats.org/spreadsheetml/2006/main" count="950" uniqueCount="122">
  <si>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</si>
  <si>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</si>
  <si>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</si>
  <si>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</si>
  <si>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</si>
  <si>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</si>
  <si>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</si>
  <si>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</si>
  <si>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</si>
  <si>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</si>
  <si>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</si>
  <si>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</si>
  <si>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</si>
  <si>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</si>
  <si>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</si>
  <si>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</si>
  <si>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</si>
  <si>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</si>
  <si>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</si>
  <si>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</si>
  <si>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</si>
  <si>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</si>
  <si>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</si>
  <si>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</si>
  <si>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</si>
  <si>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</si>
  <si>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</si>
  <si>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</si>
  <si>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</si>
  <si>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</si>
  <si>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</si>
  <si>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</si>
  <si>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</si>
  <si>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</si>
  <si>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</si>
  <si>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</si>
  <si>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</si>
  <si>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</si>
  <si>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</si>
  <si>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</si>
  <si>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</si>
  <si>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</si>
  <si>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</si>
  <si>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</si>
  <si>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</si>
  <si>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</si>
  <si>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</si>
  <si>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</si>
  <si>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</si>
  <si>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</si>
  <si>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</si>
  <si>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</si>
  <si>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</si>
  <si>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</si>
  <si>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</si>
  <si>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</si>
  <si>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</si>
  <si>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</si>
  <si>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</si>
  <si>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</si>
  <si>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</si>
  <si>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</si>
  <si>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</si>
  <si>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</si>
  <si>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</si>
  <si>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</si>
  <si>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</si>
  <si>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</si>
  <si>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</si>
  <si>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نفت و گاز پارسیان</t>
  </si>
  <si>
    <t>مبین انرژی خلیج فارس</t>
  </si>
  <si>
    <t>نفت سپاهان</t>
  </si>
  <si>
    <t>نفت‌ بهران‌</t>
  </si>
  <si>
    <t>کربن‌ ایران‌</t>
  </si>
  <si>
    <t>کلر پارس</t>
  </si>
  <si>
    <t>بانک پاسارگاد شعبه هفت تیر</t>
  </si>
  <si>
    <t>صندوق سرمایه‌گذاری بخشی صنایع مفید - اکتان</t>
  </si>
  <si>
    <t>سرمایه گذاری سیمان تامین</t>
  </si>
  <si>
    <t>گروه صنعتی پاکشو</t>
  </si>
  <si>
    <t>کشت و دام قیام اصفهان</t>
  </si>
  <si>
    <t>سایر درآمدها</t>
  </si>
  <si>
    <t>پتروشیمی بوعلی سینا</t>
  </si>
  <si>
    <t>پتروشیمی فناوران</t>
  </si>
  <si>
    <t>بانک پاسارگاد هفت تیر</t>
  </si>
  <si>
    <t>پتروشیمی  خارک</t>
  </si>
  <si>
    <t>پتروشیمی شیراز</t>
  </si>
  <si>
    <t>نفت بهران</t>
  </si>
  <si>
    <t>پتروشیمی خارک</t>
  </si>
  <si>
    <t>کربن ایران</t>
  </si>
  <si>
    <t>پتروشیمی‌ شیراز</t>
  </si>
  <si>
    <t>درصد به کل دارایی‌ های صندوق</t>
  </si>
  <si>
    <t>سیمان‌هگمتان‌</t>
  </si>
  <si>
    <t>نیان باتری خاوران</t>
  </si>
  <si>
    <t>کیمیا کالای رازی</t>
  </si>
  <si>
    <t>تا پایان ماه</t>
  </si>
  <si>
    <t xml:space="preserve">از ابتدای سال مالی </t>
  </si>
  <si>
    <t>پتروشیمی اروند</t>
  </si>
  <si>
    <t>گواهی صرفه جویی گازغیراوج0404</t>
  </si>
  <si>
    <t>مجتمع کاشی و سنگ پرسپولیس یزد</t>
  </si>
  <si>
    <t>بانک ملت مستقل مرکزی</t>
  </si>
  <si>
    <t>-</t>
  </si>
  <si>
    <t>پتروشیمی ارغوان گسترایلام</t>
  </si>
  <si>
    <t>رهیاب پیام گستران</t>
  </si>
  <si>
    <t>سرمایه گذاری سبحان</t>
  </si>
  <si>
    <t>سیمان‌ صوفیان‌</t>
  </si>
  <si>
    <t>سیمان‌ارومیه‌</t>
  </si>
  <si>
    <t>گروه مالی نماد غدیر(سهامی عام)</t>
  </si>
  <si>
    <t>1405/04/31</t>
  </si>
  <si>
    <t>رینگ اسپرت نور نی ریز</t>
  </si>
  <si>
    <t>س.کشت ودام صنایع لبنی تامین</t>
  </si>
  <si>
    <t>برای ماه منتهی به 1405/05/31</t>
  </si>
  <si>
    <t>1405/05/31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</si>
  <si>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</si>
  <si>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</si>
  <si>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</si>
  <si>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</si>
  <si>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</si>
  <si>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-20.00%</t>
  </si>
  <si>
    <t>شرایط خاص بازار سرمایه</t>
  </si>
  <si>
    <t>احیا استیل فولاد بافت</t>
  </si>
  <si>
    <t>1405/05/01</t>
  </si>
  <si>
    <t>1405/05/18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</si>
</sst>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77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3" fillId="0" borderId="1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/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0" xfId="2" applyNumberFormat="1" applyFont="1" applyFill="1"/>
    <xf numFmtId="164" fontId="14" fillId="0" borderId="0" xfId="0" applyNumberFormat="1" applyFont="1" applyFill="1"/>
    <xf numFmtId="164" fontId="6" fillId="0" borderId="0" xfId="2" applyNumberFormat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9" fontId="4" fillId="0" borderId="0" xfId="1" applyFont="1" applyFill="1" applyAlignment="1">
      <alignment horizontal="center" vertical="center"/>
    </xf>
    <xf numFmtId="3" fontId="12" fillId="0" borderId="0" xfId="0" applyNumberFormat="1" applyFont="1"/>
    <xf numFmtId="9" fontId="7" fillId="0" borderId="0" xfId="1" applyFont="1" applyFill="1" applyAlignment="1">
      <alignment horizont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6" fillId="0" borderId="0" xfId="2" applyNumberFormat="1" applyFont="1" applyFill="1" applyAlignment="1">
      <alignment horizontal="center" vertical="center"/>
    </xf>
    <xf numFmtId="3" fontId="11" fillId="0" borderId="0" xfId="0" applyNumberFormat="1" applyFont="1"/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13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76200</xdr:colOff>
      <xdr:row>36</xdr:row>
      <xdr:rowOff>85724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E51D339D-C796-4FD6-9C0B-2D9055F07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224412400" y="0"/>
          <a:ext cx="11734800" cy="660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94D2-8F9A-4263-B3E5-1C881E75DBFF}">
  <dimension ref="A1"/>
  <sheetViews>
    <sheetView rightToLeft="1" tabSelected="1" workbookViewId="0">
      <selection activeCell="U26" sqref="U26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1"/>
  <sheetViews>
    <sheetView rightToLeft="1" workbookViewId="0">
      <selection activeCell="G27" sqref="G27"/>
    </sheetView>
  </sheetViews>
  <sheetFormatPr defaultRowHeight="18.75" x14ac:dyDescent="0.2"/>
  <cols>
    <col min="1" max="1" width="17.125" style="9" bestFit="1" customWidth="1"/>
    <col min="2" max="2" width="0.875" style="9" customWidth="1"/>
    <col min="3" max="3" width="18.375" style="9" customWidth="1"/>
    <col min="4" max="4" width="0.875" style="9" customWidth="1"/>
    <col min="5" max="5" width="15.75" style="9" customWidth="1"/>
    <col min="6" max="6" width="0.875" style="9" customWidth="1"/>
    <col min="7" max="7" width="18.375" style="9" customWidth="1"/>
    <col min="8" max="8" width="0.875" style="9" customWidth="1"/>
    <col min="9" max="9" width="19.25" style="9" customWidth="1"/>
    <col min="10" max="10" width="0.875" style="9" customWidth="1"/>
    <col min="11" max="11" width="14" style="9" customWidth="1"/>
    <col min="12" max="12" width="0.875" style="9" customWidth="1"/>
    <col min="13" max="13" width="19.25" style="9" customWidth="1"/>
    <col min="14" max="14" width="0.875" style="9" customWidth="1"/>
    <col min="15" max="15" width="8" style="9" customWidth="1"/>
    <col min="16" max="16384" width="9" style="9"/>
  </cols>
  <sheetData>
    <row r="2" spans="1:13" ht="26.25" x14ac:dyDescent="0.2">
      <c r="A2" s="69" t="str">
        <f>+درآمدها!A2</f>
        <v>صندوق سرمایه‌گذاری بخشی صنایع مفید - اکتان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</row>
    <row r="3" spans="1:13" ht="26.25" x14ac:dyDescent="0.2">
      <c r="A3" s="69" t="s">
        <v>23</v>
      </c>
      <c r="B3" s="69" t="s">
        <v>23</v>
      </c>
      <c r="C3" s="69" t="s">
        <v>23</v>
      </c>
      <c r="D3" s="69" t="s">
        <v>23</v>
      </c>
      <c r="E3" s="69" t="s">
        <v>23</v>
      </c>
      <c r="F3" s="69" t="s">
        <v>23</v>
      </c>
      <c r="G3" s="69" t="s">
        <v>23</v>
      </c>
      <c r="H3" s="69" t="s">
        <v>23</v>
      </c>
      <c r="I3" s="69" t="s">
        <v>23</v>
      </c>
      <c r="J3" s="69" t="s">
        <v>23</v>
      </c>
      <c r="K3" s="69" t="s">
        <v>23</v>
      </c>
      <c r="L3" s="69" t="s">
        <v>23</v>
      </c>
      <c r="M3" s="69" t="s">
        <v>23</v>
      </c>
    </row>
    <row r="4" spans="1:13" ht="26.25" x14ac:dyDescent="0.2">
      <c r="A4" s="69" t="str">
        <f>+سهام!A4</f>
        <v>برای ماه منتهی به 1405/05/31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</row>
    <row r="6" spans="1:13" ht="27" thickBot="1" x14ac:dyDescent="0.25">
      <c r="A6" s="70" t="s">
        <v>24</v>
      </c>
      <c r="B6" s="70" t="s">
        <v>24</v>
      </c>
      <c r="C6" s="70" t="s">
        <v>25</v>
      </c>
      <c r="D6" s="70" t="s">
        <v>25</v>
      </c>
      <c r="E6" s="70" t="s">
        <v>25</v>
      </c>
      <c r="F6" s="70" t="s">
        <v>25</v>
      </c>
      <c r="G6" s="70" t="s">
        <v>25</v>
      </c>
      <c r="I6" s="70" t="s">
        <v>26</v>
      </c>
      <c r="J6" s="70" t="s">
        <v>26</v>
      </c>
      <c r="K6" s="70" t="s">
        <v>26</v>
      </c>
      <c r="L6" s="70" t="s">
        <v>26</v>
      </c>
      <c r="M6" s="70" t="s">
        <v>26</v>
      </c>
    </row>
    <row r="7" spans="1:13" ht="27" thickBot="1" x14ac:dyDescent="0.25">
      <c r="A7" s="33" t="s">
        <v>27</v>
      </c>
      <c r="C7" s="33" t="s">
        <v>28</v>
      </c>
      <c r="E7" s="33" t="s">
        <v>29</v>
      </c>
      <c r="G7" s="33" t="s">
        <v>30</v>
      </c>
      <c r="I7" s="33" t="s">
        <v>28</v>
      </c>
      <c r="K7" s="33" t="s">
        <v>29</v>
      </c>
      <c r="M7" s="33" t="s">
        <v>30</v>
      </c>
    </row>
    <row r="8" spans="1:13" ht="19.5" customHeight="1" x14ac:dyDescent="0.2">
      <c r="A8" s="3" t="s">
        <v>22</v>
      </c>
      <c r="C8" s="9">
        <v>4666011456</v>
      </c>
      <c r="E8" s="9">
        <v>0</v>
      </c>
      <c r="G8" s="9">
        <f>+C8-E8</f>
        <v>4666011456</v>
      </c>
      <c r="I8" s="9">
        <v>23977033078</v>
      </c>
      <c r="K8" s="9">
        <v>0</v>
      </c>
      <c r="M8" s="9">
        <f>+I8-K8</f>
        <v>23977033078</v>
      </c>
    </row>
    <row r="9" spans="1:13" ht="19.5" customHeight="1" x14ac:dyDescent="0.2">
      <c r="A9" s="3" t="s">
        <v>99</v>
      </c>
      <c r="C9" s="9">
        <v>96581</v>
      </c>
      <c r="E9" s="9">
        <v>0</v>
      </c>
      <c r="G9" s="9">
        <f>+C9-E9</f>
        <v>96581</v>
      </c>
      <c r="I9" s="9">
        <v>779889</v>
      </c>
      <c r="K9" s="9">
        <v>0</v>
      </c>
      <c r="M9" s="9">
        <f>+I9-K9</f>
        <v>779889</v>
      </c>
    </row>
    <row r="10" spans="1:13" ht="19.5" customHeight="1" thickBot="1" x14ac:dyDescent="0.25">
      <c r="A10" s="3" t="s">
        <v>83</v>
      </c>
      <c r="C10" s="9">
        <v>3561</v>
      </c>
      <c r="E10" s="9">
        <v>0</v>
      </c>
      <c r="G10" s="9">
        <f>+C10-E10</f>
        <v>3561</v>
      </c>
      <c r="I10" s="9">
        <v>20822</v>
      </c>
      <c r="K10" s="9">
        <v>0</v>
      </c>
      <c r="M10" s="9">
        <f>+I10-K10</f>
        <v>20822</v>
      </c>
    </row>
    <row r="11" spans="1:13" ht="21.75" thickBot="1" x14ac:dyDescent="0.25">
      <c r="A11" s="9" t="s">
        <v>15</v>
      </c>
      <c r="C11" s="4">
        <f>SUM(C8:C10)</f>
        <v>4666111598</v>
      </c>
      <c r="D11" s="3"/>
      <c r="E11" s="4">
        <f>SUM(E8:E10)</f>
        <v>0</v>
      </c>
      <c r="F11" s="3"/>
      <c r="G11" s="4">
        <f>SUM(G8:G10)</f>
        <v>4666111598</v>
      </c>
      <c r="H11" s="3"/>
      <c r="I11" s="4">
        <f>SUM(I8:I10)</f>
        <v>23977833789</v>
      </c>
      <c r="J11" s="3"/>
      <c r="K11" s="4">
        <f>SUM(K8:K10)</f>
        <v>0</v>
      </c>
      <c r="L11" s="3"/>
      <c r="M11" s="4">
        <f>SUM(M8:M10)</f>
        <v>23977833789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49"/>
  <sheetViews>
    <sheetView rightToLeft="1" zoomScale="70" zoomScaleNormal="70" workbookViewId="0">
      <selection activeCell="G27" sqref="G27"/>
    </sheetView>
  </sheetViews>
  <sheetFormatPr defaultRowHeight="22.5" x14ac:dyDescent="0.2"/>
  <cols>
    <col min="1" max="1" width="36.75" style="7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6384" width="9" style="7"/>
  </cols>
  <sheetData>
    <row r="2" spans="1:17" ht="24" x14ac:dyDescent="0.2">
      <c r="A2" s="71" t="str">
        <f>+درآمدها!A2</f>
        <v>صندوق سرمایه‌گذاری بخشی صنایع مفید - اکتان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 t="s">
        <v>0</v>
      </c>
      <c r="H2" s="71" t="s">
        <v>0</v>
      </c>
      <c r="I2" s="71" t="s">
        <v>0</v>
      </c>
      <c r="J2" s="71" t="s">
        <v>0</v>
      </c>
      <c r="K2" s="71" t="s">
        <v>0</v>
      </c>
      <c r="L2" s="71" t="s">
        <v>0</v>
      </c>
      <c r="M2" s="71" t="s">
        <v>0</v>
      </c>
      <c r="N2" s="71" t="s">
        <v>0</v>
      </c>
      <c r="O2" s="71" t="s">
        <v>0</v>
      </c>
      <c r="P2" s="71" t="s">
        <v>0</v>
      </c>
      <c r="Q2" s="71" t="s">
        <v>0</v>
      </c>
    </row>
    <row r="3" spans="1:17" ht="24" x14ac:dyDescent="0.2">
      <c r="A3" s="71" t="s">
        <v>23</v>
      </c>
      <c r="B3" s="71" t="s">
        <v>23</v>
      </c>
      <c r="C3" s="71" t="s">
        <v>23</v>
      </c>
      <c r="D3" s="71" t="s">
        <v>23</v>
      </c>
      <c r="E3" s="71" t="s">
        <v>23</v>
      </c>
      <c r="F3" s="71" t="s">
        <v>23</v>
      </c>
      <c r="G3" s="71" t="s">
        <v>23</v>
      </c>
      <c r="H3" s="71" t="s">
        <v>23</v>
      </c>
      <c r="I3" s="71" t="s">
        <v>23</v>
      </c>
      <c r="J3" s="71" t="s">
        <v>23</v>
      </c>
      <c r="K3" s="71" t="s">
        <v>23</v>
      </c>
      <c r="L3" s="71" t="s">
        <v>23</v>
      </c>
      <c r="M3" s="71" t="s">
        <v>23</v>
      </c>
      <c r="N3" s="71" t="s">
        <v>23</v>
      </c>
      <c r="O3" s="71" t="s">
        <v>23</v>
      </c>
      <c r="P3" s="71" t="s">
        <v>23</v>
      </c>
      <c r="Q3" s="71" t="s">
        <v>23</v>
      </c>
    </row>
    <row r="4" spans="1:17" ht="24" x14ac:dyDescent="0.2">
      <c r="A4" s="71" t="str">
        <f>+سهام!A4</f>
        <v>برای ماه منتهی به 1405/05/31</v>
      </c>
      <c r="B4" s="71" t="s">
        <v>2</v>
      </c>
      <c r="C4" s="71" t="s">
        <v>2</v>
      </c>
      <c r="D4" s="71" t="s">
        <v>2</v>
      </c>
      <c r="E4" s="71" t="s">
        <v>2</v>
      </c>
      <c r="F4" s="71" t="s">
        <v>2</v>
      </c>
      <c r="G4" s="71" t="s">
        <v>2</v>
      </c>
      <c r="H4" s="71" t="s">
        <v>2</v>
      </c>
      <c r="I4" s="71" t="s">
        <v>2</v>
      </c>
      <c r="J4" s="71" t="s">
        <v>2</v>
      </c>
      <c r="K4" s="71" t="s">
        <v>2</v>
      </c>
      <c r="L4" s="71" t="s">
        <v>2</v>
      </c>
      <c r="M4" s="71" t="s">
        <v>2</v>
      </c>
      <c r="N4" s="71" t="s">
        <v>2</v>
      </c>
      <c r="O4" s="71" t="s">
        <v>2</v>
      </c>
      <c r="P4" s="71" t="s">
        <v>2</v>
      </c>
      <c r="Q4" s="71" t="s">
        <v>2</v>
      </c>
    </row>
    <row r="6" spans="1:17" ht="24.75" thickBot="1" x14ac:dyDescent="0.25">
      <c r="A6" s="72" t="s">
        <v>3</v>
      </c>
      <c r="C6" s="73" t="s">
        <v>25</v>
      </c>
      <c r="D6" s="73" t="s">
        <v>25</v>
      </c>
      <c r="E6" s="73" t="s">
        <v>25</v>
      </c>
      <c r="F6" s="73" t="s">
        <v>25</v>
      </c>
      <c r="G6" s="73" t="s">
        <v>25</v>
      </c>
      <c r="H6" s="73" t="s">
        <v>25</v>
      </c>
      <c r="I6" s="73" t="s">
        <v>25</v>
      </c>
      <c r="K6" s="73" t="s">
        <v>26</v>
      </c>
      <c r="L6" s="73" t="s">
        <v>26</v>
      </c>
      <c r="M6" s="73" t="s">
        <v>26</v>
      </c>
      <c r="N6" s="73" t="s">
        <v>26</v>
      </c>
      <c r="O6" s="73" t="s">
        <v>26</v>
      </c>
      <c r="P6" s="73" t="s">
        <v>26</v>
      </c>
      <c r="Q6" s="73" t="s">
        <v>26</v>
      </c>
    </row>
    <row r="7" spans="1:17" ht="24.75" thickBot="1" x14ac:dyDescent="0.25">
      <c r="A7" s="73" t="s">
        <v>3</v>
      </c>
      <c r="C7" s="35" t="s">
        <v>7</v>
      </c>
      <c r="E7" s="35" t="s">
        <v>37</v>
      </c>
      <c r="G7" s="35" t="s">
        <v>38</v>
      </c>
      <c r="I7" s="35" t="s">
        <v>40</v>
      </c>
      <c r="K7" s="35" t="s">
        <v>7</v>
      </c>
      <c r="M7" s="35" t="s">
        <v>37</v>
      </c>
      <c r="O7" s="35" t="s">
        <v>38</v>
      </c>
      <c r="Q7" s="35" t="s">
        <v>40</v>
      </c>
    </row>
    <row r="8" spans="1:17" ht="24" x14ac:dyDescent="0.2">
      <c r="A8" s="45" t="s">
        <v>70</v>
      </c>
      <c r="C8" s="48">
        <v>0</v>
      </c>
      <c r="E8" s="48">
        <v>0</v>
      </c>
      <c r="G8" s="48">
        <v>0</v>
      </c>
      <c r="I8" s="48">
        <f>+E8-G8</f>
        <v>0</v>
      </c>
      <c r="K8" s="48">
        <v>1976674</v>
      </c>
      <c r="M8" s="48">
        <v>31825800181</v>
      </c>
      <c r="O8" s="48">
        <v>30220251228</v>
      </c>
      <c r="Q8" s="48">
        <f>+M8-O8</f>
        <v>1605548953</v>
      </c>
    </row>
    <row r="9" spans="1:17" ht="24" x14ac:dyDescent="0.2">
      <c r="A9" s="45" t="s">
        <v>87</v>
      </c>
      <c r="C9" s="48">
        <v>0</v>
      </c>
      <c r="E9" s="48">
        <v>0</v>
      </c>
      <c r="G9" s="48">
        <v>0</v>
      </c>
      <c r="I9" s="48">
        <f t="shared" ref="I9:I38" si="0">+E9-G9</f>
        <v>0</v>
      </c>
      <c r="K9" s="48">
        <v>1266576</v>
      </c>
      <c r="M9" s="48">
        <v>150888805024</v>
      </c>
      <c r="O9" s="48">
        <v>124409183515</v>
      </c>
      <c r="Q9" s="48">
        <f t="shared" ref="Q9:Q38" si="1">+M9-O9</f>
        <v>26479621509</v>
      </c>
    </row>
    <row r="10" spans="1:17" ht="24" x14ac:dyDescent="0.2">
      <c r="A10" s="45" t="s">
        <v>86</v>
      </c>
      <c r="C10" s="48">
        <v>0</v>
      </c>
      <c r="E10" s="48">
        <v>0</v>
      </c>
      <c r="G10" s="48">
        <v>0</v>
      </c>
      <c r="I10" s="48">
        <f t="shared" si="0"/>
        <v>0</v>
      </c>
      <c r="K10" s="48">
        <v>4483502</v>
      </c>
      <c r="M10" s="48">
        <v>104236427775</v>
      </c>
      <c r="O10" s="48">
        <v>94923890071</v>
      </c>
      <c r="Q10" s="48">
        <f t="shared" si="1"/>
        <v>9312537704</v>
      </c>
    </row>
    <row r="11" spans="1:17" ht="24" x14ac:dyDescent="0.2">
      <c r="A11" s="45" t="s">
        <v>78</v>
      </c>
      <c r="C11" s="48">
        <v>0</v>
      </c>
      <c r="E11" s="48">
        <v>0</v>
      </c>
      <c r="G11" s="48">
        <v>0</v>
      </c>
      <c r="I11" s="48">
        <f t="shared" si="0"/>
        <v>0</v>
      </c>
      <c r="K11" s="48">
        <v>4082374</v>
      </c>
      <c r="M11" s="48">
        <v>19285466702</v>
      </c>
      <c r="O11" s="48">
        <v>21763016825</v>
      </c>
      <c r="Q11" s="48">
        <f t="shared" si="1"/>
        <v>-2477550123</v>
      </c>
    </row>
    <row r="12" spans="1:17" ht="24" x14ac:dyDescent="0.2">
      <c r="A12" s="45" t="s">
        <v>73</v>
      </c>
      <c r="C12" s="48">
        <v>0</v>
      </c>
      <c r="E12" s="48">
        <v>0</v>
      </c>
      <c r="G12" s="48">
        <v>0</v>
      </c>
      <c r="I12" s="48">
        <f t="shared" si="0"/>
        <v>0</v>
      </c>
      <c r="K12" s="48">
        <v>4000000</v>
      </c>
      <c r="M12" s="48">
        <v>23808526525</v>
      </c>
      <c r="O12" s="48">
        <v>29720365882</v>
      </c>
      <c r="Q12" s="48">
        <f t="shared" si="1"/>
        <v>-5911839357</v>
      </c>
    </row>
    <row r="13" spans="1:17" ht="24" x14ac:dyDescent="0.2">
      <c r="A13" s="45" t="s">
        <v>85</v>
      </c>
      <c r="C13" s="48">
        <v>0</v>
      </c>
      <c r="E13" s="48">
        <v>0</v>
      </c>
      <c r="G13" s="48">
        <v>0</v>
      </c>
      <c r="I13" s="48">
        <f t="shared" si="0"/>
        <v>0</v>
      </c>
      <c r="K13" s="48">
        <v>6959618</v>
      </c>
      <c r="M13" s="48">
        <v>571778424719</v>
      </c>
      <c r="O13" s="48">
        <v>320771833218</v>
      </c>
      <c r="Q13" s="48">
        <f t="shared" si="1"/>
        <v>251006591501</v>
      </c>
    </row>
    <row r="14" spans="1:17" ht="24" x14ac:dyDescent="0.2">
      <c r="A14" s="47" t="s">
        <v>59</v>
      </c>
      <c r="C14" s="48">
        <v>0</v>
      </c>
      <c r="E14" s="48">
        <v>0</v>
      </c>
      <c r="G14" s="48">
        <v>0</v>
      </c>
      <c r="I14" s="48">
        <f t="shared" si="0"/>
        <v>0</v>
      </c>
      <c r="K14" s="48">
        <v>4433489</v>
      </c>
      <c r="M14" s="48">
        <v>44075434329</v>
      </c>
      <c r="O14" s="48">
        <v>43407085281</v>
      </c>
      <c r="Q14" s="48">
        <f t="shared" si="1"/>
        <v>668349048</v>
      </c>
    </row>
    <row r="15" spans="1:17" ht="24" x14ac:dyDescent="0.2">
      <c r="A15" s="50" t="s">
        <v>63</v>
      </c>
      <c r="C15" s="48">
        <v>0</v>
      </c>
      <c r="E15" s="48">
        <v>0</v>
      </c>
      <c r="G15" s="48">
        <v>0</v>
      </c>
      <c r="I15" s="48">
        <f t="shared" si="0"/>
        <v>0</v>
      </c>
      <c r="K15" s="48">
        <v>17998768</v>
      </c>
      <c r="M15" s="48">
        <v>287615463715</v>
      </c>
      <c r="O15" s="48">
        <v>380792475591</v>
      </c>
      <c r="Q15" s="48">
        <f t="shared" si="1"/>
        <v>-93177011876</v>
      </c>
    </row>
    <row r="16" spans="1:17" ht="24" x14ac:dyDescent="0.2">
      <c r="A16" s="56" t="s">
        <v>82</v>
      </c>
      <c r="C16" s="48">
        <v>20186666</v>
      </c>
      <c r="E16" s="48">
        <v>100107962444</v>
      </c>
      <c r="G16" s="48">
        <v>122474716748</v>
      </c>
      <c r="I16" s="48">
        <f t="shared" si="0"/>
        <v>-22366754304</v>
      </c>
      <c r="K16" s="48">
        <v>20186666</v>
      </c>
      <c r="M16" s="48">
        <v>100107962444</v>
      </c>
      <c r="O16" s="48">
        <v>122474716748</v>
      </c>
      <c r="Q16" s="48">
        <f t="shared" si="1"/>
        <v>-22366754304</v>
      </c>
    </row>
    <row r="17" spans="1:17" ht="24" x14ac:dyDescent="0.2">
      <c r="A17" s="56" t="s">
        <v>91</v>
      </c>
      <c r="C17" s="48">
        <v>0</v>
      </c>
      <c r="E17" s="48">
        <v>0</v>
      </c>
      <c r="G17" s="48">
        <v>0</v>
      </c>
      <c r="I17" s="48">
        <f t="shared" si="0"/>
        <v>0</v>
      </c>
      <c r="K17" s="48">
        <v>680518</v>
      </c>
      <c r="M17" s="48">
        <v>73752461407</v>
      </c>
      <c r="O17" s="48">
        <v>88195394595</v>
      </c>
      <c r="Q17" s="48">
        <f t="shared" si="1"/>
        <v>-14442933188</v>
      </c>
    </row>
    <row r="18" spans="1:17" ht="24" x14ac:dyDescent="0.2">
      <c r="A18" s="56" t="s">
        <v>61</v>
      </c>
      <c r="C18" s="48">
        <v>2650293</v>
      </c>
      <c r="E18" s="48">
        <v>30183557801</v>
      </c>
      <c r="G18" s="48">
        <v>26468208403</v>
      </c>
      <c r="I18" s="48">
        <f t="shared" si="0"/>
        <v>3715349398</v>
      </c>
      <c r="K18" s="48">
        <v>29724422</v>
      </c>
      <c r="M18" s="48">
        <v>299760228617</v>
      </c>
      <c r="O18" s="48">
        <v>296854797873</v>
      </c>
      <c r="Q18" s="48">
        <f t="shared" si="1"/>
        <v>2905430744</v>
      </c>
    </row>
    <row r="19" spans="1:17" ht="24" x14ac:dyDescent="0.2">
      <c r="A19" s="56" t="s">
        <v>55</v>
      </c>
      <c r="C19" s="48">
        <v>949533</v>
      </c>
      <c r="E19" s="48">
        <v>40040425368</v>
      </c>
      <c r="G19" s="48">
        <v>58012425258</v>
      </c>
      <c r="I19" s="48">
        <f t="shared" si="0"/>
        <v>-17971999890</v>
      </c>
      <c r="K19" s="48">
        <v>2504089</v>
      </c>
      <c r="M19" s="48">
        <v>98780321429</v>
      </c>
      <c r="O19" s="48">
        <v>152989180940</v>
      </c>
      <c r="Q19" s="48">
        <f t="shared" si="1"/>
        <v>-54208859511</v>
      </c>
    </row>
    <row r="20" spans="1:17" ht="24" x14ac:dyDescent="0.2">
      <c r="A20" s="56" t="s">
        <v>109</v>
      </c>
      <c r="C20" s="48">
        <v>7864112</v>
      </c>
      <c r="E20" s="48">
        <v>59227217363</v>
      </c>
      <c r="G20" s="48">
        <v>72468653886</v>
      </c>
      <c r="I20" s="48">
        <f t="shared" si="0"/>
        <v>-13241436523</v>
      </c>
      <c r="K20" s="48">
        <v>7864112</v>
      </c>
      <c r="M20" s="48">
        <v>59227217363</v>
      </c>
      <c r="O20" s="48">
        <v>72468653886</v>
      </c>
      <c r="Q20" s="48">
        <f t="shared" si="1"/>
        <v>-13241436523</v>
      </c>
    </row>
    <row r="21" spans="1:17" ht="24" x14ac:dyDescent="0.2">
      <c r="A21" s="50" t="s">
        <v>79</v>
      </c>
      <c r="C21" s="48">
        <v>0</v>
      </c>
      <c r="E21" s="48">
        <v>0</v>
      </c>
      <c r="G21" s="48">
        <v>0</v>
      </c>
      <c r="I21" s="48">
        <f t="shared" si="0"/>
        <v>0</v>
      </c>
      <c r="K21" s="48">
        <v>705537</v>
      </c>
      <c r="M21" s="48">
        <v>4009842638</v>
      </c>
      <c r="O21" s="48">
        <v>3550315040</v>
      </c>
      <c r="Q21" s="48">
        <f t="shared" si="1"/>
        <v>459527598</v>
      </c>
    </row>
    <row r="22" spans="1:17" ht="24" x14ac:dyDescent="0.2">
      <c r="A22" s="50" t="s">
        <v>66</v>
      </c>
      <c r="C22" s="48">
        <v>0</v>
      </c>
      <c r="E22" s="48">
        <v>0</v>
      </c>
      <c r="G22" s="48">
        <v>0</v>
      </c>
      <c r="I22" s="48">
        <f t="shared" si="0"/>
        <v>0</v>
      </c>
      <c r="K22" s="48">
        <v>80029161</v>
      </c>
      <c r="M22" s="48">
        <v>931377719234</v>
      </c>
      <c r="O22" s="48">
        <v>839698032926</v>
      </c>
      <c r="Q22" s="48">
        <f t="shared" si="1"/>
        <v>91679686308</v>
      </c>
    </row>
    <row r="23" spans="1:17" ht="24" x14ac:dyDescent="0.2">
      <c r="A23" s="51" t="s">
        <v>92</v>
      </c>
      <c r="C23" s="48">
        <v>0</v>
      </c>
      <c r="E23" s="48">
        <v>0</v>
      </c>
      <c r="G23" s="48">
        <v>0</v>
      </c>
      <c r="I23" s="48">
        <f t="shared" si="0"/>
        <v>0</v>
      </c>
      <c r="K23" s="48">
        <v>515000</v>
      </c>
      <c r="M23" s="48">
        <v>9766370605</v>
      </c>
      <c r="O23" s="48">
        <v>10353245953</v>
      </c>
      <c r="Q23" s="48">
        <f t="shared" si="1"/>
        <v>-586875348</v>
      </c>
    </row>
    <row r="24" spans="1:17" ht="24" x14ac:dyDescent="0.2">
      <c r="A24" s="45" t="s">
        <v>62</v>
      </c>
      <c r="C24" s="48">
        <v>0</v>
      </c>
      <c r="E24" s="48">
        <v>0</v>
      </c>
      <c r="G24" s="48">
        <v>0</v>
      </c>
      <c r="I24" s="48">
        <f t="shared" si="0"/>
        <v>0</v>
      </c>
      <c r="K24" s="48">
        <v>800000</v>
      </c>
      <c r="M24" s="48">
        <v>18186324643</v>
      </c>
      <c r="O24" s="48">
        <v>18210813957</v>
      </c>
      <c r="Q24" s="48">
        <f t="shared" si="1"/>
        <v>-24489314</v>
      </c>
    </row>
    <row r="25" spans="1:17" ht="24" x14ac:dyDescent="0.2">
      <c r="A25" s="45" t="s">
        <v>71</v>
      </c>
      <c r="C25" s="48">
        <v>0</v>
      </c>
      <c r="E25" s="48">
        <v>0</v>
      </c>
      <c r="G25" s="48">
        <v>0</v>
      </c>
      <c r="I25" s="48">
        <f t="shared" si="0"/>
        <v>0</v>
      </c>
      <c r="K25" s="48">
        <v>19540832</v>
      </c>
      <c r="M25" s="48">
        <v>290313086307</v>
      </c>
      <c r="O25" s="48">
        <v>177917977811</v>
      </c>
      <c r="Q25" s="48">
        <f t="shared" si="1"/>
        <v>112395108496</v>
      </c>
    </row>
    <row r="26" spans="1:17" ht="24" x14ac:dyDescent="0.2">
      <c r="A26" s="45" t="s">
        <v>81</v>
      </c>
      <c r="C26" s="48">
        <v>0</v>
      </c>
      <c r="E26" s="48">
        <v>0</v>
      </c>
      <c r="G26" s="48">
        <v>0</v>
      </c>
      <c r="I26" s="48">
        <f t="shared" si="0"/>
        <v>0</v>
      </c>
      <c r="K26" s="48">
        <v>1074117</v>
      </c>
      <c r="M26" s="48">
        <v>38846277986</v>
      </c>
      <c r="O26" s="48">
        <v>65145256894</v>
      </c>
      <c r="Q26" s="48">
        <f t="shared" si="1"/>
        <v>-26298978908</v>
      </c>
    </row>
    <row r="27" spans="1:17" ht="24" x14ac:dyDescent="0.2">
      <c r="A27" s="45" t="s">
        <v>103</v>
      </c>
      <c r="C27" s="48">
        <v>0</v>
      </c>
      <c r="E27" s="48">
        <v>0</v>
      </c>
      <c r="G27" s="48">
        <v>0</v>
      </c>
      <c r="I27" s="48">
        <f t="shared" si="0"/>
        <v>0</v>
      </c>
      <c r="K27" s="48">
        <v>20309576</v>
      </c>
      <c r="M27" s="48">
        <v>40043182512</v>
      </c>
      <c r="O27" s="48">
        <v>37725651988</v>
      </c>
      <c r="Q27" s="48">
        <f t="shared" si="1"/>
        <v>2317530524</v>
      </c>
    </row>
    <row r="28" spans="1:17" ht="24" x14ac:dyDescent="0.2">
      <c r="A28" s="54" t="s">
        <v>64</v>
      </c>
      <c r="C28" s="48">
        <v>2768601</v>
      </c>
      <c r="E28" s="48">
        <v>50053978990</v>
      </c>
      <c r="G28" s="48">
        <v>40083045490</v>
      </c>
      <c r="I28" s="48">
        <f t="shared" si="0"/>
        <v>9970933500</v>
      </c>
      <c r="K28" s="48">
        <v>11512326</v>
      </c>
      <c r="M28" s="48">
        <v>177592289488</v>
      </c>
      <c r="O28" s="48">
        <v>166672296552</v>
      </c>
      <c r="Q28" s="48">
        <f t="shared" si="1"/>
        <v>10919992936</v>
      </c>
    </row>
    <row r="29" spans="1:17" ht="24" x14ac:dyDescent="0.2">
      <c r="A29" s="54" t="s">
        <v>93</v>
      </c>
      <c r="C29" s="48">
        <v>0</v>
      </c>
      <c r="E29" s="48">
        <v>0</v>
      </c>
      <c r="G29" s="48">
        <v>0</v>
      </c>
      <c r="I29" s="48">
        <f t="shared" si="0"/>
        <v>0</v>
      </c>
      <c r="K29" s="48">
        <v>535000</v>
      </c>
      <c r="M29" s="48">
        <v>11388948782</v>
      </c>
      <c r="O29" s="48">
        <v>7883337082</v>
      </c>
      <c r="Q29" s="48">
        <f t="shared" si="1"/>
        <v>3505611700</v>
      </c>
    </row>
    <row r="30" spans="1:17" ht="24" x14ac:dyDescent="0.2">
      <c r="A30" s="54" t="s">
        <v>98</v>
      </c>
      <c r="C30" s="48">
        <v>0</v>
      </c>
      <c r="E30" s="48">
        <v>0</v>
      </c>
      <c r="G30" s="48">
        <v>0</v>
      </c>
      <c r="I30" s="48">
        <f t="shared" si="0"/>
        <v>0</v>
      </c>
      <c r="K30" s="48">
        <v>2513000</v>
      </c>
      <c r="M30" s="48">
        <v>17776824387</v>
      </c>
      <c r="O30" s="48">
        <v>16254225838</v>
      </c>
      <c r="Q30" s="48">
        <f t="shared" si="1"/>
        <v>1522598549</v>
      </c>
    </row>
    <row r="31" spans="1:17" ht="24" x14ac:dyDescent="0.2">
      <c r="A31" s="54" t="s">
        <v>104</v>
      </c>
      <c r="C31" s="48">
        <v>100000</v>
      </c>
      <c r="E31" s="48">
        <v>16263305564</v>
      </c>
      <c r="G31" s="48">
        <v>15813013931</v>
      </c>
      <c r="I31" s="48">
        <f t="shared" si="0"/>
        <v>450291633</v>
      </c>
      <c r="K31" s="48">
        <v>100000</v>
      </c>
      <c r="M31" s="48">
        <v>16263305564</v>
      </c>
      <c r="O31" s="48">
        <v>15813013931</v>
      </c>
      <c r="Q31" s="48">
        <f t="shared" si="1"/>
        <v>450291633</v>
      </c>
    </row>
    <row r="32" spans="1:17" ht="24" x14ac:dyDescent="0.2">
      <c r="A32" s="54" t="s">
        <v>60</v>
      </c>
      <c r="C32" s="48">
        <v>0</v>
      </c>
      <c r="E32" s="48">
        <v>0</v>
      </c>
      <c r="G32" s="48">
        <v>0</v>
      </c>
      <c r="I32" s="48">
        <f t="shared" si="0"/>
        <v>0</v>
      </c>
      <c r="K32" s="48">
        <v>8396764</v>
      </c>
      <c r="M32" s="48">
        <v>335977702178</v>
      </c>
      <c r="O32" s="48">
        <v>333690873405</v>
      </c>
      <c r="Q32" s="48">
        <f t="shared" si="1"/>
        <v>2286828773</v>
      </c>
    </row>
    <row r="33" spans="1:17" ht="24" x14ac:dyDescent="0.2">
      <c r="A33" s="54" t="s">
        <v>108</v>
      </c>
      <c r="C33" s="48">
        <v>1325000</v>
      </c>
      <c r="E33" s="48">
        <v>24204690180</v>
      </c>
      <c r="G33" s="48">
        <v>21282622866</v>
      </c>
      <c r="I33" s="48">
        <f t="shared" si="0"/>
        <v>2922067314</v>
      </c>
      <c r="K33" s="48">
        <v>1325000</v>
      </c>
      <c r="M33" s="48">
        <v>24204690180</v>
      </c>
      <c r="O33" s="48">
        <v>21282622866</v>
      </c>
      <c r="Q33" s="48">
        <f t="shared" si="1"/>
        <v>2922067314</v>
      </c>
    </row>
    <row r="34" spans="1:17" ht="24" x14ac:dyDescent="0.2">
      <c r="A34" s="45" t="s">
        <v>52</v>
      </c>
      <c r="C34" s="48">
        <v>39325787</v>
      </c>
      <c r="E34" s="48">
        <v>85205095388</v>
      </c>
      <c r="G34" s="48">
        <v>116836230462</v>
      </c>
      <c r="I34" s="48">
        <f t="shared" si="0"/>
        <v>-31631135074</v>
      </c>
      <c r="K34" s="48">
        <v>39325787</v>
      </c>
      <c r="M34" s="48">
        <v>85205095388</v>
      </c>
      <c r="O34" s="48">
        <v>116836230462</v>
      </c>
      <c r="Q34" s="48">
        <f t="shared" si="1"/>
        <v>-31631135074</v>
      </c>
    </row>
    <row r="35" spans="1:17" ht="24" x14ac:dyDescent="0.2">
      <c r="A35" s="45" t="s">
        <v>54</v>
      </c>
      <c r="C35" s="48">
        <v>11690263</v>
      </c>
      <c r="E35" s="48">
        <v>95360129363</v>
      </c>
      <c r="G35" s="48">
        <v>110567633044</v>
      </c>
      <c r="I35" s="48">
        <f t="shared" si="0"/>
        <v>-15207503681</v>
      </c>
      <c r="K35" s="48">
        <v>17291087</v>
      </c>
      <c r="M35" s="48">
        <v>144676449669</v>
      </c>
      <c r="O35" s="48">
        <v>165275039840</v>
      </c>
      <c r="Q35" s="48">
        <f t="shared" si="1"/>
        <v>-20598590171</v>
      </c>
    </row>
    <row r="36" spans="1:17" ht="24" x14ac:dyDescent="0.2">
      <c r="A36" s="45" t="s">
        <v>74</v>
      </c>
      <c r="C36" s="48">
        <v>0</v>
      </c>
      <c r="E36" s="48">
        <v>0</v>
      </c>
      <c r="G36" s="48">
        <v>0</v>
      </c>
      <c r="I36" s="48">
        <f t="shared" si="0"/>
        <v>0</v>
      </c>
      <c r="K36" s="48">
        <v>600000</v>
      </c>
      <c r="M36" s="48">
        <v>4185394892</v>
      </c>
      <c r="O36" s="48">
        <v>4387817931</v>
      </c>
      <c r="Q36" s="48">
        <f t="shared" si="1"/>
        <v>-202423039</v>
      </c>
    </row>
    <row r="37" spans="1:17" ht="24" x14ac:dyDescent="0.2">
      <c r="A37" s="45" t="s">
        <v>53</v>
      </c>
      <c r="C37" s="48">
        <v>0</v>
      </c>
      <c r="E37" s="48">
        <v>0</v>
      </c>
      <c r="G37" s="48">
        <v>0</v>
      </c>
      <c r="I37" s="48">
        <f t="shared" si="0"/>
        <v>0</v>
      </c>
      <c r="K37" s="48">
        <v>22470022</v>
      </c>
      <c r="M37" s="48">
        <v>438866380738</v>
      </c>
      <c r="O37" s="48">
        <v>332522195355</v>
      </c>
      <c r="Q37" s="48">
        <f t="shared" si="1"/>
        <v>106344185383</v>
      </c>
    </row>
    <row r="38" spans="1:17" ht="24.75" thickBot="1" x14ac:dyDescent="0.25">
      <c r="A38" s="34" t="s">
        <v>56</v>
      </c>
      <c r="C38" s="48">
        <v>0</v>
      </c>
      <c r="E38" s="48">
        <v>0</v>
      </c>
      <c r="G38" s="48">
        <v>0</v>
      </c>
      <c r="I38" s="48">
        <f t="shared" si="0"/>
        <v>0</v>
      </c>
      <c r="J38" s="14"/>
      <c r="K38" s="14">
        <v>566495</v>
      </c>
      <c r="L38" s="14"/>
      <c r="M38" s="14">
        <v>15758384966</v>
      </c>
      <c r="N38" s="14"/>
      <c r="O38" s="14">
        <v>24497014992</v>
      </c>
      <c r="P38" s="14"/>
      <c r="Q38" s="48">
        <f t="shared" si="1"/>
        <v>-8738630026</v>
      </c>
    </row>
    <row r="39" spans="1:17" ht="24.75" thickBot="1" x14ac:dyDescent="0.25">
      <c r="E39" s="22">
        <f>SUM(E8:E38)</f>
        <v>500646362461</v>
      </c>
      <c r="F39" s="21"/>
      <c r="G39" s="22">
        <f>SUM(G8:G38)</f>
        <v>584006550088</v>
      </c>
      <c r="H39" s="21"/>
      <c r="I39" s="22">
        <f>SUM(I8:I38)</f>
        <v>-83360187627</v>
      </c>
      <c r="K39" s="7" t="s">
        <v>15</v>
      </c>
      <c r="M39" s="22">
        <f>SUM(M8:M38)</f>
        <v>4469580810387</v>
      </c>
      <c r="N39" s="21"/>
      <c r="O39" s="22">
        <f>SUM(O8:O38)</f>
        <v>4136706808476</v>
      </c>
      <c r="P39" s="21"/>
      <c r="Q39" s="22">
        <f>SUM(Q8:Q38)</f>
        <v>332874001911</v>
      </c>
    </row>
    <row r="40" spans="1:17" ht="23.25" thickTop="1" x14ac:dyDescent="0.2">
      <c r="H40" s="14"/>
    </row>
    <row r="41" spans="1:17" x14ac:dyDescent="0.2">
      <c r="H41" s="14"/>
    </row>
    <row r="42" spans="1:17" x14ac:dyDescent="0.2">
      <c r="H42" s="14"/>
    </row>
    <row r="43" spans="1:17" x14ac:dyDescent="0.2">
      <c r="H43" s="14"/>
    </row>
    <row r="44" spans="1:17" x14ac:dyDescent="0.2">
      <c r="H44" s="14"/>
    </row>
    <row r="45" spans="1:17" x14ac:dyDescent="0.2">
      <c r="H45" s="14"/>
    </row>
    <row r="46" spans="1:17" x14ac:dyDescent="0.2">
      <c r="H46" s="14"/>
    </row>
    <row r="47" spans="1:17" x14ac:dyDescent="0.2">
      <c r="H47" s="14"/>
    </row>
    <row r="48" spans="1:17" x14ac:dyDescent="0.2">
      <c r="H48" s="14"/>
    </row>
    <row r="49" spans="8:8" x14ac:dyDescent="0.2">
      <c r="H49" s="1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5"/>
  <sheetViews>
    <sheetView rightToLeft="1" topLeftCell="A18" zoomScale="85" zoomScaleNormal="85" workbookViewId="0">
      <selection activeCell="G27" sqref="G27"/>
    </sheetView>
  </sheetViews>
  <sheetFormatPr defaultRowHeight="18.75" x14ac:dyDescent="0.2"/>
  <cols>
    <col min="1" max="1" width="37.375" style="36" bestFit="1" customWidth="1"/>
    <col min="2" max="2" width="0.875" style="36" customWidth="1"/>
    <col min="3" max="3" width="16.625" style="36" customWidth="1"/>
    <col min="4" max="4" width="0.875" style="36" customWidth="1"/>
    <col min="5" max="5" width="20.125" style="36" customWidth="1"/>
    <col min="6" max="6" width="0.875" style="36" customWidth="1"/>
    <col min="7" max="7" width="20.125" style="36" customWidth="1"/>
    <col min="8" max="8" width="0.875" style="36" customWidth="1"/>
    <col min="9" max="9" width="30.25" style="36" bestFit="1" customWidth="1"/>
    <col min="10" max="10" width="0.875" style="36" customWidth="1"/>
    <col min="11" max="11" width="16.625" style="36" customWidth="1"/>
    <col min="12" max="12" width="0.875" style="36" customWidth="1"/>
    <col min="13" max="13" width="20.125" style="36" customWidth="1"/>
    <col min="14" max="14" width="0.875" style="36" customWidth="1"/>
    <col min="15" max="15" width="20.125" style="36" customWidth="1"/>
    <col min="16" max="16" width="0.875" style="36" customWidth="1"/>
    <col min="17" max="17" width="29.75" style="36" customWidth="1"/>
    <col min="18" max="18" width="0.875" style="36" customWidth="1"/>
    <col min="19" max="19" width="9" style="36"/>
    <col min="20" max="20" width="11.75" style="36" bestFit="1" customWidth="1"/>
    <col min="21" max="16384" width="9" style="36"/>
  </cols>
  <sheetData>
    <row r="1" spans="1:17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26.25" x14ac:dyDescent="0.2">
      <c r="A2" s="75" t="str">
        <f>+درآمدها!A2</f>
        <v>صندوق سرمایه‌گذاری بخشی صنایع مفید - اکتان</v>
      </c>
      <c r="B2" s="75" t="s">
        <v>0</v>
      </c>
      <c r="C2" s="75" t="s">
        <v>0</v>
      </c>
      <c r="D2" s="75" t="s">
        <v>0</v>
      </c>
      <c r="E2" s="75" t="s">
        <v>0</v>
      </c>
      <c r="F2" s="75" t="s">
        <v>0</v>
      </c>
      <c r="G2" s="75" t="s">
        <v>0</v>
      </c>
      <c r="H2" s="75" t="s">
        <v>0</v>
      </c>
      <c r="I2" s="75" t="s">
        <v>0</v>
      </c>
      <c r="J2" s="75" t="s">
        <v>0</v>
      </c>
      <c r="K2" s="75" t="s">
        <v>0</v>
      </c>
      <c r="L2" s="75" t="s">
        <v>0</v>
      </c>
      <c r="M2" s="75" t="s">
        <v>0</v>
      </c>
      <c r="N2" s="75" t="s">
        <v>0</v>
      </c>
      <c r="O2" s="75" t="s">
        <v>0</v>
      </c>
      <c r="P2" s="75" t="s">
        <v>0</v>
      </c>
      <c r="Q2" s="75" t="s">
        <v>0</v>
      </c>
    </row>
    <row r="3" spans="1:17" ht="26.25" x14ac:dyDescent="0.2">
      <c r="A3" s="75" t="s">
        <v>23</v>
      </c>
      <c r="B3" s="75" t="s">
        <v>23</v>
      </c>
      <c r="C3" s="75" t="s">
        <v>23</v>
      </c>
      <c r="D3" s="75" t="s">
        <v>23</v>
      </c>
      <c r="E3" s="75" t="s">
        <v>23</v>
      </c>
      <c r="F3" s="75" t="s">
        <v>23</v>
      </c>
      <c r="G3" s="75" t="s">
        <v>23</v>
      </c>
      <c r="H3" s="75" t="s">
        <v>23</v>
      </c>
      <c r="I3" s="75" t="s">
        <v>23</v>
      </c>
      <c r="J3" s="75" t="s">
        <v>23</v>
      </c>
      <c r="K3" s="75" t="s">
        <v>23</v>
      </c>
      <c r="L3" s="75" t="s">
        <v>23</v>
      </c>
      <c r="M3" s="75" t="s">
        <v>23</v>
      </c>
      <c r="N3" s="75" t="s">
        <v>23</v>
      </c>
      <c r="O3" s="75" t="s">
        <v>23</v>
      </c>
      <c r="P3" s="75" t="s">
        <v>23</v>
      </c>
      <c r="Q3" s="75" t="s">
        <v>23</v>
      </c>
    </row>
    <row r="4" spans="1:17" ht="26.25" x14ac:dyDescent="0.2">
      <c r="A4" s="75" t="str">
        <f>+سهام!A4</f>
        <v>برای ماه منتهی به 1405/05/31</v>
      </c>
      <c r="B4" s="75" t="s">
        <v>2</v>
      </c>
      <c r="C4" s="75" t="s">
        <v>2</v>
      </c>
      <c r="D4" s="75" t="s">
        <v>2</v>
      </c>
      <c r="E4" s="75" t="s">
        <v>2</v>
      </c>
      <c r="F4" s="75" t="s">
        <v>2</v>
      </c>
      <c r="G4" s="75" t="s">
        <v>2</v>
      </c>
      <c r="H4" s="75" t="s">
        <v>2</v>
      </c>
      <c r="I4" s="75" t="s">
        <v>2</v>
      </c>
      <c r="J4" s="75" t="s">
        <v>2</v>
      </c>
      <c r="K4" s="75" t="s">
        <v>2</v>
      </c>
      <c r="L4" s="75" t="s">
        <v>2</v>
      </c>
      <c r="M4" s="75" t="s">
        <v>2</v>
      </c>
      <c r="N4" s="75" t="s">
        <v>2</v>
      </c>
      <c r="O4" s="75" t="s">
        <v>2</v>
      </c>
      <c r="P4" s="75" t="s">
        <v>2</v>
      </c>
      <c r="Q4" s="75" t="s">
        <v>2</v>
      </c>
    </row>
    <row r="6" spans="1:17" ht="27" thickBot="1" x14ac:dyDescent="0.25">
      <c r="A6" s="76" t="s">
        <v>3</v>
      </c>
      <c r="C6" s="76" t="s">
        <v>25</v>
      </c>
      <c r="D6" s="76" t="s">
        <v>25</v>
      </c>
      <c r="E6" s="76" t="s">
        <v>25</v>
      </c>
      <c r="F6" s="76" t="s">
        <v>25</v>
      </c>
      <c r="G6" s="76" t="s">
        <v>25</v>
      </c>
      <c r="H6" s="76" t="s">
        <v>25</v>
      </c>
      <c r="I6" s="76" t="s">
        <v>25</v>
      </c>
      <c r="K6" s="76" t="s">
        <v>26</v>
      </c>
      <c r="L6" s="76" t="s">
        <v>26</v>
      </c>
      <c r="M6" s="76" t="s">
        <v>26</v>
      </c>
      <c r="N6" s="76" t="s">
        <v>26</v>
      </c>
      <c r="O6" s="76" t="s">
        <v>26</v>
      </c>
      <c r="P6" s="76" t="s">
        <v>26</v>
      </c>
      <c r="Q6" s="76" t="s">
        <v>26</v>
      </c>
    </row>
    <row r="7" spans="1:17" ht="27" thickBot="1" x14ac:dyDescent="0.25">
      <c r="A7" s="76" t="s">
        <v>3</v>
      </c>
      <c r="C7" s="37" t="s">
        <v>7</v>
      </c>
      <c r="E7" s="37" t="s">
        <v>37</v>
      </c>
      <c r="G7" s="37" t="s">
        <v>38</v>
      </c>
      <c r="I7" s="37" t="s">
        <v>39</v>
      </c>
      <c r="K7" s="37" t="s">
        <v>7</v>
      </c>
      <c r="M7" s="37" t="s">
        <v>37</v>
      </c>
      <c r="O7" s="37" t="s">
        <v>38</v>
      </c>
      <c r="Q7" s="37" t="s">
        <v>39</v>
      </c>
    </row>
    <row r="8" spans="1:17" ht="21" x14ac:dyDescent="0.2">
      <c r="A8" s="5" t="s">
        <v>59</v>
      </c>
      <c r="C8" s="36">
        <v>5156690</v>
      </c>
      <c r="E8" s="36">
        <v>112672569874</v>
      </c>
      <c r="G8" s="36">
        <v>99931666196</v>
      </c>
      <c r="I8" s="52">
        <f>+E8-G8</f>
        <v>12740903678</v>
      </c>
      <c r="K8" s="42">
        <v>5156690</v>
      </c>
      <c r="L8" s="42"/>
      <c r="M8" s="42">
        <v>112672569874</v>
      </c>
      <c r="N8" s="42"/>
      <c r="O8" s="42">
        <v>50487749585</v>
      </c>
      <c r="Q8" s="36">
        <f>+M8-O8</f>
        <v>62184820289</v>
      </c>
    </row>
    <row r="9" spans="1:17" s="41" customFormat="1" ht="21" x14ac:dyDescent="0.2">
      <c r="A9" s="5" t="s">
        <v>63</v>
      </c>
      <c r="C9" s="41">
        <v>18426968</v>
      </c>
      <c r="E9" s="41">
        <v>333875472833</v>
      </c>
      <c r="G9" s="41">
        <v>272987996132</v>
      </c>
      <c r="I9" s="57">
        <f t="shared" ref="I9:I46" si="0">+E9-G9</f>
        <v>60887476701</v>
      </c>
      <c r="K9" s="42">
        <v>18426968</v>
      </c>
      <c r="L9" s="42"/>
      <c r="M9" s="42">
        <v>333875472833</v>
      </c>
      <c r="N9" s="42"/>
      <c r="O9" s="42">
        <v>389851725690</v>
      </c>
      <c r="Q9" s="57">
        <f t="shared" ref="Q9:Q46" si="1">+M9-O9</f>
        <v>-55976252857</v>
      </c>
    </row>
    <row r="10" spans="1:17" s="41" customFormat="1" ht="21" x14ac:dyDescent="0.2">
      <c r="A10" s="5" t="s">
        <v>57</v>
      </c>
      <c r="C10" s="41">
        <v>25637730</v>
      </c>
      <c r="E10" s="41">
        <v>874866136436</v>
      </c>
      <c r="G10" s="41">
        <v>764935467564</v>
      </c>
      <c r="I10" s="57">
        <f t="shared" si="0"/>
        <v>109930668872</v>
      </c>
      <c r="K10" s="42">
        <v>25637730</v>
      </c>
      <c r="L10" s="42"/>
      <c r="M10" s="42">
        <v>874866136436</v>
      </c>
      <c r="N10" s="42"/>
      <c r="O10" s="42">
        <v>821714831011</v>
      </c>
      <c r="Q10" s="57">
        <f t="shared" si="1"/>
        <v>53151305425</v>
      </c>
    </row>
    <row r="11" spans="1:17" ht="21" x14ac:dyDescent="0.2">
      <c r="A11" s="5" t="s">
        <v>101</v>
      </c>
      <c r="C11" s="36">
        <v>1002000</v>
      </c>
      <c r="E11" s="36">
        <v>3271097437</v>
      </c>
      <c r="G11" s="36">
        <v>3231327255</v>
      </c>
      <c r="I11" s="57">
        <f t="shared" si="0"/>
        <v>39770182</v>
      </c>
      <c r="K11" s="42">
        <v>1002000</v>
      </c>
      <c r="L11" s="42"/>
      <c r="M11" s="42">
        <v>3271097437</v>
      </c>
      <c r="N11" s="42"/>
      <c r="O11" s="42">
        <v>3105426855</v>
      </c>
      <c r="Q11" s="57">
        <f t="shared" si="1"/>
        <v>165670582</v>
      </c>
    </row>
    <row r="12" spans="1:17" ht="21" x14ac:dyDescent="0.2">
      <c r="A12" s="5" t="s">
        <v>70</v>
      </c>
      <c r="C12" s="36">
        <v>21407567</v>
      </c>
      <c r="E12" s="36">
        <v>225336053667</v>
      </c>
      <c r="G12" s="36">
        <v>225336053667</v>
      </c>
      <c r="I12" s="57">
        <f t="shared" si="0"/>
        <v>0</v>
      </c>
      <c r="K12" s="42">
        <v>21407567</v>
      </c>
      <c r="L12" s="42"/>
      <c r="M12" s="42">
        <v>225336053667</v>
      </c>
      <c r="N12" s="42"/>
      <c r="O12" s="42">
        <v>327288188513</v>
      </c>
      <c r="Q12" s="57">
        <f t="shared" si="1"/>
        <v>-101952134846</v>
      </c>
    </row>
    <row r="13" spans="1:17" ht="21" x14ac:dyDescent="0.2">
      <c r="A13" s="5" t="s">
        <v>68</v>
      </c>
      <c r="C13" s="36">
        <v>8906245</v>
      </c>
      <c r="E13" s="36">
        <v>78334711173</v>
      </c>
      <c r="G13" s="36">
        <v>90353574800</v>
      </c>
      <c r="I13" s="57">
        <f t="shared" si="0"/>
        <v>-12018863627</v>
      </c>
      <c r="K13" s="42">
        <v>8906245</v>
      </c>
      <c r="L13" s="42"/>
      <c r="M13" s="42">
        <v>78334711173</v>
      </c>
      <c r="N13" s="42"/>
      <c r="O13" s="42">
        <v>131143089175</v>
      </c>
      <c r="Q13" s="57">
        <f t="shared" si="1"/>
        <v>-52808378002</v>
      </c>
    </row>
    <row r="14" spans="1:17" ht="21" x14ac:dyDescent="0.2">
      <c r="A14" s="5" t="s">
        <v>87</v>
      </c>
      <c r="C14" s="36">
        <v>212450</v>
      </c>
      <c r="E14" s="36">
        <v>19501826016</v>
      </c>
      <c r="G14" s="36">
        <v>19501826016</v>
      </c>
      <c r="I14" s="57">
        <f t="shared" si="0"/>
        <v>0</v>
      </c>
      <c r="K14" s="42">
        <v>212450</v>
      </c>
      <c r="L14" s="42"/>
      <c r="M14" s="42">
        <v>19501826016</v>
      </c>
      <c r="N14" s="42"/>
      <c r="O14" s="42">
        <v>20867860326</v>
      </c>
      <c r="Q14" s="57">
        <f t="shared" si="1"/>
        <v>-1366034310</v>
      </c>
    </row>
    <row r="15" spans="1:17" ht="21" x14ac:dyDescent="0.2">
      <c r="A15" s="5" t="s">
        <v>60</v>
      </c>
      <c r="C15" s="36">
        <v>8791333</v>
      </c>
      <c r="E15" s="36">
        <v>267894876835</v>
      </c>
      <c r="G15" s="36">
        <v>237678515564</v>
      </c>
      <c r="I15" s="57">
        <f t="shared" si="0"/>
        <v>30216361271</v>
      </c>
      <c r="K15" s="42">
        <v>8791333</v>
      </c>
      <c r="L15" s="42"/>
      <c r="M15" s="42">
        <v>267894876835</v>
      </c>
      <c r="N15" s="42"/>
      <c r="O15" s="42">
        <v>334958207298</v>
      </c>
      <c r="Q15" s="57">
        <f t="shared" si="1"/>
        <v>-67063330463</v>
      </c>
    </row>
    <row r="16" spans="1:17" s="55" customFormat="1" ht="21" x14ac:dyDescent="0.2">
      <c r="A16" s="5" t="s">
        <v>69</v>
      </c>
      <c r="C16" s="55">
        <v>60947443</v>
      </c>
      <c r="E16" s="55">
        <v>1782237128758</v>
      </c>
      <c r="G16" s="55">
        <v>1447971963770</v>
      </c>
      <c r="I16" s="57">
        <f t="shared" si="0"/>
        <v>334265164988</v>
      </c>
      <c r="K16" s="55">
        <v>60947443</v>
      </c>
      <c r="M16" s="55">
        <v>1782237128758</v>
      </c>
      <c r="O16" s="55">
        <v>1710363477206</v>
      </c>
      <c r="Q16" s="57">
        <f t="shared" si="1"/>
        <v>71873651552</v>
      </c>
    </row>
    <row r="17" spans="1:17" ht="21" x14ac:dyDescent="0.2">
      <c r="A17" s="5" t="s">
        <v>71</v>
      </c>
      <c r="C17" s="36">
        <v>7350148</v>
      </c>
      <c r="E17" s="36">
        <v>133540897128</v>
      </c>
      <c r="G17" s="36">
        <v>100502106085</v>
      </c>
      <c r="I17" s="57">
        <f t="shared" si="0"/>
        <v>33038791043</v>
      </c>
      <c r="K17" s="42">
        <v>7350148</v>
      </c>
      <c r="L17" s="42"/>
      <c r="M17" s="42">
        <v>133540897128</v>
      </c>
      <c r="N17" s="42"/>
      <c r="O17" s="42">
        <v>66922609489</v>
      </c>
      <c r="Q17" s="57">
        <f t="shared" si="1"/>
        <v>66618287639</v>
      </c>
    </row>
    <row r="18" spans="1:17" ht="21" x14ac:dyDescent="0.2">
      <c r="A18" s="5" t="s">
        <v>81</v>
      </c>
      <c r="C18" s="36">
        <v>9239781</v>
      </c>
      <c r="E18" s="36">
        <v>349681154778</v>
      </c>
      <c r="G18" s="36">
        <v>324716095708</v>
      </c>
      <c r="I18" s="57">
        <f t="shared" si="0"/>
        <v>24965059070</v>
      </c>
      <c r="K18" s="42">
        <v>9239781</v>
      </c>
      <c r="L18" s="42"/>
      <c r="M18" s="42">
        <v>349681154778</v>
      </c>
      <c r="N18" s="42"/>
      <c r="O18" s="42">
        <v>329419814574</v>
      </c>
      <c r="Q18" s="57">
        <f t="shared" si="1"/>
        <v>20261340204</v>
      </c>
    </row>
    <row r="19" spans="1:17" ht="21" x14ac:dyDescent="0.2">
      <c r="A19" s="5" t="s">
        <v>103</v>
      </c>
      <c r="C19" s="36">
        <v>136381726</v>
      </c>
      <c r="E19" s="36">
        <v>415590737937</v>
      </c>
      <c r="G19" s="36">
        <v>301528780899</v>
      </c>
      <c r="I19" s="57">
        <f t="shared" si="0"/>
        <v>114061957038</v>
      </c>
      <c r="K19" s="42">
        <v>136381726</v>
      </c>
      <c r="L19" s="42"/>
      <c r="M19" s="42">
        <v>415590737937</v>
      </c>
      <c r="N19" s="42"/>
      <c r="O19" s="42">
        <v>284853335368</v>
      </c>
      <c r="Q19" s="57">
        <f t="shared" si="1"/>
        <v>130737402569</v>
      </c>
    </row>
    <row r="20" spans="1:17" ht="21" x14ac:dyDescent="0.2">
      <c r="A20" s="5" t="s">
        <v>64</v>
      </c>
      <c r="C20" s="36">
        <v>10148375</v>
      </c>
      <c r="E20" s="36">
        <v>191026535322</v>
      </c>
      <c r="G20" s="36">
        <v>135639776312</v>
      </c>
      <c r="I20" s="57">
        <f t="shared" si="0"/>
        <v>55386759010</v>
      </c>
      <c r="K20" s="42">
        <v>10148375</v>
      </c>
      <c r="L20" s="42"/>
      <c r="M20" s="42">
        <v>191026535322</v>
      </c>
      <c r="N20" s="42"/>
      <c r="O20" s="42">
        <v>146925388234</v>
      </c>
      <c r="Q20" s="57">
        <f t="shared" si="1"/>
        <v>44101147088</v>
      </c>
    </row>
    <row r="21" spans="1:17" ht="21" x14ac:dyDescent="0.2">
      <c r="A21" s="5" t="s">
        <v>61</v>
      </c>
      <c r="C21" s="36">
        <v>3668475</v>
      </c>
      <c r="E21" s="36">
        <v>42953388721</v>
      </c>
      <c r="G21" s="36">
        <v>25822957117</v>
      </c>
      <c r="I21" s="57">
        <f t="shared" si="0"/>
        <v>17130431604</v>
      </c>
      <c r="K21" s="42">
        <v>3668475</v>
      </c>
      <c r="L21" s="42"/>
      <c r="M21" s="42">
        <v>42953388721</v>
      </c>
      <c r="N21" s="42"/>
      <c r="O21" s="42">
        <v>36636689113</v>
      </c>
      <c r="Q21" s="57">
        <f t="shared" si="1"/>
        <v>6316699608</v>
      </c>
    </row>
    <row r="22" spans="1:17" ht="21" x14ac:dyDescent="0.2">
      <c r="A22" s="5" t="s">
        <v>55</v>
      </c>
      <c r="C22" s="36">
        <v>5583561</v>
      </c>
      <c r="E22" s="36">
        <v>262836579486</v>
      </c>
      <c r="G22" s="36">
        <v>174712670025</v>
      </c>
      <c r="I22" s="57">
        <f t="shared" si="0"/>
        <v>88123909461</v>
      </c>
      <c r="K22" s="42">
        <v>5583561</v>
      </c>
      <c r="L22" s="42"/>
      <c r="M22" s="42">
        <v>262836579486</v>
      </c>
      <c r="N22" s="42"/>
      <c r="O22" s="42">
        <v>341131814426</v>
      </c>
      <c r="Q22" s="57">
        <f t="shared" si="1"/>
        <v>-78295234940</v>
      </c>
    </row>
    <row r="23" spans="1:17" ht="21" x14ac:dyDescent="0.2">
      <c r="A23" s="5" t="s">
        <v>105</v>
      </c>
      <c r="C23" s="36">
        <v>456472</v>
      </c>
      <c r="E23" s="36">
        <v>87735150418</v>
      </c>
      <c r="G23" s="36">
        <v>85651610449</v>
      </c>
      <c r="I23" s="57">
        <f t="shared" si="0"/>
        <v>2083539969</v>
      </c>
      <c r="K23" s="42">
        <v>456472</v>
      </c>
      <c r="L23" s="42"/>
      <c r="M23" s="42">
        <v>87735150418</v>
      </c>
      <c r="N23" s="42"/>
      <c r="O23" s="42">
        <v>77284328663</v>
      </c>
      <c r="Q23" s="57">
        <f t="shared" si="1"/>
        <v>10450821755</v>
      </c>
    </row>
    <row r="24" spans="1:17" ht="21" x14ac:dyDescent="0.2">
      <c r="A24" s="5" t="s">
        <v>96</v>
      </c>
      <c r="C24" s="36">
        <v>1394115</v>
      </c>
      <c r="E24" s="36">
        <v>66123579872</v>
      </c>
      <c r="G24" s="36">
        <v>61517062696</v>
      </c>
      <c r="I24" s="57">
        <f t="shared" si="0"/>
        <v>4606517176</v>
      </c>
      <c r="K24" s="42">
        <v>1394115</v>
      </c>
      <c r="L24" s="42"/>
      <c r="M24" s="42">
        <v>66123579872</v>
      </c>
      <c r="N24" s="42"/>
      <c r="O24" s="42">
        <v>62639483487</v>
      </c>
      <c r="Q24" s="57">
        <f t="shared" si="1"/>
        <v>3484096385</v>
      </c>
    </row>
    <row r="25" spans="1:17" ht="21" x14ac:dyDescent="0.2">
      <c r="A25" s="5" t="s">
        <v>54</v>
      </c>
      <c r="C25" s="36">
        <v>45505133</v>
      </c>
      <c r="E25" s="36">
        <v>347229479295</v>
      </c>
      <c r="G25" s="36">
        <v>375720625647</v>
      </c>
      <c r="I25" s="57">
        <f t="shared" si="0"/>
        <v>-28491146352</v>
      </c>
      <c r="K25" s="42">
        <v>45505133</v>
      </c>
      <c r="L25" s="42"/>
      <c r="M25" s="42">
        <v>347229479295</v>
      </c>
      <c r="N25" s="42"/>
      <c r="O25" s="42">
        <v>422117352739</v>
      </c>
      <c r="Q25" s="57">
        <f t="shared" si="1"/>
        <v>-74887873444</v>
      </c>
    </row>
    <row r="26" spans="1:17" ht="21" x14ac:dyDescent="0.2">
      <c r="A26" s="5" t="s">
        <v>66</v>
      </c>
      <c r="C26" s="36">
        <v>109385306</v>
      </c>
      <c r="E26" s="36">
        <v>1040896275236</v>
      </c>
      <c r="G26" s="36">
        <v>905175980023</v>
      </c>
      <c r="I26" s="57">
        <f t="shared" si="0"/>
        <v>135720295213</v>
      </c>
      <c r="K26" s="42">
        <v>109385306</v>
      </c>
      <c r="L26" s="42"/>
      <c r="M26" s="42">
        <v>1040896275236</v>
      </c>
      <c r="N26" s="42"/>
      <c r="O26" s="42">
        <v>920037851796</v>
      </c>
      <c r="Q26" s="57">
        <f t="shared" si="1"/>
        <v>120858423440</v>
      </c>
    </row>
    <row r="27" spans="1:17" ht="21" x14ac:dyDescent="0.2">
      <c r="A27" s="5" t="s">
        <v>62</v>
      </c>
      <c r="C27" s="36">
        <v>18896769</v>
      </c>
      <c r="E27" s="36">
        <v>709526373558</v>
      </c>
      <c r="G27" s="36">
        <v>539233386705</v>
      </c>
      <c r="I27" s="57">
        <f t="shared" si="0"/>
        <v>170292986853</v>
      </c>
      <c r="K27" s="42">
        <v>18896769</v>
      </c>
      <c r="L27" s="42"/>
      <c r="M27" s="42">
        <v>709526373558</v>
      </c>
      <c r="N27" s="42"/>
      <c r="O27" s="42">
        <v>494617945330</v>
      </c>
      <c r="Q27" s="57">
        <f t="shared" si="1"/>
        <v>214908428228</v>
      </c>
    </row>
    <row r="28" spans="1:17" s="55" customFormat="1" ht="21" x14ac:dyDescent="0.2">
      <c r="A28" s="5" t="s">
        <v>74</v>
      </c>
      <c r="C28" s="55">
        <v>6370817</v>
      </c>
      <c r="E28" s="55">
        <v>62204254553</v>
      </c>
      <c r="G28" s="55">
        <v>60118136259</v>
      </c>
      <c r="I28" s="57">
        <f t="shared" si="0"/>
        <v>2086118294</v>
      </c>
      <c r="K28" s="55">
        <v>6370817</v>
      </c>
      <c r="M28" s="55">
        <v>62204254553</v>
      </c>
      <c r="O28" s="55">
        <v>46589975217</v>
      </c>
      <c r="Q28" s="57">
        <f t="shared" si="1"/>
        <v>15614279336</v>
      </c>
    </row>
    <row r="29" spans="1:17" s="49" customFormat="1" ht="21" x14ac:dyDescent="0.2">
      <c r="A29" s="5" t="s">
        <v>119</v>
      </c>
      <c r="C29" s="49">
        <v>10760000</v>
      </c>
      <c r="E29" s="49">
        <v>44522361084</v>
      </c>
      <c r="G29" s="49">
        <v>35623941310</v>
      </c>
      <c r="I29" s="57">
        <f t="shared" si="0"/>
        <v>8898419774</v>
      </c>
      <c r="K29" s="49">
        <v>10760000</v>
      </c>
      <c r="M29" s="49">
        <v>44522361084</v>
      </c>
      <c r="O29" s="49">
        <v>35623941310</v>
      </c>
      <c r="Q29" s="57">
        <f t="shared" si="1"/>
        <v>8898419774</v>
      </c>
    </row>
    <row r="30" spans="1:17" ht="21" x14ac:dyDescent="0.2">
      <c r="A30" s="5" t="s">
        <v>65</v>
      </c>
      <c r="C30" s="36">
        <v>24222</v>
      </c>
      <c r="E30" s="36">
        <v>676588281600</v>
      </c>
      <c r="G30" s="36">
        <v>602646606329</v>
      </c>
      <c r="I30" s="57">
        <f t="shared" si="0"/>
        <v>73941675271</v>
      </c>
      <c r="K30" s="42">
        <v>24222</v>
      </c>
      <c r="L30" s="42"/>
      <c r="M30" s="42">
        <v>676588281600</v>
      </c>
      <c r="N30" s="42"/>
      <c r="O30" s="42">
        <v>459856280875</v>
      </c>
      <c r="Q30" s="57">
        <f t="shared" si="1"/>
        <v>216732000725</v>
      </c>
    </row>
    <row r="31" spans="1:17" ht="21" x14ac:dyDescent="0.2">
      <c r="A31" s="5" t="s">
        <v>53</v>
      </c>
      <c r="C31" s="36">
        <v>130864621</v>
      </c>
      <c r="E31" s="36">
        <v>1362158363162</v>
      </c>
      <c r="G31" s="36">
        <v>1359561302412</v>
      </c>
      <c r="I31" s="57">
        <f t="shared" si="0"/>
        <v>2597060750</v>
      </c>
      <c r="K31" s="42">
        <v>130864621</v>
      </c>
      <c r="L31" s="42"/>
      <c r="M31" s="42">
        <v>1362158363162</v>
      </c>
      <c r="N31" s="42"/>
      <c r="O31" s="42">
        <v>1320048444182</v>
      </c>
      <c r="Q31" s="57">
        <f t="shared" si="1"/>
        <v>42109918980</v>
      </c>
    </row>
    <row r="32" spans="1:17" ht="21" x14ac:dyDescent="0.2">
      <c r="A32" s="5" t="s">
        <v>56</v>
      </c>
      <c r="C32" s="36">
        <v>367312</v>
      </c>
      <c r="E32" s="36">
        <v>25254311876</v>
      </c>
      <c r="G32" s="36">
        <v>16233613088</v>
      </c>
      <c r="I32" s="57">
        <f t="shared" si="0"/>
        <v>9020698788</v>
      </c>
      <c r="K32" s="42">
        <v>367312</v>
      </c>
      <c r="L32" s="42"/>
      <c r="M32" s="42">
        <v>25254311876</v>
      </c>
      <c r="N32" s="42"/>
      <c r="O32" s="42">
        <v>15838652565</v>
      </c>
      <c r="Q32" s="57">
        <f t="shared" si="1"/>
        <v>9415659311</v>
      </c>
    </row>
    <row r="33" spans="1:17" ht="21" x14ac:dyDescent="0.2">
      <c r="A33" s="5" t="s">
        <v>77</v>
      </c>
      <c r="C33" s="36">
        <v>7436472</v>
      </c>
      <c r="E33" s="36">
        <v>230076848067</v>
      </c>
      <c r="G33" s="36">
        <v>210301160036</v>
      </c>
      <c r="I33" s="57">
        <f t="shared" si="0"/>
        <v>19775688031</v>
      </c>
      <c r="K33" s="42">
        <v>7436472</v>
      </c>
      <c r="L33" s="42"/>
      <c r="M33" s="42">
        <v>230076848067</v>
      </c>
      <c r="N33" s="42"/>
      <c r="O33" s="42">
        <v>141277075318</v>
      </c>
      <c r="Q33" s="57">
        <f t="shared" si="1"/>
        <v>88799772749</v>
      </c>
    </row>
    <row r="34" spans="1:17" ht="21" x14ac:dyDescent="0.2">
      <c r="A34" s="5" t="s">
        <v>106</v>
      </c>
      <c r="C34" s="36">
        <v>94768204</v>
      </c>
      <c r="E34" s="36">
        <v>332886186072</v>
      </c>
      <c r="G34" s="36">
        <v>279909431403</v>
      </c>
      <c r="I34" s="57">
        <f t="shared" si="0"/>
        <v>52976754669</v>
      </c>
      <c r="K34" s="42">
        <v>94768204</v>
      </c>
      <c r="L34" s="42"/>
      <c r="M34" s="42">
        <v>332886186072</v>
      </c>
      <c r="N34" s="42"/>
      <c r="O34" s="42">
        <v>299485501863</v>
      </c>
      <c r="Q34" s="57">
        <f t="shared" si="1"/>
        <v>33400684209</v>
      </c>
    </row>
    <row r="35" spans="1:17" ht="21" x14ac:dyDescent="0.2">
      <c r="A35" s="5" t="s">
        <v>108</v>
      </c>
      <c r="C35" s="36">
        <v>1325000</v>
      </c>
      <c r="E35" s="36">
        <v>23849705585</v>
      </c>
      <c r="G35" s="36">
        <v>23182484239</v>
      </c>
      <c r="I35" s="57">
        <f t="shared" si="0"/>
        <v>667221346</v>
      </c>
      <c r="K35" s="42">
        <v>1325000</v>
      </c>
      <c r="L35" s="42"/>
      <c r="M35" s="42">
        <v>23849705585</v>
      </c>
      <c r="N35" s="42"/>
      <c r="O35" s="42">
        <v>21282622866</v>
      </c>
      <c r="Q35" s="57">
        <f t="shared" si="1"/>
        <v>2567082719</v>
      </c>
    </row>
    <row r="36" spans="1:17" s="52" customFormat="1" ht="21" x14ac:dyDescent="0.2">
      <c r="A36" s="5" t="s">
        <v>52</v>
      </c>
      <c r="C36" s="52">
        <v>177637411</v>
      </c>
      <c r="E36" s="52">
        <v>408756850972</v>
      </c>
      <c r="G36" s="52">
        <v>288547444016</v>
      </c>
      <c r="I36" s="57">
        <f t="shared" si="0"/>
        <v>120209406956</v>
      </c>
      <c r="K36" s="52">
        <v>177637411</v>
      </c>
      <c r="M36" s="52">
        <v>408756850972</v>
      </c>
      <c r="O36" s="52">
        <v>527757664213</v>
      </c>
      <c r="Q36" s="57">
        <f t="shared" si="1"/>
        <v>-119000813241</v>
      </c>
    </row>
    <row r="37" spans="1:17" s="52" customFormat="1" ht="21" x14ac:dyDescent="0.2">
      <c r="A37" s="5" t="s">
        <v>102</v>
      </c>
      <c r="C37" s="52">
        <v>585000</v>
      </c>
      <c r="E37" s="52">
        <v>3591417077</v>
      </c>
      <c r="G37" s="52">
        <v>3591417076</v>
      </c>
      <c r="I37" s="57">
        <f t="shared" si="0"/>
        <v>1</v>
      </c>
      <c r="K37" s="52">
        <v>585000</v>
      </c>
      <c r="M37" s="52">
        <v>3591417077</v>
      </c>
      <c r="O37" s="52">
        <v>4399100550</v>
      </c>
      <c r="Q37" s="57">
        <f t="shared" si="1"/>
        <v>-807683473</v>
      </c>
    </row>
    <row r="38" spans="1:17" s="52" customFormat="1" ht="21" x14ac:dyDescent="0.2">
      <c r="A38" s="5" t="s">
        <v>97</v>
      </c>
      <c r="C38" s="52">
        <v>2151517</v>
      </c>
      <c r="E38" s="52">
        <v>369172777782</v>
      </c>
      <c r="G38" s="52">
        <v>300489470288</v>
      </c>
      <c r="I38" s="57">
        <f t="shared" si="0"/>
        <v>68683307494</v>
      </c>
      <c r="K38" s="52">
        <v>2151517</v>
      </c>
      <c r="M38" s="52">
        <v>369172777782</v>
      </c>
      <c r="O38" s="52">
        <v>256185612568</v>
      </c>
      <c r="Q38" s="57">
        <f t="shared" si="1"/>
        <v>112987165214</v>
      </c>
    </row>
    <row r="39" spans="1:17" s="52" customFormat="1" ht="21" x14ac:dyDescent="0.2">
      <c r="A39" s="5" t="s">
        <v>51</v>
      </c>
      <c r="C39" s="52">
        <v>11041533</v>
      </c>
      <c r="E39" s="52">
        <v>185926407690</v>
      </c>
      <c r="G39" s="52">
        <v>165328785624</v>
      </c>
      <c r="I39" s="57">
        <f t="shared" si="0"/>
        <v>20597622066</v>
      </c>
      <c r="K39" s="52">
        <v>11041533</v>
      </c>
      <c r="M39" s="52">
        <v>185926407690</v>
      </c>
      <c r="O39" s="52">
        <v>79761004595</v>
      </c>
      <c r="Q39" s="57">
        <f t="shared" si="1"/>
        <v>106165403095</v>
      </c>
    </row>
    <row r="40" spans="1:17" ht="21" x14ac:dyDescent="0.2">
      <c r="A40" s="5" t="s">
        <v>78</v>
      </c>
      <c r="C40" s="36">
        <v>997956</v>
      </c>
      <c r="E40" s="36">
        <v>10555977589</v>
      </c>
      <c r="G40" s="36">
        <v>8357640793</v>
      </c>
      <c r="I40" s="57">
        <f t="shared" si="0"/>
        <v>2198336796</v>
      </c>
      <c r="K40" s="42">
        <v>997956</v>
      </c>
      <c r="L40" s="42"/>
      <c r="M40" s="42">
        <v>10555977589</v>
      </c>
      <c r="N40" s="42"/>
      <c r="O40" s="42">
        <v>5320074439</v>
      </c>
      <c r="Q40" s="57">
        <f t="shared" si="1"/>
        <v>5235903150</v>
      </c>
    </row>
    <row r="41" spans="1:17" s="42" customFormat="1" ht="21" x14ac:dyDescent="0.2">
      <c r="A41" s="5" t="s">
        <v>73</v>
      </c>
      <c r="C41" s="42">
        <v>29772426</v>
      </c>
      <c r="E41" s="42">
        <v>241360469651</v>
      </c>
      <c r="G41" s="42">
        <v>185820973574</v>
      </c>
      <c r="I41" s="57">
        <f t="shared" si="0"/>
        <v>55539496077</v>
      </c>
      <c r="K41" s="42">
        <v>29772426</v>
      </c>
      <c r="M41" s="42">
        <v>241360469651</v>
      </c>
      <c r="O41" s="42">
        <v>221211848543</v>
      </c>
      <c r="Q41" s="57">
        <f t="shared" si="1"/>
        <v>20148621108</v>
      </c>
    </row>
    <row r="42" spans="1:17" s="42" customFormat="1" ht="21" x14ac:dyDescent="0.2">
      <c r="A42" s="5" t="s">
        <v>85</v>
      </c>
      <c r="C42" s="42">
        <v>10715782</v>
      </c>
      <c r="E42" s="42">
        <v>651480785545</v>
      </c>
      <c r="G42" s="42">
        <v>652969398405</v>
      </c>
      <c r="I42" s="57">
        <f t="shared" si="0"/>
        <v>-1488612860</v>
      </c>
      <c r="K42" s="42">
        <v>10715782</v>
      </c>
      <c r="M42" s="42">
        <v>651480785545</v>
      </c>
      <c r="O42" s="42">
        <v>494331729475</v>
      </c>
      <c r="Q42" s="57">
        <f t="shared" si="1"/>
        <v>157149056070</v>
      </c>
    </row>
    <row r="43" spans="1:17" s="42" customFormat="1" ht="21" x14ac:dyDescent="0.2">
      <c r="A43" s="5" t="s">
        <v>82</v>
      </c>
      <c r="C43" s="42">
        <v>22608432</v>
      </c>
      <c r="E43" s="42">
        <v>126974565524</v>
      </c>
      <c r="G43" s="42">
        <v>68189953849</v>
      </c>
      <c r="I43" s="57">
        <f t="shared" si="0"/>
        <v>58784611675</v>
      </c>
      <c r="K43" s="42">
        <v>22608432</v>
      </c>
      <c r="M43" s="42">
        <v>126974565524</v>
      </c>
      <c r="O43" s="42">
        <v>137167836718</v>
      </c>
      <c r="Q43" s="57">
        <f t="shared" si="1"/>
        <v>-10193271194</v>
      </c>
    </row>
    <row r="44" spans="1:17" ht="21" x14ac:dyDescent="0.2">
      <c r="A44" s="5" t="s">
        <v>91</v>
      </c>
      <c r="C44" s="36">
        <v>369999</v>
      </c>
      <c r="E44" s="36">
        <v>48939616400</v>
      </c>
      <c r="G44" s="36">
        <v>46149360701</v>
      </c>
      <c r="I44" s="57">
        <f t="shared" si="0"/>
        <v>2790255699</v>
      </c>
      <c r="K44" s="42">
        <v>369999</v>
      </c>
      <c r="L44" s="42"/>
      <c r="M44" s="42">
        <v>48939616400</v>
      </c>
      <c r="N44" s="42"/>
      <c r="O44" s="42">
        <v>69926901766</v>
      </c>
      <c r="Q44" s="57">
        <f t="shared" si="1"/>
        <v>-20987285366</v>
      </c>
    </row>
    <row r="45" spans="1:17" ht="21" x14ac:dyDescent="0.2">
      <c r="A45" s="5" t="s">
        <v>67</v>
      </c>
      <c r="C45" s="36">
        <v>10518872</v>
      </c>
      <c r="E45" s="36">
        <v>242673296027</v>
      </c>
      <c r="G45" s="36">
        <v>210525607779</v>
      </c>
      <c r="I45" s="57">
        <f t="shared" si="0"/>
        <v>32147688248</v>
      </c>
      <c r="K45" s="42">
        <v>10518872</v>
      </c>
      <c r="L45" s="42"/>
      <c r="M45" s="42">
        <v>242673296027</v>
      </c>
      <c r="N45" s="42"/>
      <c r="O45" s="42">
        <v>184300172992</v>
      </c>
      <c r="Q45" s="57">
        <f t="shared" si="1"/>
        <v>58373123035</v>
      </c>
    </row>
    <row r="46" spans="1:17" ht="21.75" thickBot="1" x14ac:dyDescent="0.25">
      <c r="A46" s="5" t="s">
        <v>79</v>
      </c>
      <c r="C46" s="36">
        <v>13382797</v>
      </c>
      <c r="E46" s="36">
        <v>157360273554</v>
      </c>
      <c r="G46" s="36">
        <v>107961099070</v>
      </c>
      <c r="I46" s="57">
        <f t="shared" si="0"/>
        <v>49399174484</v>
      </c>
      <c r="K46" s="42">
        <v>13382797</v>
      </c>
      <c r="L46" s="42"/>
      <c r="M46" s="42">
        <v>157360273554</v>
      </c>
      <c r="N46" s="42"/>
      <c r="O46" s="42">
        <v>67343237191</v>
      </c>
      <c r="Q46" s="57">
        <f t="shared" si="1"/>
        <v>90017036363</v>
      </c>
    </row>
    <row r="47" spans="1:17" ht="21.75" thickBot="1" x14ac:dyDescent="0.25">
      <c r="E47" s="6">
        <f>SUM(E8:E46)</f>
        <v>12549462774590</v>
      </c>
      <c r="F47" s="12"/>
      <c r="G47" s="6">
        <f>SUM(G8:G46)</f>
        <v>10817657268881</v>
      </c>
      <c r="H47" s="12"/>
      <c r="I47" s="6">
        <f>SUM(I8:I46)</f>
        <v>1731805505709</v>
      </c>
      <c r="J47" s="12"/>
      <c r="K47" s="12" t="s">
        <v>15</v>
      </c>
      <c r="L47" s="12"/>
      <c r="M47" s="6">
        <f>SUM(M8:M46)</f>
        <v>12549462774590</v>
      </c>
      <c r="N47" s="12"/>
      <c r="O47" s="6">
        <f>SUM(O8:O46)</f>
        <v>11360074846124</v>
      </c>
      <c r="P47" s="12"/>
      <c r="Q47" s="6">
        <f>SUM(Q8:Q46)</f>
        <v>1189387928466</v>
      </c>
    </row>
    <row r="48" spans="1:17" ht="19.5" thickTop="1" x14ac:dyDescent="0.2">
      <c r="I48" s="46"/>
    </row>
    <row r="49" spans="9:15" x14ac:dyDescent="0.2">
      <c r="I49" s="52"/>
    </row>
    <row r="50" spans="9:15" x14ac:dyDescent="0.2">
      <c r="I50" s="57"/>
    </row>
    <row r="53" spans="9:15" x14ac:dyDescent="0.45">
      <c r="O53" s="20"/>
    </row>
    <row r="55" spans="9:15" x14ac:dyDescent="0.45">
      <c r="O55" s="2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51"/>
  <sheetViews>
    <sheetView rightToLeft="1" zoomScale="70" zoomScaleNormal="70" workbookViewId="0">
      <selection activeCell="G49" sqref="G49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1.875" style="2" bestFit="1" customWidth="1"/>
    <col min="28" max="28" width="10.375" style="2" bestFit="1" customWidth="1"/>
    <col min="29" max="16384" width="9" style="2"/>
  </cols>
  <sheetData>
    <row r="2" spans="1:25" ht="26.25" x14ac:dyDescent="0.2">
      <c r="A2" s="63" t="s">
        <v>76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  <c r="R2" s="63" t="s">
        <v>0</v>
      </c>
      <c r="S2" s="63" t="s">
        <v>0</v>
      </c>
      <c r="T2" s="63" t="s">
        <v>0</v>
      </c>
      <c r="U2" s="63" t="s">
        <v>0</v>
      </c>
      <c r="V2" s="63" t="s">
        <v>0</v>
      </c>
      <c r="W2" s="63" t="s">
        <v>0</v>
      </c>
      <c r="X2" s="63" t="s">
        <v>0</v>
      </c>
      <c r="Y2" s="63" t="s">
        <v>0</v>
      </c>
    </row>
    <row r="3" spans="1:25" ht="26.25" x14ac:dyDescent="0.2">
      <c r="A3" s="63" t="s">
        <v>1</v>
      </c>
      <c r="B3" s="63" t="s">
        <v>1</v>
      </c>
      <c r="C3" s="63" t="s">
        <v>1</v>
      </c>
      <c r="D3" s="63" t="s">
        <v>1</v>
      </c>
      <c r="E3" s="63" t="s">
        <v>1</v>
      </c>
      <c r="F3" s="63" t="s">
        <v>1</v>
      </c>
      <c r="G3" s="63" t="s">
        <v>1</v>
      </c>
      <c r="H3" s="63" t="s">
        <v>1</v>
      </c>
      <c r="I3" s="63" t="s">
        <v>1</v>
      </c>
      <c r="J3" s="63" t="s">
        <v>1</v>
      </c>
      <c r="K3" s="63" t="s">
        <v>1</v>
      </c>
      <c r="L3" s="63" t="s">
        <v>1</v>
      </c>
      <c r="M3" s="63" t="s">
        <v>1</v>
      </c>
      <c r="N3" s="63" t="s">
        <v>1</v>
      </c>
      <c r="O3" s="63" t="s">
        <v>1</v>
      </c>
      <c r="P3" s="63" t="s">
        <v>1</v>
      </c>
      <c r="Q3" s="63" t="s">
        <v>1</v>
      </c>
      <c r="R3" s="63" t="s">
        <v>1</v>
      </c>
      <c r="S3" s="63" t="s">
        <v>1</v>
      </c>
      <c r="T3" s="63" t="s">
        <v>1</v>
      </c>
      <c r="U3" s="63" t="s">
        <v>1</v>
      </c>
      <c r="V3" s="63" t="s">
        <v>1</v>
      </c>
      <c r="W3" s="63" t="s">
        <v>1</v>
      </c>
      <c r="X3" s="63" t="s">
        <v>1</v>
      </c>
      <c r="Y3" s="63" t="s">
        <v>1</v>
      </c>
    </row>
    <row r="4" spans="1:25" ht="26.25" x14ac:dyDescent="0.2">
      <c r="A4" s="63" t="s">
        <v>110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  <c r="R4" s="63" t="s">
        <v>2</v>
      </c>
      <c r="S4" s="63" t="s">
        <v>2</v>
      </c>
      <c r="T4" s="63" t="s">
        <v>2</v>
      </c>
      <c r="U4" s="63" t="s">
        <v>2</v>
      </c>
      <c r="V4" s="63" t="s">
        <v>2</v>
      </c>
      <c r="W4" s="63" t="s">
        <v>2</v>
      </c>
      <c r="X4" s="63" t="s">
        <v>2</v>
      </c>
      <c r="Y4" s="63" t="s">
        <v>2</v>
      </c>
    </row>
    <row r="6" spans="1:25" ht="27" thickBot="1" x14ac:dyDescent="0.25">
      <c r="A6" s="62" t="s">
        <v>3</v>
      </c>
      <c r="C6" s="62" t="s">
        <v>107</v>
      </c>
      <c r="D6" s="62" t="s">
        <v>4</v>
      </c>
      <c r="E6" s="62" t="s">
        <v>4</v>
      </c>
      <c r="F6" s="62" t="s">
        <v>4</v>
      </c>
      <c r="G6" s="62" t="s">
        <v>4</v>
      </c>
      <c r="I6" s="62" t="s">
        <v>5</v>
      </c>
      <c r="J6" s="62" t="s">
        <v>5</v>
      </c>
      <c r="K6" s="62" t="s">
        <v>5</v>
      </c>
      <c r="L6" s="62" t="s">
        <v>5</v>
      </c>
      <c r="M6" s="62" t="s">
        <v>5</v>
      </c>
      <c r="N6" s="62" t="s">
        <v>5</v>
      </c>
      <c r="O6" s="62" t="s">
        <v>5</v>
      </c>
      <c r="Q6" s="62" t="s">
        <v>111</v>
      </c>
      <c r="R6" s="62" t="s">
        <v>6</v>
      </c>
      <c r="S6" s="62" t="s">
        <v>6</v>
      </c>
      <c r="T6" s="62" t="s">
        <v>6</v>
      </c>
      <c r="U6" s="62" t="s">
        <v>6</v>
      </c>
      <c r="V6" s="62" t="s">
        <v>6</v>
      </c>
      <c r="W6" s="62" t="s">
        <v>6</v>
      </c>
      <c r="X6" s="62" t="s">
        <v>6</v>
      </c>
      <c r="Y6" s="62" t="s">
        <v>6</v>
      </c>
    </row>
    <row r="7" spans="1:25" ht="27" thickBot="1" x14ac:dyDescent="0.25">
      <c r="A7" s="62" t="s">
        <v>3</v>
      </c>
      <c r="C7" s="62" t="s">
        <v>7</v>
      </c>
      <c r="E7" s="62" t="s">
        <v>8</v>
      </c>
      <c r="G7" s="62" t="s">
        <v>9</v>
      </c>
      <c r="I7" s="62" t="s">
        <v>10</v>
      </c>
      <c r="J7" s="62" t="s">
        <v>10</v>
      </c>
      <c r="K7" s="62" t="s">
        <v>10</v>
      </c>
      <c r="M7" s="62" t="s">
        <v>11</v>
      </c>
      <c r="N7" s="62" t="s">
        <v>11</v>
      </c>
      <c r="O7" s="62" t="s">
        <v>11</v>
      </c>
      <c r="Q7" s="62" t="s">
        <v>7</v>
      </c>
      <c r="S7" s="62" t="s">
        <v>12</v>
      </c>
      <c r="U7" s="62" t="s">
        <v>8</v>
      </c>
      <c r="W7" s="62" t="s">
        <v>9</v>
      </c>
      <c r="Y7" s="62" t="s">
        <v>90</v>
      </c>
    </row>
    <row r="8" spans="1:25" ht="27" thickBot="1" x14ac:dyDescent="0.25">
      <c r="A8" s="62" t="s">
        <v>3</v>
      </c>
      <c r="C8" s="62" t="s">
        <v>7</v>
      </c>
      <c r="E8" s="62" t="s">
        <v>8</v>
      </c>
      <c r="G8" s="62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62" t="s">
        <v>7</v>
      </c>
      <c r="S8" s="62" t="s">
        <v>12</v>
      </c>
      <c r="U8" s="62" t="s">
        <v>8</v>
      </c>
      <c r="W8" s="62" t="s">
        <v>9</v>
      </c>
      <c r="Y8" s="62" t="s">
        <v>13</v>
      </c>
    </row>
    <row r="9" spans="1:25" ht="21" x14ac:dyDescent="0.2">
      <c r="A9" s="5" t="s">
        <v>51</v>
      </c>
      <c r="C9" s="2">
        <v>11041533</v>
      </c>
      <c r="E9" s="2">
        <v>66165429272</v>
      </c>
      <c r="G9" s="2">
        <v>165328785624.142</v>
      </c>
      <c r="I9" s="2">
        <v>0</v>
      </c>
      <c r="K9" s="2">
        <v>0</v>
      </c>
      <c r="M9" s="2">
        <v>0</v>
      </c>
      <c r="O9" s="2">
        <v>0</v>
      </c>
      <c r="Q9" s="2">
        <v>11041533</v>
      </c>
      <c r="S9" s="2">
        <v>16970</v>
      </c>
      <c r="U9" s="2">
        <v>66165429272</v>
      </c>
      <c r="W9" s="2">
        <v>185926407689.97299</v>
      </c>
      <c r="Y9" s="1">
        <v>1.4360405788230042E-2</v>
      </c>
    </row>
    <row r="10" spans="1:25" ht="21" x14ac:dyDescent="0.2">
      <c r="A10" s="5" t="s">
        <v>52</v>
      </c>
      <c r="C10" s="2">
        <v>216963198</v>
      </c>
      <c r="E10" s="2">
        <v>566714599972</v>
      </c>
      <c r="G10" s="2">
        <v>405383674478.823</v>
      </c>
      <c r="I10" s="2">
        <v>0</v>
      </c>
      <c r="K10" s="2">
        <v>0</v>
      </c>
      <c r="M10" s="2">
        <v>-39325787</v>
      </c>
      <c r="O10" s="2">
        <v>85205095388</v>
      </c>
      <c r="Q10" s="2">
        <v>177637411</v>
      </c>
      <c r="S10" s="2">
        <v>2319</v>
      </c>
      <c r="U10" s="2">
        <v>463994425063</v>
      </c>
      <c r="W10" s="2">
        <v>408756850972.27698</v>
      </c>
      <c r="Y10" s="1">
        <v>3.1571170129145322E-2</v>
      </c>
    </row>
    <row r="11" spans="1:25" ht="21" x14ac:dyDescent="0.2">
      <c r="A11" s="5" t="s">
        <v>53</v>
      </c>
      <c r="C11" s="2">
        <v>130864621</v>
      </c>
      <c r="E11" s="2">
        <v>765946086296</v>
      </c>
      <c r="G11" s="2">
        <v>1359561302412.1399</v>
      </c>
      <c r="I11" s="2">
        <v>0</v>
      </c>
      <c r="K11" s="2">
        <v>0</v>
      </c>
      <c r="M11" s="2">
        <v>0</v>
      </c>
      <c r="O11" s="2">
        <v>0</v>
      </c>
      <c r="Q11" s="2">
        <v>130864621</v>
      </c>
      <c r="S11" s="2">
        <v>10490</v>
      </c>
      <c r="U11" s="2">
        <v>765946086296</v>
      </c>
      <c r="W11" s="2">
        <v>1362158363161.74</v>
      </c>
      <c r="Y11" s="1">
        <v>0.1052090829154913</v>
      </c>
    </row>
    <row r="12" spans="1:25" ht="21" x14ac:dyDescent="0.2">
      <c r="A12" s="5" t="s">
        <v>54</v>
      </c>
      <c r="C12" s="2">
        <v>51851147</v>
      </c>
      <c r="E12" s="2">
        <v>462061399952</v>
      </c>
      <c r="G12" s="2">
        <v>444016413778.745</v>
      </c>
      <c r="I12" s="2">
        <v>5344249</v>
      </c>
      <c r="K12" s="2">
        <v>42271844913</v>
      </c>
      <c r="M12" s="2">
        <v>-11690263</v>
      </c>
      <c r="O12" s="2">
        <v>95360129363</v>
      </c>
      <c r="Q12" s="2">
        <v>45505133</v>
      </c>
      <c r="S12" s="2">
        <v>7690</v>
      </c>
      <c r="U12" s="2">
        <v>400157742490</v>
      </c>
      <c r="W12" s="2">
        <v>347229479295.48798</v>
      </c>
      <c r="Y12" s="1">
        <v>2.6818977929340928E-2</v>
      </c>
    </row>
    <row r="13" spans="1:25" ht="21" x14ac:dyDescent="0.2">
      <c r="A13" s="5" t="s">
        <v>55</v>
      </c>
      <c r="C13" s="2">
        <v>6533094</v>
      </c>
      <c r="E13" s="2">
        <v>351613714608</v>
      </c>
      <c r="G13" s="2">
        <v>232725095283.34201</v>
      </c>
      <c r="I13" s="2">
        <v>0</v>
      </c>
      <c r="K13" s="2">
        <v>0</v>
      </c>
      <c r="M13" s="2">
        <v>-949533</v>
      </c>
      <c r="O13" s="2">
        <v>40040425368</v>
      </c>
      <c r="Q13" s="2">
        <v>5583561</v>
      </c>
      <c r="S13" s="2">
        <v>47440</v>
      </c>
      <c r="U13" s="2">
        <v>300509471304</v>
      </c>
      <c r="W13" s="2">
        <v>262836579485.41699</v>
      </c>
      <c r="Y13" s="1">
        <v>2.0300719969240405E-2</v>
      </c>
    </row>
    <row r="14" spans="1:25" ht="21" x14ac:dyDescent="0.2">
      <c r="A14" s="5" t="s">
        <v>56</v>
      </c>
      <c r="C14" s="2">
        <v>367312</v>
      </c>
      <c r="E14" s="2">
        <v>21417608181</v>
      </c>
      <c r="G14" s="2">
        <v>16233613088.809601</v>
      </c>
      <c r="I14" s="2">
        <v>0</v>
      </c>
      <c r="K14" s="2">
        <v>0</v>
      </c>
      <c r="M14" s="2">
        <v>0</v>
      </c>
      <c r="O14" s="2">
        <v>0</v>
      </c>
      <c r="Q14" s="2">
        <v>367312</v>
      </c>
      <c r="S14" s="2">
        <v>69290</v>
      </c>
      <c r="U14" s="2">
        <v>21417608181</v>
      </c>
      <c r="W14" s="2">
        <v>25254311875.249599</v>
      </c>
      <c r="Y14" s="1">
        <v>1.9505683508704685E-3</v>
      </c>
    </row>
    <row r="15" spans="1:25" ht="21" x14ac:dyDescent="0.2">
      <c r="A15" s="5" t="s">
        <v>57</v>
      </c>
      <c r="C15" s="2">
        <v>16023581</v>
      </c>
      <c r="E15" s="2">
        <v>658051655014</v>
      </c>
      <c r="G15" s="2">
        <v>764935467564.83606</v>
      </c>
      <c r="I15" s="2">
        <v>9614149</v>
      </c>
      <c r="K15" s="2">
        <v>0</v>
      </c>
      <c r="M15" s="2">
        <v>0</v>
      </c>
      <c r="O15" s="2">
        <v>0</v>
      </c>
      <c r="Q15" s="2">
        <v>25637730</v>
      </c>
      <c r="S15" s="2">
        <v>34390</v>
      </c>
      <c r="U15" s="2">
        <v>658051655014</v>
      </c>
      <c r="W15" s="2">
        <v>874866136436.76904</v>
      </c>
      <c r="Y15" s="1">
        <v>6.7572072658781207E-2</v>
      </c>
    </row>
    <row r="16" spans="1:25" ht="21" x14ac:dyDescent="0.2">
      <c r="A16" s="5" t="s">
        <v>84</v>
      </c>
      <c r="C16" s="2">
        <v>212450</v>
      </c>
      <c r="E16" s="2">
        <v>12107712470</v>
      </c>
      <c r="G16" s="2">
        <v>19501826016.365002</v>
      </c>
      <c r="I16" s="2">
        <v>0</v>
      </c>
      <c r="K16" s="2">
        <v>0</v>
      </c>
      <c r="M16" s="2">
        <v>0</v>
      </c>
      <c r="O16" s="2">
        <v>0</v>
      </c>
      <c r="Q16" s="2">
        <v>212450</v>
      </c>
      <c r="S16" s="2">
        <v>92510</v>
      </c>
      <c r="U16" s="2">
        <v>12107712470</v>
      </c>
      <c r="W16" s="2">
        <v>19501826016.365002</v>
      </c>
      <c r="Y16" s="1">
        <v>1.5062633580994341E-3</v>
      </c>
    </row>
    <row r="17" spans="1:25" ht="21" x14ac:dyDescent="0.2">
      <c r="A17" s="5" t="s">
        <v>85</v>
      </c>
      <c r="C17" s="2">
        <v>10715782</v>
      </c>
      <c r="E17" s="2">
        <v>383292469852</v>
      </c>
      <c r="G17" s="2">
        <v>652969398405.64697</v>
      </c>
      <c r="I17" s="2">
        <v>0</v>
      </c>
      <c r="K17" s="2">
        <v>0</v>
      </c>
      <c r="M17" s="2">
        <v>0</v>
      </c>
      <c r="O17" s="2">
        <v>0</v>
      </c>
      <c r="Q17" s="2">
        <v>10715782</v>
      </c>
      <c r="S17" s="2">
        <v>61270</v>
      </c>
      <c r="U17" s="2">
        <v>383292469852</v>
      </c>
      <c r="W17" s="2">
        <v>651480785544.92798</v>
      </c>
      <c r="Y17" s="1">
        <v>5.0318448895436713E-2</v>
      </c>
    </row>
    <row r="18" spans="1:25" ht="21" x14ac:dyDescent="0.2">
      <c r="A18" s="5" t="s">
        <v>59</v>
      </c>
      <c r="C18" s="2">
        <v>5156690</v>
      </c>
      <c r="E18" s="2">
        <v>33868920895</v>
      </c>
      <c r="G18" s="2">
        <v>99931666196.438995</v>
      </c>
      <c r="I18" s="2">
        <v>0</v>
      </c>
      <c r="K18" s="2">
        <v>0</v>
      </c>
      <c r="M18" s="2">
        <v>0</v>
      </c>
      <c r="O18" s="2">
        <v>0</v>
      </c>
      <c r="Q18" s="2">
        <v>5156690</v>
      </c>
      <c r="S18" s="2">
        <v>22020</v>
      </c>
      <c r="U18" s="2">
        <v>33868920895</v>
      </c>
      <c r="W18" s="2">
        <v>112672569874.326</v>
      </c>
      <c r="Y18" s="1">
        <v>8.7024960289451385E-3</v>
      </c>
    </row>
    <row r="19" spans="1:25" ht="21" x14ac:dyDescent="0.2">
      <c r="A19" s="5" t="s">
        <v>60</v>
      </c>
      <c r="C19" s="2">
        <v>7171728</v>
      </c>
      <c r="E19" s="2">
        <v>243872491147</v>
      </c>
      <c r="G19" s="2">
        <v>187727744512.733</v>
      </c>
      <c r="I19" s="2">
        <v>1619605</v>
      </c>
      <c r="K19" s="2">
        <v>49950771052</v>
      </c>
      <c r="M19" s="2">
        <v>0</v>
      </c>
      <c r="O19" s="2">
        <v>0</v>
      </c>
      <c r="Q19" s="2">
        <v>8791333</v>
      </c>
      <c r="S19" s="2">
        <v>30710</v>
      </c>
      <c r="U19" s="2">
        <v>293823262199</v>
      </c>
      <c r="W19" s="2">
        <v>267894876834.396</v>
      </c>
      <c r="Y19" s="1">
        <v>2.069140789480927E-2</v>
      </c>
    </row>
    <row r="20" spans="1:25" ht="21" x14ac:dyDescent="0.2">
      <c r="A20" s="5" t="s">
        <v>61</v>
      </c>
      <c r="C20" s="2">
        <v>6318768</v>
      </c>
      <c r="E20" s="2">
        <v>52030344924</v>
      </c>
      <c r="G20" s="2">
        <v>52291165520.822403</v>
      </c>
      <c r="I20" s="2">
        <v>0</v>
      </c>
      <c r="K20" s="2">
        <v>0</v>
      </c>
      <c r="M20" s="2">
        <v>-2650293</v>
      </c>
      <c r="O20" s="2">
        <v>30183557801</v>
      </c>
      <c r="Q20" s="2">
        <v>3668475</v>
      </c>
      <c r="S20" s="2">
        <v>11800</v>
      </c>
      <c r="U20" s="2">
        <v>30207157401</v>
      </c>
      <c r="W20" s="2">
        <v>42953388721.349998</v>
      </c>
      <c r="Y20" s="1">
        <v>3.3175926953136902E-3</v>
      </c>
    </row>
    <row r="21" spans="1:25" ht="21" x14ac:dyDescent="0.2">
      <c r="A21" s="5" t="s">
        <v>62</v>
      </c>
      <c r="C21" s="2">
        <v>12292187</v>
      </c>
      <c r="E21" s="2">
        <v>223634928653</v>
      </c>
      <c r="G21" s="2">
        <v>328347773179.67102</v>
      </c>
      <c r="I21" s="2">
        <v>6604582</v>
      </c>
      <c r="K21" s="2">
        <v>210885613526</v>
      </c>
      <c r="M21" s="2">
        <v>0</v>
      </c>
      <c r="O21" s="2">
        <v>0</v>
      </c>
      <c r="Q21" s="2">
        <v>18896769</v>
      </c>
      <c r="S21" s="2">
        <v>37840</v>
      </c>
      <c r="U21" s="2">
        <v>434520542179</v>
      </c>
      <c r="W21" s="2">
        <v>709526373557.83899</v>
      </c>
      <c r="Y21" s="1">
        <v>5.4801718423624225E-2</v>
      </c>
    </row>
    <row r="22" spans="1:25" ht="21" x14ac:dyDescent="0.2">
      <c r="A22" s="5" t="s">
        <v>63</v>
      </c>
      <c r="C22" s="2">
        <v>18426968</v>
      </c>
      <c r="E22" s="2">
        <v>360694318747</v>
      </c>
      <c r="G22" s="2">
        <v>272987996132.785</v>
      </c>
      <c r="I22" s="2">
        <v>0</v>
      </c>
      <c r="K22" s="2">
        <v>0</v>
      </c>
      <c r="M22" s="2">
        <v>0</v>
      </c>
      <c r="O22" s="2">
        <v>0</v>
      </c>
      <c r="Q22" s="2">
        <v>18426968</v>
      </c>
      <c r="S22" s="2">
        <v>18260</v>
      </c>
      <c r="U22" s="2">
        <v>360694318747</v>
      </c>
      <c r="W22" s="2">
        <v>333875472832.19397</v>
      </c>
      <c r="Y22" s="1">
        <v>2.5787553969215164E-2</v>
      </c>
    </row>
    <row r="23" spans="1:25" ht="21" x14ac:dyDescent="0.2">
      <c r="A23" s="5" t="s">
        <v>64</v>
      </c>
      <c r="C23" s="2">
        <v>12916976</v>
      </c>
      <c r="E23" s="2">
        <v>129711828250</v>
      </c>
      <c r="G23" s="2">
        <v>175722821802.379</v>
      </c>
      <c r="I23" s="2">
        <v>0</v>
      </c>
      <c r="K23" s="2">
        <v>0</v>
      </c>
      <c r="M23" s="2">
        <v>-2768601</v>
      </c>
      <c r="O23" s="2">
        <v>50053978990</v>
      </c>
      <c r="Q23" s="2">
        <v>10148375</v>
      </c>
      <c r="S23" s="2">
        <v>18970</v>
      </c>
      <c r="U23" s="2">
        <v>101909632332</v>
      </c>
      <c r="W23" s="2">
        <v>191026535321.91299</v>
      </c>
      <c r="Y23" s="1">
        <v>1.4754324561127265E-2</v>
      </c>
    </row>
    <row r="24" spans="1:25" ht="21" x14ac:dyDescent="0.2">
      <c r="A24" s="5" t="s">
        <v>65</v>
      </c>
      <c r="C24" s="2">
        <v>24222</v>
      </c>
      <c r="E24" s="2">
        <v>255779758960</v>
      </c>
      <c r="G24" s="2">
        <v>602646606329.328</v>
      </c>
      <c r="I24" s="2">
        <v>0</v>
      </c>
      <c r="K24" s="2">
        <v>0</v>
      </c>
      <c r="M24" s="2">
        <v>0</v>
      </c>
      <c r="O24" s="2">
        <v>0</v>
      </c>
      <c r="Q24" s="2">
        <v>24222</v>
      </c>
      <c r="S24" s="2">
        <v>28000000</v>
      </c>
      <c r="U24" s="2">
        <v>255779758960</v>
      </c>
      <c r="W24" s="2">
        <v>676588281600</v>
      </c>
      <c r="Y24" s="1">
        <v>5.2257677626615304E-2</v>
      </c>
    </row>
    <row r="25" spans="1:25" ht="21" x14ac:dyDescent="0.2">
      <c r="A25" s="5" t="s">
        <v>66</v>
      </c>
      <c r="C25" s="2">
        <v>86009786</v>
      </c>
      <c r="E25" s="2">
        <v>614452298137</v>
      </c>
      <c r="G25" s="2">
        <v>887587275683.88794</v>
      </c>
      <c r="I25" s="2">
        <v>23375520</v>
      </c>
      <c r="K25" s="2">
        <v>17588704340</v>
      </c>
      <c r="M25" s="2">
        <v>0</v>
      </c>
      <c r="O25" s="2">
        <v>0</v>
      </c>
      <c r="Q25" s="2">
        <v>109385306</v>
      </c>
      <c r="S25" s="2">
        <v>9590</v>
      </c>
      <c r="U25" s="2">
        <v>632041002477</v>
      </c>
      <c r="W25" s="2">
        <v>1040896275236.51</v>
      </c>
      <c r="Y25" s="1">
        <v>8.0395749488035725E-2</v>
      </c>
    </row>
    <row r="26" spans="1:25" ht="21" x14ac:dyDescent="0.2">
      <c r="A26" s="5" t="s">
        <v>67</v>
      </c>
      <c r="C26" s="2">
        <v>10518872</v>
      </c>
      <c r="E26" s="2">
        <v>179023853814</v>
      </c>
      <c r="G26" s="2">
        <v>210525607779.10501</v>
      </c>
      <c r="I26" s="2">
        <v>0</v>
      </c>
      <c r="K26" s="2">
        <v>0</v>
      </c>
      <c r="M26" s="2">
        <v>0</v>
      </c>
      <c r="O26" s="2">
        <v>0</v>
      </c>
      <c r="Q26" s="2">
        <v>10518872</v>
      </c>
      <c r="S26" s="2">
        <v>23250</v>
      </c>
      <c r="U26" s="2">
        <v>179023853814</v>
      </c>
      <c r="W26" s="2">
        <v>242673296026.98001</v>
      </c>
      <c r="Y26" s="1">
        <v>1.8743367594804803E-2</v>
      </c>
    </row>
    <row r="27" spans="1:25" ht="21" x14ac:dyDescent="0.2">
      <c r="A27" s="5" t="s">
        <v>68</v>
      </c>
      <c r="C27" s="2">
        <v>8906245</v>
      </c>
      <c r="E27" s="2">
        <v>117210615895</v>
      </c>
      <c r="G27" s="2">
        <v>90353574800.157593</v>
      </c>
      <c r="I27" s="2">
        <v>0</v>
      </c>
      <c r="K27" s="2">
        <v>0</v>
      </c>
      <c r="M27" s="2">
        <v>0</v>
      </c>
      <c r="O27" s="2">
        <v>0</v>
      </c>
      <c r="Q27" s="2">
        <v>8906245</v>
      </c>
      <c r="S27" s="2">
        <v>8864</v>
      </c>
      <c r="U27" s="2">
        <v>117210615895</v>
      </c>
      <c r="W27" s="2">
        <v>78334711172.593597</v>
      </c>
      <c r="Y27" s="1">
        <v>6.0503413889328233E-3</v>
      </c>
    </row>
    <row r="28" spans="1:25" ht="21" x14ac:dyDescent="0.2">
      <c r="A28" s="5" t="s">
        <v>81</v>
      </c>
      <c r="C28" s="2">
        <v>983839</v>
      </c>
      <c r="E28" s="2">
        <v>29968652832</v>
      </c>
      <c r="G28" s="2">
        <v>25264933966.836399</v>
      </c>
      <c r="I28" s="2">
        <v>8255942</v>
      </c>
      <c r="K28" s="2">
        <v>299451161742</v>
      </c>
      <c r="M28" s="2">
        <v>0</v>
      </c>
      <c r="O28" s="2">
        <v>0</v>
      </c>
      <c r="Q28" s="2">
        <v>9239781</v>
      </c>
      <c r="S28" s="2">
        <v>38140</v>
      </c>
      <c r="U28" s="2">
        <v>329419814574</v>
      </c>
      <c r="W28" s="2">
        <v>349681154778.06201</v>
      </c>
      <c r="Y28" s="1">
        <v>2.7008338091935605E-2</v>
      </c>
    </row>
    <row r="29" spans="1:25" ht="21" x14ac:dyDescent="0.2">
      <c r="A29" s="5" t="s">
        <v>69</v>
      </c>
      <c r="C29" s="2">
        <v>53740236</v>
      </c>
      <c r="E29" s="2">
        <v>1040889413882</v>
      </c>
      <c r="G29" s="2">
        <v>1248334129271.6101</v>
      </c>
      <c r="I29" s="2">
        <v>7207207</v>
      </c>
      <c r="K29" s="2">
        <v>199637834499</v>
      </c>
      <c r="M29" s="2">
        <v>0</v>
      </c>
      <c r="O29" s="2">
        <v>0</v>
      </c>
      <c r="Q29" s="2">
        <v>60947443</v>
      </c>
      <c r="S29" s="2">
        <v>29470</v>
      </c>
      <c r="U29" s="2">
        <v>1240527248381</v>
      </c>
      <c r="W29" s="2">
        <v>1782237128757.53</v>
      </c>
      <c r="Y29" s="1">
        <v>0.1376547242416731</v>
      </c>
    </row>
    <row r="30" spans="1:25" ht="21" x14ac:dyDescent="0.2">
      <c r="A30" s="5" t="s">
        <v>70</v>
      </c>
      <c r="C30" s="2">
        <v>21407567</v>
      </c>
      <c r="E30" s="2">
        <v>227244670993</v>
      </c>
      <c r="G30" s="2">
        <v>225336053667.211</v>
      </c>
      <c r="I30" s="2">
        <v>0</v>
      </c>
      <c r="K30" s="2">
        <v>0</v>
      </c>
      <c r="M30" s="2">
        <v>0</v>
      </c>
      <c r="O30" s="2">
        <v>0</v>
      </c>
      <c r="Q30" s="2">
        <v>21407567</v>
      </c>
      <c r="S30" s="2">
        <v>10608</v>
      </c>
      <c r="U30" s="2">
        <v>227244670993</v>
      </c>
      <c r="W30" s="2">
        <v>225336053667.211</v>
      </c>
      <c r="Y30" s="1">
        <v>1.7404290275835007E-2</v>
      </c>
    </row>
    <row r="31" spans="1:25" ht="21" x14ac:dyDescent="0.2">
      <c r="A31" s="5" t="s">
        <v>71</v>
      </c>
      <c r="C31" s="2">
        <v>7350148</v>
      </c>
      <c r="E31" s="2">
        <v>55097381489</v>
      </c>
      <c r="G31" s="2">
        <v>100502106085.129</v>
      </c>
      <c r="I31" s="2">
        <v>0</v>
      </c>
      <c r="K31" s="2">
        <v>0</v>
      </c>
      <c r="M31" s="2">
        <v>0</v>
      </c>
      <c r="O31" s="2">
        <v>0</v>
      </c>
      <c r="Q31" s="2">
        <v>7350148</v>
      </c>
      <c r="S31" s="2">
        <v>18310</v>
      </c>
      <c r="U31" s="2">
        <v>55097381489</v>
      </c>
      <c r="W31" s="2">
        <v>133540897127.62801</v>
      </c>
      <c r="Y31" s="1">
        <v>1.0314303900684912E-2</v>
      </c>
    </row>
    <row r="32" spans="1:25" ht="21" x14ac:dyDescent="0.2">
      <c r="A32" s="5" t="s">
        <v>88</v>
      </c>
      <c r="C32" s="2">
        <v>29772426</v>
      </c>
      <c r="E32" s="2">
        <v>263963928919</v>
      </c>
      <c r="G32" s="2">
        <v>185820973574.75601</v>
      </c>
      <c r="I32" s="2">
        <v>0</v>
      </c>
      <c r="K32" s="2">
        <v>0</v>
      </c>
      <c r="M32" s="2">
        <v>0</v>
      </c>
      <c r="O32" s="2">
        <v>0</v>
      </c>
      <c r="Q32" s="2">
        <v>29772426</v>
      </c>
      <c r="S32" s="2">
        <v>8170</v>
      </c>
      <c r="U32" s="2">
        <v>263963928919</v>
      </c>
      <c r="W32" s="2">
        <v>241360469651.15302</v>
      </c>
      <c r="Y32" s="1">
        <v>1.8641968768674608E-2</v>
      </c>
    </row>
    <row r="33" spans="1:25" ht="21" x14ac:dyDescent="0.2">
      <c r="A33" s="5" t="s">
        <v>74</v>
      </c>
      <c r="C33" s="2">
        <v>6370817</v>
      </c>
      <c r="E33" s="2">
        <v>25844621581</v>
      </c>
      <c r="G33" s="2">
        <v>60118136259.450897</v>
      </c>
      <c r="I33" s="2">
        <v>0</v>
      </c>
      <c r="K33" s="2">
        <v>0</v>
      </c>
      <c r="M33" s="2">
        <v>0</v>
      </c>
      <c r="O33" s="2">
        <v>0</v>
      </c>
      <c r="Q33" s="2">
        <v>6370817</v>
      </c>
      <c r="S33" s="2">
        <v>9840</v>
      </c>
      <c r="U33" s="2">
        <v>25844621581</v>
      </c>
      <c r="W33" s="2">
        <v>62204254552.365601</v>
      </c>
      <c r="Y33" s="1">
        <v>4.8044726309984008E-3</v>
      </c>
    </row>
    <row r="34" spans="1:25" ht="21" x14ac:dyDescent="0.2">
      <c r="A34" s="5" t="s">
        <v>97</v>
      </c>
      <c r="C34" s="2">
        <v>2151517</v>
      </c>
      <c r="E34" s="2">
        <v>256185612568</v>
      </c>
      <c r="G34" s="2">
        <v>300489470288</v>
      </c>
      <c r="I34" s="2">
        <v>0</v>
      </c>
      <c r="K34" s="2">
        <v>0</v>
      </c>
      <c r="M34" s="2">
        <v>0</v>
      </c>
      <c r="O34" s="2">
        <v>0</v>
      </c>
      <c r="Q34" s="2">
        <v>2151517</v>
      </c>
      <c r="S34" s="2">
        <v>172000</v>
      </c>
      <c r="U34" s="2">
        <v>256185612568</v>
      </c>
      <c r="W34" s="2">
        <v>369172777782.40002</v>
      </c>
      <c r="Y34" s="1">
        <v>2.8513813399565015E-2</v>
      </c>
    </row>
    <row r="35" spans="1:25" ht="21" x14ac:dyDescent="0.2">
      <c r="A35" s="5" t="s">
        <v>82</v>
      </c>
      <c r="C35" s="2">
        <v>42795098</v>
      </c>
      <c r="E35" s="2">
        <v>262842054439</v>
      </c>
      <c r="G35" s="2">
        <v>190664670597.14499</v>
      </c>
      <c r="I35" s="2">
        <v>0</v>
      </c>
      <c r="K35" s="2">
        <v>0</v>
      </c>
      <c r="M35" s="2">
        <v>-20186666</v>
      </c>
      <c r="O35" s="2">
        <v>100107962444</v>
      </c>
      <c r="Q35" s="2">
        <v>22608432</v>
      </c>
      <c r="S35" s="2">
        <v>5660</v>
      </c>
      <c r="U35" s="2">
        <v>138858116748</v>
      </c>
      <c r="W35" s="2">
        <v>126974565524.82201</v>
      </c>
      <c r="Y35" s="1">
        <v>9.8071398698840392E-3</v>
      </c>
    </row>
    <row r="36" spans="1:25" ht="21" x14ac:dyDescent="0.2">
      <c r="A36" s="5" t="s">
        <v>96</v>
      </c>
      <c r="C36" s="2">
        <v>1394115</v>
      </c>
      <c r="E36" s="2">
        <v>62639483487</v>
      </c>
      <c r="G36" s="2">
        <v>61517062696.9935</v>
      </c>
      <c r="I36" s="2">
        <v>0</v>
      </c>
      <c r="K36" s="2">
        <v>0</v>
      </c>
      <c r="M36" s="2">
        <v>0</v>
      </c>
      <c r="O36" s="2">
        <v>0</v>
      </c>
      <c r="Q36" s="2">
        <v>1394115</v>
      </c>
      <c r="S36" s="2">
        <v>47800</v>
      </c>
      <c r="U36" s="2">
        <v>62639483487</v>
      </c>
      <c r="W36" s="2">
        <v>66123579872.190002</v>
      </c>
      <c r="Y36" s="1">
        <v>5.1071897259396069E-3</v>
      </c>
    </row>
    <row r="37" spans="1:25" ht="21" x14ac:dyDescent="0.2">
      <c r="A37" s="5" t="s">
        <v>78</v>
      </c>
      <c r="C37" s="2">
        <v>997956</v>
      </c>
      <c r="E37" s="2">
        <v>3432204653</v>
      </c>
      <c r="G37" s="2">
        <v>8357640793.0128002</v>
      </c>
      <c r="I37" s="2">
        <v>0</v>
      </c>
      <c r="K37" s="2">
        <v>0</v>
      </c>
      <c r="M37" s="2">
        <v>0</v>
      </c>
      <c r="O37" s="2">
        <v>0</v>
      </c>
      <c r="Q37" s="2">
        <v>997956</v>
      </c>
      <c r="S37" s="2">
        <v>10660</v>
      </c>
      <c r="U37" s="2">
        <v>3432204653</v>
      </c>
      <c r="W37" s="2">
        <v>10555977589.2792</v>
      </c>
      <c r="Y37" s="1">
        <v>8.1531248603630582E-4</v>
      </c>
    </row>
    <row r="38" spans="1:25" ht="21" x14ac:dyDescent="0.2">
      <c r="A38" s="5" t="s">
        <v>77</v>
      </c>
      <c r="C38" s="2">
        <v>7436472</v>
      </c>
      <c r="E38" s="2">
        <v>138192353247</v>
      </c>
      <c r="G38" s="2">
        <v>210301160036.04001</v>
      </c>
      <c r="I38" s="2">
        <v>0</v>
      </c>
      <c r="K38" s="2">
        <v>0</v>
      </c>
      <c r="M38" s="2">
        <v>0</v>
      </c>
      <c r="O38" s="2">
        <v>0</v>
      </c>
      <c r="Q38" s="2">
        <v>7436472</v>
      </c>
      <c r="S38" s="2">
        <v>31180</v>
      </c>
      <c r="U38" s="2">
        <v>138192353247</v>
      </c>
      <c r="W38" s="2">
        <v>230076848067.49899</v>
      </c>
      <c r="Y38" s="1">
        <v>1.7770455212771912E-2</v>
      </c>
    </row>
    <row r="39" spans="1:25" ht="21" x14ac:dyDescent="0.2">
      <c r="A39" s="5" t="s">
        <v>108</v>
      </c>
      <c r="C39" s="2">
        <v>2650000</v>
      </c>
      <c r="E39" s="2">
        <v>42565245732</v>
      </c>
      <c r="G39" s="2">
        <v>44465107105</v>
      </c>
      <c r="I39" s="2">
        <v>0</v>
      </c>
      <c r="K39" s="2">
        <v>0</v>
      </c>
      <c r="M39" s="2">
        <v>-1325000</v>
      </c>
      <c r="O39" s="2">
        <v>24204690180</v>
      </c>
      <c r="Q39" s="2">
        <v>1325000</v>
      </c>
      <c r="S39" s="2">
        <v>18140</v>
      </c>
      <c r="U39" s="2">
        <v>21282622866</v>
      </c>
      <c r="W39" s="2">
        <v>23849705585</v>
      </c>
      <c r="Y39" s="1">
        <v>1.8420807156211566E-3</v>
      </c>
    </row>
    <row r="40" spans="1:25" ht="21" x14ac:dyDescent="0.2">
      <c r="A40" s="5" t="s">
        <v>109</v>
      </c>
      <c r="C40" s="2">
        <v>7864112</v>
      </c>
      <c r="E40" s="2">
        <v>72468653886</v>
      </c>
      <c r="G40" s="2">
        <v>57900652313.660797</v>
      </c>
      <c r="I40" s="2">
        <v>0</v>
      </c>
      <c r="K40" s="2">
        <v>0</v>
      </c>
      <c r="M40" s="2">
        <v>-7864112</v>
      </c>
      <c r="O40" s="2">
        <v>59227217363</v>
      </c>
      <c r="Q40" s="2">
        <v>0</v>
      </c>
      <c r="S40" s="2">
        <v>0</v>
      </c>
      <c r="U40" s="2">
        <v>0</v>
      </c>
      <c r="W40" s="2">
        <v>0</v>
      </c>
      <c r="Y40" s="1">
        <v>0</v>
      </c>
    </row>
    <row r="41" spans="1:25" ht="21" x14ac:dyDescent="0.2">
      <c r="A41" s="5" t="s">
        <v>79</v>
      </c>
      <c r="C41" s="2">
        <v>13382797</v>
      </c>
      <c r="E41" s="2">
        <v>67437431885</v>
      </c>
      <c r="G41" s="2">
        <v>107961099070.815</v>
      </c>
      <c r="I41" s="2">
        <v>0</v>
      </c>
      <c r="K41" s="2">
        <v>0</v>
      </c>
      <c r="M41" s="2">
        <v>0</v>
      </c>
      <c r="O41" s="2">
        <v>0</v>
      </c>
      <c r="Q41" s="2">
        <v>13382797</v>
      </c>
      <c r="S41" s="2">
        <v>11850</v>
      </c>
      <c r="U41" s="2">
        <v>67437431885</v>
      </c>
      <c r="W41" s="2">
        <v>157360273553.401</v>
      </c>
      <c r="Y41" s="1">
        <v>1.2154042081756368E-2</v>
      </c>
    </row>
    <row r="42" spans="1:25" ht="21" x14ac:dyDescent="0.2">
      <c r="A42" s="5" t="s">
        <v>101</v>
      </c>
      <c r="C42" s="2">
        <v>1002000</v>
      </c>
      <c r="E42" s="2">
        <v>3105426855</v>
      </c>
      <c r="G42" s="2">
        <v>3231327255</v>
      </c>
      <c r="I42" s="2">
        <v>0</v>
      </c>
      <c r="K42" s="2">
        <v>0</v>
      </c>
      <c r="M42" s="2">
        <v>0</v>
      </c>
      <c r="O42" s="2">
        <v>0</v>
      </c>
      <c r="Q42" s="2">
        <v>1002000</v>
      </c>
      <c r="S42" s="2">
        <v>3290</v>
      </c>
      <c r="U42" s="2">
        <v>3105426855</v>
      </c>
      <c r="W42" s="2">
        <v>3271097436.5999999</v>
      </c>
      <c r="Y42" s="1">
        <v>2.5264989059942133E-4</v>
      </c>
    </row>
    <row r="43" spans="1:25" ht="21" x14ac:dyDescent="0.2">
      <c r="A43" s="5" t="s">
        <v>102</v>
      </c>
      <c r="C43" s="2">
        <v>585000</v>
      </c>
      <c r="E43" s="2">
        <v>4399100550</v>
      </c>
      <c r="G43" s="2">
        <v>3591417076.6500001</v>
      </c>
      <c r="I43" s="2">
        <v>0</v>
      </c>
      <c r="K43" s="2">
        <v>0</v>
      </c>
      <c r="M43" s="2">
        <v>0</v>
      </c>
      <c r="O43" s="2">
        <v>0</v>
      </c>
      <c r="Q43" s="2">
        <v>585000</v>
      </c>
      <c r="S43" s="2">
        <v>6187</v>
      </c>
      <c r="U43" s="2">
        <v>4399100550</v>
      </c>
      <c r="W43" s="2">
        <v>3591417076.6500001</v>
      </c>
      <c r="Y43" s="1">
        <v>2.7739043214061016E-4</v>
      </c>
    </row>
    <row r="44" spans="1:25" ht="21" x14ac:dyDescent="0.2">
      <c r="A44" s="5" t="s">
        <v>103</v>
      </c>
      <c r="C44" s="2">
        <v>105931600</v>
      </c>
      <c r="E44" s="2">
        <v>201223282590</v>
      </c>
      <c r="G44" s="2">
        <v>217898728121.436</v>
      </c>
      <c r="I44" s="2">
        <v>30450126</v>
      </c>
      <c r="K44" s="2">
        <v>83630052778</v>
      </c>
      <c r="M44" s="2">
        <v>0</v>
      </c>
      <c r="O44" s="2">
        <v>0</v>
      </c>
      <c r="Q44" s="2">
        <v>136381726</v>
      </c>
      <c r="S44" s="2">
        <v>3071</v>
      </c>
      <c r="U44" s="2">
        <v>284853335368</v>
      </c>
      <c r="W44" s="2">
        <v>415590737937.37903</v>
      </c>
      <c r="Y44" s="1">
        <v>3.2098999344742293E-2</v>
      </c>
    </row>
    <row r="45" spans="1:25" ht="21" x14ac:dyDescent="0.2">
      <c r="A45" s="5" t="s">
        <v>119</v>
      </c>
      <c r="C45" s="2">
        <v>0</v>
      </c>
      <c r="E45" s="2">
        <v>0</v>
      </c>
      <c r="G45" s="2">
        <v>0</v>
      </c>
      <c r="I45" s="2">
        <v>10760000</v>
      </c>
      <c r="K45" s="2">
        <v>35623941310</v>
      </c>
      <c r="M45" s="2">
        <v>0</v>
      </c>
      <c r="O45" s="2">
        <v>0</v>
      </c>
      <c r="Q45" s="2">
        <v>10760000</v>
      </c>
      <c r="S45" s="2">
        <v>4170</v>
      </c>
      <c r="U45" s="2">
        <v>35623941310</v>
      </c>
      <c r="W45" s="2">
        <v>44522361084</v>
      </c>
      <c r="Y45" s="1">
        <v>3.4387754798256244E-3</v>
      </c>
    </row>
    <row r="46" spans="1:25" ht="21" x14ac:dyDescent="0.2">
      <c r="A46" s="5" t="s">
        <v>104</v>
      </c>
      <c r="C46" s="2">
        <v>100000</v>
      </c>
      <c r="E46" s="2">
        <v>15813013931</v>
      </c>
      <c r="G46" s="2">
        <v>16312918800</v>
      </c>
      <c r="I46" s="2">
        <v>0</v>
      </c>
      <c r="K46" s="2">
        <v>0</v>
      </c>
      <c r="M46" s="2">
        <v>-100000</v>
      </c>
      <c r="O46" s="2">
        <v>16263305564</v>
      </c>
      <c r="Q46" s="2">
        <v>0</v>
      </c>
      <c r="S46" s="2">
        <v>0</v>
      </c>
      <c r="U46" s="2">
        <v>0</v>
      </c>
      <c r="W46" s="2">
        <v>0</v>
      </c>
      <c r="Y46" s="1">
        <v>0</v>
      </c>
    </row>
    <row r="47" spans="1:25" ht="21" x14ac:dyDescent="0.2">
      <c r="A47" s="5" t="s">
        <v>105</v>
      </c>
      <c r="C47" s="2">
        <v>456472</v>
      </c>
      <c r="E47" s="2">
        <v>77284328663</v>
      </c>
      <c r="G47" s="2">
        <v>85651610449.304001</v>
      </c>
      <c r="I47" s="2">
        <v>0</v>
      </c>
      <c r="K47" s="2">
        <v>0</v>
      </c>
      <c r="M47" s="2">
        <v>0</v>
      </c>
      <c r="O47" s="2">
        <v>0</v>
      </c>
      <c r="Q47" s="2">
        <v>456472</v>
      </c>
      <c r="S47" s="2">
        <v>193700</v>
      </c>
      <c r="U47" s="2">
        <v>77284328663</v>
      </c>
      <c r="W47" s="2">
        <v>87735150417.927994</v>
      </c>
      <c r="Y47" s="1">
        <v>6.776403511187688E-3</v>
      </c>
    </row>
    <row r="48" spans="1:25" ht="21" x14ac:dyDescent="0.2">
      <c r="A48" s="5" t="s">
        <v>91</v>
      </c>
      <c r="C48" s="2">
        <v>369999</v>
      </c>
      <c r="E48" s="2">
        <v>69926901766</v>
      </c>
      <c r="G48" s="2">
        <v>46149360701.661003</v>
      </c>
      <c r="I48" s="2">
        <v>0</v>
      </c>
      <c r="K48" s="2">
        <v>0</v>
      </c>
      <c r="M48" s="2">
        <v>0</v>
      </c>
      <c r="O48" s="2">
        <v>0</v>
      </c>
      <c r="Q48" s="2">
        <v>369999</v>
      </c>
      <c r="S48" s="2">
        <v>133300</v>
      </c>
      <c r="U48" s="2">
        <v>69926901766</v>
      </c>
      <c r="W48" s="2">
        <v>48939616400.408997</v>
      </c>
      <c r="Y48" s="1">
        <v>3.7799512149026089E-3</v>
      </c>
    </row>
    <row r="49" spans="1:25" ht="21.75" thickBot="1" x14ac:dyDescent="0.25">
      <c r="A49" s="5" t="s">
        <v>106</v>
      </c>
      <c r="C49" s="2">
        <v>80657227</v>
      </c>
      <c r="E49" s="2">
        <v>249513024543</v>
      </c>
      <c r="G49" s="2">
        <v>229936954083.18799</v>
      </c>
      <c r="I49" s="2">
        <v>14110977</v>
      </c>
      <c r="K49" s="2">
        <v>49972477320</v>
      </c>
      <c r="M49" s="2">
        <v>0</v>
      </c>
      <c r="O49" s="2">
        <v>0</v>
      </c>
      <c r="Q49" s="2">
        <v>94768204</v>
      </c>
      <c r="S49" s="2">
        <v>3540</v>
      </c>
      <c r="U49" s="2">
        <v>299485501863</v>
      </c>
      <c r="W49" s="2">
        <v>332886186072.10303</v>
      </c>
      <c r="Y49" s="1">
        <v>2.5711144386023958E-2</v>
      </c>
    </row>
    <row r="50" spans="1:25" s="5" customFormat="1" ht="21.75" thickBot="1" x14ac:dyDescent="0.25">
      <c r="E50" s="19">
        <f>SUM(E9:E49)</f>
        <v>8667686823530</v>
      </c>
      <c r="G50" s="19">
        <f>SUM(G9:G49)</f>
        <v>10398583320803.055</v>
      </c>
      <c r="I50" s="5" t="s">
        <v>15</v>
      </c>
      <c r="K50" s="19">
        <f>SUM(K9:K49)</f>
        <v>989012401480</v>
      </c>
      <c r="M50" s="5" t="s">
        <v>15</v>
      </c>
      <c r="O50" s="19">
        <f>SUM(O9:O49)</f>
        <v>500646362461</v>
      </c>
      <c r="S50" s="5" t="s">
        <v>15</v>
      </c>
      <c r="U50" s="19">
        <f>SUM(U9:U49)</f>
        <v>9115525692607</v>
      </c>
      <c r="W50" s="19">
        <f>SUM(W9:W49)</f>
        <v>12549462774589.916</v>
      </c>
      <c r="Y50" s="10">
        <f>SUM(Y9:Y49)</f>
        <v>0.96928338532685743</v>
      </c>
    </row>
    <row r="51" spans="1:25" ht="19.5" thickTop="1" x14ac:dyDescent="0.2"/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8D42-671B-48FF-8C54-CD8FB8E00710}">
  <dimension ref="A2:M9"/>
  <sheetViews>
    <sheetView rightToLeft="1" workbookViewId="0">
      <selection activeCell="G27" sqref="G27"/>
    </sheetView>
  </sheetViews>
  <sheetFormatPr defaultRowHeight="18.75" x14ac:dyDescent="0.2"/>
  <cols>
    <col min="1" max="1" width="17.25" style="59" customWidth="1"/>
    <col min="2" max="2" width="0.875" style="59" customWidth="1"/>
    <col min="3" max="3" width="16.625" style="59" customWidth="1"/>
    <col min="4" max="4" width="0.875" style="59" customWidth="1"/>
    <col min="5" max="5" width="14" style="59" customWidth="1"/>
    <col min="6" max="6" width="0.875" style="59" customWidth="1"/>
    <col min="7" max="7" width="18.375" style="59" customWidth="1"/>
    <col min="8" max="8" width="0.875" style="59" customWidth="1"/>
    <col min="9" max="9" width="14.875" style="59" customWidth="1"/>
    <col min="10" max="10" width="0.875" style="59" customWidth="1"/>
    <col min="11" max="11" width="24.5" style="59" customWidth="1"/>
    <col min="12" max="12" width="0.875" style="59" customWidth="1"/>
    <col min="13" max="13" width="16.375" style="59" bestFit="1" customWidth="1"/>
    <col min="14" max="14" width="0.875" style="59" customWidth="1"/>
    <col min="15" max="15" width="8" style="59" customWidth="1"/>
    <col min="16" max="16384" width="9" style="59"/>
  </cols>
  <sheetData>
    <row r="2" spans="1:13" ht="26.25" x14ac:dyDescent="0.2">
      <c r="A2" s="64" t="str">
        <f>+سهام!A2</f>
        <v>صندوق سرمایه‌گذاری بخشی صنایع مفید - اکتان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</row>
    <row r="3" spans="1:13" ht="26.25" x14ac:dyDescent="0.2">
      <c r="A3" s="64" t="s">
        <v>1</v>
      </c>
      <c r="B3" s="64" t="s">
        <v>1</v>
      </c>
      <c r="C3" s="64" t="s">
        <v>1</v>
      </c>
      <c r="D3" s="64" t="s">
        <v>1</v>
      </c>
      <c r="E3" s="64" t="s">
        <v>1</v>
      </c>
      <c r="F3" s="64" t="s">
        <v>1</v>
      </c>
      <c r="G3" s="64" t="s">
        <v>1</v>
      </c>
      <c r="H3" s="64" t="s">
        <v>1</v>
      </c>
      <c r="I3" s="64" t="s">
        <v>1</v>
      </c>
      <c r="J3" s="64" t="s">
        <v>1</v>
      </c>
      <c r="K3" s="64" t="s">
        <v>1</v>
      </c>
      <c r="L3" s="64" t="s">
        <v>1</v>
      </c>
      <c r="M3" s="64" t="s">
        <v>1</v>
      </c>
    </row>
    <row r="4" spans="1:13" ht="26.25" x14ac:dyDescent="0.2">
      <c r="A4" s="64" t="str">
        <f>+سهام!A4</f>
        <v>برای ماه منتهی به 1405/05/31</v>
      </c>
      <c r="B4" s="64" t="s">
        <v>110</v>
      </c>
      <c r="C4" s="64" t="s">
        <v>110</v>
      </c>
      <c r="D4" s="64" t="s">
        <v>110</v>
      </c>
      <c r="E4" s="64" t="s">
        <v>110</v>
      </c>
      <c r="F4" s="64" t="s">
        <v>110</v>
      </c>
      <c r="G4" s="64" t="s">
        <v>110</v>
      </c>
      <c r="H4" s="64" t="s">
        <v>110</v>
      </c>
      <c r="I4" s="64" t="s">
        <v>110</v>
      </c>
      <c r="J4" s="64" t="s">
        <v>110</v>
      </c>
      <c r="K4" s="64" t="s">
        <v>110</v>
      </c>
      <c r="L4" s="64" t="s">
        <v>110</v>
      </c>
      <c r="M4" s="64" t="s">
        <v>110</v>
      </c>
    </row>
    <row r="6" spans="1:13" ht="27" thickBot="1" x14ac:dyDescent="0.25">
      <c r="A6" s="65" t="s">
        <v>3</v>
      </c>
      <c r="C6" s="65" t="str">
        <f>+سهام!Q6</f>
        <v>1405/05/31</v>
      </c>
      <c r="D6" s="65" t="s">
        <v>111</v>
      </c>
      <c r="E6" s="65" t="s">
        <v>111</v>
      </c>
      <c r="F6" s="65" t="s">
        <v>111</v>
      </c>
      <c r="G6" s="65" t="s">
        <v>111</v>
      </c>
      <c r="H6" s="65" t="s">
        <v>111</v>
      </c>
      <c r="I6" s="65" t="s">
        <v>111</v>
      </c>
      <c r="J6" s="65" t="s">
        <v>111</v>
      </c>
      <c r="K6" s="65" t="s">
        <v>111</v>
      </c>
      <c r="L6" s="65" t="s">
        <v>111</v>
      </c>
      <c r="M6" s="65" t="s">
        <v>111</v>
      </c>
    </row>
    <row r="7" spans="1:13" ht="27" thickBot="1" x14ac:dyDescent="0.25">
      <c r="A7" s="65" t="s">
        <v>3</v>
      </c>
      <c r="C7" s="58" t="s">
        <v>7</v>
      </c>
      <c r="E7" s="58" t="s">
        <v>112</v>
      </c>
      <c r="G7" s="58" t="s">
        <v>113</v>
      </c>
      <c r="I7" s="58" t="s">
        <v>114</v>
      </c>
      <c r="K7" s="58" t="s">
        <v>115</v>
      </c>
      <c r="M7" s="58" t="s">
        <v>116</v>
      </c>
    </row>
    <row r="8" spans="1:13" ht="21" x14ac:dyDescent="0.2">
      <c r="A8" s="60" t="s">
        <v>68</v>
      </c>
      <c r="C8" s="61">
        <v>8906245</v>
      </c>
      <c r="E8" s="61">
        <v>11080</v>
      </c>
      <c r="G8" s="61">
        <v>8864</v>
      </c>
      <c r="I8" s="59" t="s">
        <v>117</v>
      </c>
      <c r="K8" s="61">
        <v>78944955680</v>
      </c>
      <c r="M8" s="59" t="s">
        <v>118</v>
      </c>
    </row>
    <row r="9" spans="1:13" ht="21" x14ac:dyDescent="0.2">
      <c r="A9" s="60" t="s">
        <v>70</v>
      </c>
      <c r="C9" s="61">
        <v>21407567</v>
      </c>
      <c r="E9" s="61">
        <v>13260</v>
      </c>
      <c r="G9" s="61">
        <v>10608</v>
      </c>
      <c r="I9" s="59" t="s">
        <v>117</v>
      </c>
      <c r="K9" s="61">
        <v>227091470736</v>
      </c>
      <c r="M9" s="59" t="s">
        <v>118</v>
      </c>
    </row>
  </sheetData>
  <mergeCells count="5">
    <mergeCell ref="A2:M2"/>
    <mergeCell ref="A3:M3"/>
    <mergeCell ref="A4:M4"/>
    <mergeCell ref="A6:A7"/>
    <mergeCell ref="C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zoomScaleNormal="100" workbookViewId="0">
      <selection activeCell="G27" sqref="G27"/>
    </sheetView>
  </sheetViews>
  <sheetFormatPr defaultRowHeight="22.5" x14ac:dyDescent="0.2"/>
  <cols>
    <col min="1" max="1" width="24.75" style="14" bestFit="1" customWidth="1"/>
    <col min="2" max="2" width="0.875" style="14" customWidth="1"/>
    <col min="3" max="3" width="18.75" style="14" bestFit="1" customWidth="1"/>
    <col min="4" max="4" width="0.875" style="14" customWidth="1"/>
    <col min="5" max="5" width="20.5" style="14" customWidth="1"/>
    <col min="6" max="6" width="0.875" style="14" customWidth="1"/>
    <col min="7" max="7" width="20.5" style="14" customWidth="1"/>
    <col min="8" max="8" width="0.875" style="14" customWidth="1"/>
    <col min="9" max="9" width="18.875" style="14" bestFit="1" customWidth="1"/>
    <col min="10" max="10" width="0.875" style="14" customWidth="1"/>
    <col min="11" max="11" width="18.25" style="14" bestFit="1" customWidth="1"/>
    <col min="12" max="12" width="0.875" style="14" customWidth="1"/>
    <col min="13" max="13" width="18" style="14" bestFit="1" customWidth="1"/>
    <col min="14" max="16384" width="9" style="14"/>
  </cols>
  <sheetData>
    <row r="2" spans="1:20" ht="24" x14ac:dyDescent="0.2">
      <c r="A2" s="66" t="str">
        <f>+سهام!A2</f>
        <v>صندوق سرمایه‌گذاری بخشی صنایع مفید - اکتان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</row>
    <row r="3" spans="1:20" ht="24" x14ac:dyDescent="0.2">
      <c r="A3" s="66" t="s">
        <v>1</v>
      </c>
      <c r="B3" s="66" t="s">
        <v>1</v>
      </c>
      <c r="C3" s="66" t="s">
        <v>1</v>
      </c>
      <c r="D3" s="66" t="s">
        <v>1</v>
      </c>
      <c r="E3" s="66" t="s">
        <v>1</v>
      </c>
      <c r="F3" s="66" t="s">
        <v>1</v>
      </c>
      <c r="G3" s="66" t="s">
        <v>1</v>
      </c>
      <c r="H3" s="66" t="s">
        <v>1</v>
      </c>
      <c r="I3" s="66" t="s">
        <v>1</v>
      </c>
      <c r="J3" s="66" t="s">
        <v>1</v>
      </c>
      <c r="K3" s="66" t="s">
        <v>1</v>
      </c>
    </row>
    <row r="4" spans="1:20" ht="24" x14ac:dyDescent="0.2">
      <c r="A4" s="66" t="str">
        <f>+سهام!A4</f>
        <v>برای ماه منتهی به 1405/05/31</v>
      </c>
      <c r="B4" s="66" t="s">
        <v>16</v>
      </c>
      <c r="C4" s="66" t="s">
        <v>16</v>
      </c>
      <c r="D4" s="66" t="s">
        <v>16</v>
      </c>
      <c r="E4" s="66" t="s">
        <v>16</v>
      </c>
      <c r="F4" s="66" t="s">
        <v>16</v>
      </c>
      <c r="G4" s="66" t="s">
        <v>16</v>
      </c>
      <c r="H4" s="66" t="s">
        <v>16</v>
      </c>
      <c r="I4" s="66" t="s">
        <v>16</v>
      </c>
      <c r="J4" s="66" t="s">
        <v>16</v>
      </c>
      <c r="K4" s="66" t="s">
        <v>16</v>
      </c>
    </row>
    <row r="5" spans="1:20" ht="25.5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1:20" ht="24.75" thickBot="1" x14ac:dyDescent="0.25">
      <c r="A6" s="68" t="s">
        <v>17</v>
      </c>
      <c r="C6" s="32" t="str">
        <f>+سهام!C6</f>
        <v>1405/04/31</v>
      </c>
      <c r="E6" s="68" t="s">
        <v>5</v>
      </c>
      <c r="F6" s="68" t="s">
        <v>5</v>
      </c>
      <c r="G6" s="68" t="s">
        <v>5</v>
      </c>
      <c r="I6" s="68" t="str">
        <f>+سهام!Q6</f>
        <v>1405/05/31</v>
      </c>
      <c r="J6" s="68" t="s">
        <v>4</v>
      </c>
      <c r="K6" s="68" t="s">
        <v>4</v>
      </c>
    </row>
    <row r="7" spans="1:20" ht="24.75" thickBot="1" x14ac:dyDescent="0.25">
      <c r="A7" s="68" t="s">
        <v>17</v>
      </c>
      <c r="C7" s="32" t="s">
        <v>18</v>
      </c>
      <c r="E7" s="32" t="s">
        <v>19</v>
      </c>
      <c r="G7" s="32" t="s">
        <v>20</v>
      </c>
      <c r="I7" s="32" t="s">
        <v>18</v>
      </c>
      <c r="K7" s="32" t="s">
        <v>21</v>
      </c>
    </row>
    <row r="8" spans="1:20" ht="24" x14ac:dyDescent="0.2">
      <c r="A8" s="29" t="s">
        <v>22</v>
      </c>
      <c r="C8" s="14">
        <v>156301126263</v>
      </c>
      <c r="E8" s="14">
        <v>840422064860</v>
      </c>
      <c r="G8" s="14">
        <v>953766500000</v>
      </c>
      <c r="I8" s="14">
        <f>+C8+E8-G8</f>
        <v>42956691123</v>
      </c>
      <c r="K8" s="11">
        <v>3.3178477630491396E-3</v>
      </c>
    </row>
    <row r="9" spans="1:20" ht="24" x14ac:dyDescent="0.2">
      <c r="A9" s="18" t="s">
        <v>75</v>
      </c>
      <c r="C9" s="14">
        <v>22743504</v>
      </c>
      <c r="E9" s="14">
        <v>96581</v>
      </c>
      <c r="G9" s="14">
        <v>0</v>
      </c>
      <c r="I9" s="14">
        <f>+C9+E9-G9</f>
        <v>22840085</v>
      </c>
      <c r="K9" s="11">
        <v>1.764100607938303E-6</v>
      </c>
    </row>
    <row r="10" spans="1:20" ht="24.75" thickBot="1" x14ac:dyDescent="0.25">
      <c r="A10" s="29" t="s">
        <v>99</v>
      </c>
      <c r="C10" s="14">
        <v>842261</v>
      </c>
      <c r="E10" s="14">
        <v>3561</v>
      </c>
      <c r="G10" s="14">
        <v>0</v>
      </c>
      <c r="I10" s="14">
        <f>+C10+E10-G10</f>
        <v>845822</v>
      </c>
      <c r="K10" s="11">
        <v>6.532878946849766E-8</v>
      </c>
    </row>
    <row r="11" spans="1:20" ht="24.75" thickBot="1" x14ac:dyDescent="0.25">
      <c r="A11" s="14" t="s">
        <v>15</v>
      </c>
      <c r="C11" s="17">
        <f>SUM(C8:C10)</f>
        <v>156324712028</v>
      </c>
      <c r="D11" s="18"/>
      <c r="E11" s="17">
        <f>SUM(E8:E10)</f>
        <v>840422165002</v>
      </c>
      <c r="F11" s="18"/>
      <c r="G11" s="17">
        <f>SUM(G8:G10)</f>
        <v>953766500000</v>
      </c>
      <c r="H11" s="18"/>
      <c r="I11" s="17">
        <f>SUM(I8:I10)</f>
        <v>42980377030</v>
      </c>
      <c r="J11" s="18"/>
      <c r="K11" s="30">
        <f>SUM(K8:K10)</f>
        <v>3.3196771924465462E-3</v>
      </c>
    </row>
    <row r="12" spans="1:20" ht="23.25" thickTop="1" x14ac:dyDescent="0.2"/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zoomScaleNormal="100" workbookViewId="0">
      <selection activeCell="G27" sqref="G27"/>
    </sheetView>
  </sheetViews>
  <sheetFormatPr defaultRowHeight="18.75" x14ac:dyDescent="0.45"/>
  <cols>
    <col min="1" max="1" width="20.875" style="13" bestFit="1" customWidth="1"/>
    <col min="2" max="2" width="0.875" style="13" customWidth="1"/>
    <col min="3" max="3" width="20.125" style="13" customWidth="1"/>
    <col min="4" max="4" width="0.875" style="13" customWidth="1"/>
    <col min="5" max="5" width="28.625" style="13" customWidth="1"/>
    <col min="6" max="6" width="0.875" style="13" customWidth="1"/>
    <col min="7" max="7" width="28.625" style="13" customWidth="1"/>
    <col min="8" max="8" width="0.875" style="13" customWidth="1"/>
    <col min="9" max="9" width="8" style="13" customWidth="1"/>
    <col min="10" max="16384" width="9" style="13"/>
  </cols>
  <sheetData>
    <row r="2" spans="1:7" ht="26.25" x14ac:dyDescent="0.45">
      <c r="A2" s="69" t="str">
        <f>+سپرده!A2</f>
        <v>صندوق سرمایه‌گذاری بخشی صنایع مفید - اکتان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</row>
    <row r="3" spans="1:7" ht="26.25" x14ac:dyDescent="0.45">
      <c r="A3" s="69" t="s">
        <v>23</v>
      </c>
      <c r="B3" s="69" t="s">
        <v>23</v>
      </c>
      <c r="C3" s="69" t="s">
        <v>23</v>
      </c>
      <c r="D3" s="69" t="s">
        <v>23</v>
      </c>
      <c r="E3" s="69" t="s">
        <v>23</v>
      </c>
      <c r="F3" s="69" t="s">
        <v>23</v>
      </c>
      <c r="G3" s="69" t="s">
        <v>23</v>
      </c>
    </row>
    <row r="4" spans="1:7" ht="26.25" x14ac:dyDescent="0.45">
      <c r="A4" s="69" t="str">
        <f>+سهام!A4</f>
        <v>برای ماه منتهی به 1405/05/31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</row>
    <row r="6" spans="1:7" ht="27" thickBot="1" x14ac:dyDescent="0.5">
      <c r="A6" s="33" t="s">
        <v>27</v>
      </c>
      <c r="C6" s="33" t="s">
        <v>18</v>
      </c>
      <c r="E6" s="33" t="s">
        <v>44</v>
      </c>
      <c r="G6" s="33" t="s">
        <v>13</v>
      </c>
    </row>
    <row r="7" spans="1:7" ht="21" x14ac:dyDescent="0.55000000000000004">
      <c r="A7" s="27" t="s">
        <v>49</v>
      </c>
      <c r="C7" s="9">
        <f>+'سرمایه‌گذاری در سهام'!I53</f>
        <v>1722334092438</v>
      </c>
      <c r="D7" s="9"/>
      <c r="E7" s="1">
        <f>+C7/$C$9</f>
        <v>0.99729814067937261</v>
      </c>
      <c r="F7" s="1"/>
      <c r="G7" s="1">
        <v>0.13302799090032902</v>
      </c>
    </row>
    <row r="8" spans="1:7" ht="21.75" thickBot="1" x14ac:dyDescent="0.6">
      <c r="A8" s="27" t="s">
        <v>50</v>
      </c>
      <c r="C8" s="9">
        <f>+'درآمد سپرده بانکی'!C11</f>
        <v>4666111598</v>
      </c>
      <c r="D8" s="9"/>
      <c r="E8" s="1">
        <f>+C8/$C$9</f>
        <v>2.7018593206273489E-3</v>
      </c>
      <c r="F8" s="1"/>
      <c r="G8" s="1">
        <v>3.6039665818843347E-4</v>
      </c>
    </row>
    <row r="9" spans="1:7" s="27" customFormat="1" ht="21.75" thickBot="1" x14ac:dyDescent="0.6">
      <c r="A9" s="27" t="s">
        <v>15</v>
      </c>
      <c r="C9" s="4">
        <f>SUM(C7:C8)</f>
        <v>1727000204036</v>
      </c>
      <c r="D9" s="3"/>
      <c r="E9" s="8">
        <f>SUM(E7:E8)</f>
        <v>1</v>
      </c>
      <c r="F9" s="38">
        <f>SUM(F7:F8)</f>
        <v>0</v>
      </c>
      <c r="G9" s="10">
        <f>SUM(G7:G8)</f>
        <v>0.13338838755851745</v>
      </c>
    </row>
    <row r="10" spans="1:7" ht="19.5" thickTop="1" x14ac:dyDescent="0.45"/>
    <row r="11" spans="1:7" x14ac:dyDescent="0.45">
      <c r="C11" s="39"/>
      <c r="G11" s="39"/>
    </row>
    <row r="12" spans="1:7" x14ac:dyDescent="0.45">
      <c r="C12" s="44"/>
      <c r="G12" s="39"/>
    </row>
    <row r="13" spans="1:7" x14ac:dyDescent="0.45">
      <c r="C13" s="44"/>
      <c r="G13" s="39"/>
    </row>
    <row r="14" spans="1:7" x14ac:dyDescent="0.45">
      <c r="C14" s="44"/>
      <c r="G14" s="39"/>
    </row>
    <row r="15" spans="1:7" x14ac:dyDescent="0.45">
      <c r="C15" s="44"/>
    </row>
    <row r="16" spans="1:7" x14ac:dyDescent="0.45">
      <c r="G16" s="39"/>
    </row>
    <row r="17" spans="7:7" x14ac:dyDescent="0.45">
      <c r="G17" s="28"/>
    </row>
    <row r="18" spans="7:7" x14ac:dyDescent="0.45">
      <c r="G18" s="28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0"/>
  <sheetViews>
    <sheetView rightToLeft="1" workbookViewId="0">
      <selection activeCell="C9" sqref="C9"/>
    </sheetView>
  </sheetViews>
  <sheetFormatPr defaultRowHeight="18.75" x14ac:dyDescent="0.2"/>
  <cols>
    <col min="1" max="1" width="15" style="9" customWidth="1"/>
    <col min="2" max="2" width="0.875" style="9" customWidth="1"/>
    <col min="3" max="3" width="19.125" style="9" customWidth="1"/>
    <col min="4" max="4" width="0.875" style="9" customWidth="1"/>
    <col min="5" max="5" width="19.125" style="9" customWidth="1"/>
    <col min="6" max="6" width="0.875" style="9" customWidth="1"/>
    <col min="7" max="7" width="8" style="9" customWidth="1"/>
    <col min="8" max="16384" width="9" style="9"/>
  </cols>
  <sheetData>
    <row r="2" spans="1:5" ht="26.25" x14ac:dyDescent="0.2">
      <c r="A2" s="69" t="str">
        <f>+سهام!A2</f>
        <v>صندوق سرمایه‌گذاری بخشی صنایع مفید - اکتان</v>
      </c>
      <c r="B2" s="69" t="s">
        <v>0</v>
      </c>
      <c r="C2" s="69" t="s">
        <v>0</v>
      </c>
      <c r="D2" s="69" t="s">
        <v>0</v>
      </c>
      <c r="E2" s="69" t="s">
        <v>0</v>
      </c>
    </row>
    <row r="3" spans="1:5" ht="26.25" x14ac:dyDescent="0.2">
      <c r="A3" s="69" t="s">
        <v>23</v>
      </c>
      <c r="B3" s="69" t="s">
        <v>23</v>
      </c>
      <c r="C3" s="69" t="s">
        <v>23</v>
      </c>
      <c r="D3" s="69" t="s">
        <v>23</v>
      </c>
      <c r="E3" s="69" t="s">
        <v>23</v>
      </c>
    </row>
    <row r="4" spans="1:5" ht="26.25" x14ac:dyDescent="0.2">
      <c r="A4" s="69" t="str">
        <f>+سهام!A4</f>
        <v>برای ماه منتهی به 1405/05/31</v>
      </c>
      <c r="B4" s="69" t="s">
        <v>2</v>
      </c>
      <c r="C4" s="69" t="s">
        <v>2</v>
      </c>
      <c r="D4" s="69" t="s">
        <v>2</v>
      </c>
      <c r="E4" s="69" t="s">
        <v>2</v>
      </c>
    </row>
    <row r="5" spans="1:5" ht="26.25" x14ac:dyDescent="0.2">
      <c r="E5" s="43" t="s">
        <v>95</v>
      </c>
    </row>
    <row r="6" spans="1:5" ht="27" thickBot="1" x14ac:dyDescent="0.25">
      <c r="A6" s="70" t="s">
        <v>80</v>
      </c>
      <c r="C6" s="16" t="s">
        <v>25</v>
      </c>
      <c r="E6" s="16" t="s">
        <v>94</v>
      </c>
    </row>
    <row r="7" spans="1:5" ht="27" thickBot="1" x14ac:dyDescent="0.25">
      <c r="A7" s="70" t="s">
        <v>80</v>
      </c>
      <c r="C7" s="16" t="s">
        <v>18</v>
      </c>
      <c r="E7" s="16" t="s">
        <v>18</v>
      </c>
    </row>
    <row r="8" spans="1:5" ht="24.75" thickBot="1" x14ac:dyDescent="0.25">
      <c r="A8" s="18" t="s">
        <v>80</v>
      </c>
      <c r="B8" s="14"/>
      <c r="C8" s="14">
        <v>0</v>
      </c>
      <c r="D8" s="14"/>
      <c r="E8" s="14">
        <v>2217930254</v>
      </c>
    </row>
    <row r="9" spans="1:5" ht="24.75" thickBot="1" x14ac:dyDescent="0.25">
      <c r="A9" s="14" t="s">
        <v>15</v>
      </c>
      <c r="B9" s="14"/>
      <c r="C9" s="17">
        <f>SUM(C8:C8)</f>
        <v>0</v>
      </c>
      <c r="D9" s="14"/>
      <c r="E9" s="17">
        <f>SUM(E8:E8)</f>
        <v>2217930254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4"/>
  <sheetViews>
    <sheetView rightToLeft="1" topLeftCell="A16" zoomScale="85" zoomScaleNormal="85" workbookViewId="0">
      <selection activeCell="G27" sqref="G27"/>
    </sheetView>
  </sheetViews>
  <sheetFormatPr defaultRowHeight="18.75" x14ac:dyDescent="0.45"/>
  <cols>
    <col min="1" max="1" width="35.25" style="15" bestFit="1" customWidth="1"/>
    <col min="2" max="2" width="0.875" style="15" customWidth="1"/>
    <col min="3" max="3" width="19.25" style="15" customWidth="1"/>
    <col min="4" max="4" width="0.875" style="15" customWidth="1"/>
    <col min="5" max="5" width="19.25" style="15" customWidth="1"/>
    <col min="6" max="6" width="0.875" style="15" customWidth="1"/>
    <col min="7" max="7" width="19.25" style="15" customWidth="1"/>
    <col min="8" max="8" width="0.875" style="15" customWidth="1"/>
    <col min="9" max="9" width="19.25" style="15" customWidth="1"/>
    <col min="10" max="10" width="0.875" style="15" customWidth="1"/>
    <col min="11" max="11" width="20.125" style="15" customWidth="1"/>
    <col min="12" max="12" width="0.875" style="15" customWidth="1"/>
    <col min="13" max="13" width="19.25" style="15" customWidth="1"/>
    <col min="14" max="14" width="0.875" style="15" customWidth="1"/>
    <col min="15" max="15" width="20.125" style="15" customWidth="1"/>
    <col min="16" max="16" width="0.875" style="15" customWidth="1"/>
    <col min="17" max="17" width="19.25" style="15" customWidth="1"/>
    <col min="18" max="18" width="0.875" style="15" customWidth="1"/>
    <col min="19" max="19" width="20.125" style="15" customWidth="1"/>
    <col min="20" max="20" width="0.875" style="15" customWidth="1"/>
    <col min="21" max="21" width="20.125" style="15" customWidth="1"/>
    <col min="22" max="22" width="0.875" style="15" customWidth="1"/>
    <col min="23" max="23" width="8" style="15" customWidth="1"/>
    <col min="24" max="16384" width="9" style="15"/>
  </cols>
  <sheetData>
    <row r="2" spans="1:21" ht="26.25" x14ac:dyDescent="0.45">
      <c r="A2" s="69" t="str">
        <f>+درآمدها!A2</f>
        <v>صندوق سرمایه‌گذاری بخشی صنایع مفید - اکتان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  <c r="N2" s="69" t="s">
        <v>0</v>
      </c>
      <c r="O2" s="69" t="s">
        <v>0</v>
      </c>
      <c r="P2" s="69" t="s">
        <v>0</v>
      </c>
      <c r="Q2" s="69" t="s">
        <v>0</v>
      </c>
      <c r="R2" s="69" t="s">
        <v>0</v>
      </c>
      <c r="S2" s="69" t="s">
        <v>0</v>
      </c>
      <c r="T2" s="69" t="s">
        <v>0</v>
      </c>
      <c r="U2" s="69" t="s">
        <v>0</v>
      </c>
    </row>
    <row r="3" spans="1:21" ht="26.25" x14ac:dyDescent="0.45">
      <c r="A3" s="69" t="s">
        <v>23</v>
      </c>
      <c r="B3" s="69" t="s">
        <v>23</v>
      </c>
      <c r="C3" s="69" t="s">
        <v>23</v>
      </c>
      <c r="D3" s="69" t="s">
        <v>23</v>
      </c>
      <c r="E3" s="69" t="s">
        <v>23</v>
      </c>
      <c r="F3" s="69" t="s">
        <v>23</v>
      </c>
      <c r="G3" s="69" t="s">
        <v>23</v>
      </c>
      <c r="H3" s="69" t="s">
        <v>23</v>
      </c>
      <c r="I3" s="69" t="s">
        <v>23</v>
      </c>
      <c r="J3" s="69" t="s">
        <v>23</v>
      </c>
      <c r="K3" s="69" t="s">
        <v>23</v>
      </c>
      <c r="L3" s="69" t="s">
        <v>23</v>
      </c>
      <c r="M3" s="69" t="s">
        <v>23</v>
      </c>
      <c r="N3" s="69" t="s">
        <v>23</v>
      </c>
      <c r="O3" s="69" t="s">
        <v>23</v>
      </c>
      <c r="P3" s="69" t="s">
        <v>23</v>
      </c>
      <c r="Q3" s="69" t="s">
        <v>23</v>
      </c>
      <c r="R3" s="69" t="s">
        <v>23</v>
      </c>
      <c r="S3" s="69" t="s">
        <v>23</v>
      </c>
      <c r="T3" s="69" t="s">
        <v>23</v>
      </c>
      <c r="U3" s="69" t="s">
        <v>23</v>
      </c>
    </row>
    <row r="4" spans="1:21" ht="26.25" x14ac:dyDescent="0.45">
      <c r="A4" s="69" t="str">
        <f>+سهام!A4</f>
        <v>برای ماه منتهی به 1405/05/31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  <c r="N4" s="69" t="s">
        <v>2</v>
      </c>
      <c r="O4" s="69" t="s">
        <v>2</v>
      </c>
      <c r="P4" s="69" t="s">
        <v>2</v>
      </c>
      <c r="Q4" s="69" t="s">
        <v>2</v>
      </c>
      <c r="R4" s="69" t="s">
        <v>2</v>
      </c>
      <c r="S4" s="69" t="s">
        <v>2</v>
      </c>
      <c r="T4" s="69" t="s">
        <v>2</v>
      </c>
      <c r="U4" s="69" t="s">
        <v>2</v>
      </c>
    </row>
    <row r="6" spans="1:21" ht="27" thickBot="1" x14ac:dyDescent="0.5">
      <c r="A6" s="70" t="s">
        <v>3</v>
      </c>
      <c r="C6" s="70" t="s">
        <v>25</v>
      </c>
      <c r="D6" s="70" t="s">
        <v>25</v>
      </c>
      <c r="E6" s="70" t="s">
        <v>25</v>
      </c>
      <c r="F6" s="70" t="s">
        <v>25</v>
      </c>
      <c r="G6" s="70" t="s">
        <v>25</v>
      </c>
      <c r="H6" s="70" t="s">
        <v>25</v>
      </c>
      <c r="I6" s="70" t="s">
        <v>25</v>
      </c>
      <c r="J6" s="70" t="s">
        <v>25</v>
      </c>
      <c r="K6" s="70" t="s">
        <v>25</v>
      </c>
      <c r="M6" s="70" t="s">
        <v>26</v>
      </c>
      <c r="N6" s="70" t="s">
        <v>26</v>
      </c>
      <c r="O6" s="70" t="s">
        <v>26</v>
      </c>
      <c r="P6" s="70" t="s">
        <v>26</v>
      </c>
      <c r="Q6" s="70" t="s">
        <v>26</v>
      </c>
      <c r="R6" s="70" t="s">
        <v>26</v>
      </c>
      <c r="S6" s="70" t="s">
        <v>26</v>
      </c>
      <c r="T6" s="70" t="s">
        <v>26</v>
      </c>
      <c r="U6" s="70" t="s">
        <v>26</v>
      </c>
    </row>
    <row r="7" spans="1:21" ht="27" thickBot="1" x14ac:dyDescent="0.5">
      <c r="A7" s="70" t="s">
        <v>3</v>
      </c>
      <c r="C7" s="33" t="s">
        <v>41</v>
      </c>
      <c r="E7" s="33" t="s">
        <v>42</v>
      </c>
      <c r="G7" s="33" t="s">
        <v>43</v>
      </c>
      <c r="I7" s="33" t="s">
        <v>18</v>
      </c>
      <c r="K7" s="33" t="s">
        <v>44</v>
      </c>
      <c r="M7" s="33" t="s">
        <v>41</v>
      </c>
      <c r="O7" s="33" t="s">
        <v>42</v>
      </c>
      <c r="Q7" s="33" t="s">
        <v>43</v>
      </c>
      <c r="S7" s="33" t="s">
        <v>18</v>
      </c>
      <c r="U7" s="33" t="s">
        <v>44</v>
      </c>
    </row>
    <row r="8" spans="1:21" ht="21" x14ac:dyDescent="0.55000000000000004">
      <c r="A8" s="25" t="s">
        <v>69</v>
      </c>
      <c r="C8" s="9">
        <f>IFERROR(VLOOKUP(A8,'درآمد سود سهام'!A:S,13,0),0)</f>
        <v>0</v>
      </c>
      <c r="D8" s="9"/>
      <c r="E8" s="9">
        <f>IFERROR(VLOOKUP(A8,'درآمد ناشی از تغییر قیمت اوراق'!A:Q,9,0),0)</f>
        <v>334265164988</v>
      </c>
      <c r="F8" s="9"/>
      <c r="G8" s="9">
        <f>IFERROR(VLOOKUP(A8,'درآمد ناشی از فروش'!A:Q,9,0),0)</f>
        <v>0</v>
      </c>
      <c r="H8" s="9"/>
      <c r="I8" s="9">
        <f>+G8+E8+C8</f>
        <v>334265164988</v>
      </c>
      <c r="J8" s="9"/>
      <c r="K8" s="1">
        <f t="shared" ref="K8:K39" si="0">+I8/$I$53</f>
        <v>0.19407684400814518</v>
      </c>
      <c r="L8" s="9"/>
      <c r="M8" s="9">
        <f>IFERROR(VLOOKUP(A8,'درآمد سود سهام'!A:S,19,0),0)</f>
        <v>128344505400</v>
      </c>
      <c r="N8" s="9"/>
      <c r="O8" s="9">
        <f>IFERROR(VLOOKUP(A8,'درآمد ناشی از تغییر قیمت اوراق'!A:Q,17,0),0)</f>
        <v>71873651552</v>
      </c>
      <c r="P8" s="9"/>
      <c r="Q8" s="9">
        <f>IFERROR(VLOOKUP(A8,'درآمد ناشی از فروش'!A:Q,17,0),0)</f>
        <v>0</v>
      </c>
      <c r="R8" s="9"/>
      <c r="S8" s="9">
        <f>+Q8+O8+M8</f>
        <v>200218156952</v>
      </c>
      <c r="T8" s="9"/>
      <c r="U8" s="1">
        <f t="shared" ref="U8:U39" si="1">+S8/$S$53</f>
        <v>8.7996012767181428E-2</v>
      </c>
    </row>
    <row r="9" spans="1:21" ht="21" x14ac:dyDescent="0.55000000000000004">
      <c r="A9" s="25" t="s">
        <v>67</v>
      </c>
      <c r="C9" s="9">
        <f>IFERROR(VLOOKUP(A9,'درآمد سود سهام'!A:S,13,0),0)</f>
        <v>0</v>
      </c>
      <c r="D9" s="9"/>
      <c r="E9" s="9">
        <f>IFERROR(VLOOKUP(A9,'درآمد ناشی از تغییر قیمت اوراق'!A:Q,9,0),0)</f>
        <v>32147688248</v>
      </c>
      <c r="F9" s="9"/>
      <c r="G9" s="9">
        <f>IFERROR(VLOOKUP(A9,'درآمد ناشی از فروش'!A:Q,9,0),0)</f>
        <v>0</v>
      </c>
      <c r="H9" s="9"/>
      <c r="I9" s="9">
        <f t="shared" ref="I9:I52" si="2">+G9+E9+C9</f>
        <v>32147688248</v>
      </c>
      <c r="J9" s="9"/>
      <c r="K9" s="1">
        <f t="shared" si="0"/>
        <v>1.8665187195182481E-2</v>
      </c>
      <c r="L9" s="9"/>
      <c r="M9" s="9">
        <f>IFERROR(VLOOKUP(A9,'درآمد سود سهام'!A:S,19,0),0)</f>
        <v>11365330325</v>
      </c>
      <c r="N9" s="9"/>
      <c r="O9" s="9">
        <f>IFERROR(VLOOKUP(A9,'درآمد ناشی از تغییر قیمت اوراق'!A:Q,17,0),0)</f>
        <v>58373123035</v>
      </c>
      <c r="P9" s="9"/>
      <c r="Q9" s="9">
        <f>IFERROR(VLOOKUP(A9,'درآمد ناشی از فروش'!A:Q,17,0),0)</f>
        <v>0</v>
      </c>
      <c r="R9" s="9"/>
      <c r="S9" s="9">
        <f t="shared" ref="S9:S52" si="3">+Q9+O9+M9</f>
        <v>69738453360</v>
      </c>
      <c r="T9" s="9"/>
      <c r="U9" s="1">
        <f t="shared" si="1"/>
        <v>3.065009650299224E-2</v>
      </c>
    </row>
    <row r="10" spans="1:21" s="3" customFormat="1" ht="21" x14ac:dyDescent="0.55000000000000004">
      <c r="A10" s="25" t="s">
        <v>71</v>
      </c>
      <c r="C10" s="9">
        <f>IFERROR(VLOOKUP(A10,'درآمد سود سهام'!A:S,13,0),0)</f>
        <v>0</v>
      </c>
      <c r="E10" s="9">
        <f>IFERROR(VLOOKUP(A10,'درآمد ناشی از تغییر قیمت اوراق'!A:Q,9,0),0)</f>
        <v>33038791043</v>
      </c>
      <c r="G10" s="9">
        <f>IFERROR(VLOOKUP(A10,'درآمد ناشی از فروش'!A:Q,9,0),0)</f>
        <v>0</v>
      </c>
      <c r="I10" s="9">
        <f t="shared" si="2"/>
        <v>33038791043</v>
      </c>
      <c r="K10" s="1">
        <f t="shared" si="0"/>
        <v>1.9182568113851186E-2</v>
      </c>
      <c r="M10" s="9">
        <f>IFERROR(VLOOKUP(A10,'درآمد سود سهام'!A:S,19,0),0)</f>
        <v>14700296000</v>
      </c>
      <c r="O10" s="9">
        <f>IFERROR(VLOOKUP(A10,'درآمد ناشی از تغییر قیمت اوراق'!A:Q,17,0),0)</f>
        <v>66618287639</v>
      </c>
      <c r="Q10" s="9">
        <f>IFERROR(VLOOKUP(A10,'درآمد ناشی از فروش'!A:Q,17,0),0)</f>
        <v>112395108496</v>
      </c>
      <c r="S10" s="9">
        <f t="shared" si="3"/>
        <v>193713692135</v>
      </c>
      <c r="U10" s="1">
        <f t="shared" si="1"/>
        <v>8.5137296166280782E-2</v>
      </c>
    </row>
    <row r="11" spans="1:21" ht="21" x14ac:dyDescent="0.55000000000000004">
      <c r="A11" s="25" t="s">
        <v>61</v>
      </c>
      <c r="C11" s="9">
        <f>IFERROR(VLOOKUP(A11,'درآمد سود سهام'!A:S,13,0),0)</f>
        <v>0</v>
      </c>
      <c r="D11" s="9"/>
      <c r="E11" s="9">
        <f>IFERROR(VLOOKUP(A11,'درآمد ناشی از تغییر قیمت اوراق'!A:Q,9,0),0)</f>
        <v>17130431604</v>
      </c>
      <c r="F11" s="9"/>
      <c r="G11" s="9">
        <f>IFERROR(VLOOKUP(A11,'درآمد ناشی از فروش'!A:Q,9,0),0)</f>
        <v>3715349398</v>
      </c>
      <c r="H11" s="9"/>
      <c r="I11" s="9">
        <f t="shared" si="2"/>
        <v>20845781002</v>
      </c>
      <c r="J11" s="9"/>
      <c r="K11" s="1">
        <f t="shared" si="0"/>
        <v>1.2103215684764366E-2</v>
      </c>
      <c r="L11" s="9"/>
      <c r="M11" s="9">
        <f>IFERROR(VLOOKUP(A11,'درآمد سود سهام'!A:S,19,0),0)</f>
        <v>23494366400</v>
      </c>
      <c r="N11" s="9"/>
      <c r="O11" s="9">
        <f>IFERROR(VLOOKUP(A11,'درآمد ناشی از تغییر قیمت اوراق'!A:Q,17,0),0)</f>
        <v>6316699608</v>
      </c>
      <c r="P11" s="9"/>
      <c r="Q11" s="9">
        <f>IFERROR(VLOOKUP(A11,'درآمد ناشی از فروش'!A:Q,17,0),0)</f>
        <v>2905430744</v>
      </c>
      <c r="R11" s="9"/>
      <c r="S11" s="9">
        <f t="shared" si="3"/>
        <v>32716496752</v>
      </c>
      <c r="T11" s="9"/>
      <c r="U11" s="1">
        <f t="shared" si="1"/>
        <v>1.4378922020427098E-2</v>
      </c>
    </row>
    <row r="12" spans="1:21" ht="21" x14ac:dyDescent="0.55000000000000004">
      <c r="A12" s="25" t="s">
        <v>74</v>
      </c>
      <c r="C12" s="9">
        <f>IFERROR(VLOOKUP(A12,'درآمد سود سهام'!A:S,13,0),0)</f>
        <v>0</v>
      </c>
      <c r="D12" s="9"/>
      <c r="E12" s="9">
        <f>IFERROR(VLOOKUP(A12,'درآمد ناشی از تغییر قیمت اوراق'!A:Q,9,0),0)</f>
        <v>2086118294</v>
      </c>
      <c r="F12" s="9"/>
      <c r="G12" s="9">
        <f>IFERROR(VLOOKUP(A12,'درآمد ناشی از فروش'!A:Q,9,0),0)</f>
        <v>0</v>
      </c>
      <c r="H12" s="9"/>
      <c r="I12" s="9">
        <f t="shared" si="2"/>
        <v>2086118294</v>
      </c>
      <c r="J12" s="9"/>
      <c r="K12" s="1">
        <f t="shared" si="0"/>
        <v>1.2112158164662792E-3</v>
      </c>
      <c r="L12" s="9"/>
      <c r="M12" s="9">
        <f>IFERROR(VLOOKUP(A12,'درآمد سود سهام'!A:S,19,0),0)</f>
        <v>6573871258</v>
      </c>
      <c r="N12" s="9"/>
      <c r="O12" s="9">
        <f>IFERROR(VLOOKUP(A12,'درآمد ناشی از تغییر قیمت اوراق'!A:Q,17,0),0)</f>
        <v>15614279336</v>
      </c>
      <c r="P12" s="9"/>
      <c r="Q12" s="9">
        <f>IFERROR(VLOOKUP(A12,'درآمد ناشی از فروش'!A:Q,17,0),0)</f>
        <v>-202423039</v>
      </c>
      <c r="R12" s="9"/>
      <c r="S12" s="9">
        <f t="shared" si="3"/>
        <v>21985727555</v>
      </c>
      <c r="T12" s="9"/>
      <c r="U12" s="1">
        <f t="shared" si="1"/>
        <v>9.6627418415871445E-3</v>
      </c>
    </row>
    <row r="13" spans="1:21" ht="21" x14ac:dyDescent="0.55000000000000004">
      <c r="A13" s="25" t="s">
        <v>59</v>
      </c>
      <c r="C13" s="9">
        <f>IFERROR(VLOOKUP(A13,'درآمد سود سهام'!A:S,13,0),0)</f>
        <v>0</v>
      </c>
      <c r="D13" s="9"/>
      <c r="E13" s="9">
        <f>IFERROR(VLOOKUP(A13,'درآمد ناشی از تغییر قیمت اوراق'!A:Q,9,0),0)</f>
        <v>12740903678</v>
      </c>
      <c r="F13" s="9"/>
      <c r="G13" s="9">
        <f>IFERROR(VLOOKUP(A13,'درآمد ناشی از فروش'!A:Q,9,0),0)</f>
        <v>0</v>
      </c>
      <c r="H13" s="9"/>
      <c r="I13" s="9">
        <f t="shared" si="2"/>
        <v>12740903678</v>
      </c>
      <c r="J13" s="9"/>
      <c r="K13" s="1">
        <f t="shared" si="0"/>
        <v>7.3974635548002092E-3</v>
      </c>
      <c r="L13" s="9"/>
      <c r="M13" s="9">
        <f>IFERROR(VLOOKUP(A13,'درآمد سود سهام'!A:S,19,0),0)</f>
        <v>5510075941</v>
      </c>
      <c r="N13" s="9"/>
      <c r="O13" s="9">
        <f>IFERROR(VLOOKUP(A13,'درآمد ناشی از تغییر قیمت اوراق'!A:Q,17,0),0)</f>
        <v>62184820289</v>
      </c>
      <c r="P13" s="9"/>
      <c r="Q13" s="9">
        <f>IFERROR(VLOOKUP(A13,'درآمد ناشی از فروش'!A:Q,17,0),0)</f>
        <v>668349048</v>
      </c>
      <c r="R13" s="9"/>
      <c r="S13" s="9">
        <f t="shared" si="3"/>
        <v>68363245278</v>
      </c>
      <c r="T13" s="9"/>
      <c r="U13" s="1">
        <f t="shared" si="1"/>
        <v>3.0045691638900845E-2</v>
      </c>
    </row>
    <row r="14" spans="1:21" ht="21" x14ac:dyDescent="0.55000000000000004">
      <c r="A14" s="25" t="s">
        <v>51</v>
      </c>
      <c r="C14" s="9">
        <f>IFERROR(VLOOKUP(A14,'درآمد سود سهام'!A:S,13,0),0)</f>
        <v>0</v>
      </c>
      <c r="D14" s="9"/>
      <c r="E14" s="9">
        <f>IFERROR(VLOOKUP(A14,'درآمد ناشی از تغییر قیمت اوراق'!A:Q,9,0),0)</f>
        <v>20597622066</v>
      </c>
      <c r="F14" s="9"/>
      <c r="G14" s="9">
        <f>IFERROR(VLOOKUP(A14,'درآمد ناشی از فروش'!A:Q,9,0),0)</f>
        <v>0</v>
      </c>
      <c r="H14" s="9"/>
      <c r="I14" s="9">
        <f t="shared" si="2"/>
        <v>20597622066</v>
      </c>
      <c r="J14" s="9"/>
      <c r="K14" s="1">
        <f t="shared" si="0"/>
        <v>1.1959132758525167E-2</v>
      </c>
      <c r="L14" s="9"/>
      <c r="M14" s="9">
        <f>IFERROR(VLOOKUP(A14,'درآمد سود سهام'!A:S,19,0),0)</f>
        <v>9908198021</v>
      </c>
      <c r="N14" s="9"/>
      <c r="O14" s="9">
        <f>IFERROR(VLOOKUP(A14,'درآمد ناشی از تغییر قیمت اوراق'!A:Q,17,0),0)</f>
        <v>106165403095</v>
      </c>
      <c r="P14" s="9"/>
      <c r="Q14" s="9">
        <f>IFERROR(VLOOKUP(A14,'درآمد ناشی از فروش'!A:Q,17,0),0)</f>
        <v>0</v>
      </c>
      <c r="R14" s="9"/>
      <c r="S14" s="9">
        <f t="shared" si="3"/>
        <v>116073601116</v>
      </c>
      <c r="T14" s="9"/>
      <c r="U14" s="1">
        <f t="shared" si="1"/>
        <v>5.1014424671709233E-2</v>
      </c>
    </row>
    <row r="15" spans="1:21" ht="21" x14ac:dyDescent="0.55000000000000004">
      <c r="A15" s="25" t="s">
        <v>65</v>
      </c>
      <c r="C15" s="9">
        <f>IFERROR(VLOOKUP(A15,'درآمد سود سهام'!A:S,13,0),0)</f>
        <v>0</v>
      </c>
      <c r="D15" s="9"/>
      <c r="E15" s="9">
        <f>IFERROR(VLOOKUP(A15,'درآمد ناشی از تغییر قیمت اوراق'!A:Q,9,0),0)</f>
        <v>73941675271</v>
      </c>
      <c r="F15" s="9"/>
      <c r="G15" s="9">
        <f>IFERROR(VLOOKUP(A15,'درآمد ناشی از فروش'!A:Q,9,0),0)</f>
        <v>0</v>
      </c>
      <c r="H15" s="9"/>
      <c r="I15" s="9">
        <f t="shared" si="2"/>
        <v>73941675271</v>
      </c>
      <c r="J15" s="9"/>
      <c r="K15" s="1">
        <f t="shared" si="0"/>
        <v>4.2931087293484396E-2</v>
      </c>
      <c r="L15" s="9"/>
      <c r="M15" s="9">
        <f>IFERROR(VLOOKUP(A15,'درآمد سود سهام'!A:S,19,0),0)</f>
        <v>0</v>
      </c>
      <c r="N15" s="9"/>
      <c r="O15" s="9">
        <f>IFERROR(VLOOKUP(A15,'درآمد ناشی از تغییر قیمت اوراق'!A:Q,17,0),0)</f>
        <v>216732000725</v>
      </c>
      <c r="P15" s="9"/>
      <c r="Q15" s="9">
        <f>IFERROR(VLOOKUP(A15,'درآمد ناشی از فروش'!A:Q,17,0),0)</f>
        <v>0</v>
      </c>
      <c r="R15" s="9"/>
      <c r="S15" s="9">
        <f t="shared" si="3"/>
        <v>216732000725</v>
      </c>
      <c r="T15" s="9"/>
      <c r="U15" s="1">
        <f t="shared" si="1"/>
        <v>9.5253858057568974E-2</v>
      </c>
    </row>
    <row r="16" spans="1:21" ht="21" x14ac:dyDescent="0.55000000000000004">
      <c r="A16" s="25" t="s">
        <v>72</v>
      </c>
      <c r="C16" s="9">
        <f>IFERROR(VLOOKUP(A16,'درآمد سود سهام'!A:S,13,0),0)</f>
        <v>0</v>
      </c>
      <c r="D16" s="9"/>
      <c r="E16" s="9">
        <f>IFERROR(VLOOKUP(A16,'درآمد ناشی از تغییر قیمت اوراق'!A:Q,9,0),0)</f>
        <v>0</v>
      </c>
      <c r="F16" s="9"/>
      <c r="G16" s="9">
        <f>IFERROR(VLOOKUP(A16,'درآمد ناشی از فروش'!A:Q,9,0),0)</f>
        <v>0</v>
      </c>
      <c r="H16" s="9"/>
      <c r="I16" s="9">
        <f t="shared" si="2"/>
        <v>0</v>
      </c>
      <c r="J16" s="9"/>
      <c r="K16" s="1">
        <f t="shared" si="0"/>
        <v>0</v>
      </c>
      <c r="L16" s="9"/>
      <c r="M16" s="9">
        <f>IFERROR(VLOOKUP(A16,'درآمد سود سهام'!A:S,19,0),0)</f>
        <v>0</v>
      </c>
      <c r="N16" s="9"/>
      <c r="O16" s="9">
        <f>IFERROR(VLOOKUP(A16,'درآمد ناشی از تغییر قیمت اوراق'!A:Q,17,0),0)</f>
        <v>0</v>
      </c>
      <c r="P16" s="9"/>
      <c r="Q16" s="9">
        <f>IFERROR(VLOOKUP(A16,'درآمد ناشی از فروش'!A:Q,17,0),0)</f>
        <v>9312537704</v>
      </c>
      <c r="R16" s="9"/>
      <c r="S16" s="9">
        <f t="shared" si="3"/>
        <v>9312537704</v>
      </c>
      <c r="T16" s="9"/>
      <c r="U16" s="1">
        <f t="shared" si="1"/>
        <v>4.0928664970804824E-3</v>
      </c>
    </row>
    <row r="17" spans="1:21" ht="21" x14ac:dyDescent="0.55000000000000004">
      <c r="A17" s="25" t="s">
        <v>63</v>
      </c>
      <c r="C17" s="9">
        <f>IFERROR(VLOOKUP(A17,'درآمد سود سهام'!A:S,13,0),0)</f>
        <v>0</v>
      </c>
      <c r="D17" s="9"/>
      <c r="E17" s="9">
        <f>IFERROR(VLOOKUP(A17,'درآمد ناشی از تغییر قیمت اوراق'!A:Q,9,0),0)</f>
        <v>60887476701</v>
      </c>
      <c r="F17" s="9"/>
      <c r="G17" s="9">
        <f>IFERROR(VLOOKUP(A17,'درآمد ناشی از فروش'!A:Q,9,0),0)</f>
        <v>0</v>
      </c>
      <c r="H17" s="9"/>
      <c r="I17" s="9">
        <f t="shared" si="2"/>
        <v>60887476701</v>
      </c>
      <c r="J17" s="9"/>
      <c r="K17" s="1">
        <f t="shared" si="0"/>
        <v>3.5351722391334946E-2</v>
      </c>
      <c r="L17" s="9"/>
      <c r="M17" s="9">
        <f>IFERROR(VLOOKUP(A17,'درآمد سود سهام'!A:S,19,0),0)</f>
        <v>33905621120</v>
      </c>
      <c r="N17" s="9"/>
      <c r="O17" s="9">
        <f>IFERROR(VLOOKUP(A17,'درآمد ناشی از تغییر قیمت اوراق'!A:Q,17,0),0)</f>
        <v>-55976252857</v>
      </c>
      <c r="P17" s="9"/>
      <c r="Q17" s="9">
        <f>IFERROR(VLOOKUP(A17,'درآمد ناشی از فروش'!A:Q,17,0),0)</f>
        <v>-93177011876</v>
      </c>
      <c r="R17" s="9"/>
      <c r="S17" s="9">
        <f t="shared" si="3"/>
        <v>-115247643613</v>
      </c>
      <c r="T17" s="9"/>
      <c r="U17" s="1">
        <f t="shared" si="1"/>
        <v>-5.0651415801357076E-2</v>
      </c>
    </row>
    <row r="18" spans="1:21" ht="21" x14ac:dyDescent="0.55000000000000004">
      <c r="A18" s="25" t="s">
        <v>64</v>
      </c>
      <c r="C18" s="9">
        <f>IFERROR(VLOOKUP(A18,'درآمد سود سهام'!A:S,13,0),0)</f>
        <v>0</v>
      </c>
      <c r="D18" s="9"/>
      <c r="E18" s="9">
        <f>IFERROR(VLOOKUP(A18,'درآمد ناشی از تغییر قیمت اوراق'!A:Q,9,0),0)</f>
        <v>55386759010</v>
      </c>
      <c r="F18" s="9"/>
      <c r="G18" s="9">
        <f>IFERROR(VLOOKUP(A18,'درآمد ناشی از فروش'!A:Q,9,0),0)</f>
        <v>9970933500</v>
      </c>
      <c r="H18" s="9"/>
      <c r="I18" s="9">
        <f t="shared" si="2"/>
        <v>65357692510</v>
      </c>
      <c r="J18" s="9"/>
      <c r="K18" s="1">
        <f t="shared" si="0"/>
        <v>3.7947162978980938E-2</v>
      </c>
      <c r="L18" s="9"/>
      <c r="M18" s="9">
        <f>IFERROR(VLOOKUP(A18,'درآمد سود سهام'!A:S,19,0),0)</f>
        <v>19375464000</v>
      </c>
      <c r="N18" s="9"/>
      <c r="O18" s="9">
        <f>IFERROR(VLOOKUP(A18,'درآمد ناشی از تغییر قیمت اوراق'!A:Q,17,0),0)</f>
        <v>44101147088</v>
      </c>
      <c r="P18" s="9"/>
      <c r="Q18" s="9">
        <f>IFERROR(VLOOKUP(A18,'درآمد ناشی از فروش'!A:Q,17,0),0)</f>
        <v>10919992936</v>
      </c>
      <c r="R18" s="9"/>
      <c r="S18" s="9">
        <f t="shared" si="3"/>
        <v>74396604024</v>
      </c>
      <c r="T18" s="9"/>
      <c r="U18" s="1">
        <f t="shared" si="1"/>
        <v>3.2697356809154518E-2</v>
      </c>
    </row>
    <row r="19" spans="1:21" ht="21" x14ac:dyDescent="0.55000000000000004">
      <c r="A19" s="25" t="s">
        <v>89</v>
      </c>
      <c r="C19" s="9">
        <f>IFERROR(VLOOKUP(A19,'درآمد سود سهام'!A:S,13,0),0)</f>
        <v>0</v>
      </c>
      <c r="D19" s="9"/>
      <c r="E19" s="9">
        <f>IFERROR(VLOOKUP(A19,'درآمد ناشی از تغییر قیمت اوراق'!A:Q,9,0),0)</f>
        <v>-1488612860</v>
      </c>
      <c r="F19" s="9"/>
      <c r="G19" s="9">
        <f>IFERROR(VLOOKUP(A19,'درآمد ناشی از فروش'!A:Q,9,0),0)</f>
        <v>0</v>
      </c>
      <c r="H19" s="9"/>
      <c r="I19" s="9">
        <f t="shared" si="2"/>
        <v>-1488612860</v>
      </c>
      <c r="J19" s="9"/>
      <c r="K19" s="1">
        <f t="shared" si="0"/>
        <v>-8.642997119640344E-4</v>
      </c>
      <c r="L19" s="9"/>
      <c r="M19" s="9">
        <f>IFERROR(VLOOKUP(A19,'درآمد سود سهام'!A:S,19,0),0)</f>
        <v>66171458508</v>
      </c>
      <c r="N19" s="9"/>
      <c r="O19" s="9">
        <f>IFERROR(VLOOKUP(A19,'درآمد ناشی از تغییر قیمت اوراق'!A:Q,17,0),0)</f>
        <v>157149056070</v>
      </c>
      <c r="P19" s="9"/>
      <c r="Q19" s="9">
        <f>IFERROR(VLOOKUP(A19,'درآمد ناشی از فروش'!A:Q,17,0),0)</f>
        <v>251006591501</v>
      </c>
      <c r="R19" s="9"/>
      <c r="S19" s="9">
        <f t="shared" si="3"/>
        <v>474327106079</v>
      </c>
      <c r="T19" s="9"/>
      <c r="U19" s="1">
        <f t="shared" si="1"/>
        <v>0.20846707770042217</v>
      </c>
    </row>
    <row r="20" spans="1:21" ht="21" x14ac:dyDescent="0.55000000000000004">
      <c r="A20" s="25" t="s">
        <v>91</v>
      </c>
      <c r="C20" s="9">
        <f>IFERROR(VLOOKUP(A20,'درآمد سود سهام'!A:S,13,0),0)</f>
        <v>0</v>
      </c>
      <c r="D20" s="9"/>
      <c r="E20" s="9">
        <f>IFERROR(VLOOKUP(A20,'درآمد ناشی از تغییر قیمت اوراق'!A:Q,9,0),0)</f>
        <v>2790255699</v>
      </c>
      <c r="F20" s="9"/>
      <c r="G20" s="9">
        <f>IFERROR(VLOOKUP(A20,'درآمد ناشی از فروش'!A:Q,9,0),0)</f>
        <v>0</v>
      </c>
      <c r="H20" s="9"/>
      <c r="I20" s="9">
        <f t="shared" si="2"/>
        <v>2790255699</v>
      </c>
      <c r="J20" s="9"/>
      <c r="K20" s="1">
        <f t="shared" si="0"/>
        <v>1.6200432374013653E-3</v>
      </c>
      <c r="L20" s="9"/>
      <c r="M20" s="9">
        <f>IFERROR(VLOOKUP(A20,'درآمد سود سهام'!A:S,19,0),0)</f>
        <v>7472581876</v>
      </c>
      <c r="N20" s="9"/>
      <c r="O20" s="9">
        <f>IFERROR(VLOOKUP(A20,'درآمد ناشی از تغییر قیمت اوراق'!A:Q,17,0),0)</f>
        <v>-20987285366</v>
      </c>
      <c r="P20" s="9"/>
      <c r="Q20" s="9">
        <f>IFERROR(VLOOKUP(A20,'درآمد ناشی از فروش'!A:Q,17,0),0)</f>
        <v>-14442933188</v>
      </c>
      <c r="R20" s="9"/>
      <c r="S20" s="9">
        <f t="shared" si="3"/>
        <v>-27957636678</v>
      </c>
      <c r="T20" s="9"/>
      <c r="U20" s="1">
        <f t="shared" si="1"/>
        <v>-1.2287399861778285E-2</v>
      </c>
    </row>
    <row r="21" spans="1:21" ht="21" x14ac:dyDescent="0.55000000000000004">
      <c r="A21" s="25" t="s">
        <v>58</v>
      </c>
      <c r="C21" s="9">
        <f>IFERROR(VLOOKUP(A21,'درآمد سود سهام'!A:S,13,0),0)</f>
        <v>0</v>
      </c>
      <c r="D21" s="9"/>
      <c r="E21" s="9">
        <f>IFERROR(VLOOKUP(A21,'درآمد ناشی از تغییر قیمت اوراق'!A:Q,9,0),0)</f>
        <v>0</v>
      </c>
      <c r="F21" s="9"/>
      <c r="G21" s="9">
        <f>IFERROR(VLOOKUP(A21,'درآمد ناشی از فروش'!A:Q,9,0),0)</f>
        <v>0</v>
      </c>
      <c r="H21" s="9"/>
      <c r="I21" s="9">
        <f t="shared" si="2"/>
        <v>0</v>
      </c>
      <c r="J21" s="9"/>
      <c r="K21" s="1">
        <f t="shared" si="0"/>
        <v>0</v>
      </c>
      <c r="L21" s="9"/>
      <c r="M21" s="9">
        <f>IFERROR(VLOOKUP(A21,'درآمد سود سهام'!A:S,19,0),0)</f>
        <v>1593375000</v>
      </c>
      <c r="N21" s="9"/>
      <c r="O21" s="9">
        <f>IFERROR(VLOOKUP(A21,'درآمد ناشی از تغییر قیمت اوراق'!A:Q,17,0),0)</f>
        <v>-1366034310</v>
      </c>
      <c r="P21" s="9"/>
      <c r="Q21" s="9">
        <f>IFERROR(VLOOKUP(A21,'درآمد ناشی از فروش'!A:Q,17,0),0)</f>
        <v>26479621509</v>
      </c>
      <c r="R21" s="9"/>
      <c r="S21" s="9">
        <f t="shared" si="3"/>
        <v>26706962199</v>
      </c>
      <c r="T21" s="9"/>
      <c r="U21" s="1">
        <f t="shared" si="1"/>
        <v>1.173772759879738E-2</v>
      </c>
    </row>
    <row r="22" spans="1:21" ht="21" x14ac:dyDescent="0.55000000000000004">
      <c r="A22" s="25" t="s">
        <v>73</v>
      </c>
      <c r="C22" s="9">
        <f>IFERROR(VLOOKUP(A22,'درآمد سود سهام'!A:S,13,0),0)</f>
        <v>0</v>
      </c>
      <c r="D22" s="9"/>
      <c r="E22" s="9">
        <f>IFERROR(VLOOKUP(A22,'درآمد ناشی از تغییر قیمت اوراق'!A:Q,9,0),0)</f>
        <v>55539496077</v>
      </c>
      <c r="F22" s="9"/>
      <c r="G22" s="9">
        <f>IFERROR(VLOOKUP(A22,'درآمد ناشی از فروش'!A:Q,9,0),0)</f>
        <v>0</v>
      </c>
      <c r="H22" s="9"/>
      <c r="I22" s="9">
        <f t="shared" si="2"/>
        <v>55539496077</v>
      </c>
      <c r="J22" s="9"/>
      <c r="K22" s="1">
        <f t="shared" si="0"/>
        <v>3.224664501553394E-2</v>
      </c>
      <c r="L22" s="9"/>
      <c r="M22" s="9">
        <f>IFERROR(VLOOKUP(A22,'درآمد سود سهام'!A:S,19,0),0)</f>
        <v>44144721718</v>
      </c>
      <c r="N22" s="9"/>
      <c r="O22" s="9">
        <f>IFERROR(VLOOKUP(A22,'درآمد ناشی از تغییر قیمت اوراق'!A:Q,17,0),0)</f>
        <v>20148621108</v>
      </c>
      <c r="P22" s="9"/>
      <c r="Q22" s="9">
        <f>IFERROR(VLOOKUP(A22,'درآمد ناشی از فروش'!A:Q,17,0),0)</f>
        <v>-5911839357</v>
      </c>
      <c r="R22" s="9"/>
      <c r="S22" s="9">
        <f t="shared" si="3"/>
        <v>58381503469</v>
      </c>
      <c r="T22" s="9"/>
      <c r="U22" s="1">
        <f t="shared" si="1"/>
        <v>2.5658709493849696E-2</v>
      </c>
    </row>
    <row r="23" spans="1:21" ht="21" x14ac:dyDescent="0.55000000000000004">
      <c r="A23" s="25" t="s">
        <v>66</v>
      </c>
      <c r="C23" s="9">
        <f>IFERROR(VLOOKUP(A23,'درآمد سود سهام'!A:S,13,0),0)</f>
        <v>0</v>
      </c>
      <c r="D23" s="9"/>
      <c r="E23" s="9">
        <f>IFERROR(VLOOKUP(A23,'درآمد ناشی از تغییر قیمت اوراق'!A:Q,9,0),0)</f>
        <v>135720295213</v>
      </c>
      <c r="F23" s="9"/>
      <c r="G23" s="9">
        <f>IFERROR(VLOOKUP(A23,'درآمد ناشی از فروش'!A:Q,9,0),0)</f>
        <v>0</v>
      </c>
      <c r="H23" s="9"/>
      <c r="I23" s="9">
        <f t="shared" si="2"/>
        <v>135720295213</v>
      </c>
      <c r="J23" s="9"/>
      <c r="K23" s="1">
        <f t="shared" si="0"/>
        <v>7.8800214086736847E-2</v>
      </c>
      <c r="L23" s="9"/>
      <c r="M23" s="9">
        <f>IFERROR(VLOOKUP(A23,'درآمد سود سهام'!A:S,19,0),0)</f>
        <v>0</v>
      </c>
      <c r="N23" s="9"/>
      <c r="O23" s="9">
        <f>IFERROR(VLOOKUP(A23,'درآمد ناشی از تغییر قیمت اوراق'!A:Q,17,0),0)</f>
        <v>120858423440</v>
      </c>
      <c r="P23" s="9"/>
      <c r="Q23" s="9">
        <f>IFERROR(VLOOKUP(A23,'درآمد ناشی از فروش'!A:Q,17,0),0)</f>
        <v>91679686308</v>
      </c>
      <c r="R23" s="9"/>
      <c r="S23" s="9">
        <f t="shared" si="3"/>
        <v>212538109748</v>
      </c>
      <c r="T23" s="9"/>
      <c r="U23" s="1">
        <f t="shared" si="1"/>
        <v>9.3410640191745081E-2</v>
      </c>
    </row>
    <row r="24" spans="1:21" ht="21" x14ac:dyDescent="0.55000000000000004">
      <c r="A24" s="25" t="s">
        <v>62</v>
      </c>
      <c r="C24" s="9">
        <f>IFERROR(VLOOKUP(A24,'درآمد سود سهام'!A:S,13,0),0)</f>
        <v>0</v>
      </c>
      <c r="D24" s="9"/>
      <c r="E24" s="9">
        <f>IFERROR(VLOOKUP(A24,'درآمد ناشی از تغییر قیمت اوراق'!A:Q,9,0),0)</f>
        <v>170292986853</v>
      </c>
      <c r="F24" s="9"/>
      <c r="G24" s="9">
        <f>IFERROR(VLOOKUP(A24,'درآمد ناشی از فروش'!A:Q,9,0),0)</f>
        <v>0</v>
      </c>
      <c r="H24" s="9"/>
      <c r="I24" s="9">
        <f t="shared" si="2"/>
        <v>170292986853</v>
      </c>
      <c r="J24" s="9"/>
      <c r="K24" s="1">
        <f t="shared" si="0"/>
        <v>9.8873376309904379E-2</v>
      </c>
      <c r="L24" s="9"/>
      <c r="M24" s="9">
        <f>IFERROR(VLOOKUP(A24,'درآمد سود سهام'!A:S,19,0),0)</f>
        <v>0</v>
      </c>
      <c r="N24" s="9"/>
      <c r="O24" s="9">
        <f>IFERROR(VLOOKUP(A24,'درآمد ناشی از تغییر قیمت اوراق'!A:Q,17,0),0)</f>
        <v>214908428228</v>
      </c>
      <c r="P24" s="9"/>
      <c r="Q24" s="9">
        <f>IFERROR(VLOOKUP(A24,'درآمد ناشی از فروش'!A:Q,17,0),0)</f>
        <v>-24489314</v>
      </c>
      <c r="R24" s="9"/>
      <c r="S24" s="9">
        <f t="shared" si="3"/>
        <v>214883938914</v>
      </c>
      <c r="T24" s="9"/>
      <c r="U24" s="1">
        <f t="shared" si="1"/>
        <v>9.4441633665980532E-2</v>
      </c>
    </row>
    <row r="25" spans="1:21" ht="21" x14ac:dyDescent="0.45">
      <c r="A25" s="5" t="s">
        <v>57</v>
      </c>
      <c r="C25" s="9">
        <f>IFERROR(VLOOKUP(A25,'درآمد سود سهام'!A:S,13,0),0)</f>
        <v>53358145024</v>
      </c>
      <c r="E25" s="9">
        <f>IFERROR(VLOOKUP(A25,'درآمد ناشی از تغییر قیمت اوراق'!A:Q,9,0),0)</f>
        <v>109930668872</v>
      </c>
      <c r="G25" s="9">
        <f>IFERROR(VLOOKUP(A25,'درآمد ناشی از فروش'!A:Q,9,0),0)</f>
        <v>0</v>
      </c>
      <c r="I25" s="9">
        <f t="shared" si="2"/>
        <v>163288813896</v>
      </c>
      <c r="K25" s="1">
        <f t="shared" si="0"/>
        <v>9.4806701332179555E-2</v>
      </c>
      <c r="M25" s="9">
        <f>IFERROR(VLOOKUP(A25,'درآمد سود سهام'!A:S,19,0),0)</f>
        <v>53358145024</v>
      </c>
      <c r="O25" s="9">
        <f>IFERROR(VLOOKUP(A25,'درآمد ناشی از تغییر قیمت اوراق'!A:Q,17,0),0)</f>
        <v>53151305425</v>
      </c>
      <c r="Q25" s="9">
        <f>IFERROR(VLOOKUP(A25,'درآمد ناشی از فروش'!A:Q,17,0),0)</f>
        <v>0</v>
      </c>
      <c r="S25" s="9">
        <f t="shared" si="3"/>
        <v>106509450449</v>
      </c>
      <c r="U25" s="1">
        <f t="shared" si="1"/>
        <v>4.6810974110517899E-2</v>
      </c>
    </row>
    <row r="26" spans="1:21" ht="21" x14ac:dyDescent="0.45">
      <c r="A26" s="5" t="s">
        <v>60</v>
      </c>
      <c r="C26" s="9">
        <f>IFERROR(VLOOKUP(A26,'درآمد سود سهام'!A:S,13,0),0)</f>
        <v>0</v>
      </c>
      <c r="E26" s="9">
        <f>IFERROR(VLOOKUP(A26,'درآمد ناشی از تغییر قیمت اوراق'!A:Q,9,0),0)</f>
        <v>30216361271</v>
      </c>
      <c r="G26" s="9">
        <f>IFERROR(VLOOKUP(A26,'درآمد ناشی از فروش'!A:Q,9,0),0)</f>
        <v>0</v>
      </c>
      <c r="I26" s="9">
        <f t="shared" si="2"/>
        <v>30216361271</v>
      </c>
      <c r="K26" s="1">
        <f t="shared" si="0"/>
        <v>1.7543844370071143E-2</v>
      </c>
      <c r="M26" s="9">
        <f>IFERROR(VLOOKUP(A26,'درآمد سود سهام'!A:S,19,0),0)</f>
        <v>52252060000</v>
      </c>
      <c r="O26" s="9">
        <f>IFERROR(VLOOKUP(A26,'درآمد ناشی از تغییر قیمت اوراق'!A:Q,17,0),0)</f>
        <v>-67063330463</v>
      </c>
      <c r="Q26" s="9">
        <f>IFERROR(VLOOKUP(A26,'درآمد ناشی از فروش'!A:Q,17,0),0)</f>
        <v>2286828773</v>
      </c>
      <c r="S26" s="9">
        <f t="shared" si="3"/>
        <v>-12524441690</v>
      </c>
      <c r="U26" s="1">
        <f t="shared" si="1"/>
        <v>-5.5045004290958256E-3</v>
      </c>
    </row>
    <row r="27" spans="1:21" ht="21" x14ac:dyDescent="0.45">
      <c r="A27" s="5" t="s">
        <v>81</v>
      </c>
      <c r="C27" s="9">
        <f>IFERROR(VLOOKUP(A27,'درآمد سود سهام'!A:S,13,0),0)</f>
        <v>0</v>
      </c>
      <c r="E27" s="9">
        <f>IFERROR(VLOOKUP(A27,'درآمد ناشی از تغییر قیمت اوراق'!A:Q,9,0),0)</f>
        <v>24965059070</v>
      </c>
      <c r="G27" s="9">
        <f>IFERROR(VLOOKUP(A27,'درآمد ناشی از فروش'!A:Q,9,0),0)</f>
        <v>0</v>
      </c>
      <c r="I27" s="9">
        <f t="shared" si="2"/>
        <v>24965059070</v>
      </c>
      <c r="K27" s="1">
        <f t="shared" si="0"/>
        <v>1.4494899206611789E-2</v>
      </c>
      <c r="M27" s="9">
        <f>IFERROR(VLOOKUP(A27,'درآمد سود سهام'!A:S,19,0),0)</f>
        <v>4317850521</v>
      </c>
      <c r="O27" s="9">
        <f>IFERROR(VLOOKUP(A27,'درآمد ناشی از تغییر قیمت اوراق'!A:Q,17,0),0)</f>
        <v>20261340204</v>
      </c>
      <c r="Q27" s="9">
        <f>IFERROR(VLOOKUP(A27,'درآمد ناشی از فروش'!A:Q,17,0),0)</f>
        <v>-26298978908</v>
      </c>
      <c r="S27" s="9">
        <f t="shared" si="3"/>
        <v>-1719788183</v>
      </c>
      <c r="U27" s="1">
        <f t="shared" si="1"/>
        <v>-7.558480470100245E-4</v>
      </c>
    </row>
    <row r="28" spans="1:21" ht="21" x14ac:dyDescent="0.45">
      <c r="A28" s="5" t="s">
        <v>55</v>
      </c>
      <c r="C28" s="9">
        <f>IFERROR(VLOOKUP(A28,'درآمد سود سهام'!A:S,13,0),0)</f>
        <v>0</v>
      </c>
      <c r="E28" s="9">
        <f>IFERROR(VLOOKUP(A28,'درآمد ناشی از تغییر قیمت اوراق'!A:Q,9,0),0)</f>
        <v>88123909461</v>
      </c>
      <c r="G28" s="9">
        <f>IFERROR(VLOOKUP(A28,'درآمد ناشی از فروش'!A:Q,9,0),0)</f>
        <v>-17971999890</v>
      </c>
      <c r="I28" s="9">
        <f t="shared" si="2"/>
        <v>70151909571</v>
      </c>
      <c r="K28" s="1">
        <f t="shared" si="0"/>
        <v>4.073072110632061E-2</v>
      </c>
      <c r="M28" s="9">
        <f>IFERROR(VLOOKUP(A28,'درآمد سود سهام'!A:S,19,0),0)</f>
        <v>27216869604</v>
      </c>
      <c r="O28" s="9">
        <f>IFERROR(VLOOKUP(A28,'درآمد ناشی از تغییر قیمت اوراق'!A:Q,17,0),0)</f>
        <v>-78295234940</v>
      </c>
      <c r="Q28" s="9">
        <f>IFERROR(VLOOKUP(A28,'درآمد ناشی از فروش'!A:Q,17,0),0)</f>
        <v>-54208859511</v>
      </c>
      <c r="S28" s="9">
        <f t="shared" si="3"/>
        <v>-105287224847</v>
      </c>
      <c r="U28" s="1">
        <f t="shared" si="1"/>
        <v>-4.6273805147846091E-2</v>
      </c>
    </row>
    <row r="29" spans="1:21" ht="21" x14ac:dyDescent="0.45">
      <c r="A29" s="5" t="s">
        <v>54</v>
      </c>
      <c r="C29" s="9">
        <f>IFERROR(VLOOKUP(A29,'درآمد سود سهام'!A:S,13,0),0)</f>
        <v>0</v>
      </c>
      <c r="E29" s="9">
        <f>IFERROR(VLOOKUP(A29,'درآمد ناشی از تغییر قیمت اوراق'!A:Q,9,0),0)</f>
        <v>-28491146352</v>
      </c>
      <c r="G29" s="9">
        <f>IFERROR(VLOOKUP(A29,'درآمد ناشی از فروش'!A:Q,9,0),0)</f>
        <v>-15207503681</v>
      </c>
      <c r="I29" s="9">
        <f t="shared" si="2"/>
        <v>-43698650033</v>
      </c>
      <c r="K29" s="1">
        <f t="shared" si="0"/>
        <v>-2.5371761625611E-2</v>
      </c>
      <c r="M29" s="9">
        <f>IFERROR(VLOOKUP(A29,'درآمد سود سهام'!A:S,19,0),0)</f>
        <v>57318768672</v>
      </c>
      <c r="O29" s="9">
        <f>IFERROR(VLOOKUP(A29,'درآمد ناشی از تغییر قیمت اوراق'!A:Q,17,0),0)</f>
        <v>-74887873444</v>
      </c>
      <c r="Q29" s="9">
        <f>IFERROR(VLOOKUP(A29,'درآمد ناشی از فروش'!A:Q,17,0),0)</f>
        <v>-20598590171</v>
      </c>
      <c r="S29" s="9">
        <f t="shared" si="3"/>
        <v>-38167694943</v>
      </c>
      <c r="U29" s="1">
        <f t="shared" si="1"/>
        <v>-1.6774727240663298E-2</v>
      </c>
    </row>
    <row r="30" spans="1:21" ht="21" x14ac:dyDescent="0.45">
      <c r="A30" s="5" t="s">
        <v>53</v>
      </c>
      <c r="C30" s="9">
        <f>IFERROR(VLOOKUP(A30,'درآمد سود سهام'!A:S,13,0),0)</f>
        <v>0</v>
      </c>
      <c r="E30" s="9">
        <f>IFERROR(VLOOKUP(A30,'درآمد ناشی از تغییر قیمت اوراق'!A:Q,9,0),0)</f>
        <v>2597060750</v>
      </c>
      <c r="G30" s="9">
        <f>IFERROR(VLOOKUP(A30,'درآمد ناشی از فروش'!A:Q,9,0),0)</f>
        <v>0</v>
      </c>
      <c r="I30" s="9">
        <f t="shared" si="2"/>
        <v>2597060750</v>
      </c>
      <c r="K30" s="1">
        <f t="shared" si="0"/>
        <v>1.5078728113218766E-3</v>
      </c>
      <c r="M30" s="9">
        <f>IFERROR(VLOOKUP(A30,'درآمد سود سهام'!A:S,19,0),0)</f>
        <v>0</v>
      </c>
      <c r="O30" s="9">
        <f>IFERROR(VLOOKUP(A30,'درآمد ناشی از تغییر قیمت اوراق'!A:Q,17,0),0)</f>
        <v>42109918980</v>
      </c>
      <c r="Q30" s="9">
        <f>IFERROR(VLOOKUP(A30,'درآمد ناشی از فروش'!A:Q,17,0),0)</f>
        <v>106344185383</v>
      </c>
      <c r="S30" s="9">
        <f t="shared" si="3"/>
        <v>148454104363</v>
      </c>
      <c r="U30" s="1">
        <f t="shared" si="1"/>
        <v>6.5245677323854417E-2</v>
      </c>
    </row>
    <row r="31" spans="1:21" ht="21" x14ac:dyDescent="0.45">
      <c r="A31" s="5" t="s">
        <v>56</v>
      </c>
      <c r="C31" s="9">
        <f>IFERROR(VLOOKUP(A31,'درآمد سود سهام'!A:S,13,0),0)</f>
        <v>0</v>
      </c>
      <c r="E31" s="9">
        <f>IFERROR(VLOOKUP(A31,'درآمد ناشی از تغییر قیمت اوراق'!A:Q,9,0),0)</f>
        <v>9020698788</v>
      </c>
      <c r="G31" s="9">
        <f>IFERROR(VLOOKUP(A31,'درآمد ناشی از فروش'!A:Q,9,0),0)</f>
        <v>0</v>
      </c>
      <c r="I31" s="9">
        <f t="shared" si="2"/>
        <v>9020698788</v>
      </c>
      <c r="K31" s="1">
        <f t="shared" si="0"/>
        <v>5.2374848919300044E-3</v>
      </c>
      <c r="M31" s="9">
        <f>IFERROR(VLOOKUP(A31,'درآمد سود سهام'!A:S,19,0),0)</f>
        <v>1836560000</v>
      </c>
      <c r="O31" s="9">
        <f>IFERROR(VLOOKUP(A31,'درآمد ناشی از تغییر قیمت اوراق'!A:Q,17,0),0)</f>
        <v>9415659311</v>
      </c>
      <c r="Q31" s="9">
        <f>IFERROR(VLOOKUP(A31,'درآمد ناشی از فروش'!A:Q,17,0),0)</f>
        <v>-8738630026</v>
      </c>
      <c r="S31" s="9">
        <f t="shared" si="3"/>
        <v>2513589285</v>
      </c>
      <c r="U31" s="1">
        <f t="shared" si="1"/>
        <v>1.1047241577962243E-3</v>
      </c>
    </row>
    <row r="32" spans="1:21" ht="21" x14ac:dyDescent="0.45">
      <c r="A32" s="5" t="s">
        <v>52</v>
      </c>
      <c r="C32" s="9">
        <f>IFERROR(VLOOKUP(A32,'درآمد سود سهام'!A:S,13,0),0)</f>
        <v>0</v>
      </c>
      <c r="E32" s="9">
        <f>IFERROR(VLOOKUP(A32,'درآمد ناشی از تغییر قیمت اوراق'!A:Q,9,0),0)</f>
        <v>120209406956</v>
      </c>
      <c r="G32" s="9">
        <f>IFERROR(VLOOKUP(A32,'درآمد ناشی از فروش'!A:Q,9,0),0)</f>
        <v>-31631135074</v>
      </c>
      <c r="I32" s="9">
        <f t="shared" si="2"/>
        <v>88578271882</v>
      </c>
      <c r="K32" s="1">
        <f t="shared" si="0"/>
        <v>5.1429204282088851E-2</v>
      </c>
      <c r="M32" s="9">
        <f>IFERROR(VLOOKUP(A32,'درآمد سود سهام'!A:S,19,0),0)</f>
        <v>95463807120</v>
      </c>
      <c r="O32" s="9">
        <f>IFERROR(VLOOKUP(A32,'درآمد ناشی از تغییر قیمت اوراق'!A:Q,17,0),0)</f>
        <v>-119000813241</v>
      </c>
      <c r="Q32" s="9">
        <f>IFERROR(VLOOKUP(A32,'درآمد ناشی از فروش'!A:Q,17,0),0)</f>
        <v>-31631135074</v>
      </c>
      <c r="S32" s="9">
        <f t="shared" si="3"/>
        <v>-55168141195</v>
      </c>
      <c r="U32" s="1">
        <f t="shared" si="1"/>
        <v>-2.4246434643291202E-2</v>
      </c>
    </row>
    <row r="33" spans="1:21" ht="21" x14ac:dyDescent="0.45">
      <c r="A33" s="5" t="s">
        <v>82</v>
      </c>
      <c r="C33" s="9">
        <f>IFERROR(VLOOKUP(A33,'درآمد سود سهام'!A:S,13,0),0)</f>
        <v>20530629332</v>
      </c>
      <c r="E33" s="9">
        <f>IFERROR(VLOOKUP(A33,'درآمد ناشی از تغییر قیمت اوراق'!A:Q,9,0),0)</f>
        <v>58784611675</v>
      </c>
      <c r="G33" s="9">
        <f>IFERROR(VLOOKUP(A33,'درآمد ناشی از فروش'!A:Q,9,0),0)</f>
        <v>-22366754304</v>
      </c>
      <c r="I33" s="9">
        <f t="shared" si="2"/>
        <v>56948486703</v>
      </c>
      <c r="K33" s="1">
        <f t="shared" si="0"/>
        <v>3.3064715465504269E-2</v>
      </c>
      <c r="M33" s="9">
        <f>IFERROR(VLOOKUP(A33,'درآمد سود سهام'!A:S,19,0),0)</f>
        <v>20530629332</v>
      </c>
      <c r="O33" s="9">
        <f>IFERROR(VLOOKUP(A33,'درآمد ناشی از تغییر قیمت اوراق'!A:Q,17,0),0)</f>
        <v>-10193271194</v>
      </c>
      <c r="Q33" s="9">
        <f>IFERROR(VLOOKUP(A33,'درآمد ناشی از فروش'!A:Q,17,0),0)</f>
        <v>-22366754304</v>
      </c>
      <c r="S33" s="9">
        <f t="shared" si="3"/>
        <v>-12029396166</v>
      </c>
      <c r="U33" s="1">
        <f t="shared" si="1"/>
        <v>-5.2869275929784522E-3</v>
      </c>
    </row>
    <row r="34" spans="1:21" ht="21" x14ac:dyDescent="0.55000000000000004">
      <c r="A34" s="25" t="s">
        <v>93</v>
      </c>
      <c r="C34" s="9">
        <f>IFERROR(VLOOKUP(A34,'درآمد سود سهام'!A:S,13,0),0)</f>
        <v>0</v>
      </c>
      <c r="D34" s="9"/>
      <c r="E34" s="9">
        <f>IFERROR(VLOOKUP(A34,'درآمد ناشی از تغییر قیمت اوراق'!A:Q,9,0),0)</f>
        <v>0</v>
      </c>
      <c r="F34" s="9"/>
      <c r="G34" s="9">
        <f>IFERROR(VLOOKUP(A34,'درآمد ناشی از فروش'!A:Q,9,0),0)</f>
        <v>0</v>
      </c>
      <c r="H34" s="9"/>
      <c r="I34" s="9">
        <f t="shared" si="2"/>
        <v>0</v>
      </c>
      <c r="J34" s="9"/>
      <c r="K34" s="1">
        <f t="shared" si="0"/>
        <v>0</v>
      </c>
      <c r="L34" s="9"/>
      <c r="M34" s="9">
        <f>IFERROR(VLOOKUP(A34,'درآمد سود سهام'!A:S,19,0),0)</f>
        <v>0</v>
      </c>
      <c r="N34" s="9"/>
      <c r="O34" s="9">
        <f>IFERROR(VLOOKUP(A34,'درآمد ناشی از تغییر قیمت اوراق'!A:Q,17,0),0)</f>
        <v>0</v>
      </c>
      <c r="P34" s="9"/>
      <c r="Q34" s="9">
        <f>IFERROR(VLOOKUP(A34,'درآمد ناشی از فروش'!A:Q,17,0),0)</f>
        <v>3505611700</v>
      </c>
      <c r="R34" s="9"/>
      <c r="S34" s="9">
        <f t="shared" si="3"/>
        <v>3505611700</v>
      </c>
      <c r="T34" s="9"/>
      <c r="U34" s="1">
        <f t="shared" si="1"/>
        <v>1.5407186671083737E-3</v>
      </c>
    </row>
    <row r="35" spans="1:21" ht="21" x14ac:dyDescent="0.55000000000000004">
      <c r="A35" s="25" t="s">
        <v>92</v>
      </c>
      <c r="C35" s="9">
        <f>IFERROR(VLOOKUP(A35,'درآمد سود سهام'!A:S,13,0),0)</f>
        <v>0</v>
      </c>
      <c r="D35" s="9"/>
      <c r="E35" s="9">
        <f>IFERROR(VLOOKUP(A35,'درآمد ناشی از تغییر قیمت اوراق'!A:Q,9,0),0)</f>
        <v>0</v>
      </c>
      <c r="F35" s="9"/>
      <c r="G35" s="9">
        <f>IFERROR(VLOOKUP(A35,'درآمد ناشی از فروش'!A:Q,9,0),0)</f>
        <v>0</v>
      </c>
      <c r="H35" s="9"/>
      <c r="I35" s="9">
        <f t="shared" si="2"/>
        <v>0</v>
      </c>
      <c r="J35" s="9"/>
      <c r="K35" s="1">
        <f t="shared" si="0"/>
        <v>0</v>
      </c>
      <c r="L35" s="9"/>
      <c r="M35" s="9">
        <f>IFERROR(VLOOKUP(A35,'درآمد سود سهام'!A:S,19,0),0)</f>
        <v>0</v>
      </c>
      <c r="N35" s="9"/>
      <c r="O35" s="9">
        <f>IFERROR(VLOOKUP(A35,'درآمد ناشی از تغییر قیمت اوراق'!A:Q,17,0),0)</f>
        <v>0</v>
      </c>
      <c r="P35" s="9"/>
      <c r="Q35" s="9">
        <f>IFERROR(VLOOKUP(A35,'درآمد ناشی از فروش'!A:Q,17,0),0)</f>
        <v>-586875348</v>
      </c>
      <c r="R35" s="9"/>
      <c r="S35" s="9">
        <f t="shared" si="3"/>
        <v>-586875348</v>
      </c>
      <c r="T35" s="9"/>
      <c r="U35" s="1">
        <f t="shared" si="1"/>
        <v>-2.5793210466787376E-4</v>
      </c>
    </row>
    <row r="36" spans="1:21" ht="21" x14ac:dyDescent="0.55000000000000004">
      <c r="A36" s="25" t="s">
        <v>77</v>
      </c>
      <c r="C36" s="9">
        <f>IFERROR(VLOOKUP(A36,'درآمد سود سهام'!A:S,13,0),0)</f>
        <v>0</v>
      </c>
      <c r="D36" s="9"/>
      <c r="E36" s="9">
        <f>IFERROR(VLOOKUP(A36,'درآمد ناشی از تغییر قیمت اوراق'!A:Q,9,0),0)</f>
        <v>19775688031</v>
      </c>
      <c r="F36" s="9"/>
      <c r="G36" s="9">
        <f>IFERROR(VLOOKUP(A36,'درآمد ناشی از فروش'!A:Q,9,0),0)</f>
        <v>0</v>
      </c>
      <c r="H36" s="9"/>
      <c r="I36" s="9">
        <f t="shared" si="2"/>
        <v>19775688031</v>
      </c>
      <c r="J36" s="9"/>
      <c r="K36" s="1">
        <f t="shared" si="0"/>
        <v>1.1481911737000514E-2</v>
      </c>
      <c r="L36" s="9"/>
      <c r="M36" s="9">
        <f>IFERROR(VLOOKUP(A36,'درآمد سود سهام'!A:S,19,0),0)</f>
        <v>0</v>
      </c>
      <c r="N36" s="9"/>
      <c r="O36" s="9">
        <f>IFERROR(VLOOKUP(A36,'درآمد ناشی از تغییر قیمت اوراق'!A:Q,17,0),0)</f>
        <v>88799772749</v>
      </c>
      <c r="P36" s="9"/>
      <c r="Q36" s="9">
        <f>IFERROR(VLOOKUP(A36,'درآمد ناشی از فروش'!A:Q,17,0),0)</f>
        <v>0</v>
      </c>
      <c r="R36" s="9"/>
      <c r="S36" s="9">
        <f t="shared" si="3"/>
        <v>88799772749</v>
      </c>
      <c r="T36" s="9"/>
      <c r="U36" s="1">
        <f t="shared" si="1"/>
        <v>3.9027559016124279E-2</v>
      </c>
    </row>
    <row r="37" spans="1:21" ht="21" x14ac:dyDescent="0.55000000000000004">
      <c r="A37" s="25" t="s">
        <v>78</v>
      </c>
      <c r="C37" s="9">
        <f>IFERROR(VLOOKUP(A37,'درآمد سود سهام'!A:S,13,0),0)</f>
        <v>0</v>
      </c>
      <c r="D37" s="9"/>
      <c r="E37" s="9">
        <f>IFERROR(VLOOKUP(A37,'درآمد ناشی از تغییر قیمت اوراق'!A:Q,9,0),0)</f>
        <v>2198336796</v>
      </c>
      <c r="F37" s="9"/>
      <c r="G37" s="9">
        <f>IFERROR(VLOOKUP(A37,'درآمد ناشی از فروش'!A:Q,9,0),0)</f>
        <v>0</v>
      </c>
      <c r="H37" s="9"/>
      <c r="I37" s="9">
        <f t="shared" si="2"/>
        <v>2198336796</v>
      </c>
      <c r="J37" s="9"/>
      <c r="K37" s="1">
        <f t="shared" si="0"/>
        <v>1.2763707143996716E-3</v>
      </c>
      <c r="L37" s="9"/>
      <c r="M37" s="9">
        <f>IFERROR(VLOOKUP(A37,'درآمد سود سهام'!A:S,19,0),0)</f>
        <v>578563505</v>
      </c>
      <c r="N37" s="9"/>
      <c r="O37" s="9">
        <f>IFERROR(VLOOKUP(A37,'درآمد ناشی از تغییر قیمت اوراق'!A:Q,17,0),0)</f>
        <v>5235903150</v>
      </c>
      <c r="P37" s="9"/>
      <c r="Q37" s="9">
        <f>IFERROR(VLOOKUP(A37,'درآمد ناشی از فروش'!A:Q,17,0),0)</f>
        <v>-2477550123</v>
      </c>
      <c r="R37" s="9"/>
      <c r="S37" s="9">
        <f t="shared" si="3"/>
        <v>3336916532</v>
      </c>
      <c r="T37" s="9"/>
      <c r="U37" s="1">
        <f t="shared" si="1"/>
        <v>1.4665770288919725E-3</v>
      </c>
    </row>
    <row r="38" spans="1:21" ht="21" x14ac:dyDescent="0.55000000000000004">
      <c r="A38" s="25" t="s">
        <v>97</v>
      </c>
      <c r="C38" s="9">
        <f>IFERROR(VLOOKUP(A38,'درآمد سود سهام'!A:S,13,0),0)</f>
        <v>0</v>
      </c>
      <c r="D38" s="9"/>
      <c r="E38" s="9">
        <f>IFERROR(VLOOKUP(A38,'درآمد ناشی از تغییر قیمت اوراق'!A:Q,9,0),0)</f>
        <v>68683307494</v>
      </c>
      <c r="F38" s="9"/>
      <c r="G38" s="9">
        <f>IFERROR(VLOOKUP(A38,'درآمد ناشی از فروش'!A:Q,9,0),0)</f>
        <v>0</v>
      </c>
      <c r="H38" s="9"/>
      <c r="I38" s="9">
        <f t="shared" si="2"/>
        <v>68683307494</v>
      </c>
      <c r="J38" s="9"/>
      <c r="K38" s="1">
        <f t="shared" si="0"/>
        <v>3.9878039803983294E-2</v>
      </c>
      <c r="L38" s="9"/>
      <c r="M38" s="9">
        <f>IFERROR(VLOOKUP(A38,'درآمد سود سهام'!A:S,19,0),0)</f>
        <v>0</v>
      </c>
      <c r="N38" s="9"/>
      <c r="O38" s="9">
        <f>IFERROR(VLOOKUP(A38,'درآمد ناشی از تغییر قیمت اوراق'!A:Q,17,0),0)</f>
        <v>112987165214</v>
      </c>
      <c r="P38" s="9"/>
      <c r="Q38" s="9">
        <f>IFERROR(VLOOKUP(A38,'درآمد ناشی از فروش'!A:Q,17,0),0)</f>
        <v>0</v>
      </c>
      <c r="R38" s="9"/>
      <c r="S38" s="9">
        <f t="shared" si="3"/>
        <v>112987165214</v>
      </c>
      <c r="T38" s="9"/>
      <c r="U38" s="1">
        <f t="shared" si="1"/>
        <v>4.9657934045823637E-2</v>
      </c>
    </row>
    <row r="39" spans="1:21" ht="21" x14ac:dyDescent="0.55000000000000004">
      <c r="A39" s="25" t="s">
        <v>96</v>
      </c>
      <c r="C39" s="9">
        <f>IFERROR(VLOOKUP(A39,'درآمد سود سهام'!A:S,13,0),0)</f>
        <v>0</v>
      </c>
      <c r="D39" s="9"/>
      <c r="E39" s="9">
        <f>IFERROR(VLOOKUP(A39,'درآمد ناشی از تغییر قیمت اوراق'!A:Q,9,0),0)</f>
        <v>4606517176</v>
      </c>
      <c r="F39" s="9"/>
      <c r="G39" s="9">
        <f>IFERROR(VLOOKUP(A39,'درآمد ناشی از فروش'!A:Q,9,0),0)</f>
        <v>0</v>
      </c>
      <c r="H39" s="9"/>
      <c r="I39" s="9">
        <f t="shared" si="2"/>
        <v>4606517176</v>
      </c>
      <c r="J39" s="9"/>
      <c r="K39" s="1">
        <f t="shared" si="0"/>
        <v>2.6745781763393992E-3</v>
      </c>
      <c r="L39" s="9"/>
      <c r="M39" s="9">
        <f>IFERROR(VLOOKUP(A39,'درآمد سود سهام'!A:S,19,0),0)</f>
        <v>1579326923</v>
      </c>
      <c r="N39" s="9"/>
      <c r="O39" s="9">
        <f>IFERROR(VLOOKUP(A39,'درآمد ناشی از تغییر قیمت اوراق'!A:Q,17,0),0)</f>
        <v>3484096385</v>
      </c>
      <c r="P39" s="9"/>
      <c r="Q39" s="9">
        <f>IFERROR(VLOOKUP(A39,'درآمد ناشی از فروش'!A:Q,17,0),0)</f>
        <v>0</v>
      </c>
      <c r="R39" s="9"/>
      <c r="S39" s="9">
        <f t="shared" si="3"/>
        <v>5063423308</v>
      </c>
      <c r="T39" s="9"/>
      <c r="U39" s="1">
        <f t="shared" si="1"/>
        <v>2.2253779019813383E-3</v>
      </c>
    </row>
    <row r="40" spans="1:21" ht="21" x14ac:dyDescent="0.55000000000000004">
      <c r="A40" s="25" t="s">
        <v>101</v>
      </c>
      <c r="C40" s="9">
        <f>IFERROR(VLOOKUP(A40,'درآمد سود سهام'!A:S,13,0),0)</f>
        <v>0</v>
      </c>
      <c r="D40" s="9"/>
      <c r="E40" s="9">
        <f>IFERROR(VLOOKUP(A40,'درآمد ناشی از تغییر قیمت اوراق'!A:Q,9,0),0)</f>
        <v>39770182</v>
      </c>
      <c r="F40" s="9"/>
      <c r="G40" s="9">
        <f>IFERROR(VLOOKUP(A40,'درآمد ناشی از فروش'!A:Q,9,0),0)</f>
        <v>0</v>
      </c>
      <c r="H40" s="9"/>
      <c r="I40" s="9">
        <f t="shared" si="2"/>
        <v>39770182</v>
      </c>
      <c r="J40" s="9"/>
      <c r="K40" s="1">
        <f t="shared" ref="K40:K45" si="4">+I40/$I$53</f>
        <v>2.3090863831014617E-5</v>
      </c>
      <c r="L40" s="9"/>
      <c r="M40" s="9">
        <f>IFERROR(VLOOKUP(A40,'درآمد سود سهام'!A:S,19,0),0)</f>
        <v>0</v>
      </c>
      <c r="N40" s="9"/>
      <c r="O40" s="9">
        <f>IFERROR(VLOOKUP(A40,'درآمد ناشی از تغییر قیمت اوراق'!A:Q,17,0),0)</f>
        <v>165670582</v>
      </c>
      <c r="P40" s="9"/>
      <c r="Q40" s="9">
        <f>IFERROR(VLOOKUP(A40,'درآمد ناشی از فروش'!A:Q,17,0),0)</f>
        <v>0</v>
      </c>
      <c r="R40" s="9"/>
      <c r="S40" s="9">
        <f t="shared" si="3"/>
        <v>165670582</v>
      </c>
      <c r="T40" s="9"/>
      <c r="U40" s="1">
        <f t="shared" ref="U40:U45" si="5">+S40/$S$53</f>
        <v>7.2812330663464105E-5</v>
      </c>
    </row>
    <row r="41" spans="1:21" ht="21" x14ac:dyDescent="0.55000000000000004">
      <c r="A41" s="25" t="s">
        <v>104</v>
      </c>
      <c r="C41" s="9">
        <f>IFERROR(VLOOKUP(A41,'درآمد سود سهام'!A:S,13,0),0)</f>
        <v>0</v>
      </c>
      <c r="D41" s="9"/>
      <c r="E41" s="9">
        <f>IFERROR(VLOOKUP(A41,'درآمد ناشی از تغییر قیمت اوراق'!A:Q,9,0),0)</f>
        <v>0</v>
      </c>
      <c r="F41" s="9"/>
      <c r="G41" s="9">
        <f>IFERROR(VLOOKUP(A41,'درآمد ناشی از فروش'!A:Q,9,0),0)</f>
        <v>450291633</v>
      </c>
      <c r="H41" s="9"/>
      <c r="I41" s="9">
        <f t="shared" si="2"/>
        <v>450291633</v>
      </c>
      <c r="J41" s="9"/>
      <c r="K41" s="1">
        <f t="shared" si="4"/>
        <v>2.6144267536538321E-4</v>
      </c>
      <c r="L41" s="9"/>
      <c r="M41" s="9">
        <f>IFERROR(VLOOKUP(A41,'درآمد سود سهام'!A:S,19,0),0)</f>
        <v>2740000000</v>
      </c>
      <c r="N41" s="9"/>
      <c r="O41" s="9">
        <f>IFERROR(VLOOKUP(A41,'درآمد ناشی از تغییر قیمت اوراق'!A:Q,17,0),0)</f>
        <v>0</v>
      </c>
      <c r="P41" s="9"/>
      <c r="Q41" s="9">
        <f>IFERROR(VLOOKUP(A41,'درآمد ناشی از فروش'!A:Q,17,0),0)</f>
        <v>450291633</v>
      </c>
      <c r="R41" s="9"/>
      <c r="S41" s="9">
        <f t="shared" si="3"/>
        <v>3190291633</v>
      </c>
      <c r="T41" s="9"/>
      <c r="U41" s="1">
        <f t="shared" si="5"/>
        <v>1.4021352885383047E-3</v>
      </c>
    </row>
    <row r="42" spans="1:21" ht="21" x14ac:dyDescent="0.55000000000000004">
      <c r="A42" s="25" t="s">
        <v>103</v>
      </c>
      <c r="C42" s="9">
        <f>IFERROR(VLOOKUP(A42,'درآمد سود سهام'!A:S,13,0),0)</f>
        <v>0</v>
      </c>
      <c r="D42" s="9"/>
      <c r="E42" s="9">
        <f>IFERROR(VLOOKUP(A42,'درآمد ناشی از تغییر قیمت اوراق'!A:Q,9,0),0)</f>
        <v>114061957038</v>
      </c>
      <c r="F42" s="9"/>
      <c r="G42" s="9">
        <f>IFERROR(VLOOKUP(A42,'درآمد ناشی از فروش'!A:Q,9,0),0)</f>
        <v>0</v>
      </c>
      <c r="H42" s="9"/>
      <c r="I42" s="9">
        <f t="shared" si="2"/>
        <v>114061957038</v>
      </c>
      <c r="J42" s="9"/>
      <c r="K42" s="1">
        <f t="shared" si="4"/>
        <v>6.6225221656352931E-2</v>
      </c>
      <c r="L42" s="9"/>
      <c r="M42" s="9">
        <f>IFERROR(VLOOKUP(A42,'درآمد سود سهام'!A:S,19,0),0)</f>
        <v>0</v>
      </c>
      <c r="N42" s="9"/>
      <c r="O42" s="9">
        <f>IFERROR(VLOOKUP(A42,'درآمد ناشی از تغییر قیمت اوراق'!A:Q,17,0),0)</f>
        <v>130737402569</v>
      </c>
      <c r="P42" s="9"/>
      <c r="Q42" s="9">
        <f>IFERROR(VLOOKUP(A42,'درآمد ناشی از فروش'!A:Q,17,0),0)</f>
        <v>2317530524</v>
      </c>
      <c r="R42" s="9"/>
      <c r="S42" s="9">
        <f t="shared" si="3"/>
        <v>133054933093</v>
      </c>
      <c r="T42" s="9"/>
      <c r="U42" s="1">
        <f t="shared" si="5"/>
        <v>5.847773133779785E-2</v>
      </c>
    </row>
    <row r="43" spans="1:21" ht="21" x14ac:dyDescent="0.55000000000000004">
      <c r="A43" s="25" t="s">
        <v>105</v>
      </c>
      <c r="C43" s="9">
        <f>IFERROR(VLOOKUP(A43,'درآمد سود سهام'!A:S,13,0),0)</f>
        <v>0</v>
      </c>
      <c r="D43" s="9"/>
      <c r="E43" s="9">
        <f>IFERROR(VLOOKUP(A43,'درآمد ناشی از تغییر قیمت اوراق'!A:Q,9,0),0)</f>
        <v>2083539969</v>
      </c>
      <c r="F43" s="9"/>
      <c r="G43" s="9">
        <f>IFERROR(VLOOKUP(A43,'درآمد ناشی از فروش'!A:Q,9,0),0)</f>
        <v>0</v>
      </c>
      <c r="H43" s="9"/>
      <c r="I43" s="9">
        <f t="shared" si="2"/>
        <v>2083539969</v>
      </c>
      <c r="J43" s="9"/>
      <c r="K43" s="1">
        <f t="shared" si="4"/>
        <v>1.2097188217709291E-3</v>
      </c>
      <c r="L43" s="9"/>
      <c r="M43" s="9">
        <f>IFERROR(VLOOKUP(A43,'درآمد سود سهام'!A:S,19,0),0)</f>
        <v>1443700000</v>
      </c>
      <c r="N43" s="9"/>
      <c r="O43" s="9">
        <f>IFERROR(VLOOKUP(A43,'درآمد ناشی از تغییر قیمت اوراق'!A:Q,17,0),0)</f>
        <v>10450821755</v>
      </c>
      <c r="P43" s="9"/>
      <c r="Q43" s="9">
        <f>IFERROR(VLOOKUP(A43,'درآمد ناشی از فروش'!A:Q,17,0),0)</f>
        <v>0</v>
      </c>
      <c r="R43" s="9"/>
      <c r="S43" s="9">
        <f t="shared" si="3"/>
        <v>11894521755</v>
      </c>
      <c r="T43" s="9"/>
      <c r="U43" s="1">
        <f t="shared" si="5"/>
        <v>5.227650199893831E-3</v>
      </c>
    </row>
    <row r="44" spans="1:21" ht="21" x14ac:dyDescent="0.55000000000000004">
      <c r="A44" s="25" t="s">
        <v>106</v>
      </c>
      <c r="C44" s="9">
        <f>IFERROR(VLOOKUP(A44,'درآمد سود سهام'!A:S,13,0),0)</f>
        <v>0</v>
      </c>
      <c r="D44" s="9"/>
      <c r="E44" s="9">
        <f>IFERROR(VLOOKUP(A44,'درآمد ناشی از تغییر قیمت اوراق'!A:Q,9,0),0)</f>
        <v>52976754669</v>
      </c>
      <c r="F44" s="9"/>
      <c r="G44" s="9">
        <f>IFERROR(VLOOKUP(A44,'درآمد ناشی از فروش'!A:Q,9,0),0)</f>
        <v>0</v>
      </c>
      <c r="H44" s="9"/>
      <c r="I44" s="9">
        <f t="shared" si="2"/>
        <v>52976754669</v>
      </c>
      <c r="J44" s="9"/>
      <c r="K44" s="1">
        <f t="shared" si="4"/>
        <v>3.0758698269747593E-2</v>
      </c>
      <c r="L44" s="9"/>
      <c r="M44" s="9">
        <f>IFERROR(VLOOKUP(A44,'درآمد سود سهام'!A:S,19,0),0)</f>
        <v>0</v>
      </c>
      <c r="N44" s="9"/>
      <c r="O44" s="9">
        <f>IFERROR(VLOOKUP(A44,'درآمد ناشی از تغییر قیمت اوراق'!A:Q,17,0),0)</f>
        <v>33400684209</v>
      </c>
      <c r="P44" s="9"/>
      <c r="Q44" s="9">
        <f>IFERROR(VLOOKUP(A44,'درآمد ناشی از فروش'!A:Q,17,0),0)</f>
        <v>0</v>
      </c>
      <c r="R44" s="9"/>
      <c r="S44" s="9">
        <f t="shared" si="3"/>
        <v>33400684209</v>
      </c>
      <c r="T44" s="9"/>
      <c r="U44" s="1">
        <f t="shared" si="5"/>
        <v>1.4679622861538882E-2</v>
      </c>
    </row>
    <row r="45" spans="1:21" ht="21" x14ac:dyDescent="0.55000000000000004">
      <c r="A45" s="25" t="s">
        <v>102</v>
      </c>
      <c r="C45" s="9">
        <f>IFERROR(VLOOKUP(A45,'درآمد سود سهام'!A:S,13,0),0)</f>
        <v>0</v>
      </c>
      <c r="D45" s="9"/>
      <c r="E45" s="9">
        <f>IFERROR(VLOOKUP(A45,'درآمد ناشی از تغییر قیمت اوراق'!A:Q,9,0),0)</f>
        <v>1</v>
      </c>
      <c r="F45" s="9"/>
      <c r="G45" s="9">
        <f>IFERROR(VLOOKUP(A45,'درآمد ناشی از فروش'!A:Q,9,0),0)</f>
        <v>0</v>
      </c>
      <c r="H45" s="9"/>
      <c r="I45" s="9">
        <f t="shared" si="2"/>
        <v>1</v>
      </c>
      <c r="J45" s="9"/>
      <c r="K45" s="1">
        <f t="shared" si="4"/>
        <v>5.8060744683075919E-13</v>
      </c>
      <c r="L45" s="9"/>
      <c r="M45" s="9">
        <f>IFERROR(VLOOKUP(A45,'درآمد سود سهام'!A:S,19,0),0)</f>
        <v>229013860</v>
      </c>
      <c r="N45" s="9"/>
      <c r="O45" s="9">
        <f>IFERROR(VLOOKUP(A45,'درآمد ناشی از تغییر قیمت اوراق'!A:Q,17,0),0)</f>
        <v>-807683473</v>
      </c>
      <c r="P45" s="9"/>
      <c r="Q45" s="9">
        <f>IFERROR(VLOOKUP(A45,'درآمد ناشی از فروش'!A:Q,17,0),0)</f>
        <v>0</v>
      </c>
      <c r="R45" s="9"/>
      <c r="S45" s="9">
        <f t="shared" si="3"/>
        <v>-578669613</v>
      </c>
      <c r="T45" s="9"/>
      <c r="U45" s="1">
        <f t="shared" si="5"/>
        <v>-2.5432567869324442E-4</v>
      </c>
    </row>
    <row r="46" spans="1:21" ht="21" x14ac:dyDescent="0.55000000000000004">
      <c r="A46" s="25" t="s">
        <v>108</v>
      </c>
      <c r="C46" s="9">
        <f>IFERROR(VLOOKUP(A46,'درآمد سود سهام'!A:S,13,0),0)</f>
        <v>0</v>
      </c>
      <c r="D46" s="9"/>
      <c r="E46" s="9">
        <f>IFERROR(VLOOKUP(A46,'درآمد ناشی از تغییر قیمت اوراق'!A:Q,9,0),0)</f>
        <v>667221346</v>
      </c>
      <c r="F46" s="9"/>
      <c r="G46" s="9">
        <f>IFERROR(VLOOKUP(A46,'درآمد ناشی از فروش'!A:Q,9,0),0)</f>
        <v>2922067314</v>
      </c>
      <c r="H46" s="9"/>
      <c r="I46" s="9">
        <f t="shared" si="2"/>
        <v>3589288660</v>
      </c>
      <c r="J46" s="9"/>
      <c r="K46" s="1">
        <f t="shared" ref="K46:K52" si="6">+I46/$I$53</f>
        <v>2.0839677248211969E-3</v>
      </c>
      <c r="L46" s="9"/>
      <c r="M46" s="9">
        <f>IFERROR(VLOOKUP(A46,'درآمد سود سهام'!A:S,19,0),0)</f>
        <v>3850663507</v>
      </c>
      <c r="N46" s="9"/>
      <c r="O46" s="9">
        <f>IFERROR(VLOOKUP(A46,'درآمد ناشی از تغییر قیمت اوراق'!A:Q,17,0),0)</f>
        <v>2567082719</v>
      </c>
      <c r="P46" s="9"/>
      <c r="Q46" s="9">
        <f>IFERROR(VLOOKUP(A46,'درآمد ناشی از فروش'!A:Q,17,0),0)</f>
        <v>2922067314</v>
      </c>
      <c r="R46" s="9"/>
      <c r="S46" s="9">
        <f t="shared" si="3"/>
        <v>9339813540</v>
      </c>
      <c r="T46" s="9"/>
      <c r="U46" s="1">
        <f t="shared" ref="U46:U52" si="7">+S46/$S$53</f>
        <v>4.1048542450921018E-3</v>
      </c>
    </row>
    <row r="47" spans="1:21" ht="21" x14ac:dyDescent="0.55000000000000004">
      <c r="A47" s="25" t="s">
        <v>70</v>
      </c>
      <c r="C47" s="9">
        <f>IFERROR(VLOOKUP(A47,'درآمد سود سهام'!A:S,13,0),0)</f>
        <v>0</v>
      </c>
      <c r="D47" s="9"/>
      <c r="E47" s="9">
        <f>IFERROR(VLOOKUP(A47,'درآمد ناشی از تغییر قیمت اوراق'!A:Q,9,0),0)</f>
        <v>0</v>
      </c>
      <c r="F47" s="9"/>
      <c r="G47" s="9">
        <f>IFERROR(VLOOKUP(A47,'درآمد ناشی از فروش'!A:Q,9,0),0)</f>
        <v>0</v>
      </c>
      <c r="H47" s="9"/>
      <c r="I47" s="9">
        <f t="shared" si="2"/>
        <v>0</v>
      </c>
      <c r="J47" s="9"/>
      <c r="K47" s="1">
        <f t="shared" si="6"/>
        <v>0</v>
      </c>
      <c r="L47" s="9"/>
      <c r="M47" s="9">
        <f>IFERROR(VLOOKUP(A47,'درآمد سود سهام'!A:S,19,0),0)</f>
        <v>32451704421</v>
      </c>
      <c r="N47" s="9"/>
      <c r="O47" s="9">
        <f>IFERROR(VLOOKUP(A47,'درآمد ناشی از تغییر قیمت اوراق'!A:Q,17,0),0)</f>
        <v>-101952134846</v>
      </c>
      <c r="P47" s="9"/>
      <c r="Q47" s="9">
        <f>IFERROR(VLOOKUP(A47,'درآمد ناشی از فروش'!A:Q,17,0),0)</f>
        <v>1605548953</v>
      </c>
      <c r="R47" s="9"/>
      <c r="S47" s="9">
        <f t="shared" si="3"/>
        <v>-67894881472</v>
      </c>
      <c r="T47" s="9"/>
      <c r="U47" s="1">
        <f t="shared" si="7"/>
        <v>-2.9839845435540066E-2</v>
      </c>
    </row>
    <row r="48" spans="1:21" ht="21" x14ac:dyDescent="0.55000000000000004">
      <c r="A48" s="25" t="s">
        <v>109</v>
      </c>
      <c r="C48" s="9">
        <f>IFERROR(VLOOKUP(A48,'درآمد سود سهام'!A:S,13,0),0)</f>
        <v>0</v>
      </c>
      <c r="D48" s="9"/>
      <c r="E48" s="9">
        <f>IFERROR(VLOOKUP(A48,'درآمد ناشی از تغییر قیمت اوراق'!A:Q,9,0),0)</f>
        <v>0</v>
      </c>
      <c r="F48" s="9"/>
      <c r="G48" s="9">
        <f>IFERROR(VLOOKUP(A48,'درآمد ناشی از فروش'!A:Q,9,0),0)</f>
        <v>-13241436523</v>
      </c>
      <c r="H48" s="9"/>
      <c r="I48" s="9">
        <f t="shared" ref="I48" si="8">+G48+E48+C48</f>
        <v>-13241436523</v>
      </c>
      <c r="J48" s="9"/>
      <c r="K48" s="1">
        <f t="shared" si="6"/>
        <v>-7.6880766519905955E-3</v>
      </c>
      <c r="L48" s="9"/>
      <c r="M48" s="9">
        <f>IFERROR(VLOOKUP(A48,'درآمد سود سهام'!A:S,19,0),0)</f>
        <v>0</v>
      </c>
      <c r="N48" s="9"/>
      <c r="O48" s="9">
        <f>IFERROR(VLOOKUP(A48,'درآمد ناشی از تغییر قیمت اوراق'!A:Q,17,0),0)</f>
        <v>0</v>
      </c>
      <c r="P48" s="9"/>
      <c r="Q48" s="9">
        <f>IFERROR(VLOOKUP(A48,'درآمد ناشی از فروش'!A:Q,17,0),0)</f>
        <v>-13241436523</v>
      </c>
      <c r="R48" s="9"/>
      <c r="S48" s="9">
        <f t="shared" ref="S48" si="9">+Q48+O48+M48</f>
        <v>-13241436523</v>
      </c>
      <c r="T48" s="9"/>
      <c r="U48" s="1">
        <f t="shared" si="7"/>
        <v>-5.8196201337178035E-3</v>
      </c>
    </row>
    <row r="49" spans="1:21" ht="21" x14ac:dyDescent="0.55000000000000004">
      <c r="A49" s="25" t="s">
        <v>119</v>
      </c>
      <c r="C49" s="9">
        <f>IFERROR(VLOOKUP(A49,'درآمد سود سهام'!A:S,13,0),0)</f>
        <v>0</v>
      </c>
      <c r="D49" s="9"/>
      <c r="E49" s="9">
        <f>IFERROR(VLOOKUP(A49,'درآمد ناشی از تغییر قیمت اوراق'!A:Q,9,0),0)</f>
        <v>8898419774</v>
      </c>
      <c r="F49" s="9"/>
      <c r="G49" s="9">
        <f>IFERROR(VLOOKUP(A49,'درآمد ناشی از فروش'!A:Q,9,0),0)</f>
        <v>0</v>
      </c>
      <c r="H49" s="9"/>
      <c r="I49" s="9">
        <f t="shared" ref="I49:I50" si="10">+G49+E49+C49</f>
        <v>8898419774</v>
      </c>
      <c r="J49" s="9"/>
      <c r="K49" s="1">
        <f t="shared" ref="K49:K50" si="11">+I49/$I$53</f>
        <v>5.1664887858104813E-3</v>
      </c>
      <c r="L49" s="9"/>
      <c r="M49" s="9">
        <f>IFERROR(VLOOKUP(A49,'درآمد سود سهام'!A:S,19,0),0)</f>
        <v>0</v>
      </c>
      <c r="N49" s="9"/>
      <c r="O49" s="9">
        <f>IFERROR(VLOOKUP(A49,'درآمد ناشی از تغییر قیمت اوراق'!A:Q,17,0),0)</f>
        <v>8898419774</v>
      </c>
      <c r="P49" s="9"/>
      <c r="Q49" s="9">
        <f>IFERROR(VLOOKUP(A49,'درآمد ناشی از فروش'!A:Q,17,0),0)</f>
        <v>0</v>
      </c>
      <c r="R49" s="9"/>
      <c r="S49" s="9">
        <f t="shared" ref="S49:S50" si="12">+Q49+O49+M49</f>
        <v>8898419774</v>
      </c>
      <c r="T49" s="9"/>
      <c r="U49" s="1">
        <f t="shared" ref="U49:U50" si="13">+S49/$S$53</f>
        <v>3.9108613921981367E-3</v>
      </c>
    </row>
    <row r="50" spans="1:21" ht="21" x14ac:dyDescent="0.55000000000000004">
      <c r="A50" s="25" t="s">
        <v>98</v>
      </c>
      <c r="C50" s="9">
        <f>IFERROR(VLOOKUP(A50,'درآمد سود سهام'!A:S,13,0),0)</f>
        <v>0</v>
      </c>
      <c r="D50" s="9"/>
      <c r="E50" s="9">
        <f>IFERROR(VLOOKUP(A50,'درآمد ناشی از تغییر قیمت اوراق'!A:Q,9,0),0)</f>
        <v>0</v>
      </c>
      <c r="F50" s="9"/>
      <c r="G50" s="9">
        <f>IFERROR(VLOOKUP(A50,'درآمد ناشی از فروش'!A:Q,9,0),0)</f>
        <v>0</v>
      </c>
      <c r="H50" s="9"/>
      <c r="I50" s="9">
        <f t="shared" si="10"/>
        <v>0</v>
      </c>
      <c r="J50" s="9"/>
      <c r="K50" s="1">
        <f t="shared" si="11"/>
        <v>0</v>
      </c>
      <c r="L50" s="9"/>
      <c r="M50" s="9">
        <f>IFERROR(VLOOKUP(A50,'درآمد سود سهام'!A:S,19,0),0)</f>
        <v>0</v>
      </c>
      <c r="N50" s="9"/>
      <c r="O50" s="9">
        <f>IFERROR(VLOOKUP(A50,'درآمد ناشی از تغییر قیمت اوراق'!A:Q,17,0),0)</f>
        <v>0</v>
      </c>
      <c r="P50" s="9"/>
      <c r="Q50" s="9">
        <f>IFERROR(VLOOKUP(A50,'درآمد ناشی از فروش'!A:Q,17,0),0)</f>
        <v>1522598549</v>
      </c>
      <c r="R50" s="9"/>
      <c r="S50" s="9">
        <f t="shared" si="12"/>
        <v>1522598549</v>
      </c>
      <c r="T50" s="9"/>
      <c r="U50" s="1">
        <f t="shared" si="13"/>
        <v>6.6918307208879517E-4</v>
      </c>
    </row>
    <row r="51" spans="1:21" ht="21" x14ac:dyDescent="0.55000000000000004">
      <c r="A51" s="25" t="s">
        <v>68</v>
      </c>
      <c r="C51" s="9">
        <f>IFERROR(VLOOKUP(A51,'درآمد سود سهام'!A:S,13,0),0)</f>
        <v>0</v>
      </c>
      <c r="D51" s="9"/>
      <c r="E51" s="9">
        <f>IFERROR(VLOOKUP(A51,'درآمد ناشی از تغییر قیمت اوراق'!A:Q,9,0),0)</f>
        <v>-12018863627</v>
      </c>
      <c r="F51" s="9"/>
      <c r="G51" s="9">
        <f>IFERROR(VLOOKUP(A51,'درآمد ناشی از فروش'!A:Q,9,0),0)</f>
        <v>0</v>
      </c>
      <c r="H51" s="9"/>
      <c r="I51" s="9">
        <f t="shared" si="2"/>
        <v>-12018863627</v>
      </c>
      <c r="J51" s="9"/>
      <c r="K51" s="1">
        <f t="shared" si="6"/>
        <v>-6.9782417242795483E-3</v>
      </c>
      <c r="L51" s="9"/>
      <c r="M51" s="9">
        <f>IFERROR(VLOOKUP(A51,'درآمد سود سهام'!A:S,19,0),0)</f>
        <v>13236706641</v>
      </c>
      <c r="N51" s="9"/>
      <c r="O51" s="9">
        <f>IFERROR(VLOOKUP(A51,'درآمد ناشی از تغییر قیمت اوراق'!A:Q,17,0),0)</f>
        <v>-52808378002</v>
      </c>
      <c r="P51" s="9"/>
      <c r="Q51" s="9">
        <f>IFERROR(VLOOKUP(A51,'درآمد ناشی از فروش'!A:Q,17,0),0)</f>
        <v>0</v>
      </c>
      <c r="R51" s="9"/>
      <c r="S51" s="9">
        <f t="shared" si="3"/>
        <v>-39571671361</v>
      </c>
      <c r="T51" s="9"/>
      <c r="U51" s="1">
        <f t="shared" si="7"/>
        <v>-1.7391775807506154E-2</v>
      </c>
    </row>
    <row r="52" spans="1:21" ht="21.75" thickBot="1" x14ac:dyDescent="0.6">
      <c r="A52" s="25" t="s">
        <v>79</v>
      </c>
      <c r="C52" s="9">
        <f>IFERROR(VLOOKUP(A52,'درآمد سود سهام'!A:S,13,0),0)</f>
        <v>0</v>
      </c>
      <c r="D52" s="9"/>
      <c r="E52" s="9">
        <f>IFERROR(VLOOKUP(A52,'درآمد ناشی از تغییر قیمت اوراق'!A:Q,9,0),0)</f>
        <v>49399174484</v>
      </c>
      <c r="F52" s="9"/>
      <c r="G52" s="9">
        <f>IFERROR(VLOOKUP(A52,'درآمد ناشی از فروش'!A:Q,9,0),0)</f>
        <v>0</v>
      </c>
      <c r="H52" s="9"/>
      <c r="I52" s="9">
        <f t="shared" si="2"/>
        <v>49399174484</v>
      </c>
      <c r="J52" s="9"/>
      <c r="K52" s="1">
        <f t="shared" si="6"/>
        <v>2.8681528572702428E-2</v>
      </c>
      <c r="L52" s="9"/>
      <c r="M52" s="9">
        <f>IFERROR(VLOOKUP(A52,'درآمد سود سهام'!A:S,19,0),0)</f>
        <v>12083256976</v>
      </c>
      <c r="N52" s="9"/>
      <c r="O52" s="9">
        <f>IFERROR(VLOOKUP(A52,'درآمد ناشی از تغییر قیمت اوراق'!A:Q,17,0),0)</f>
        <v>90017036363</v>
      </c>
      <c r="P52" s="9"/>
      <c r="Q52" s="9">
        <f>IFERROR(VLOOKUP(A52,'درآمد ناشی از فروش'!A:Q,17,0),0)</f>
        <v>459527598</v>
      </c>
      <c r="R52" s="9"/>
      <c r="S52" s="9">
        <f t="shared" si="3"/>
        <v>102559820937</v>
      </c>
      <c r="T52" s="9"/>
      <c r="U52" s="1">
        <f t="shared" si="7"/>
        <v>4.507510932055827E-2</v>
      </c>
    </row>
    <row r="53" spans="1:21" s="25" customFormat="1" ht="21.75" thickBot="1" x14ac:dyDescent="0.6">
      <c r="A53" s="25" t="s">
        <v>15</v>
      </c>
      <c r="C53" s="4">
        <f>SUM(C8:C52)</f>
        <v>73888774356</v>
      </c>
      <c r="D53" s="3"/>
      <c r="E53" s="4">
        <f>SUM(E8:E52)</f>
        <v>1731805505709</v>
      </c>
      <c r="F53" s="3"/>
      <c r="G53" s="4">
        <f>SUM(G8:G52)</f>
        <v>-83360187627</v>
      </c>
      <c r="H53" s="3"/>
      <c r="I53" s="4">
        <f>SUM(I8:I52)</f>
        <v>1722334092438</v>
      </c>
      <c r="J53" s="3"/>
      <c r="K53" s="8">
        <f>SUM(K8:K52)</f>
        <v>1</v>
      </c>
      <c r="L53" s="3"/>
      <c r="M53" s="4">
        <f>SUM(M8:M52)</f>
        <v>753047491673</v>
      </c>
      <c r="N53" s="3"/>
      <c r="O53" s="4">
        <f>SUM(O8:O52)</f>
        <v>1189387928466</v>
      </c>
      <c r="P53" s="3"/>
      <c r="Q53" s="4">
        <f>SUM(Q8:Q52)</f>
        <v>332874001911</v>
      </c>
      <c r="R53" s="3"/>
      <c r="S53" s="4">
        <f>SUM(S8:S52)</f>
        <v>2275309422050</v>
      </c>
      <c r="T53" s="3"/>
      <c r="U53" s="8">
        <f>SUM(U8:U52)</f>
        <v>1</v>
      </c>
    </row>
    <row r="54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39"/>
  <sheetViews>
    <sheetView rightToLeft="1" topLeftCell="A14" zoomScale="85" zoomScaleNormal="85" workbookViewId="0">
      <selection activeCell="G27" sqref="G27"/>
    </sheetView>
  </sheetViews>
  <sheetFormatPr defaultRowHeight="18.75" x14ac:dyDescent="0.2"/>
  <cols>
    <col min="1" max="1" width="29.875" style="9" bestFit="1" customWidth="1"/>
    <col min="2" max="2" width="0.875" style="9" customWidth="1"/>
    <col min="3" max="3" width="17.5" style="9" customWidth="1"/>
    <col min="4" max="4" width="0.875" style="9" customWidth="1"/>
    <col min="5" max="5" width="30.625" style="9" customWidth="1"/>
    <col min="6" max="6" width="0.875" style="9" customWidth="1"/>
    <col min="7" max="7" width="21" style="9" customWidth="1"/>
    <col min="8" max="8" width="0.875" style="9" customWidth="1"/>
    <col min="9" max="9" width="20.125" style="9" customWidth="1"/>
    <col min="10" max="10" width="0.875" style="9" customWidth="1"/>
    <col min="11" max="11" width="17.5" style="9" customWidth="1"/>
    <col min="12" max="12" width="0.875" style="9" customWidth="1"/>
    <col min="13" max="13" width="21" style="9" customWidth="1"/>
    <col min="14" max="14" width="0.875" style="9" customWidth="1"/>
    <col min="15" max="15" width="20.125" style="9" customWidth="1"/>
    <col min="16" max="16" width="0.875" style="9" customWidth="1"/>
    <col min="17" max="17" width="17.5" style="9" customWidth="1"/>
    <col min="18" max="18" width="0.875" style="9" customWidth="1"/>
    <col min="19" max="19" width="21" style="9" customWidth="1"/>
    <col min="20" max="20" width="0.875" style="9" customWidth="1"/>
    <col min="21" max="21" width="9.875" style="9" bestFit="1" customWidth="1"/>
    <col min="22" max="16384" width="9" style="9"/>
  </cols>
  <sheetData>
    <row r="2" spans="1:19" ht="26.25" x14ac:dyDescent="0.2">
      <c r="A2" s="69" t="str">
        <f>+درآمدها!A2</f>
        <v>صندوق سرمایه‌گذاری بخشی صنایع مفید - اکتان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  <c r="N2" s="69" t="s">
        <v>0</v>
      </c>
      <c r="O2" s="69" t="s">
        <v>0</v>
      </c>
      <c r="P2" s="69" t="s">
        <v>0</v>
      </c>
      <c r="Q2" s="69" t="s">
        <v>0</v>
      </c>
      <c r="R2" s="69" t="s">
        <v>0</v>
      </c>
      <c r="S2" s="69" t="s">
        <v>0</v>
      </c>
    </row>
    <row r="3" spans="1:19" ht="26.25" x14ac:dyDescent="0.2">
      <c r="A3" s="69" t="s">
        <v>23</v>
      </c>
      <c r="B3" s="69" t="s">
        <v>23</v>
      </c>
      <c r="C3" s="69" t="s">
        <v>23</v>
      </c>
      <c r="D3" s="69" t="s">
        <v>23</v>
      </c>
      <c r="E3" s="69" t="s">
        <v>23</v>
      </c>
      <c r="F3" s="69" t="s">
        <v>23</v>
      </c>
      <c r="G3" s="69" t="s">
        <v>23</v>
      </c>
      <c r="H3" s="69" t="s">
        <v>23</v>
      </c>
      <c r="I3" s="69" t="s">
        <v>23</v>
      </c>
      <c r="J3" s="69" t="s">
        <v>23</v>
      </c>
      <c r="K3" s="69" t="s">
        <v>23</v>
      </c>
      <c r="L3" s="69" t="s">
        <v>23</v>
      </c>
      <c r="M3" s="69" t="s">
        <v>23</v>
      </c>
      <c r="N3" s="69" t="s">
        <v>23</v>
      </c>
      <c r="O3" s="69" t="s">
        <v>23</v>
      </c>
      <c r="P3" s="69" t="s">
        <v>23</v>
      </c>
      <c r="Q3" s="69" t="s">
        <v>23</v>
      </c>
      <c r="R3" s="69" t="s">
        <v>23</v>
      </c>
      <c r="S3" s="69" t="s">
        <v>23</v>
      </c>
    </row>
    <row r="4" spans="1:19" ht="26.25" x14ac:dyDescent="0.2">
      <c r="A4" s="69" t="str">
        <f>+سهام!A4</f>
        <v>برای ماه منتهی به 1405/05/31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  <c r="N4" s="69" t="s">
        <v>2</v>
      </c>
      <c r="O4" s="69" t="s">
        <v>2</v>
      </c>
      <c r="P4" s="69" t="s">
        <v>2</v>
      </c>
      <c r="Q4" s="69" t="s">
        <v>2</v>
      </c>
      <c r="R4" s="69" t="s">
        <v>2</v>
      </c>
      <c r="S4" s="69" t="s">
        <v>2</v>
      </c>
    </row>
    <row r="6" spans="1:19" ht="27" thickBot="1" x14ac:dyDescent="0.25">
      <c r="A6" s="70" t="s">
        <v>3</v>
      </c>
      <c r="C6" s="70" t="s">
        <v>31</v>
      </c>
      <c r="D6" s="70" t="s">
        <v>31</v>
      </c>
      <c r="E6" s="70" t="s">
        <v>31</v>
      </c>
      <c r="F6" s="70" t="s">
        <v>31</v>
      </c>
      <c r="G6" s="70" t="s">
        <v>31</v>
      </c>
      <c r="I6" s="70" t="s">
        <v>25</v>
      </c>
      <c r="J6" s="70" t="s">
        <v>25</v>
      </c>
      <c r="K6" s="70" t="s">
        <v>25</v>
      </c>
      <c r="L6" s="70" t="s">
        <v>25</v>
      </c>
      <c r="M6" s="70" t="s">
        <v>25</v>
      </c>
      <c r="O6" s="70" t="s">
        <v>26</v>
      </c>
      <c r="P6" s="70" t="s">
        <v>26</v>
      </c>
      <c r="Q6" s="70" t="s">
        <v>26</v>
      </c>
      <c r="R6" s="70" t="s">
        <v>26</v>
      </c>
      <c r="S6" s="70" t="s">
        <v>26</v>
      </c>
    </row>
    <row r="7" spans="1:19" ht="27" thickBot="1" x14ac:dyDescent="0.25">
      <c r="A7" s="70" t="s">
        <v>3</v>
      </c>
      <c r="C7" s="53" t="s">
        <v>32</v>
      </c>
      <c r="E7" s="53" t="s">
        <v>33</v>
      </c>
      <c r="G7" s="53" t="s">
        <v>34</v>
      </c>
      <c r="I7" s="53" t="s">
        <v>35</v>
      </c>
      <c r="K7" s="53" t="s">
        <v>29</v>
      </c>
      <c r="M7" s="53" t="s">
        <v>36</v>
      </c>
      <c r="O7" s="53" t="s">
        <v>35</v>
      </c>
      <c r="Q7" s="53" t="s">
        <v>29</v>
      </c>
      <c r="S7" s="53" t="s">
        <v>36</v>
      </c>
    </row>
    <row r="8" spans="1:19" ht="21" x14ac:dyDescent="0.2">
      <c r="A8" s="3" t="s">
        <v>63</v>
      </c>
      <c r="C8" s="9" t="s">
        <v>100</v>
      </c>
      <c r="E8" s="9" t="s">
        <v>100</v>
      </c>
      <c r="G8" s="9">
        <v>0</v>
      </c>
      <c r="I8" s="9">
        <v>0</v>
      </c>
      <c r="K8" s="9">
        <v>0</v>
      </c>
      <c r="M8" s="9">
        <v>0</v>
      </c>
      <c r="O8" s="9">
        <v>33905621120</v>
      </c>
      <c r="Q8" s="9">
        <v>0</v>
      </c>
      <c r="S8" s="9">
        <f>+Q8+O8</f>
        <v>33905621120</v>
      </c>
    </row>
    <row r="9" spans="1:19" ht="21" x14ac:dyDescent="0.2">
      <c r="A9" s="3" t="s">
        <v>64</v>
      </c>
      <c r="C9" s="9" t="s">
        <v>100</v>
      </c>
      <c r="E9" s="9" t="s">
        <v>100</v>
      </c>
      <c r="G9" s="9">
        <v>0</v>
      </c>
      <c r="I9" s="9">
        <v>0</v>
      </c>
      <c r="K9" s="9">
        <v>0</v>
      </c>
      <c r="M9" s="9">
        <v>0</v>
      </c>
      <c r="O9" s="9">
        <v>19375464000</v>
      </c>
      <c r="Q9" s="9">
        <v>0</v>
      </c>
      <c r="S9" s="9">
        <f>+Q9+O9</f>
        <v>19375464000</v>
      </c>
    </row>
    <row r="10" spans="1:19" ht="21" x14ac:dyDescent="0.2">
      <c r="A10" s="3" t="s">
        <v>85</v>
      </c>
      <c r="C10" s="9" t="s">
        <v>100</v>
      </c>
      <c r="E10" s="9" t="s">
        <v>100</v>
      </c>
      <c r="G10" s="9">
        <v>0</v>
      </c>
      <c r="I10" s="9">
        <v>0</v>
      </c>
      <c r="K10" s="9">
        <v>0</v>
      </c>
      <c r="M10" s="9">
        <v>0</v>
      </c>
      <c r="O10" s="9">
        <v>74238937696</v>
      </c>
      <c r="Q10" s="9">
        <v>-8067479188</v>
      </c>
      <c r="S10" s="9">
        <f t="shared" ref="S10:S37" si="0">+Q10+O10</f>
        <v>66171458508</v>
      </c>
    </row>
    <row r="11" spans="1:19" ht="21" x14ac:dyDescent="0.2">
      <c r="A11" s="3" t="s">
        <v>91</v>
      </c>
      <c r="C11" s="9" t="s">
        <v>100</v>
      </c>
      <c r="E11" s="9" t="s">
        <v>100</v>
      </c>
      <c r="G11" s="9">
        <v>0</v>
      </c>
      <c r="I11" s="9">
        <v>0</v>
      </c>
      <c r="K11" s="9">
        <v>0</v>
      </c>
      <c r="M11" s="9">
        <v>0</v>
      </c>
      <c r="O11" s="9">
        <v>8398977300</v>
      </c>
      <c r="Q11" s="9">
        <v>-926395424</v>
      </c>
      <c r="S11" s="9">
        <f t="shared" si="0"/>
        <v>7472581876</v>
      </c>
    </row>
    <row r="12" spans="1:19" ht="21" x14ac:dyDescent="0.2">
      <c r="A12" s="3" t="s">
        <v>105</v>
      </c>
      <c r="C12" s="9" t="s">
        <v>100</v>
      </c>
      <c r="E12" s="9" t="s">
        <v>100</v>
      </c>
      <c r="G12" s="9">
        <v>0</v>
      </c>
      <c r="I12" s="9">
        <v>0</v>
      </c>
      <c r="K12" s="9">
        <v>0</v>
      </c>
      <c r="M12" s="9">
        <v>0</v>
      </c>
      <c r="O12" s="9">
        <v>1443700000</v>
      </c>
      <c r="Q12" s="9">
        <v>0</v>
      </c>
      <c r="S12" s="9">
        <f t="shared" si="0"/>
        <v>1443700000</v>
      </c>
    </row>
    <row r="13" spans="1:19" ht="21" x14ac:dyDescent="0.2">
      <c r="A13" s="3" t="s">
        <v>82</v>
      </c>
      <c r="C13" s="9" t="s">
        <v>120</v>
      </c>
      <c r="E13" s="9">
        <v>42795098</v>
      </c>
      <c r="G13" s="9">
        <v>485</v>
      </c>
      <c r="I13" s="9">
        <v>20755622530</v>
      </c>
      <c r="K13" s="9">
        <v>-224993198</v>
      </c>
      <c r="M13" s="9">
        <f t="shared" ref="M13" si="1">+K13+I13</f>
        <v>20530629332</v>
      </c>
      <c r="O13" s="9">
        <v>20755622530</v>
      </c>
      <c r="Q13" s="9">
        <v>-224993198</v>
      </c>
      <c r="S13" s="9">
        <f t="shared" si="0"/>
        <v>20530629332</v>
      </c>
    </row>
    <row r="14" spans="1:19" ht="21" x14ac:dyDescent="0.2">
      <c r="A14" s="3" t="s">
        <v>87</v>
      </c>
      <c r="C14" s="9" t="s">
        <v>100</v>
      </c>
      <c r="E14" s="9" t="s">
        <v>100</v>
      </c>
      <c r="G14" s="9">
        <v>0</v>
      </c>
      <c r="I14" s="9">
        <v>0</v>
      </c>
      <c r="K14" s="9">
        <v>0</v>
      </c>
      <c r="M14" s="9">
        <v>0</v>
      </c>
      <c r="O14" s="9">
        <v>1593375000</v>
      </c>
      <c r="Q14" s="9">
        <v>0</v>
      </c>
      <c r="S14" s="9">
        <f t="shared" si="0"/>
        <v>1593375000</v>
      </c>
    </row>
    <row r="15" spans="1:19" ht="21" x14ac:dyDescent="0.2">
      <c r="A15" s="3" t="s">
        <v>104</v>
      </c>
      <c r="C15" s="9" t="s">
        <v>100</v>
      </c>
      <c r="E15" s="9" t="s">
        <v>100</v>
      </c>
      <c r="G15" s="9">
        <v>0</v>
      </c>
      <c r="I15" s="9">
        <v>0</v>
      </c>
      <c r="K15" s="9">
        <v>0</v>
      </c>
      <c r="M15" s="9">
        <v>0</v>
      </c>
      <c r="O15" s="9">
        <v>2740000000</v>
      </c>
      <c r="Q15" s="9">
        <v>0</v>
      </c>
      <c r="S15" s="9">
        <f t="shared" si="0"/>
        <v>2740000000</v>
      </c>
    </row>
    <row r="16" spans="1:19" ht="21" x14ac:dyDescent="0.2">
      <c r="A16" s="3" t="s">
        <v>73</v>
      </c>
      <c r="C16" s="9" t="s">
        <v>100</v>
      </c>
      <c r="E16" s="9" t="s">
        <v>100</v>
      </c>
      <c r="G16" s="9">
        <v>0</v>
      </c>
      <c r="I16" s="9">
        <v>0</v>
      </c>
      <c r="K16" s="9">
        <v>0</v>
      </c>
      <c r="M16" s="9">
        <v>0</v>
      </c>
      <c r="O16" s="9">
        <v>46593846690</v>
      </c>
      <c r="Q16" s="9">
        <v>-2449124972</v>
      </c>
      <c r="S16" s="9">
        <f t="shared" si="0"/>
        <v>44144721718</v>
      </c>
    </row>
    <row r="17" spans="1:19" ht="21" x14ac:dyDescent="0.2">
      <c r="A17" s="3" t="s">
        <v>69</v>
      </c>
      <c r="C17" s="9" t="s">
        <v>100</v>
      </c>
      <c r="E17" s="9" t="s">
        <v>100</v>
      </c>
      <c r="G17" s="9">
        <v>0</v>
      </c>
      <c r="I17" s="9">
        <v>0</v>
      </c>
      <c r="K17" s="9">
        <v>0</v>
      </c>
      <c r="M17" s="9">
        <v>0</v>
      </c>
      <c r="O17" s="9">
        <v>128344505400</v>
      </c>
      <c r="Q17" s="9">
        <v>0</v>
      </c>
      <c r="S17" s="9">
        <f t="shared" si="0"/>
        <v>128344505400</v>
      </c>
    </row>
    <row r="18" spans="1:19" ht="21" x14ac:dyDescent="0.2">
      <c r="A18" s="3" t="s">
        <v>67</v>
      </c>
      <c r="C18" s="9" t="s">
        <v>100</v>
      </c>
      <c r="E18" s="9" t="s">
        <v>100</v>
      </c>
      <c r="G18" s="9">
        <v>0</v>
      </c>
      <c r="I18" s="9">
        <v>0</v>
      </c>
      <c r="K18" s="9">
        <v>0</v>
      </c>
      <c r="M18" s="9">
        <v>0</v>
      </c>
      <c r="O18" s="9">
        <v>12906655944</v>
      </c>
      <c r="Q18" s="9">
        <v>-1541325619</v>
      </c>
      <c r="S18" s="9">
        <f t="shared" si="0"/>
        <v>11365330325</v>
      </c>
    </row>
    <row r="19" spans="1:19" ht="21" x14ac:dyDescent="0.2">
      <c r="A19" s="3" t="s">
        <v>71</v>
      </c>
      <c r="C19" s="9" t="s">
        <v>100</v>
      </c>
      <c r="E19" s="9" t="s">
        <v>100</v>
      </c>
      <c r="G19" s="9">
        <v>0</v>
      </c>
      <c r="I19" s="9">
        <v>0</v>
      </c>
      <c r="K19" s="9">
        <v>0</v>
      </c>
      <c r="M19" s="9">
        <v>0</v>
      </c>
      <c r="O19" s="9">
        <v>14700296000</v>
      </c>
      <c r="Q19" s="9">
        <v>0</v>
      </c>
      <c r="S19" s="9">
        <f t="shared" si="0"/>
        <v>14700296000</v>
      </c>
    </row>
    <row r="20" spans="1:19" ht="21" x14ac:dyDescent="0.2">
      <c r="A20" s="3" t="s">
        <v>61</v>
      </c>
      <c r="C20" s="9" t="s">
        <v>100</v>
      </c>
      <c r="E20" s="9" t="s">
        <v>100</v>
      </c>
      <c r="G20" s="9">
        <v>0</v>
      </c>
      <c r="I20" s="9">
        <v>0</v>
      </c>
      <c r="K20" s="9">
        <v>0</v>
      </c>
      <c r="M20" s="9">
        <v>0</v>
      </c>
      <c r="O20" s="9">
        <v>23494366400</v>
      </c>
      <c r="Q20" s="9">
        <v>0</v>
      </c>
      <c r="S20" s="9">
        <f t="shared" si="0"/>
        <v>23494366400</v>
      </c>
    </row>
    <row r="21" spans="1:19" ht="21" x14ac:dyDescent="0.2">
      <c r="A21" s="3" t="s">
        <v>78</v>
      </c>
      <c r="C21" s="9" t="s">
        <v>100</v>
      </c>
      <c r="E21" s="9" t="s">
        <v>100</v>
      </c>
      <c r="G21" s="9">
        <v>0</v>
      </c>
      <c r="I21" s="9">
        <v>0</v>
      </c>
      <c r="K21" s="9">
        <v>0</v>
      </c>
      <c r="M21" s="9">
        <v>0</v>
      </c>
      <c r="O21" s="9">
        <v>598773600</v>
      </c>
      <c r="Q21" s="9">
        <v>-20210095</v>
      </c>
      <c r="S21" s="9">
        <f t="shared" si="0"/>
        <v>578563505</v>
      </c>
    </row>
    <row r="22" spans="1:19" ht="21" x14ac:dyDescent="0.2">
      <c r="A22" s="3" t="s">
        <v>70</v>
      </c>
      <c r="C22" s="9" t="s">
        <v>100</v>
      </c>
      <c r="E22" s="9" t="s">
        <v>100</v>
      </c>
      <c r="G22" s="9">
        <v>0</v>
      </c>
      <c r="I22" s="9">
        <v>0</v>
      </c>
      <c r="K22" s="9">
        <v>0</v>
      </c>
      <c r="M22" s="9">
        <v>0</v>
      </c>
      <c r="O22" s="9">
        <v>34252107200</v>
      </c>
      <c r="Q22" s="9">
        <v>-1800402779</v>
      </c>
      <c r="S22" s="9">
        <f t="shared" si="0"/>
        <v>32451704421</v>
      </c>
    </row>
    <row r="23" spans="1:19" ht="21" x14ac:dyDescent="0.2">
      <c r="A23" s="3" t="s">
        <v>55</v>
      </c>
      <c r="C23" s="9" t="s">
        <v>100</v>
      </c>
      <c r="E23" s="9" t="s">
        <v>100</v>
      </c>
      <c r="G23" s="9">
        <v>0</v>
      </c>
      <c r="I23" s="9">
        <v>0</v>
      </c>
      <c r="K23" s="9">
        <v>0</v>
      </c>
      <c r="M23" s="9">
        <v>0</v>
      </c>
      <c r="O23" s="9">
        <v>27216869604</v>
      </c>
      <c r="Q23" s="9">
        <v>0</v>
      </c>
      <c r="S23" s="9">
        <f t="shared" si="0"/>
        <v>27216869604</v>
      </c>
    </row>
    <row r="24" spans="1:19" ht="21" x14ac:dyDescent="0.2">
      <c r="A24" s="3" t="s">
        <v>68</v>
      </c>
      <c r="C24" s="9" t="s">
        <v>100</v>
      </c>
      <c r="E24" s="9" t="s">
        <v>100</v>
      </c>
      <c r="G24" s="9">
        <v>0</v>
      </c>
      <c r="I24" s="9">
        <v>0</v>
      </c>
      <c r="K24" s="9">
        <v>0</v>
      </c>
      <c r="M24" s="9">
        <v>0</v>
      </c>
      <c r="O24" s="9">
        <v>15140616500</v>
      </c>
      <c r="Q24" s="9">
        <v>-1903909859</v>
      </c>
      <c r="S24" s="9">
        <f t="shared" si="0"/>
        <v>13236706641</v>
      </c>
    </row>
    <row r="25" spans="1:19" ht="21" x14ac:dyDescent="0.2">
      <c r="A25" s="3" t="s">
        <v>79</v>
      </c>
      <c r="C25" s="9" t="s">
        <v>100</v>
      </c>
      <c r="E25" s="9" t="s">
        <v>100</v>
      </c>
      <c r="G25" s="9">
        <v>0</v>
      </c>
      <c r="I25" s="9">
        <v>0</v>
      </c>
      <c r="K25" s="9">
        <v>0</v>
      </c>
      <c r="M25" s="9">
        <v>0</v>
      </c>
      <c r="O25" s="9">
        <v>12579829180</v>
      </c>
      <c r="Q25" s="9">
        <v>-496572204</v>
      </c>
      <c r="S25" s="9">
        <f t="shared" si="0"/>
        <v>12083256976</v>
      </c>
    </row>
    <row r="26" spans="1:19" ht="21" x14ac:dyDescent="0.2">
      <c r="A26" s="3" t="s">
        <v>52</v>
      </c>
      <c r="C26" s="9" t="s">
        <v>100</v>
      </c>
      <c r="E26" s="9" t="s">
        <v>100</v>
      </c>
      <c r="G26" s="9">
        <v>0</v>
      </c>
      <c r="I26" s="9">
        <v>0</v>
      </c>
      <c r="K26" s="9">
        <v>0</v>
      </c>
      <c r="M26" s="9">
        <v>0</v>
      </c>
      <c r="O26" s="9">
        <v>95463807120</v>
      </c>
      <c r="Q26" s="9">
        <v>0</v>
      </c>
      <c r="S26" s="9">
        <f t="shared" si="0"/>
        <v>95463807120</v>
      </c>
    </row>
    <row r="27" spans="1:19" ht="21" x14ac:dyDescent="0.2">
      <c r="A27" s="3" t="s">
        <v>57</v>
      </c>
      <c r="C27" s="9" t="s">
        <v>121</v>
      </c>
      <c r="E27" s="9">
        <v>16023581</v>
      </c>
      <c r="G27" s="9">
        <v>3850</v>
      </c>
      <c r="I27" s="9">
        <v>61690786850</v>
      </c>
      <c r="K27" s="9">
        <v>-8332641826</v>
      </c>
      <c r="M27" s="9">
        <f t="shared" ref="M27" si="2">+K27+I27</f>
        <v>53358145024</v>
      </c>
      <c r="O27" s="9">
        <v>61690786850</v>
      </c>
      <c r="Q27" s="9">
        <v>-8332641826</v>
      </c>
      <c r="S27" s="9">
        <f t="shared" si="0"/>
        <v>53358145024</v>
      </c>
    </row>
    <row r="28" spans="1:19" ht="21" x14ac:dyDescent="0.2">
      <c r="A28" s="3" t="s">
        <v>74</v>
      </c>
      <c r="C28" s="9" t="s">
        <v>100</v>
      </c>
      <c r="E28" s="9" t="s">
        <v>100</v>
      </c>
      <c r="G28" s="9">
        <v>0</v>
      </c>
      <c r="I28" s="9">
        <v>0</v>
      </c>
      <c r="K28" s="9">
        <v>0</v>
      </c>
      <c r="M28" s="9">
        <v>0</v>
      </c>
      <c r="O28" s="9">
        <v>6925078079</v>
      </c>
      <c r="Q28" s="9">
        <v>-351206821</v>
      </c>
      <c r="S28" s="9">
        <f t="shared" si="0"/>
        <v>6573871258</v>
      </c>
    </row>
    <row r="29" spans="1:19" ht="21" x14ac:dyDescent="0.2">
      <c r="A29" s="3" t="s">
        <v>59</v>
      </c>
      <c r="C29" s="9" t="s">
        <v>100</v>
      </c>
      <c r="E29" s="9" t="s">
        <v>100</v>
      </c>
      <c r="G29" s="9">
        <v>0</v>
      </c>
      <c r="I29" s="9">
        <v>0</v>
      </c>
      <c r="K29" s="9">
        <v>0</v>
      </c>
      <c r="M29" s="9">
        <v>0</v>
      </c>
      <c r="O29" s="9">
        <v>5672359000</v>
      </c>
      <c r="Q29" s="9">
        <v>-162283059</v>
      </c>
      <c r="S29" s="9">
        <f t="shared" si="0"/>
        <v>5510075941</v>
      </c>
    </row>
    <row r="30" spans="1:19" ht="21" x14ac:dyDescent="0.2">
      <c r="A30" s="3" t="s">
        <v>54</v>
      </c>
      <c r="C30" s="9" t="s">
        <v>100</v>
      </c>
      <c r="E30" s="9" t="s">
        <v>100</v>
      </c>
      <c r="G30" s="9">
        <v>0</v>
      </c>
      <c r="I30" s="9">
        <v>0</v>
      </c>
      <c r="K30" s="9">
        <v>0</v>
      </c>
      <c r="M30" s="9">
        <v>0</v>
      </c>
      <c r="O30" s="9">
        <v>57868400700</v>
      </c>
      <c r="Q30" s="9">
        <v>-549632028</v>
      </c>
      <c r="S30" s="9">
        <f t="shared" si="0"/>
        <v>57318768672</v>
      </c>
    </row>
    <row r="31" spans="1:19" ht="21" x14ac:dyDescent="0.2">
      <c r="A31" s="3" t="s">
        <v>60</v>
      </c>
      <c r="C31" s="9" t="s">
        <v>100</v>
      </c>
      <c r="E31" s="9" t="s">
        <v>100</v>
      </c>
      <c r="G31" s="9">
        <v>0</v>
      </c>
      <c r="I31" s="9">
        <v>0</v>
      </c>
      <c r="K31" s="9">
        <v>0</v>
      </c>
      <c r="M31" s="9">
        <v>0</v>
      </c>
      <c r="O31" s="9">
        <v>52252060000</v>
      </c>
      <c r="Q31" s="9">
        <v>0</v>
      </c>
      <c r="S31" s="9">
        <f t="shared" si="0"/>
        <v>52252060000</v>
      </c>
    </row>
    <row r="32" spans="1:19" ht="21" x14ac:dyDescent="0.2">
      <c r="A32" s="3" t="s">
        <v>81</v>
      </c>
      <c r="C32" s="9" t="s">
        <v>100</v>
      </c>
      <c r="E32" s="9" t="s">
        <v>100</v>
      </c>
      <c r="G32" s="9">
        <v>0</v>
      </c>
      <c r="I32" s="9">
        <v>0</v>
      </c>
      <c r="K32" s="9">
        <v>0</v>
      </c>
      <c r="M32" s="9">
        <v>0</v>
      </c>
      <c r="O32" s="9">
        <v>4427275500</v>
      </c>
      <c r="Q32" s="9">
        <v>-109424979</v>
      </c>
      <c r="S32" s="9">
        <f t="shared" si="0"/>
        <v>4317850521</v>
      </c>
    </row>
    <row r="33" spans="1:19" ht="21" x14ac:dyDescent="0.2">
      <c r="A33" s="3" t="s">
        <v>51</v>
      </c>
      <c r="C33" s="9" t="s">
        <v>100</v>
      </c>
      <c r="E33" s="9" t="s">
        <v>100</v>
      </c>
      <c r="G33" s="9">
        <v>0</v>
      </c>
      <c r="I33" s="9">
        <v>0</v>
      </c>
      <c r="K33" s="9">
        <v>0</v>
      </c>
      <c r="M33" s="9">
        <v>0</v>
      </c>
      <c r="O33" s="9">
        <v>11041533000</v>
      </c>
      <c r="Q33" s="9">
        <v>-1133334979</v>
      </c>
      <c r="S33" s="9">
        <f t="shared" si="0"/>
        <v>9908198021</v>
      </c>
    </row>
    <row r="34" spans="1:19" ht="21" x14ac:dyDescent="0.2">
      <c r="A34" s="3" t="s">
        <v>96</v>
      </c>
      <c r="C34" s="9" t="s">
        <v>100</v>
      </c>
      <c r="E34" s="9" t="s">
        <v>100</v>
      </c>
      <c r="G34" s="9">
        <v>0</v>
      </c>
      <c r="I34" s="9">
        <v>0</v>
      </c>
      <c r="K34" s="9">
        <v>0</v>
      </c>
      <c r="M34" s="9">
        <v>0</v>
      </c>
      <c r="O34" s="9">
        <v>1800000000</v>
      </c>
      <c r="Q34" s="9">
        <v>-220673077</v>
      </c>
      <c r="S34" s="9">
        <f t="shared" si="0"/>
        <v>1579326923</v>
      </c>
    </row>
    <row r="35" spans="1:19" ht="21" x14ac:dyDescent="0.2">
      <c r="A35" s="3" t="s">
        <v>56</v>
      </c>
      <c r="C35" s="9" t="s">
        <v>100</v>
      </c>
      <c r="E35" s="9" t="s">
        <v>100</v>
      </c>
      <c r="G35" s="9">
        <v>0</v>
      </c>
      <c r="I35" s="9">
        <v>0</v>
      </c>
      <c r="K35" s="9">
        <v>0</v>
      </c>
      <c r="M35" s="9">
        <v>0</v>
      </c>
      <c r="O35" s="9">
        <v>1836560000</v>
      </c>
      <c r="Q35" s="9">
        <v>0</v>
      </c>
      <c r="S35" s="9">
        <f t="shared" si="0"/>
        <v>1836560000</v>
      </c>
    </row>
    <row r="36" spans="1:19" ht="21" x14ac:dyDescent="0.2">
      <c r="A36" s="3" t="s">
        <v>108</v>
      </c>
      <c r="C36" s="9" t="s">
        <v>100</v>
      </c>
      <c r="E36" s="9" t="s">
        <v>100</v>
      </c>
      <c r="G36" s="9">
        <v>0</v>
      </c>
      <c r="I36" s="9">
        <v>0</v>
      </c>
      <c r="K36" s="9">
        <v>0</v>
      </c>
      <c r="M36" s="9">
        <v>0</v>
      </c>
      <c r="O36" s="9">
        <v>3895500000</v>
      </c>
      <c r="Q36" s="9">
        <v>-44836493</v>
      </c>
      <c r="S36" s="9">
        <f t="shared" si="0"/>
        <v>3850663507</v>
      </c>
    </row>
    <row r="37" spans="1:19" ht="21.75" thickBot="1" x14ac:dyDescent="0.25">
      <c r="A37" s="3" t="s">
        <v>102</v>
      </c>
      <c r="C37" s="9" t="s">
        <v>100</v>
      </c>
      <c r="E37" s="9" t="s">
        <v>100</v>
      </c>
      <c r="G37" s="9">
        <v>0</v>
      </c>
      <c r="I37" s="9">
        <v>0</v>
      </c>
      <c r="K37" s="9">
        <v>0</v>
      </c>
      <c r="M37" s="9">
        <v>0</v>
      </c>
      <c r="O37" s="9">
        <v>242190000</v>
      </c>
      <c r="Q37" s="9">
        <v>-13176140</v>
      </c>
      <c r="S37" s="9">
        <f t="shared" si="0"/>
        <v>229013860</v>
      </c>
    </row>
    <row r="38" spans="1:19" ht="24.75" thickBot="1" x14ac:dyDescent="0.25">
      <c r="I38" s="17">
        <f t="shared" ref="I38:Q38" si="3">SUM(I8:I37)</f>
        <v>82446409380</v>
      </c>
      <c r="J38" s="18">
        <f t="shared" si="3"/>
        <v>0</v>
      </c>
      <c r="K38" s="17">
        <f t="shared" si="3"/>
        <v>-8557635024</v>
      </c>
      <c r="L38" s="18">
        <f t="shared" si="3"/>
        <v>0</v>
      </c>
      <c r="M38" s="17">
        <f t="shared" si="3"/>
        <v>73888774356</v>
      </c>
      <c r="N38" s="18">
        <f t="shared" si="3"/>
        <v>0</v>
      </c>
      <c r="O38" s="17">
        <f t="shared" si="3"/>
        <v>781395114413</v>
      </c>
      <c r="P38" s="18">
        <f t="shared" si="3"/>
        <v>0</v>
      </c>
      <c r="Q38" s="17">
        <f t="shared" si="3"/>
        <v>-28347622740</v>
      </c>
      <c r="R38" s="18"/>
      <c r="S38" s="17">
        <f>SUM(S8:S37)</f>
        <v>753047491673</v>
      </c>
    </row>
    <row r="39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2"/>
  <sheetViews>
    <sheetView rightToLeft="1" workbookViewId="0">
      <selection activeCell="G27" sqref="G27"/>
    </sheetView>
  </sheetViews>
  <sheetFormatPr defaultRowHeight="18.75" x14ac:dyDescent="0.45"/>
  <cols>
    <col min="1" max="1" width="17.125" style="15" customWidth="1"/>
    <col min="2" max="2" width="0.875" style="15" customWidth="1"/>
    <col min="3" max="3" width="32.125" style="15" bestFit="1" customWidth="1"/>
    <col min="4" max="4" width="0.875" style="15" customWidth="1"/>
    <col min="5" max="5" width="27.875" style="15" bestFit="1" customWidth="1"/>
    <col min="6" max="6" width="0.875" style="15" customWidth="1"/>
    <col min="7" max="7" width="32.125" style="15" bestFit="1" customWidth="1"/>
    <col min="8" max="8" width="0.875" style="15" customWidth="1"/>
    <col min="9" max="9" width="27.875" style="15" bestFit="1" customWidth="1"/>
    <col min="10" max="10" width="0.875" style="15" customWidth="1"/>
    <col min="11" max="11" width="8" style="15" customWidth="1"/>
    <col min="12" max="16384" width="9" style="15"/>
  </cols>
  <sheetData>
    <row r="2" spans="1:9" ht="26.25" x14ac:dyDescent="0.45">
      <c r="A2" s="69" t="str">
        <f>+درآمدها!A2</f>
        <v>صندوق سرمایه‌گذاری بخشی صنایع مفید - اکتان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</row>
    <row r="3" spans="1:9" ht="26.25" x14ac:dyDescent="0.45">
      <c r="A3" s="69" t="s">
        <v>23</v>
      </c>
      <c r="B3" s="69" t="s">
        <v>23</v>
      </c>
      <c r="C3" s="69" t="s">
        <v>23</v>
      </c>
      <c r="D3" s="69" t="s">
        <v>23</v>
      </c>
      <c r="E3" s="69" t="s">
        <v>23</v>
      </c>
      <c r="F3" s="69" t="s">
        <v>23</v>
      </c>
      <c r="G3" s="69" t="s">
        <v>23</v>
      </c>
      <c r="H3" s="69" t="s">
        <v>23</v>
      </c>
      <c r="I3" s="69" t="s">
        <v>23</v>
      </c>
    </row>
    <row r="4" spans="1:9" ht="26.25" x14ac:dyDescent="0.45">
      <c r="A4" s="69" t="str">
        <f>+سهام!A4</f>
        <v>برای ماه منتهی به 1405/05/31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</row>
    <row r="6" spans="1:9" ht="27" thickBot="1" x14ac:dyDescent="0.5">
      <c r="A6" s="33" t="s">
        <v>45</v>
      </c>
      <c r="C6" s="70" t="s">
        <v>25</v>
      </c>
      <c r="D6" s="70" t="s">
        <v>25</v>
      </c>
      <c r="E6" s="70" t="s">
        <v>25</v>
      </c>
      <c r="G6" s="70" t="s">
        <v>26</v>
      </c>
      <c r="H6" s="70" t="s">
        <v>26</v>
      </c>
      <c r="I6" s="70" t="s">
        <v>26</v>
      </c>
    </row>
    <row r="7" spans="1:9" ht="27" thickBot="1" x14ac:dyDescent="0.5">
      <c r="A7" s="33" t="s">
        <v>46</v>
      </c>
      <c r="C7" s="33" t="s">
        <v>47</v>
      </c>
      <c r="E7" s="33" t="s">
        <v>48</v>
      </c>
      <c r="G7" s="33" t="s">
        <v>47</v>
      </c>
      <c r="I7" s="33" t="s">
        <v>48</v>
      </c>
    </row>
    <row r="8" spans="1:9" ht="22.5" x14ac:dyDescent="0.55000000000000004">
      <c r="A8" s="23" t="s">
        <v>22</v>
      </c>
      <c r="B8" s="24"/>
      <c r="C8" s="23">
        <f>+'سود سپرده بانکی'!G8</f>
        <v>4666011456</v>
      </c>
      <c r="D8" s="24"/>
      <c r="E8" s="40">
        <f>+C8/$C$11</f>
        <v>0.99997853844729245</v>
      </c>
      <c r="F8" s="24"/>
      <c r="G8" s="23">
        <f>+'سود سپرده بانکی'!M8</f>
        <v>23977033078</v>
      </c>
      <c r="H8" s="24"/>
      <c r="I8" s="40">
        <f>+G8/$G$11</f>
        <v>0.99996660619941546</v>
      </c>
    </row>
    <row r="9" spans="1:9" ht="22.5" x14ac:dyDescent="0.55000000000000004">
      <c r="A9" s="23" t="s">
        <v>99</v>
      </c>
      <c r="B9" s="24"/>
      <c r="C9" s="23">
        <f>+'سود سپرده بانکی'!G9</f>
        <v>96581</v>
      </c>
      <c r="D9" s="24"/>
      <c r="E9" s="40">
        <f>+C9/$C$11</f>
        <v>2.0698390506004355E-5</v>
      </c>
      <c r="F9" s="24"/>
      <c r="G9" s="23">
        <f>+'سود سپرده بانکی'!M9</f>
        <v>779889</v>
      </c>
      <c r="H9" s="24"/>
      <c r="I9" s="40">
        <f>+G9/$G$11</f>
        <v>3.2525415217357104E-5</v>
      </c>
    </row>
    <row r="10" spans="1:9" ht="23.25" thickBot="1" x14ac:dyDescent="0.6">
      <c r="A10" s="23" t="s">
        <v>83</v>
      </c>
      <c r="B10" s="24"/>
      <c r="C10" s="23">
        <f>+'سود سپرده بانکی'!G10</f>
        <v>3561</v>
      </c>
      <c r="D10" s="24"/>
      <c r="E10" s="40">
        <f>+C10/$C$11</f>
        <v>7.6316220159121878E-7</v>
      </c>
      <c r="F10" s="24"/>
      <c r="G10" s="23">
        <f>+'سود سپرده بانکی'!M10</f>
        <v>20822</v>
      </c>
      <c r="H10" s="24"/>
      <c r="I10" s="40">
        <f>+G10/$G$11</f>
        <v>8.683853672199629E-7</v>
      </c>
    </row>
    <row r="11" spans="1:9" ht="21.75" thickBot="1" x14ac:dyDescent="0.6">
      <c r="A11" s="15" t="s">
        <v>15</v>
      </c>
      <c r="B11" s="25"/>
      <c r="C11" s="4">
        <f>SUM(C8:C10)</f>
        <v>4666111598</v>
      </c>
      <c r="D11" s="3"/>
      <c r="E11" s="8">
        <f>SUM(E8:E10)</f>
        <v>1</v>
      </c>
      <c r="F11" s="3"/>
      <c r="G11" s="4">
        <f>SUM(G8:G10)</f>
        <v>23977833789</v>
      </c>
      <c r="H11" s="3"/>
      <c r="I11" s="8">
        <f>SUM(I8:I10)</f>
        <v>1</v>
      </c>
    </row>
    <row r="12" spans="1:9" ht="19.5" thickTop="1" x14ac:dyDescent="0.45">
      <c r="E12" s="26"/>
    </row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اکتان</vt:lpstr>
      <vt:lpstr>سهام</vt:lpstr>
      <vt:lpstr>تعدیل قیمت</vt:lpstr>
      <vt:lpstr>سپرده</vt:lpstr>
      <vt:lpstr>درآمدها</vt:lpstr>
      <vt:lpstr>سایر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2026-08-26T16:25:58Z</dcterms:modified>
</cp:coreProperties>
</file>