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5\بخشی\"/>
    </mc:Choice>
  </mc:AlternateContent>
  <xr:revisionPtr revIDLastSave="0" documentId="13_ncr:1_{C1BE8AC6-F551-40A3-BD72-486C0318CE49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دارونو" sheetId="15" r:id="rId1"/>
    <sheet name="سهام" sheetId="1" r:id="rId2"/>
    <sheet name="سپرده" sheetId="2" r:id="rId3"/>
    <sheet name="درآمدها" sheetId="10" r:id="rId4"/>
    <sheet name="سایر درآمدها" sheetId="14" r:id="rId5"/>
    <sheet name="درآمد سرمایه‌گذاری در سهام" sheetId="7" r:id="rId6"/>
    <sheet name="درآمد سود سهام" sheetId="13" r:id="rId7"/>
    <sheet name="درآمد سپرده بانکی" sheetId="8" r:id="rId8"/>
    <sheet name="سود سپرده بانکی" sheetId="3" r:id="rId9"/>
    <sheet name="درآمد ناشی از فروش" sheetId="12" r:id="rId10"/>
    <sheet name="درآمد ناشی از تغییر قیمت اوراق" sheetId="5" r:id="rId11"/>
  </sheets>
  <definedNames>
    <definedName name="_xlnm._FilterDatabase" localSheetId="9" hidden="1">'درآمد ناشی از فروش'!$K$6:$Q$57</definedName>
    <definedName name="_xlnm._FilterDatabase" localSheetId="1" hidden="1">سهام!$A$6:$A$49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2" l="1"/>
  <c r="G10" i="10"/>
  <c r="C59" i="7"/>
  <c r="C60" i="7" s="1"/>
  <c r="E59" i="7"/>
  <c r="E60" i="7" s="1"/>
  <c r="G59" i="7"/>
  <c r="G60" i="7" s="1"/>
  <c r="M59" i="7"/>
  <c r="M60" i="7" s="1"/>
  <c r="O59" i="7"/>
  <c r="O60" i="7" s="1"/>
  <c r="Q59" i="7"/>
  <c r="S59" i="7" s="1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8" i="5"/>
  <c r="I49" i="12"/>
  <c r="I50" i="12"/>
  <c r="I51" i="12"/>
  <c r="I54" i="12"/>
  <c r="I55" i="12"/>
  <c r="I57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52" i="12"/>
  <c r="I53" i="12"/>
  <c r="I56" i="12"/>
  <c r="M59" i="12"/>
  <c r="O59" i="12"/>
  <c r="Q59" i="12"/>
  <c r="Q11" i="12"/>
  <c r="Q12" i="12"/>
  <c r="Q13" i="12"/>
  <c r="Q14" i="12"/>
  <c r="Q15" i="12"/>
  <c r="Q16" i="12"/>
  <c r="M45" i="13"/>
  <c r="M21" i="13"/>
  <c r="M19" i="13"/>
  <c r="S11" i="13"/>
  <c r="S12" i="13"/>
  <c r="S13" i="13"/>
  <c r="S14" i="13"/>
  <c r="S15" i="13"/>
  <c r="S16" i="13"/>
  <c r="I12" i="2"/>
  <c r="I14" i="2" s="1"/>
  <c r="I13" i="2"/>
  <c r="G14" i="2"/>
  <c r="E14" i="2"/>
  <c r="C14" i="2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8" i="5"/>
  <c r="M48" i="5"/>
  <c r="O48" i="5"/>
  <c r="Q9" i="12"/>
  <c r="Q10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8" i="12"/>
  <c r="G9" i="3"/>
  <c r="C9" i="8" s="1"/>
  <c r="M9" i="3"/>
  <c r="G9" i="8" s="1"/>
  <c r="S45" i="13"/>
  <c r="S44" i="13"/>
  <c r="S43" i="13"/>
  <c r="S42" i="13"/>
  <c r="S41" i="13"/>
  <c r="S40" i="13"/>
  <c r="S39" i="13"/>
  <c r="S38" i="13"/>
  <c r="S37" i="13"/>
  <c r="S36" i="13"/>
  <c r="S35" i="13"/>
  <c r="S34" i="13"/>
  <c r="S33" i="13"/>
  <c r="S32" i="13"/>
  <c r="S31" i="13"/>
  <c r="S30" i="13"/>
  <c r="S29" i="13"/>
  <c r="S28" i="13"/>
  <c r="S27" i="13"/>
  <c r="S26" i="13"/>
  <c r="S25" i="13"/>
  <c r="S24" i="13"/>
  <c r="S23" i="13"/>
  <c r="S22" i="13"/>
  <c r="S21" i="13"/>
  <c r="S20" i="13"/>
  <c r="S19" i="13"/>
  <c r="S18" i="13"/>
  <c r="S17" i="13"/>
  <c r="S10" i="13"/>
  <c r="S9" i="13"/>
  <c r="S8" i="13"/>
  <c r="I11" i="2"/>
  <c r="G11" i="3"/>
  <c r="G10" i="3"/>
  <c r="C10" i="8" s="1"/>
  <c r="G8" i="3"/>
  <c r="C8" i="8" s="1"/>
  <c r="M10" i="3"/>
  <c r="G10" i="8" s="1"/>
  <c r="M11" i="3"/>
  <c r="G11" i="8" s="1"/>
  <c r="M8" i="3"/>
  <c r="G8" i="8" s="1"/>
  <c r="K12" i="3"/>
  <c r="I12" i="3"/>
  <c r="E12" i="3"/>
  <c r="C12" i="3"/>
  <c r="K46" i="13"/>
  <c r="I46" i="13"/>
  <c r="O46" i="13"/>
  <c r="Q46" i="13"/>
  <c r="I10" i="2"/>
  <c r="I9" i="2"/>
  <c r="I8" i="2"/>
  <c r="A4" i="14"/>
  <c r="A2" i="14"/>
  <c r="E9" i="14"/>
  <c r="C9" i="14"/>
  <c r="C9" i="10" s="1"/>
  <c r="I59" i="7" l="1"/>
  <c r="S60" i="7"/>
  <c r="U59" i="7" s="1"/>
  <c r="I60" i="7"/>
  <c r="K59" i="7" s="1"/>
  <c r="Q60" i="7"/>
  <c r="E59" i="12"/>
  <c r="G59" i="12"/>
  <c r="I8" i="12"/>
  <c r="I59" i="12" s="1"/>
  <c r="I48" i="5"/>
  <c r="G12" i="3"/>
  <c r="C11" i="8"/>
  <c r="C12" i="8" s="1"/>
  <c r="E9" i="8" s="1"/>
  <c r="M12" i="3"/>
  <c r="M46" i="13"/>
  <c r="S46" i="13"/>
  <c r="I6" i="2"/>
  <c r="C6" i="2"/>
  <c r="G50" i="1"/>
  <c r="E11" i="8" l="1"/>
  <c r="C8" i="10"/>
  <c r="Y50" i="1"/>
  <c r="K50" i="1"/>
  <c r="O50" i="1"/>
  <c r="U50" i="1"/>
  <c r="W50" i="1"/>
  <c r="A4" i="13"/>
  <c r="M51" i="7" l="1"/>
  <c r="C52" i="7"/>
  <c r="C51" i="7"/>
  <c r="M52" i="7"/>
  <c r="M57" i="7"/>
  <c r="C48" i="7"/>
  <c r="M48" i="7"/>
  <c r="C57" i="7"/>
  <c r="M56" i="7"/>
  <c r="C56" i="7"/>
  <c r="C50" i="7"/>
  <c r="M50" i="7"/>
  <c r="C43" i="7"/>
  <c r="M44" i="7"/>
  <c r="C44" i="7"/>
  <c r="M43" i="7"/>
  <c r="C45" i="7"/>
  <c r="M45" i="7"/>
  <c r="C41" i="7"/>
  <c r="M41" i="7"/>
  <c r="C49" i="7"/>
  <c r="M49" i="7"/>
  <c r="M9" i="7"/>
  <c r="M16" i="7"/>
  <c r="M24" i="7"/>
  <c r="M32" i="7"/>
  <c r="M38" i="7"/>
  <c r="M58" i="7"/>
  <c r="C14" i="7"/>
  <c r="C21" i="7"/>
  <c r="C29" i="7"/>
  <c r="C36" i="7"/>
  <c r="C53" i="7"/>
  <c r="C40" i="7"/>
  <c r="M10" i="7"/>
  <c r="M17" i="7"/>
  <c r="M25" i="7"/>
  <c r="M33" i="7"/>
  <c r="M8" i="7"/>
  <c r="C22" i="7"/>
  <c r="C30" i="7"/>
  <c r="C42" i="7"/>
  <c r="C54" i="7"/>
  <c r="M31" i="7"/>
  <c r="C47" i="7"/>
  <c r="M11" i="7"/>
  <c r="M18" i="7"/>
  <c r="M26" i="7"/>
  <c r="M34" i="7"/>
  <c r="M39" i="7"/>
  <c r="M46" i="7"/>
  <c r="C15" i="7"/>
  <c r="C23" i="7"/>
  <c r="C31" i="7"/>
  <c r="C37" i="7"/>
  <c r="C55" i="7"/>
  <c r="M37" i="7"/>
  <c r="C13" i="7"/>
  <c r="M12" i="7"/>
  <c r="M19" i="7"/>
  <c r="M27" i="7"/>
  <c r="M35" i="7"/>
  <c r="C9" i="7"/>
  <c r="C16" i="7"/>
  <c r="C24" i="7"/>
  <c r="C32" i="7"/>
  <c r="C38" i="7"/>
  <c r="C58" i="7"/>
  <c r="C28" i="7"/>
  <c r="M13" i="7"/>
  <c r="M20" i="7"/>
  <c r="M28" i="7"/>
  <c r="M40" i="7"/>
  <c r="M47" i="7"/>
  <c r="C10" i="7"/>
  <c r="C17" i="7"/>
  <c r="C25" i="7"/>
  <c r="C33" i="7"/>
  <c r="C8" i="7"/>
  <c r="M23" i="7"/>
  <c r="M14" i="7"/>
  <c r="M21" i="7"/>
  <c r="M29" i="7"/>
  <c r="M36" i="7"/>
  <c r="M53" i="7"/>
  <c r="C11" i="7"/>
  <c r="C18" i="7"/>
  <c r="C26" i="7"/>
  <c r="C34" i="7"/>
  <c r="C39" i="7"/>
  <c r="C46" i="7"/>
  <c r="M15" i="7"/>
  <c r="C20" i="7"/>
  <c r="M22" i="7"/>
  <c r="M30" i="7"/>
  <c r="M42" i="7"/>
  <c r="M54" i="7"/>
  <c r="C12" i="7"/>
  <c r="C19" i="7"/>
  <c r="C27" i="7"/>
  <c r="C35" i="7"/>
  <c r="M55" i="7"/>
  <c r="A4" i="12"/>
  <c r="A2" i="12"/>
  <c r="Q51" i="7" l="1"/>
  <c r="Q52" i="7"/>
  <c r="G52" i="7"/>
  <c r="G51" i="7"/>
  <c r="G56" i="7"/>
  <c r="G48" i="7"/>
  <c r="Q56" i="7"/>
  <c r="Q57" i="7"/>
  <c r="Q48" i="7"/>
  <c r="G57" i="7"/>
  <c r="Q50" i="7"/>
  <c r="G50" i="7"/>
  <c r="G44" i="7"/>
  <c r="Q45" i="7"/>
  <c r="G43" i="7"/>
  <c r="Q44" i="7"/>
  <c r="Q43" i="7"/>
  <c r="G45" i="7"/>
  <c r="Q41" i="7"/>
  <c r="G41" i="7"/>
  <c r="G49" i="7"/>
  <c r="Q49" i="7"/>
  <c r="Q35" i="7"/>
  <c r="G35" i="7"/>
  <c r="Q22" i="7"/>
  <c r="Q30" i="7"/>
  <c r="Q38" i="7"/>
  <c r="Q58" i="7"/>
  <c r="G14" i="7"/>
  <c r="G21" i="7"/>
  <c r="G29" i="7"/>
  <c r="G37" i="7"/>
  <c r="G55" i="7"/>
  <c r="Q36" i="7"/>
  <c r="G40" i="7"/>
  <c r="Q15" i="7"/>
  <c r="Q23" i="7"/>
  <c r="Q31" i="7"/>
  <c r="Q8" i="7"/>
  <c r="G22" i="7"/>
  <c r="G30" i="7"/>
  <c r="G38" i="7"/>
  <c r="G58" i="7"/>
  <c r="G34" i="7"/>
  <c r="Q9" i="7"/>
  <c r="Q16" i="7"/>
  <c r="Q24" i="7"/>
  <c r="Q32" i="7"/>
  <c r="Q39" i="7"/>
  <c r="Q46" i="7"/>
  <c r="G15" i="7"/>
  <c r="G23" i="7"/>
  <c r="G31" i="7"/>
  <c r="G8" i="7"/>
  <c r="Q10" i="7"/>
  <c r="Q17" i="7"/>
  <c r="Q25" i="7"/>
  <c r="Q33" i="7"/>
  <c r="G9" i="7"/>
  <c r="G16" i="7"/>
  <c r="G24" i="7"/>
  <c r="G32" i="7"/>
  <c r="G39" i="7"/>
  <c r="G46" i="7"/>
  <c r="Q19" i="7"/>
  <c r="G18" i="7"/>
  <c r="G47" i="7"/>
  <c r="Q11" i="7"/>
  <c r="Q18" i="7"/>
  <c r="Q26" i="7"/>
  <c r="Q34" i="7"/>
  <c r="Q40" i="7"/>
  <c r="Q47" i="7"/>
  <c r="G10" i="7"/>
  <c r="G17" i="7"/>
  <c r="G25" i="7"/>
  <c r="G33" i="7"/>
  <c r="Q27" i="7"/>
  <c r="G26" i="7"/>
  <c r="Q12" i="7"/>
  <c r="Q13" i="7"/>
  <c r="Q20" i="7"/>
  <c r="Q28" i="7"/>
  <c r="Q42" i="7"/>
  <c r="Q54" i="7"/>
  <c r="G12" i="7"/>
  <c r="G19" i="7"/>
  <c r="G27" i="7"/>
  <c r="G36" i="7"/>
  <c r="G53" i="7"/>
  <c r="Q53" i="7"/>
  <c r="Q14" i="7"/>
  <c r="Q21" i="7"/>
  <c r="Q29" i="7"/>
  <c r="Q37" i="7"/>
  <c r="Q55" i="7"/>
  <c r="G13" i="7"/>
  <c r="G20" i="7"/>
  <c r="G28" i="7"/>
  <c r="G42" i="7"/>
  <c r="G54" i="7"/>
  <c r="G11" i="7"/>
  <c r="A4" i="5"/>
  <c r="A4" i="3"/>
  <c r="A4" i="8"/>
  <c r="A4" i="7"/>
  <c r="A4" i="10"/>
  <c r="A4" i="2"/>
  <c r="A2" i="5"/>
  <c r="A2" i="3"/>
  <c r="A2" i="8"/>
  <c r="A2" i="7"/>
  <c r="A2" i="10"/>
  <c r="A2" i="2"/>
  <c r="O51" i="7" l="1"/>
  <c r="S51" i="7" s="1"/>
  <c r="E52" i="7"/>
  <c r="I52" i="7" s="1"/>
  <c r="E51" i="7"/>
  <c r="I51" i="7" s="1"/>
  <c r="O52" i="7"/>
  <c r="S52" i="7" s="1"/>
  <c r="E56" i="7"/>
  <c r="I56" i="7" s="1"/>
  <c r="O57" i="7"/>
  <c r="S57" i="7" s="1"/>
  <c r="E48" i="7"/>
  <c r="I48" i="7" s="1"/>
  <c r="O56" i="7"/>
  <c r="S56" i="7" s="1"/>
  <c r="O48" i="7"/>
  <c r="S48" i="7" s="1"/>
  <c r="E57" i="7"/>
  <c r="I57" i="7" s="1"/>
  <c r="O50" i="7"/>
  <c r="S50" i="7" s="1"/>
  <c r="E50" i="7"/>
  <c r="I50" i="7" s="1"/>
  <c r="O45" i="7"/>
  <c r="S45" i="7" s="1"/>
  <c r="E43" i="7"/>
  <c r="I43" i="7" s="1"/>
  <c r="O44" i="7"/>
  <c r="S44" i="7" s="1"/>
  <c r="E45" i="7"/>
  <c r="I45" i="7" s="1"/>
  <c r="O43" i="7"/>
  <c r="S43" i="7" s="1"/>
  <c r="E44" i="7"/>
  <c r="I44" i="7" s="1"/>
  <c r="O41" i="7"/>
  <c r="S41" i="7" s="1"/>
  <c r="E41" i="7"/>
  <c r="I41" i="7" s="1"/>
  <c r="O49" i="7"/>
  <c r="S49" i="7" s="1"/>
  <c r="E49" i="7"/>
  <c r="I49" i="7" s="1"/>
  <c r="O35" i="7"/>
  <c r="S35" i="7" s="1"/>
  <c r="E35" i="7"/>
  <c r="I35" i="7" s="1"/>
  <c r="E53" i="7"/>
  <c r="I53" i="7" s="1"/>
  <c r="O22" i="7"/>
  <c r="S22" i="7" s="1"/>
  <c r="O30" i="7"/>
  <c r="S30" i="7" s="1"/>
  <c r="O38" i="7"/>
  <c r="S38" i="7" s="1"/>
  <c r="O58" i="7"/>
  <c r="S58" i="7" s="1"/>
  <c r="O36" i="7"/>
  <c r="S36" i="7" s="1"/>
  <c r="O15" i="7"/>
  <c r="S15" i="7" s="1"/>
  <c r="O23" i="7"/>
  <c r="S23" i="7" s="1"/>
  <c r="O31" i="7"/>
  <c r="S31" i="7" s="1"/>
  <c r="O8" i="7"/>
  <c r="S8" i="7" s="1"/>
  <c r="O9" i="7"/>
  <c r="S9" i="7" s="1"/>
  <c r="O16" i="7"/>
  <c r="S16" i="7" s="1"/>
  <c r="O24" i="7"/>
  <c r="S24" i="7" s="1"/>
  <c r="O32" i="7"/>
  <c r="S32" i="7" s="1"/>
  <c r="O39" i="7"/>
  <c r="S39" i="7" s="1"/>
  <c r="O46" i="7"/>
  <c r="S46" i="7" s="1"/>
  <c r="O27" i="7"/>
  <c r="S27" i="7" s="1"/>
  <c r="O10" i="7"/>
  <c r="S10" i="7" s="1"/>
  <c r="O17" i="7"/>
  <c r="S17" i="7" s="1"/>
  <c r="O25" i="7"/>
  <c r="S25" i="7" s="1"/>
  <c r="O33" i="7"/>
  <c r="S33" i="7" s="1"/>
  <c r="O11" i="7"/>
  <c r="S11" i="7" s="1"/>
  <c r="O18" i="7"/>
  <c r="S18" i="7" s="1"/>
  <c r="O26" i="7"/>
  <c r="S26" i="7" s="1"/>
  <c r="O34" i="7"/>
  <c r="S34" i="7" s="1"/>
  <c r="O40" i="7"/>
  <c r="S40" i="7" s="1"/>
  <c r="O47" i="7"/>
  <c r="S47" i="7" s="1"/>
  <c r="O19" i="7"/>
  <c r="S19" i="7" s="1"/>
  <c r="O13" i="7"/>
  <c r="S13" i="7" s="1"/>
  <c r="O20" i="7"/>
  <c r="S20" i="7" s="1"/>
  <c r="O28" i="7"/>
  <c r="S28" i="7" s="1"/>
  <c r="O42" i="7"/>
  <c r="S42" i="7" s="1"/>
  <c r="O54" i="7"/>
  <c r="S54" i="7" s="1"/>
  <c r="O12" i="7"/>
  <c r="S12" i="7" s="1"/>
  <c r="O53" i="7"/>
  <c r="S53" i="7" s="1"/>
  <c r="O14" i="7"/>
  <c r="S14" i="7" s="1"/>
  <c r="O21" i="7"/>
  <c r="S21" i="7" s="1"/>
  <c r="O29" i="7"/>
  <c r="S29" i="7" s="1"/>
  <c r="O37" i="7"/>
  <c r="S37" i="7" s="1"/>
  <c r="O55" i="7"/>
  <c r="S55" i="7" s="1"/>
  <c r="E32" i="7"/>
  <c r="I32" i="7" s="1"/>
  <c r="E13" i="7"/>
  <c r="I13" i="7" s="1"/>
  <c r="E58" i="7"/>
  <c r="I58" i="7" s="1"/>
  <c r="E38" i="7"/>
  <c r="I38" i="7" s="1"/>
  <c r="E8" i="7"/>
  <c r="I8" i="7" s="1"/>
  <c r="E23" i="7"/>
  <c r="I23" i="7" s="1"/>
  <c r="E46" i="7"/>
  <c r="I46" i="7" s="1"/>
  <c r="E22" i="7"/>
  <c r="I22" i="7" s="1"/>
  <c r="E42" i="7"/>
  <c r="I42" i="7" s="1"/>
  <c r="E28" i="7"/>
  <c r="I28" i="7" s="1"/>
  <c r="E37" i="7"/>
  <c r="I37" i="7" s="1"/>
  <c r="E17" i="7"/>
  <c r="I17" i="7" s="1"/>
  <c r="E11" i="7"/>
  <c r="I11" i="7" s="1"/>
  <c r="E15" i="7"/>
  <c r="I15" i="7" s="1"/>
  <c r="E24" i="7"/>
  <c r="I24" i="7" s="1"/>
  <c r="E55" i="7"/>
  <c r="I55" i="7" s="1"/>
  <c r="E54" i="7"/>
  <c r="I54" i="7" s="1"/>
  <c r="E12" i="7"/>
  <c r="I12" i="7" s="1"/>
  <c r="E18" i="7"/>
  <c r="I18" i="7" s="1"/>
  <c r="E9" i="7"/>
  <c r="I9" i="7" s="1"/>
  <c r="E29" i="7"/>
  <c r="I29" i="7" s="1"/>
  <c r="E34" i="7"/>
  <c r="I34" i="7" s="1"/>
  <c r="E33" i="7"/>
  <c r="I33" i="7" s="1"/>
  <c r="E26" i="7"/>
  <c r="I26" i="7" s="1"/>
  <c r="E25" i="7"/>
  <c r="I25" i="7" s="1"/>
  <c r="E47" i="7"/>
  <c r="I47" i="7" s="1"/>
  <c r="E16" i="7"/>
  <c r="I16" i="7" s="1"/>
  <c r="E20" i="7"/>
  <c r="I20" i="7" s="1"/>
  <c r="E19" i="7"/>
  <c r="I19" i="7" s="1"/>
  <c r="E39" i="7"/>
  <c r="I39" i="7" s="1"/>
  <c r="E10" i="7"/>
  <c r="I10" i="7" s="1"/>
  <c r="E36" i="7"/>
  <c r="I36" i="7" s="1"/>
  <c r="E31" i="7"/>
  <c r="I31" i="7" s="1"/>
  <c r="E14" i="7"/>
  <c r="I14" i="7" s="1"/>
  <c r="E30" i="7"/>
  <c r="I30" i="7" s="1"/>
  <c r="E40" i="7"/>
  <c r="I40" i="7" s="1"/>
  <c r="E27" i="7"/>
  <c r="I27" i="7" s="1"/>
  <c r="E21" i="7"/>
  <c r="I21" i="7" s="1"/>
  <c r="K48" i="7" l="1"/>
  <c r="K52" i="7"/>
  <c r="K51" i="7"/>
  <c r="K56" i="7"/>
  <c r="K57" i="7"/>
  <c r="K50" i="7"/>
  <c r="E10" i="8"/>
  <c r="K43" i="7"/>
  <c r="K44" i="7"/>
  <c r="K45" i="7"/>
  <c r="K49" i="7"/>
  <c r="K41" i="7"/>
  <c r="K8" i="7"/>
  <c r="K35" i="7"/>
  <c r="K26" i="7"/>
  <c r="K32" i="7"/>
  <c r="K10" i="7"/>
  <c r="K15" i="7"/>
  <c r="K14" i="7"/>
  <c r="K24" i="7"/>
  <c r="K12" i="7"/>
  <c r="K54" i="7"/>
  <c r="K38" i="7"/>
  <c r="K46" i="7"/>
  <c r="K33" i="7"/>
  <c r="K16" i="7"/>
  <c r="K21" i="7"/>
  <c r="K30" i="7"/>
  <c r="K39" i="7"/>
  <c r="C7" i="10"/>
  <c r="C10" i="10" s="1"/>
  <c r="E9" i="10" s="1"/>
  <c r="K20" i="7"/>
  <c r="K9" i="7"/>
  <c r="K37" i="7"/>
  <c r="K13" i="7"/>
  <c r="K28" i="7"/>
  <c r="K42" i="7"/>
  <c r="K29" i="7"/>
  <c r="K11" i="7"/>
  <c r="K25" i="7"/>
  <c r="K17" i="7"/>
  <c r="K27" i="7"/>
  <c r="K53" i="7"/>
  <c r="K47" i="7"/>
  <c r="K22" i="7"/>
  <c r="K31" i="7"/>
  <c r="K19" i="7"/>
  <c r="K40" i="7"/>
  <c r="K58" i="7"/>
  <c r="K55" i="7"/>
  <c r="K18" i="7"/>
  <c r="K23" i="7"/>
  <c r="K34" i="7"/>
  <c r="K36" i="7"/>
  <c r="E8" i="8"/>
  <c r="E50" i="1"/>
  <c r="G48" i="5"/>
  <c r="Q48" i="5"/>
  <c r="K60" i="7" l="1"/>
  <c r="E12" i="8"/>
  <c r="G12" i="8"/>
  <c r="I9" i="8" s="1"/>
  <c r="I8" i="8" l="1"/>
  <c r="I11" i="8"/>
  <c r="I10" i="8"/>
  <c r="E48" i="5"/>
  <c r="U48" i="7" l="1"/>
  <c r="U51" i="7"/>
  <c r="U52" i="7"/>
  <c r="I12" i="8"/>
  <c r="U57" i="7"/>
  <c r="U56" i="7"/>
  <c r="U50" i="7"/>
  <c r="U43" i="7"/>
  <c r="U44" i="7"/>
  <c r="U45" i="7"/>
  <c r="U49" i="7"/>
  <c r="U41" i="7"/>
  <c r="U35" i="7"/>
  <c r="U46" i="7"/>
  <c r="U13" i="7"/>
  <c r="U20" i="7"/>
  <c r="U28" i="7"/>
  <c r="U42" i="7"/>
  <c r="U54" i="7"/>
  <c r="U14" i="7"/>
  <c r="U21" i="7"/>
  <c r="U29" i="7"/>
  <c r="U37" i="7"/>
  <c r="U55" i="7"/>
  <c r="U22" i="7"/>
  <c r="U30" i="7"/>
  <c r="U38" i="7"/>
  <c r="U58" i="7"/>
  <c r="U24" i="7"/>
  <c r="U39" i="7"/>
  <c r="U17" i="7"/>
  <c r="U25" i="7"/>
  <c r="U15" i="7"/>
  <c r="U23" i="7"/>
  <c r="U31" i="7"/>
  <c r="U8" i="7"/>
  <c r="U9" i="7"/>
  <c r="U16" i="7"/>
  <c r="U32" i="7"/>
  <c r="U33" i="7"/>
  <c r="U10" i="7"/>
  <c r="U11" i="7"/>
  <c r="U18" i="7"/>
  <c r="U26" i="7"/>
  <c r="U34" i="7"/>
  <c r="U40" i="7"/>
  <c r="U47" i="7"/>
  <c r="U12" i="7"/>
  <c r="U19" i="7"/>
  <c r="U27" i="7"/>
  <c r="U36" i="7"/>
  <c r="U53" i="7"/>
  <c r="U60" i="7" l="1"/>
  <c r="E8" i="10"/>
  <c r="E7" i="10"/>
  <c r="E10" i="10" l="1"/>
</calcChain>
</file>

<file path=xl/sharedStrings.xml><?xml version="1.0" encoding="utf-8"?>
<sst xmlns="http://schemas.openxmlformats.org/spreadsheetml/2006/main" count="912" uniqueCount="126">
  <si>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</si>
  <si>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</si>
  <si>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</si>
  <si>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</si>
  <si>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</si>
  <si>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</si>
  <si>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</si>
  <si>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</si>
  <si>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</si>
  <si>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</si>
  <si>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</si>
  <si>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</si>
  <si>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</si>
  <si>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</si>
  <si>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</si>
  <si>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</si>
  <si>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</si>
  <si>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</si>
  <si>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</si>
  <si>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</si>
  <si>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</si>
  <si>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</si>
  <si>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</si>
  <si>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</si>
  <si>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</si>
  <si>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</si>
  <si>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</si>
  <si>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</si>
  <si>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</si>
  <si>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</si>
  <si>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</si>
  <si>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</si>
  <si>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</si>
  <si>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</si>
  <si>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</si>
  <si>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</si>
  <si>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</si>
  <si>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</si>
  <si>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</si>
  <si>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</si>
  <si>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</si>
  <si>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</si>
  <si>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</si>
  <si>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</si>
  <si>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</si>
  <si>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</si>
  <si>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</si>
  <si>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</si>
  <si>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</si>
  <si>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</si>
  <si>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</si>
  <si>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</si>
  <si>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</si>
  <si>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</si>
  <si>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</si>
  <si>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</si>
  <si>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</si>
  <si>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</si>
  <si>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</si>
  <si>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</si>
  <si>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</si>
  <si>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</si>
  <si>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</si>
  <si>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</si>
  <si>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</si>
  <si>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</si>
  <si>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</si>
  <si>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</si>
  <si>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</si>
  <si>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</si>
  <si>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</si>
  <si>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</si>
  <si>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</si>
  <si>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داروسازی آوه سینا</t>
  </si>
  <si>
    <t>داروسازی دانا</t>
  </si>
  <si>
    <t>داروسازی‌ کوثر</t>
  </si>
  <si>
    <t>دارویی ره آورد تامین</t>
  </si>
  <si>
    <t>دارویی و نهاده های زاگرس دارو</t>
  </si>
  <si>
    <t>کیمیدارو</t>
  </si>
  <si>
    <t>سود و زیان ناشی از فروش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</si>
  <si>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</si>
  <si>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</si>
  <si>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</si>
  <si>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</si>
  <si>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</si>
  <si>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</si>
  <si>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داروسازی  کوثر</t>
  </si>
  <si>
    <t>دارویی‌  رازک‌</t>
  </si>
  <si>
    <t>داروسازی ‌ اسوه‌</t>
  </si>
  <si>
    <t>داروسازی ‌ ابوریحان‌</t>
  </si>
  <si>
    <t>مهرمام میهن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</si>
  <si>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</si>
  <si>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</si>
  <si>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</si>
  <si>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</si>
  <si>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</si>
  <si>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جام‌دارو</t>
  </si>
  <si>
    <t>داروسازی‌ جابرابن‌حیان‌</t>
  </si>
  <si>
    <t>شیمی‌ داروئی‌ داروپخش‌</t>
  </si>
  <si>
    <t>مواد اولیه دارویی البرز بالک</t>
  </si>
  <si>
    <t>داروسازی زاگرس فارمد پارس</t>
  </si>
  <si>
    <t>ح.داروسازی شهید قاضی</t>
  </si>
  <si>
    <t>دارویی‌ لقمان‌</t>
  </si>
  <si>
    <t>آترا زیست آرای</t>
  </si>
  <si>
    <t>ح. پخش البرز</t>
  </si>
  <si>
    <t>نیان باتری خاوران</t>
  </si>
  <si>
    <t xml:space="preserve">از ابتدای سال مالی </t>
  </si>
  <si>
    <t>سایر درآمدها</t>
  </si>
  <si>
    <t>تا پایان ماه</t>
  </si>
  <si>
    <t>مجتمع کاشی و سنگ پرسپولیس یزد</t>
  </si>
  <si>
    <t>سایر درآمدها برای تنزیل سود سهام</t>
  </si>
  <si>
    <t>الحاوی</t>
  </si>
  <si>
    <t>کیمیا کالای رازی</t>
  </si>
  <si>
    <t>بانک ملت مستقل مرکزی</t>
  </si>
  <si>
    <t>ح .آنتی بیوتیک سازی ایران</t>
  </si>
  <si>
    <t>-</t>
  </si>
  <si>
    <t>گروه دارویی سبحان</t>
  </si>
  <si>
    <t>صندوق س.پشتوانه طلای لوتوس</t>
  </si>
  <si>
    <t>1405/04/31</t>
  </si>
  <si>
    <t>شرکت کی بی سی</t>
  </si>
  <si>
    <t>1405/05/31</t>
  </si>
  <si>
    <t>برای ماه منتهی به 1405/05/31</t>
  </si>
  <si>
    <t>بانک پاسارگاد شعبه هفت تیر</t>
  </si>
  <si>
    <t>1405/05/25</t>
  </si>
  <si>
    <t>1405/05/01</t>
  </si>
  <si>
    <t>اختیارخ فملی-22000-1405/05/14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</si>
</sst>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6"/>
      <name val="B Nazanin"/>
      <charset val="178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70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 vertical="center"/>
    </xf>
    <xf numFmtId="164" fontId="9" fillId="0" borderId="2" xfId="5" applyNumberFormat="1" applyFont="1" applyFill="1" applyBorder="1" applyAlignment="1">
      <alignment horizontal="center" vertical="center"/>
    </xf>
    <xf numFmtId="3" fontId="11" fillId="0" borderId="0" xfId="0" applyNumberFormat="1" applyFont="1"/>
    <xf numFmtId="164" fontId="6" fillId="0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9" fillId="0" borderId="0" xfId="5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12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11" fillId="0" borderId="0" xfId="0" applyNumberFormat="1" applyFont="1" applyFill="1"/>
    <xf numFmtId="164" fontId="0" fillId="0" borderId="0" xfId="0" applyNumberFormat="1" applyFill="1" applyAlignment="1">
      <alignment horizontal="left"/>
    </xf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 vertical="center"/>
    </xf>
    <xf numFmtId="9" fontId="7" fillId="0" borderId="0" xfId="1" applyFont="1" applyFill="1" applyAlignment="1">
      <alignment horizontal="center"/>
    </xf>
    <xf numFmtId="9" fontId="12" fillId="0" borderId="0" xfId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3" fontId="13" fillId="0" borderId="0" xfId="0" applyNumberFormat="1" applyFont="1"/>
    <xf numFmtId="0" fontId="2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3" fontId="9" fillId="0" borderId="2" xfId="2" applyNumberFormat="1" applyFont="1" applyBorder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7" fillId="0" borderId="0" xfId="2" applyNumberFormat="1" applyFont="1" applyFill="1" applyBorder="1" applyAlignment="1">
      <alignment horizontal="center" vertical="center"/>
    </xf>
    <xf numFmtId="164" fontId="9" fillId="0" borderId="3" xfId="2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104775</xdr:colOff>
      <xdr:row>36</xdr:row>
      <xdr:rowOff>101798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A61F345E-8042-4518-A518-1336E5A35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224383825" y="0"/>
          <a:ext cx="11763375" cy="6616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EF3A-61B6-4FD7-908B-80C03FD24CCC}">
  <dimension ref="A1"/>
  <sheetViews>
    <sheetView rightToLeft="1"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Q66"/>
  <sheetViews>
    <sheetView rightToLeft="1" topLeftCell="A40" zoomScale="90" zoomScaleNormal="90" workbookViewId="0">
      <selection activeCell="Y11" sqref="Y11"/>
    </sheetView>
  </sheetViews>
  <sheetFormatPr defaultRowHeight="22.5" x14ac:dyDescent="0.2"/>
  <cols>
    <col min="1" max="1" width="29.375" style="6" bestFit="1" customWidth="1"/>
    <col min="2" max="2" width="0.875" style="6" customWidth="1"/>
    <col min="3" max="3" width="15.75" style="6" customWidth="1"/>
    <col min="4" max="4" width="0.875" style="6" customWidth="1"/>
    <col min="5" max="5" width="20.125" style="6" bestFit="1" customWidth="1"/>
    <col min="6" max="6" width="0.875" style="6" customWidth="1"/>
    <col min="7" max="7" width="19.25" style="6" customWidth="1"/>
    <col min="8" max="8" width="0.875" style="6" customWidth="1"/>
    <col min="9" max="9" width="24.5" style="6" customWidth="1"/>
    <col min="10" max="10" width="0.875" style="6" customWidth="1"/>
    <col min="11" max="11" width="16.625" style="6" customWidth="1"/>
    <col min="12" max="12" width="0.875" style="6" customWidth="1"/>
    <col min="13" max="13" width="20.875" style="6" bestFit="1" customWidth="1"/>
    <col min="14" max="14" width="0.875" style="6" customWidth="1"/>
    <col min="15" max="15" width="20.125" style="6" customWidth="1"/>
    <col min="16" max="16" width="0.875" style="6" customWidth="1"/>
    <col min="17" max="17" width="24.5" style="6" customWidth="1"/>
    <col min="18" max="18" width="0.875" style="6" customWidth="1"/>
    <col min="19" max="19" width="17" style="6" bestFit="1" customWidth="1"/>
    <col min="20" max="16384" width="9" style="6"/>
  </cols>
  <sheetData>
    <row r="2" spans="1:17" ht="24" x14ac:dyDescent="0.2">
      <c r="A2" s="65" t="str">
        <f>+سهام!A2</f>
        <v>صندوق سرمایه‌گذاری بخشی صنایع مفید - دارونو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</row>
    <row r="3" spans="1:17" ht="24" x14ac:dyDescent="0.2">
      <c r="A3" s="65" t="s">
        <v>23</v>
      </c>
      <c r="B3" s="65" t="s">
        <v>23</v>
      </c>
      <c r="C3" s="65" t="s">
        <v>23</v>
      </c>
      <c r="D3" s="65" t="s">
        <v>23</v>
      </c>
      <c r="E3" s="65" t="s">
        <v>23</v>
      </c>
      <c r="F3" s="65" t="s">
        <v>23</v>
      </c>
      <c r="G3" s="65" t="s">
        <v>23</v>
      </c>
      <c r="H3" s="65" t="s">
        <v>23</v>
      </c>
      <c r="I3" s="65" t="s">
        <v>23</v>
      </c>
      <c r="J3" s="65" t="s">
        <v>23</v>
      </c>
      <c r="K3" s="65" t="s">
        <v>23</v>
      </c>
      <c r="L3" s="65" t="s">
        <v>23</v>
      </c>
      <c r="M3" s="65" t="s">
        <v>23</v>
      </c>
      <c r="N3" s="65" t="s">
        <v>23</v>
      </c>
      <c r="O3" s="65" t="s">
        <v>23</v>
      </c>
      <c r="P3" s="65" t="s">
        <v>23</v>
      </c>
      <c r="Q3" s="65" t="s">
        <v>23</v>
      </c>
    </row>
    <row r="4" spans="1:17" ht="24" x14ac:dyDescent="0.2">
      <c r="A4" s="65" t="str">
        <f>+سهام!A4</f>
        <v>برای ماه منتهی به 1405/05/31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</row>
    <row r="6" spans="1:17" ht="24.75" thickBot="1" x14ac:dyDescent="0.25">
      <c r="A6" s="65" t="s">
        <v>3</v>
      </c>
      <c r="C6" s="66" t="s">
        <v>25</v>
      </c>
      <c r="D6" s="66" t="s">
        <v>25</v>
      </c>
      <c r="E6" s="66" t="s">
        <v>25</v>
      </c>
      <c r="F6" s="66" t="s">
        <v>25</v>
      </c>
      <c r="G6" s="66" t="s">
        <v>25</v>
      </c>
      <c r="H6" s="66" t="s">
        <v>25</v>
      </c>
      <c r="I6" s="66" t="s">
        <v>25</v>
      </c>
      <c r="K6" s="66" t="s">
        <v>26</v>
      </c>
      <c r="L6" s="66" t="s">
        <v>26</v>
      </c>
      <c r="M6" s="66" t="s">
        <v>26</v>
      </c>
      <c r="N6" s="66" t="s">
        <v>26</v>
      </c>
      <c r="O6" s="66" t="s">
        <v>26</v>
      </c>
      <c r="P6" s="66" t="s">
        <v>26</v>
      </c>
      <c r="Q6" s="66" t="s">
        <v>26</v>
      </c>
    </row>
    <row r="7" spans="1:17" ht="24.75" thickBot="1" x14ac:dyDescent="0.25">
      <c r="A7" s="66" t="s">
        <v>3</v>
      </c>
      <c r="C7" s="20" t="s">
        <v>7</v>
      </c>
      <c r="E7" s="20" t="s">
        <v>31</v>
      </c>
      <c r="G7" s="20" t="s">
        <v>32</v>
      </c>
      <c r="I7" s="20" t="s">
        <v>79</v>
      </c>
      <c r="K7" s="20" t="s">
        <v>7</v>
      </c>
      <c r="M7" s="20" t="s">
        <v>31</v>
      </c>
      <c r="O7" s="20" t="s">
        <v>32</v>
      </c>
      <c r="Q7" s="20" t="s">
        <v>79</v>
      </c>
    </row>
    <row r="8" spans="1:17" x14ac:dyDescent="0.55000000000000004">
      <c r="A8" s="21" t="s">
        <v>65</v>
      </c>
      <c r="C8" s="6">
        <v>0</v>
      </c>
      <c r="E8" s="6">
        <v>0</v>
      </c>
      <c r="G8" s="6">
        <v>0</v>
      </c>
      <c r="I8" s="6">
        <f>+E8-G8</f>
        <v>0</v>
      </c>
      <c r="K8" s="6">
        <v>12750757</v>
      </c>
      <c r="M8" s="6">
        <v>205259365386</v>
      </c>
      <c r="O8" s="6">
        <v>168021131650</v>
      </c>
      <c r="Q8" s="6">
        <f>+M8-O8</f>
        <v>37238233736</v>
      </c>
    </row>
    <row r="9" spans="1:17" x14ac:dyDescent="0.55000000000000004">
      <c r="A9" s="21" t="s">
        <v>52</v>
      </c>
      <c r="C9" s="6">
        <v>623193</v>
      </c>
      <c r="E9" s="6">
        <v>30041169807</v>
      </c>
      <c r="G9" s="6">
        <v>20521680541</v>
      </c>
      <c r="I9" s="6">
        <f t="shared" ref="I9:I57" si="0">+E9-G9</f>
        <v>9519489266</v>
      </c>
      <c r="K9" s="6">
        <v>1804009</v>
      </c>
      <c r="M9" s="6">
        <v>60075545793</v>
      </c>
      <c r="O9" s="6">
        <v>51437749412</v>
      </c>
      <c r="Q9" s="6">
        <f t="shared" ref="Q9:Q57" si="1">+M9-O9</f>
        <v>8637796381</v>
      </c>
    </row>
    <row r="10" spans="1:17" x14ac:dyDescent="0.55000000000000004">
      <c r="A10" s="21" t="s">
        <v>97</v>
      </c>
      <c r="C10" s="6">
        <v>0</v>
      </c>
      <c r="E10" s="6">
        <v>0</v>
      </c>
      <c r="G10" s="6">
        <v>0</v>
      </c>
      <c r="I10" s="6">
        <f t="shared" si="0"/>
        <v>0</v>
      </c>
      <c r="K10" s="6">
        <v>1159993</v>
      </c>
      <c r="M10" s="6">
        <v>17322471653</v>
      </c>
      <c r="O10" s="6">
        <v>17207842494</v>
      </c>
      <c r="Q10" s="6">
        <f t="shared" si="1"/>
        <v>114629159</v>
      </c>
    </row>
    <row r="11" spans="1:17" x14ac:dyDescent="0.55000000000000004">
      <c r="A11" s="21" t="s">
        <v>100</v>
      </c>
      <c r="C11" s="6">
        <v>0</v>
      </c>
      <c r="E11" s="6">
        <v>0</v>
      </c>
      <c r="G11" s="6">
        <v>0</v>
      </c>
      <c r="I11" s="6">
        <f t="shared" si="0"/>
        <v>0</v>
      </c>
      <c r="K11" s="6">
        <v>5450321</v>
      </c>
      <c r="M11" s="6">
        <v>38116208600</v>
      </c>
      <c r="O11" s="6">
        <v>39601475539</v>
      </c>
      <c r="Q11" s="6">
        <f t="shared" si="1"/>
        <v>-1485266939</v>
      </c>
    </row>
    <row r="12" spans="1:17" x14ac:dyDescent="0.55000000000000004">
      <c r="A12" s="21" t="s">
        <v>53</v>
      </c>
      <c r="C12" s="6">
        <v>10715094</v>
      </c>
      <c r="E12" s="6">
        <v>29881020581</v>
      </c>
      <c r="G12" s="6">
        <v>20948226417</v>
      </c>
      <c r="I12" s="6">
        <f t="shared" si="0"/>
        <v>8932794164</v>
      </c>
      <c r="K12" s="6">
        <v>21509184</v>
      </c>
      <c r="M12" s="6">
        <v>46154730145</v>
      </c>
      <c r="O12" s="6">
        <v>42050891629</v>
      </c>
      <c r="Q12" s="6">
        <f t="shared" si="1"/>
        <v>4103838516</v>
      </c>
    </row>
    <row r="13" spans="1:17" x14ac:dyDescent="0.55000000000000004">
      <c r="A13" s="21" t="s">
        <v>98</v>
      </c>
      <c r="C13" s="6">
        <v>0</v>
      </c>
      <c r="E13" s="6">
        <v>0</v>
      </c>
      <c r="G13" s="6">
        <v>0</v>
      </c>
      <c r="I13" s="6">
        <f t="shared" si="0"/>
        <v>0</v>
      </c>
      <c r="K13" s="6">
        <v>1178999</v>
      </c>
      <c r="M13" s="6">
        <v>20021612622</v>
      </c>
      <c r="O13" s="6">
        <v>25648901302</v>
      </c>
      <c r="Q13" s="6">
        <f t="shared" si="1"/>
        <v>-5627288680</v>
      </c>
    </row>
    <row r="14" spans="1:17" x14ac:dyDescent="0.55000000000000004">
      <c r="A14" s="21" t="s">
        <v>63</v>
      </c>
      <c r="C14" s="6">
        <v>0</v>
      </c>
      <c r="E14" s="6">
        <v>0</v>
      </c>
      <c r="G14" s="6">
        <v>0</v>
      </c>
      <c r="I14" s="6">
        <f t="shared" si="0"/>
        <v>0</v>
      </c>
      <c r="K14" s="6">
        <v>1367044</v>
      </c>
      <c r="M14" s="6">
        <v>5005399217</v>
      </c>
      <c r="O14" s="6">
        <v>5090277425</v>
      </c>
      <c r="Q14" s="6">
        <f t="shared" si="1"/>
        <v>-84878208</v>
      </c>
    </row>
    <row r="15" spans="1:17" x14ac:dyDescent="0.55000000000000004">
      <c r="A15" s="21" t="s">
        <v>91</v>
      </c>
      <c r="C15" s="6">
        <v>0</v>
      </c>
      <c r="E15" s="6">
        <v>0</v>
      </c>
      <c r="G15" s="6">
        <v>0</v>
      </c>
      <c r="I15" s="6">
        <f t="shared" si="0"/>
        <v>0</v>
      </c>
      <c r="K15" s="6">
        <v>6085230</v>
      </c>
      <c r="M15" s="6">
        <v>9908506255</v>
      </c>
      <c r="O15" s="6">
        <v>11140462658</v>
      </c>
      <c r="Q15" s="6">
        <f t="shared" si="1"/>
        <v>-1231956403</v>
      </c>
    </row>
    <row r="16" spans="1:17" x14ac:dyDescent="0.55000000000000004">
      <c r="A16" s="21" t="s">
        <v>116</v>
      </c>
      <c r="C16" s="6">
        <v>9843358</v>
      </c>
      <c r="E16" s="6">
        <v>49974734207</v>
      </c>
      <c r="G16" s="6">
        <v>38332561501</v>
      </c>
      <c r="I16" s="6">
        <f t="shared" si="0"/>
        <v>11642172706</v>
      </c>
      <c r="K16" s="6">
        <v>9843358</v>
      </c>
      <c r="M16" s="6">
        <v>49974734207</v>
      </c>
      <c r="O16" s="6">
        <v>38332561501</v>
      </c>
      <c r="Q16" s="6">
        <f t="shared" si="1"/>
        <v>11642172706</v>
      </c>
    </row>
    <row r="17" spans="1:17" x14ac:dyDescent="0.55000000000000004">
      <c r="A17" s="21" t="s">
        <v>66</v>
      </c>
      <c r="C17" s="6">
        <v>15625588</v>
      </c>
      <c r="E17" s="6">
        <v>49623232767</v>
      </c>
      <c r="G17" s="6">
        <v>37258039669</v>
      </c>
      <c r="I17" s="6">
        <f t="shared" si="0"/>
        <v>12365193098</v>
      </c>
      <c r="K17" s="6">
        <v>17587623</v>
      </c>
      <c r="M17" s="6">
        <v>54617405451</v>
      </c>
      <c r="O17" s="6">
        <v>41936364566</v>
      </c>
      <c r="Q17" s="6">
        <f t="shared" si="1"/>
        <v>12681040885</v>
      </c>
    </row>
    <row r="18" spans="1:17" x14ac:dyDescent="0.55000000000000004">
      <c r="A18" s="21" t="s">
        <v>102</v>
      </c>
      <c r="C18" s="6">
        <v>23568636</v>
      </c>
      <c r="E18" s="6">
        <v>259993542489</v>
      </c>
      <c r="G18" s="6">
        <v>53799152365</v>
      </c>
      <c r="I18" s="6">
        <f t="shared" si="0"/>
        <v>206194390124</v>
      </c>
      <c r="K18" s="6">
        <v>29593458</v>
      </c>
      <c r="M18" s="6">
        <v>280018451570</v>
      </c>
      <c r="O18" s="6">
        <v>73718171219</v>
      </c>
      <c r="Q18" s="6">
        <f t="shared" si="1"/>
        <v>206300280351</v>
      </c>
    </row>
    <row r="19" spans="1:17" x14ac:dyDescent="0.55000000000000004">
      <c r="A19" s="21" t="s">
        <v>70</v>
      </c>
      <c r="C19" s="6">
        <v>28152745</v>
      </c>
      <c r="E19" s="6">
        <v>508611959742</v>
      </c>
      <c r="G19" s="6">
        <v>274427313196</v>
      </c>
      <c r="I19" s="6">
        <f t="shared" si="0"/>
        <v>234184646546</v>
      </c>
      <c r="K19" s="6">
        <v>41248531</v>
      </c>
      <c r="M19" s="6">
        <v>651688428054</v>
      </c>
      <c r="O19" s="6">
        <v>406473592800</v>
      </c>
      <c r="Q19" s="6">
        <f t="shared" si="1"/>
        <v>245214835254</v>
      </c>
    </row>
    <row r="20" spans="1:17" x14ac:dyDescent="0.55000000000000004">
      <c r="A20" s="21" t="s">
        <v>67</v>
      </c>
      <c r="C20" s="6">
        <v>0</v>
      </c>
      <c r="E20" s="6">
        <v>0</v>
      </c>
      <c r="G20" s="6">
        <v>0</v>
      </c>
      <c r="I20" s="6">
        <f t="shared" si="0"/>
        <v>0</v>
      </c>
      <c r="K20" s="6">
        <v>233596</v>
      </c>
      <c r="M20" s="6">
        <v>10018821603</v>
      </c>
      <c r="O20" s="6">
        <v>10456060518</v>
      </c>
      <c r="Q20" s="6">
        <f t="shared" si="1"/>
        <v>-437238915</v>
      </c>
    </row>
    <row r="21" spans="1:17" x14ac:dyDescent="0.55000000000000004">
      <c r="A21" s="21" t="s">
        <v>114</v>
      </c>
      <c r="C21" s="6">
        <v>0</v>
      </c>
      <c r="E21" s="6">
        <v>0</v>
      </c>
      <c r="G21" s="6">
        <v>0</v>
      </c>
      <c r="I21" s="6">
        <f t="shared" si="0"/>
        <v>0</v>
      </c>
      <c r="K21" s="6">
        <v>5545461</v>
      </c>
      <c r="M21" s="6">
        <v>62358647953</v>
      </c>
      <c r="O21" s="6">
        <v>68880171081</v>
      </c>
      <c r="Q21" s="6">
        <f t="shared" si="1"/>
        <v>-6521523128</v>
      </c>
    </row>
    <row r="22" spans="1:17" x14ac:dyDescent="0.55000000000000004">
      <c r="A22" s="21" t="s">
        <v>55</v>
      </c>
      <c r="C22" s="6">
        <v>1952544</v>
      </c>
      <c r="E22" s="6">
        <v>59903878775</v>
      </c>
      <c r="G22" s="6">
        <v>27787480965</v>
      </c>
      <c r="I22" s="6">
        <f t="shared" si="0"/>
        <v>32116397810</v>
      </c>
      <c r="K22" s="6">
        <v>7501865</v>
      </c>
      <c r="M22" s="6">
        <v>135078938682</v>
      </c>
      <c r="O22" s="6">
        <v>99602376741</v>
      </c>
      <c r="Q22" s="6">
        <f t="shared" si="1"/>
        <v>35476561941</v>
      </c>
    </row>
    <row r="23" spans="1:17" x14ac:dyDescent="0.55000000000000004">
      <c r="A23" s="21" t="s">
        <v>101</v>
      </c>
      <c r="C23" s="6">
        <v>0</v>
      </c>
      <c r="E23" s="6">
        <v>0</v>
      </c>
      <c r="G23" s="6">
        <v>0</v>
      </c>
      <c r="I23" s="6">
        <f t="shared" si="0"/>
        <v>0</v>
      </c>
      <c r="K23" s="6">
        <v>3360996</v>
      </c>
      <c r="M23" s="6">
        <v>15195062916</v>
      </c>
      <c r="O23" s="6">
        <v>23145007576</v>
      </c>
      <c r="Q23" s="6">
        <f t="shared" si="1"/>
        <v>-7949944660</v>
      </c>
    </row>
    <row r="24" spans="1:17" x14ac:dyDescent="0.55000000000000004">
      <c r="A24" s="21" t="s">
        <v>61</v>
      </c>
      <c r="C24" s="6">
        <v>5150381</v>
      </c>
      <c r="E24" s="6">
        <v>20022856187</v>
      </c>
      <c r="G24" s="6">
        <v>11567037817</v>
      </c>
      <c r="I24" s="6">
        <f t="shared" si="0"/>
        <v>8455818370</v>
      </c>
      <c r="K24" s="6">
        <v>34313025</v>
      </c>
      <c r="M24" s="6">
        <v>70575990490</v>
      </c>
      <c r="O24" s="6">
        <v>66669961615</v>
      </c>
      <c r="Q24" s="6">
        <f t="shared" si="1"/>
        <v>3906028875</v>
      </c>
    </row>
    <row r="25" spans="1:17" x14ac:dyDescent="0.55000000000000004">
      <c r="A25" s="21" t="s">
        <v>105</v>
      </c>
      <c r="C25" s="6">
        <v>0</v>
      </c>
      <c r="E25" s="6">
        <v>0</v>
      </c>
      <c r="G25" s="6">
        <v>0</v>
      </c>
      <c r="I25" s="6">
        <f t="shared" si="0"/>
        <v>0</v>
      </c>
      <c r="K25" s="6">
        <v>515000</v>
      </c>
      <c r="M25" s="6">
        <v>9168655022</v>
      </c>
      <c r="O25" s="6">
        <v>10353245953</v>
      </c>
      <c r="Q25" s="6">
        <f t="shared" si="1"/>
        <v>-1184590931</v>
      </c>
    </row>
    <row r="26" spans="1:17" x14ac:dyDescent="0.55000000000000004">
      <c r="A26" s="21" t="s">
        <v>117</v>
      </c>
      <c r="C26" s="6">
        <v>0</v>
      </c>
      <c r="E26" s="6">
        <v>0</v>
      </c>
      <c r="G26" s="6">
        <v>0</v>
      </c>
      <c r="I26" s="6">
        <f t="shared" si="0"/>
        <v>0</v>
      </c>
      <c r="K26" s="6">
        <v>200</v>
      </c>
      <c r="M26" s="6">
        <v>229479709</v>
      </c>
      <c r="O26" s="6">
        <v>230101589</v>
      </c>
      <c r="Q26" s="6">
        <f t="shared" si="1"/>
        <v>-621880</v>
      </c>
    </row>
    <row r="27" spans="1:17" x14ac:dyDescent="0.55000000000000004">
      <c r="A27" s="21" t="s">
        <v>45</v>
      </c>
      <c r="C27" s="6">
        <v>0</v>
      </c>
      <c r="E27" s="6">
        <v>0</v>
      </c>
      <c r="G27" s="6">
        <v>0</v>
      </c>
      <c r="I27" s="6">
        <f t="shared" si="0"/>
        <v>0</v>
      </c>
      <c r="K27" s="6">
        <v>10989610</v>
      </c>
      <c r="M27" s="6">
        <v>55060385639</v>
      </c>
      <c r="O27" s="6">
        <v>50322266858</v>
      </c>
      <c r="Q27" s="6">
        <f t="shared" si="1"/>
        <v>4738118781</v>
      </c>
    </row>
    <row r="28" spans="1:17" x14ac:dyDescent="0.55000000000000004">
      <c r="A28" s="21" t="s">
        <v>90</v>
      </c>
      <c r="C28" s="6">
        <v>0</v>
      </c>
      <c r="E28" s="6">
        <v>0</v>
      </c>
      <c r="G28" s="6">
        <v>0</v>
      </c>
      <c r="I28" s="6">
        <f t="shared" si="0"/>
        <v>0</v>
      </c>
      <c r="K28" s="6">
        <v>16011658</v>
      </c>
      <c r="M28" s="6">
        <v>51450097663</v>
      </c>
      <c r="O28" s="6">
        <v>50413200835</v>
      </c>
      <c r="Q28" s="6">
        <f t="shared" si="1"/>
        <v>1036896828</v>
      </c>
    </row>
    <row r="29" spans="1:17" x14ac:dyDescent="0.55000000000000004">
      <c r="A29" s="21" t="s">
        <v>119</v>
      </c>
      <c r="C29" s="6">
        <v>5342375</v>
      </c>
      <c r="E29" s="6">
        <v>40043186072</v>
      </c>
      <c r="G29" s="6">
        <v>30002413774</v>
      </c>
      <c r="I29" s="6">
        <f t="shared" si="0"/>
        <v>10040772298</v>
      </c>
      <c r="K29" s="6">
        <v>5342375</v>
      </c>
      <c r="M29" s="6">
        <v>40043186072</v>
      </c>
      <c r="O29" s="6">
        <v>30002413774</v>
      </c>
      <c r="Q29" s="6">
        <f t="shared" si="1"/>
        <v>10040772298</v>
      </c>
    </row>
    <row r="30" spans="1:17" x14ac:dyDescent="0.55000000000000004">
      <c r="A30" s="21" t="s">
        <v>96</v>
      </c>
      <c r="C30" s="6">
        <v>4667012</v>
      </c>
      <c r="E30" s="6">
        <v>69388095162</v>
      </c>
      <c r="G30" s="6">
        <v>49021596012</v>
      </c>
      <c r="I30" s="6">
        <f t="shared" si="0"/>
        <v>20366499150</v>
      </c>
      <c r="K30" s="6">
        <v>5328371</v>
      </c>
      <c r="M30" s="6">
        <v>76380876797</v>
      </c>
      <c r="O30" s="6">
        <v>55148058246</v>
      </c>
      <c r="Q30" s="6">
        <f t="shared" si="1"/>
        <v>21232818551</v>
      </c>
    </row>
    <row r="31" spans="1:17" x14ac:dyDescent="0.55000000000000004">
      <c r="A31" s="21" t="s">
        <v>72</v>
      </c>
      <c r="C31" s="6">
        <v>0</v>
      </c>
      <c r="E31" s="6">
        <v>0</v>
      </c>
      <c r="G31" s="6">
        <v>0</v>
      </c>
      <c r="I31" s="6">
        <f t="shared" si="0"/>
        <v>0</v>
      </c>
      <c r="K31" s="6">
        <v>4061430</v>
      </c>
      <c r="M31" s="6">
        <v>96844619646</v>
      </c>
      <c r="O31" s="6">
        <v>93322773056</v>
      </c>
      <c r="Q31" s="6">
        <f t="shared" si="1"/>
        <v>3521846590</v>
      </c>
    </row>
    <row r="32" spans="1:17" x14ac:dyDescent="0.55000000000000004">
      <c r="A32" s="21" t="s">
        <v>49</v>
      </c>
      <c r="C32" s="6">
        <v>0</v>
      </c>
      <c r="E32" s="6">
        <v>0</v>
      </c>
      <c r="G32" s="6">
        <v>0</v>
      </c>
      <c r="I32" s="6">
        <f t="shared" si="0"/>
        <v>0</v>
      </c>
      <c r="K32" s="6">
        <v>15799428</v>
      </c>
      <c r="M32" s="6">
        <v>37085054919</v>
      </c>
      <c r="O32" s="6">
        <v>39375006172</v>
      </c>
      <c r="Q32" s="6">
        <f t="shared" si="1"/>
        <v>-2289951253</v>
      </c>
    </row>
    <row r="33" spans="1:17" x14ac:dyDescent="0.55000000000000004">
      <c r="A33" s="21" t="s">
        <v>104</v>
      </c>
      <c r="C33" s="6">
        <v>0</v>
      </c>
      <c r="E33" s="6">
        <v>0</v>
      </c>
      <c r="G33" s="6">
        <v>0</v>
      </c>
      <c r="I33" s="6">
        <f t="shared" si="0"/>
        <v>0</v>
      </c>
      <c r="K33" s="6">
        <v>11512918</v>
      </c>
      <c r="M33" s="6">
        <v>38579788218</v>
      </c>
      <c r="O33" s="6">
        <v>66818526468</v>
      </c>
      <c r="Q33" s="6">
        <f t="shared" si="1"/>
        <v>-28238738250</v>
      </c>
    </row>
    <row r="34" spans="1:17" x14ac:dyDescent="0.55000000000000004">
      <c r="A34" s="21" t="s">
        <v>95</v>
      </c>
      <c r="C34" s="6">
        <v>0</v>
      </c>
      <c r="E34" s="6">
        <v>0</v>
      </c>
      <c r="G34" s="6">
        <v>0</v>
      </c>
      <c r="I34" s="6">
        <f t="shared" si="0"/>
        <v>0</v>
      </c>
      <c r="K34" s="6">
        <v>4967336</v>
      </c>
      <c r="M34" s="6">
        <v>48778964415</v>
      </c>
      <c r="O34" s="6">
        <v>58407921013</v>
      </c>
      <c r="Q34" s="6">
        <f t="shared" si="1"/>
        <v>-9628956598</v>
      </c>
    </row>
    <row r="35" spans="1:17" x14ac:dyDescent="0.55000000000000004">
      <c r="A35" s="21" t="s">
        <v>51</v>
      </c>
      <c r="C35" s="6">
        <v>0</v>
      </c>
      <c r="E35" s="6">
        <v>0</v>
      </c>
      <c r="G35" s="6">
        <v>0</v>
      </c>
      <c r="I35" s="6">
        <f t="shared" si="0"/>
        <v>0</v>
      </c>
      <c r="K35" s="6">
        <v>4693491</v>
      </c>
      <c r="M35" s="6">
        <v>110018517350</v>
      </c>
      <c r="O35" s="6">
        <v>83995135725</v>
      </c>
      <c r="Q35" s="6">
        <f t="shared" si="1"/>
        <v>26023381625</v>
      </c>
    </row>
    <row r="36" spans="1:17" x14ac:dyDescent="0.55000000000000004">
      <c r="A36" s="21" t="s">
        <v>112</v>
      </c>
      <c r="C36" s="6">
        <v>2412266</v>
      </c>
      <c r="E36" s="6">
        <v>39998423947</v>
      </c>
      <c r="G36" s="6">
        <v>37071541167</v>
      </c>
      <c r="I36" s="6">
        <f t="shared" si="0"/>
        <v>2926882780</v>
      </c>
      <c r="K36" s="6">
        <v>2412266</v>
      </c>
      <c r="M36" s="6">
        <v>39998423947</v>
      </c>
      <c r="O36" s="6">
        <v>37071541167</v>
      </c>
      <c r="Q36" s="6">
        <f t="shared" si="1"/>
        <v>2926882780</v>
      </c>
    </row>
    <row r="37" spans="1:17" x14ac:dyDescent="0.55000000000000004">
      <c r="A37" s="21" t="s">
        <v>93</v>
      </c>
      <c r="C37" s="6">
        <v>2210110</v>
      </c>
      <c r="E37" s="6">
        <v>109995855970</v>
      </c>
      <c r="G37" s="6">
        <v>76093333667</v>
      </c>
      <c r="I37" s="6">
        <f t="shared" si="0"/>
        <v>33902522303</v>
      </c>
      <c r="K37" s="6">
        <v>3170850</v>
      </c>
      <c r="M37" s="6">
        <v>138603337342</v>
      </c>
      <c r="O37" s="6">
        <v>105169002979</v>
      </c>
      <c r="Q37" s="6">
        <f t="shared" si="1"/>
        <v>33434334363</v>
      </c>
    </row>
    <row r="38" spans="1:17" x14ac:dyDescent="0.55000000000000004">
      <c r="A38" s="21" t="s">
        <v>109</v>
      </c>
      <c r="C38" s="6">
        <v>0</v>
      </c>
      <c r="E38" s="6">
        <v>0</v>
      </c>
      <c r="G38" s="6">
        <v>0</v>
      </c>
      <c r="I38" s="6">
        <f t="shared" si="0"/>
        <v>0</v>
      </c>
      <c r="K38" s="6">
        <v>2513000</v>
      </c>
      <c r="M38" s="6">
        <v>16745074960</v>
      </c>
      <c r="O38" s="6">
        <v>15999741752</v>
      </c>
      <c r="Q38" s="6">
        <f t="shared" si="1"/>
        <v>745333208</v>
      </c>
    </row>
    <row r="39" spans="1:17" x14ac:dyDescent="0.55000000000000004">
      <c r="A39" s="21" t="s">
        <v>59</v>
      </c>
      <c r="C39" s="6">
        <v>1311978</v>
      </c>
      <c r="E39" s="6">
        <v>99579745849</v>
      </c>
      <c r="G39" s="6">
        <v>70706107267</v>
      </c>
      <c r="I39" s="6">
        <f t="shared" si="0"/>
        <v>28873638582</v>
      </c>
      <c r="K39" s="6">
        <v>1656351</v>
      </c>
      <c r="M39" s="6">
        <v>115328039095</v>
      </c>
      <c r="O39" s="6">
        <v>87318358335</v>
      </c>
      <c r="Q39" s="6">
        <f t="shared" si="1"/>
        <v>28009680760</v>
      </c>
    </row>
    <row r="40" spans="1:17" x14ac:dyDescent="0.55000000000000004">
      <c r="A40" s="21" t="s">
        <v>99</v>
      </c>
      <c r="C40" s="6">
        <v>0</v>
      </c>
      <c r="E40" s="6">
        <v>0</v>
      </c>
      <c r="G40" s="6">
        <v>0</v>
      </c>
      <c r="I40" s="6">
        <f t="shared" si="0"/>
        <v>0</v>
      </c>
      <c r="K40" s="6">
        <v>2368259</v>
      </c>
      <c r="M40" s="6">
        <v>9736508400</v>
      </c>
      <c r="O40" s="6">
        <v>12728185485</v>
      </c>
      <c r="Q40" s="6">
        <f t="shared" si="1"/>
        <v>-2991677085</v>
      </c>
    </row>
    <row r="41" spans="1:17" x14ac:dyDescent="0.55000000000000004">
      <c r="A41" s="21" t="s">
        <v>60</v>
      </c>
      <c r="C41" s="6">
        <v>0</v>
      </c>
      <c r="E41" s="6">
        <v>0</v>
      </c>
      <c r="G41" s="6">
        <v>0</v>
      </c>
      <c r="I41" s="6">
        <f t="shared" si="0"/>
        <v>0</v>
      </c>
      <c r="K41" s="6">
        <v>3842130</v>
      </c>
      <c r="M41" s="6">
        <v>22920887171</v>
      </c>
      <c r="O41" s="6">
        <v>28155871044</v>
      </c>
      <c r="Q41" s="6">
        <f t="shared" si="1"/>
        <v>-5234983873</v>
      </c>
    </row>
    <row r="42" spans="1:17" x14ac:dyDescent="0.55000000000000004">
      <c r="A42" s="21" t="s">
        <v>103</v>
      </c>
      <c r="C42" s="6">
        <v>19149396</v>
      </c>
      <c r="E42" s="6">
        <v>100113248771</v>
      </c>
      <c r="G42" s="6">
        <v>84880748070</v>
      </c>
      <c r="I42" s="6">
        <f t="shared" si="0"/>
        <v>15232500701</v>
      </c>
      <c r="K42" s="6">
        <v>20980392</v>
      </c>
      <c r="M42" s="6">
        <v>109982628434</v>
      </c>
      <c r="O42" s="6">
        <v>95709933401</v>
      </c>
      <c r="Q42" s="6">
        <f t="shared" si="1"/>
        <v>14272695033</v>
      </c>
    </row>
    <row r="43" spans="1:17" x14ac:dyDescent="0.55000000000000004">
      <c r="A43" s="21" t="s">
        <v>46</v>
      </c>
      <c r="C43" s="6">
        <v>0</v>
      </c>
      <c r="E43" s="6">
        <v>0</v>
      </c>
      <c r="G43" s="6">
        <v>0</v>
      </c>
      <c r="I43" s="6">
        <f t="shared" si="0"/>
        <v>0</v>
      </c>
      <c r="K43" s="6">
        <v>1219245</v>
      </c>
      <c r="M43" s="6">
        <v>33555039969</v>
      </c>
      <c r="O43" s="6">
        <v>36813449245</v>
      </c>
      <c r="Q43" s="6">
        <f t="shared" si="1"/>
        <v>-3258409276</v>
      </c>
    </row>
    <row r="44" spans="1:17" x14ac:dyDescent="0.55000000000000004">
      <c r="A44" s="21" t="s">
        <v>44</v>
      </c>
      <c r="C44" s="6">
        <v>0</v>
      </c>
      <c r="E44" s="6">
        <v>0</v>
      </c>
      <c r="G44" s="6">
        <v>0</v>
      </c>
      <c r="I44" s="6">
        <f t="shared" si="0"/>
        <v>0</v>
      </c>
      <c r="K44" s="6">
        <v>1600</v>
      </c>
      <c r="M44" s="6">
        <v>41021312000</v>
      </c>
      <c r="O44" s="6">
        <v>28443571199</v>
      </c>
      <c r="Q44" s="6">
        <f t="shared" si="1"/>
        <v>12577740801</v>
      </c>
    </row>
    <row r="45" spans="1:17" x14ac:dyDescent="0.55000000000000004">
      <c r="A45" s="21" t="s">
        <v>77</v>
      </c>
      <c r="C45" s="6">
        <v>0</v>
      </c>
      <c r="E45" s="6">
        <v>0</v>
      </c>
      <c r="G45" s="6">
        <v>0</v>
      </c>
      <c r="I45" s="6">
        <f t="shared" si="0"/>
        <v>0</v>
      </c>
      <c r="K45" s="6">
        <v>11740700</v>
      </c>
      <c r="M45" s="6">
        <v>204507397215</v>
      </c>
      <c r="O45" s="6">
        <v>130468811964</v>
      </c>
      <c r="Q45" s="6">
        <f t="shared" si="1"/>
        <v>74038585251</v>
      </c>
    </row>
    <row r="46" spans="1:17" x14ac:dyDescent="0.55000000000000004">
      <c r="A46" s="21" t="s">
        <v>58</v>
      </c>
      <c r="C46" s="6">
        <v>1685470</v>
      </c>
      <c r="E46" s="6">
        <v>39940215259</v>
      </c>
      <c r="G46" s="6">
        <v>18669647952</v>
      </c>
      <c r="I46" s="6">
        <f t="shared" si="0"/>
        <v>21270567307</v>
      </c>
      <c r="K46" s="6">
        <v>3919326</v>
      </c>
      <c r="M46" s="6">
        <v>60105001291</v>
      </c>
      <c r="O46" s="6">
        <v>43244121837</v>
      </c>
      <c r="Q46" s="6">
        <f t="shared" si="1"/>
        <v>16860879454</v>
      </c>
    </row>
    <row r="47" spans="1:17" x14ac:dyDescent="0.55000000000000004">
      <c r="A47" s="21" t="s">
        <v>48</v>
      </c>
      <c r="C47" s="6">
        <v>0</v>
      </c>
      <c r="E47" s="6">
        <v>0</v>
      </c>
      <c r="G47" s="6">
        <v>0</v>
      </c>
      <c r="I47" s="6">
        <f t="shared" si="0"/>
        <v>0</v>
      </c>
      <c r="K47" s="6">
        <v>14503724</v>
      </c>
      <c r="M47" s="6">
        <v>69734712807</v>
      </c>
      <c r="O47" s="6">
        <v>42733987389</v>
      </c>
      <c r="Q47" s="6">
        <f t="shared" si="1"/>
        <v>27000725418</v>
      </c>
    </row>
    <row r="48" spans="1:17" x14ac:dyDescent="0.55000000000000004">
      <c r="A48" s="21" t="s">
        <v>50</v>
      </c>
      <c r="C48" s="6">
        <v>53894</v>
      </c>
      <c r="E48" s="6">
        <v>10010969220</v>
      </c>
      <c r="G48" s="6">
        <v>7834342032</v>
      </c>
      <c r="I48" s="6">
        <f t="shared" si="0"/>
        <v>2176627188</v>
      </c>
      <c r="K48" s="6">
        <v>382826</v>
      </c>
      <c r="M48" s="6">
        <v>59980451703</v>
      </c>
      <c r="O48" s="6">
        <v>51514939235</v>
      </c>
      <c r="Q48" s="6">
        <f t="shared" si="1"/>
        <v>8465512468</v>
      </c>
    </row>
    <row r="49" spans="1:17" x14ac:dyDescent="0.55000000000000004">
      <c r="A49" s="21" t="s">
        <v>69</v>
      </c>
      <c r="C49" s="6">
        <v>11511101</v>
      </c>
      <c r="E49" s="6">
        <v>89968152304</v>
      </c>
      <c r="G49" s="6">
        <v>36392250580</v>
      </c>
      <c r="I49" s="6">
        <f t="shared" si="0"/>
        <v>53575901724</v>
      </c>
      <c r="K49" s="6">
        <v>19547299</v>
      </c>
      <c r="M49" s="6">
        <v>109772677832</v>
      </c>
      <c r="O49" s="6">
        <v>56579518359</v>
      </c>
      <c r="Q49" s="6">
        <f t="shared" si="1"/>
        <v>53193159473</v>
      </c>
    </row>
    <row r="50" spans="1:17" x14ac:dyDescent="0.55000000000000004">
      <c r="A50" s="21" t="s">
        <v>54</v>
      </c>
      <c r="C50" s="6">
        <v>1015509</v>
      </c>
      <c r="E50" s="6">
        <v>20024555002</v>
      </c>
      <c r="G50" s="6">
        <v>8405524493</v>
      </c>
      <c r="I50" s="6">
        <f t="shared" si="0"/>
        <v>11619030509</v>
      </c>
      <c r="K50" s="6">
        <v>1647639</v>
      </c>
      <c r="M50" s="6">
        <v>25029959266</v>
      </c>
      <c r="O50" s="6">
        <v>13471025133</v>
      </c>
      <c r="Q50" s="6">
        <f t="shared" si="1"/>
        <v>11558934133</v>
      </c>
    </row>
    <row r="51" spans="1:17" x14ac:dyDescent="0.55000000000000004">
      <c r="A51" s="21" t="s">
        <v>111</v>
      </c>
      <c r="C51" s="6">
        <v>0</v>
      </c>
      <c r="E51" s="6">
        <v>0</v>
      </c>
      <c r="G51" s="6">
        <v>0</v>
      </c>
      <c r="I51" s="6">
        <f t="shared" si="0"/>
        <v>0</v>
      </c>
      <c r="K51" s="6">
        <v>1064730</v>
      </c>
      <c r="M51" s="6">
        <v>2043184756</v>
      </c>
      <c r="O51" s="6">
        <v>2429071682</v>
      </c>
      <c r="Q51" s="6">
        <f t="shared" si="1"/>
        <v>-385886926</v>
      </c>
    </row>
    <row r="52" spans="1:17" x14ac:dyDescent="0.55000000000000004">
      <c r="A52" s="21" t="s">
        <v>76</v>
      </c>
      <c r="C52" s="6">
        <v>2305015</v>
      </c>
      <c r="E52" s="6">
        <v>29996695415</v>
      </c>
      <c r="G52" s="6">
        <v>26598407386</v>
      </c>
      <c r="I52" s="6">
        <f t="shared" si="0"/>
        <v>3398288029</v>
      </c>
      <c r="K52" s="6">
        <v>3979010</v>
      </c>
      <c r="M52" s="6">
        <v>48489706725</v>
      </c>
      <c r="O52" s="6">
        <v>46184044682</v>
      </c>
      <c r="Q52" s="6">
        <f t="shared" si="1"/>
        <v>2305662043</v>
      </c>
    </row>
    <row r="53" spans="1:17" x14ac:dyDescent="0.55000000000000004">
      <c r="A53" s="21" t="s">
        <v>47</v>
      </c>
      <c r="C53" s="6">
        <v>0</v>
      </c>
      <c r="E53" s="6">
        <v>0</v>
      </c>
      <c r="G53" s="6">
        <v>0</v>
      </c>
      <c r="I53" s="6">
        <f t="shared" si="0"/>
        <v>0</v>
      </c>
      <c r="K53" s="6">
        <v>7011528</v>
      </c>
      <c r="M53" s="6">
        <v>67259209361</v>
      </c>
      <c r="O53" s="6">
        <v>46356788184</v>
      </c>
      <c r="Q53" s="6">
        <f t="shared" si="1"/>
        <v>20902421177</v>
      </c>
    </row>
    <row r="54" spans="1:17" x14ac:dyDescent="0.55000000000000004">
      <c r="A54" s="21" t="s">
        <v>73</v>
      </c>
      <c r="C54" s="6">
        <v>3625346</v>
      </c>
      <c r="E54" s="6">
        <v>30032400660</v>
      </c>
      <c r="G54" s="6">
        <v>15808657761</v>
      </c>
      <c r="I54" s="6">
        <f t="shared" si="0"/>
        <v>14223742899</v>
      </c>
      <c r="K54" s="6">
        <v>7506487</v>
      </c>
      <c r="M54" s="6">
        <v>51978521073</v>
      </c>
      <c r="O54" s="6">
        <v>39495948470</v>
      </c>
      <c r="Q54" s="6">
        <f t="shared" si="1"/>
        <v>12482572603</v>
      </c>
    </row>
    <row r="55" spans="1:17" x14ac:dyDescent="0.55000000000000004">
      <c r="A55" s="21" t="s">
        <v>64</v>
      </c>
      <c r="C55" s="6">
        <v>0</v>
      </c>
      <c r="E55" s="6">
        <v>0</v>
      </c>
      <c r="G55" s="6">
        <v>0</v>
      </c>
      <c r="I55" s="6">
        <f t="shared" si="0"/>
        <v>0</v>
      </c>
      <c r="K55" s="6">
        <v>3238722</v>
      </c>
      <c r="M55" s="6">
        <v>130140475009</v>
      </c>
      <c r="O55" s="6">
        <v>123917864250</v>
      </c>
      <c r="Q55" s="6">
        <f t="shared" si="1"/>
        <v>6222610759</v>
      </c>
    </row>
    <row r="56" spans="1:17" x14ac:dyDescent="0.55000000000000004">
      <c r="A56" s="21" t="s">
        <v>78</v>
      </c>
      <c r="C56" s="6">
        <v>0</v>
      </c>
      <c r="E56" s="6">
        <v>0</v>
      </c>
      <c r="G56" s="6">
        <v>0</v>
      </c>
      <c r="I56" s="6">
        <f t="shared" si="0"/>
        <v>0</v>
      </c>
      <c r="K56" s="6">
        <v>610207</v>
      </c>
      <c r="M56" s="6">
        <v>12025033450</v>
      </c>
      <c r="O56" s="6">
        <v>12648688186</v>
      </c>
      <c r="Q56" s="6">
        <f t="shared" si="1"/>
        <v>-623654736</v>
      </c>
    </row>
    <row r="57" spans="1:17" x14ac:dyDescent="0.55000000000000004">
      <c r="A57" s="21" t="s">
        <v>74</v>
      </c>
      <c r="C57" s="6">
        <v>0</v>
      </c>
      <c r="E57" s="6">
        <v>0</v>
      </c>
      <c r="G57" s="6">
        <v>0</v>
      </c>
      <c r="I57" s="6">
        <f t="shared" si="0"/>
        <v>0</v>
      </c>
      <c r="K57" s="6">
        <v>1479683</v>
      </c>
      <c r="M57" s="6">
        <v>21110763710</v>
      </c>
      <c r="O57" s="6">
        <v>23812255736</v>
      </c>
      <c r="Q57" s="6">
        <f t="shared" si="1"/>
        <v>-2701492026</v>
      </c>
    </row>
    <row r="58" spans="1:17" ht="23.25" thickBot="1" x14ac:dyDescent="0.6">
      <c r="A58" s="21" t="s">
        <v>125</v>
      </c>
      <c r="C58" s="6">
        <v>0</v>
      </c>
      <c r="E58" s="6">
        <v>0</v>
      </c>
      <c r="G58" s="6">
        <v>0</v>
      </c>
      <c r="I58" s="6">
        <v>1998164249</v>
      </c>
      <c r="K58" s="6" t="s">
        <v>115</v>
      </c>
      <c r="M58" s="6">
        <v>0</v>
      </c>
      <c r="O58" s="6">
        <v>0</v>
      </c>
      <c r="Q58" s="6">
        <v>1998164249</v>
      </c>
    </row>
    <row r="59" spans="1:17" ht="24.75" thickBot="1" x14ac:dyDescent="0.25">
      <c r="E59" s="14">
        <f>SUM(E8:E58)</f>
        <v>1687143938186</v>
      </c>
      <c r="F59" s="22"/>
      <c r="G59" s="14">
        <f>SUM(G8:G58)</f>
        <v>946126062632</v>
      </c>
      <c r="H59" s="22"/>
      <c r="I59" s="14">
        <f>SUM(I8:I58)</f>
        <v>743016039803</v>
      </c>
      <c r="J59" s="22"/>
      <c r="K59" s="22"/>
      <c r="L59" s="22"/>
      <c r="M59" s="14">
        <f>SUM(M8:M58)</f>
        <v>3685098291563</v>
      </c>
      <c r="N59" s="22"/>
      <c r="O59" s="14">
        <f>SUM(O8:O58)</f>
        <v>2808068369129</v>
      </c>
      <c r="P59" s="22"/>
      <c r="Q59" s="14">
        <f>SUM(Q8:Q58)</f>
        <v>879028086683</v>
      </c>
    </row>
    <row r="60" spans="1:17" ht="23.25" thickTop="1" x14ac:dyDescent="0.2"/>
    <row r="66" spans="17:17" x14ac:dyDescent="0.45">
      <c r="Q66" s="39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1"/>
  <sheetViews>
    <sheetView rightToLeft="1" topLeftCell="A28" zoomScale="85" zoomScaleNormal="85" workbookViewId="0">
      <selection activeCell="Y11" sqref="Y11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2" style="2" bestFit="1" customWidth="1"/>
    <col min="6" max="6" width="0.875" style="2" customWidth="1"/>
    <col min="7" max="7" width="22.5" style="2" bestFit="1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30.25" style="2" customWidth="1"/>
    <col min="14" max="14" width="0.875" style="2" customWidth="1"/>
    <col min="15" max="15" width="30.25" style="2" customWidth="1"/>
    <col min="16" max="16" width="0.875" style="2" customWidth="1"/>
    <col min="17" max="17" width="30.25" style="2" customWidth="1"/>
    <col min="18" max="18" width="0.875" style="2" customWidth="1"/>
    <col min="19" max="16384" width="9" style="2"/>
  </cols>
  <sheetData>
    <row r="1" spans="1:17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6.25" x14ac:dyDescent="0.2">
      <c r="A2" s="68" t="str">
        <f>+سهام!A2</f>
        <v>صندوق سرمایه‌گذاری بخشی صنایع مفید - دارونو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  <c r="L2" s="68" t="s">
        <v>0</v>
      </c>
      <c r="M2" s="68" t="s">
        <v>0</v>
      </c>
      <c r="N2" s="68" t="s">
        <v>0</v>
      </c>
      <c r="O2" s="68" t="s">
        <v>0</v>
      </c>
      <c r="P2" s="68" t="s">
        <v>0</v>
      </c>
      <c r="Q2" s="68" t="s">
        <v>0</v>
      </c>
    </row>
    <row r="3" spans="1:17" ht="26.25" x14ac:dyDescent="0.2">
      <c r="A3" s="68" t="s">
        <v>23</v>
      </c>
      <c r="B3" s="68" t="s">
        <v>23</v>
      </c>
      <c r="C3" s="68" t="s">
        <v>23</v>
      </c>
      <c r="D3" s="68" t="s">
        <v>23</v>
      </c>
      <c r="E3" s="68" t="s">
        <v>23</v>
      </c>
      <c r="F3" s="68" t="s">
        <v>23</v>
      </c>
      <c r="G3" s="68" t="s">
        <v>23</v>
      </c>
      <c r="H3" s="68" t="s">
        <v>23</v>
      </c>
      <c r="I3" s="68" t="s">
        <v>23</v>
      </c>
      <c r="J3" s="68" t="s">
        <v>23</v>
      </c>
      <c r="K3" s="68" t="s">
        <v>23</v>
      </c>
      <c r="L3" s="68" t="s">
        <v>23</v>
      </c>
      <c r="M3" s="68" t="s">
        <v>23</v>
      </c>
      <c r="N3" s="68" t="s">
        <v>23</v>
      </c>
      <c r="O3" s="68" t="s">
        <v>23</v>
      </c>
      <c r="P3" s="68" t="s">
        <v>23</v>
      </c>
      <c r="Q3" s="68" t="s">
        <v>23</v>
      </c>
    </row>
    <row r="4" spans="1:17" ht="26.25" x14ac:dyDescent="0.2">
      <c r="A4" s="68" t="str">
        <f>+سهام!A4</f>
        <v>برای ماه منتهی به 1405/05/31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  <c r="J4" s="68" t="s">
        <v>2</v>
      </c>
      <c r="K4" s="68" t="s">
        <v>2</v>
      </c>
      <c r="L4" s="68" t="s">
        <v>2</v>
      </c>
      <c r="M4" s="68" t="s">
        <v>2</v>
      </c>
      <c r="N4" s="68" t="s">
        <v>2</v>
      </c>
      <c r="O4" s="68" t="s">
        <v>2</v>
      </c>
      <c r="P4" s="68" t="s">
        <v>2</v>
      </c>
      <c r="Q4" s="68" t="s">
        <v>2</v>
      </c>
    </row>
    <row r="6" spans="1:17" ht="27" thickBot="1" x14ac:dyDescent="0.25">
      <c r="A6" s="69" t="s">
        <v>3</v>
      </c>
      <c r="C6" s="69" t="s">
        <v>25</v>
      </c>
      <c r="D6" s="69" t="s">
        <v>25</v>
      </c>
      <c r="E6" s="69" t="s">
        <v>25</v>
      </c>
      <c r="F6" s="69" t="s">
        <v>25</v>
      </c>
      <c r="G6" s="69" t="s">
        <v>25</v>
      </c>
      <c r="H6" s="69" t="s">
        <v>25</v>
      </c>
      <c r="I6" s="69" t="s">
        <v>25</v>
      </c>
      <c r="K6" s="69" t="s">
        <v>26</v>
      </c>
      <c r="L6" s="69" t="s">
        <v>26</v>
      </c>
      <c r="M6" s="69" t="s">
        <v>26</v>
      </c>
      <c r="N6" s="69" t="s">
        <v>26</v>
      </c>
      <c r="O6" s="69" t="s">
        <v>26</v>
      </c>
      <c r="P6" s="69" t="s">
        <v>26</v>
      </c>
      <c r="Q6" s="69" t="s">
        <v>26</v>
      </c>
    </row>
    <row r="7" spans="1:17" ht="27" thickBot="1" x14ac:dyDescent="0.25">
      <c r="A7" s="69" t="s">
        <v>3</v>
      </c>
      <c r="C7" s="19" t="s">
        <v>7</v>
      </c>
      <c r="E7" s="19" t="s">
        <v>31</v>
      </c>
      <c r="G7" s="19" t="s">
        <v>32</v>
      </c>
      <c r="I7" s="48" t="s">
        <v>33</v>
      </c>
      <c r="K7" s="19" t="s">
        <v>7</v>
      </c>
      <c r="M7" s="19" t="s">
        <v>31</v>
      </c>
      <c r="O7" s="19" t="s">
        <v>32</v>
      </c>
      <c r="Q7" s="19" t="s">
        <v>33</v>
      </c>
    </row>
    <row r="8" spans="1:17" s="6" customFormat="1" ht="22.5" x14ac:dyDescent="0.55000000000000004">
      <c r="A8" s="21" t="s">
        <v>52</v>
      </c>
      <c r="C8" s="6">
        <v>46855592</v>
      </c>
      <c r="E8" s="6">
        <v>2330249121485</v>
      </c>
      <c r="G8" s="6">
        <v>2244703474152</v>
      </c>
      <c r="I8" s="6">
        <f>+E8-G8</f>
        <v>85545647333</v>
      </c>
      <c r="K8" s="6">
        <v>46855592</v>
      </c>
      <c r="M8" s="6">
        <v>2330249121485</v>
      </c>
      <c r="O8" s="6">
        <v>1542949761494</v>
      </c>
      <c r="Q8" s="6">
        <f>+M8-O8</f>
        <v>787299359991</v>
      </c>
    </row>
    <row r="9" spans="1:17" s="6" customFormat="1" ht="22.5" x14ac:dyDescent="0.55000000000000004">
      <c r="A9" s="21" t="s">
        <v>97</v>
      </c>
      <c r="C9" s="6">
        <v>7968458</v>
      </c>
      <c r="E9" s="6">
        <v>301646778420</v>
      </c>
      <c r="G9" s="6">
        <v>183697150543</v>
      </c>
      <c r="I9" s="6">
        <f t="shared" ref="I9:I47" si="0">+E9-G9</f>
        <v>117949627877</v>
      </c>
      <c r="K9" s="6">
        <v>7968458</v>
      </c>
      <c r="M9" s="6">
        <v>301646778420</v>
      </c>
      <c r="O9" s="6">
        <v>118983836228</v>
      </c>
      <c r="Q9" s="6">
        <f t="shared" ref="Q9:Q47" si="1">+M9-O9</f>
        <v>182662942192</v>
      </c>
    </row>
    <row r="10" spans="1:17" s="6" customFormat="1" ht="22.5" x14ac:dyDescent="0.55000000000000004">
      <c r="A10" s="21" t="s">
        <v>53</v>
      </c>
      <c r="C10" s="6">
        <v>48653599</v>
      </c>
      <c r="E10" s="6">
        <v>156419121642</v>
      </c>
      <c r="G10" s="6">
        <v>150125754384</v>
      </c>
      <c r="I10" s="6">
        <f t="shared" si="0"/>
        <v>6293367258</v>
      </c>
      <c r="K10" s="6">
        <v>48653599</v>
      </c>
      <c r="M10" s="6">
        <v>156419121642</v>
      </c>
      <c r="O10" s="6">
        <v>95118774343</v>
      </c>
      <c r="Q10" s="6">
        <f t="shared" si="1"/>
        <v>61300347299</v>
      </c>
    </row>
    <row r="11" spans="1:17" s="6" customFormat="1" ht="22.5" x14ac:dyDescent="0.55000000000000004">
      <c r="A11" s="21" t="s">
        <v>98</v>
      </c>
      <c r="C11" s="6">
        <v>8006247</v>
      </c>
      <c r="E11" s="6">
        <v>352570639581</v>
      </c>
      <c r="G11" s="6">
        <v>214167671037</v>
      </c>
      <c r="I11" s="6">
        <f t="shared" si="0"/>
        <v>138402968544</v>
      </c>
      <c r="K11" s="6">
        <v>8006247</v>
      </c>
      <c r="M11" s="6">
        <v>352570639581</v>
      </c>
      <c r="O11" s="6">
        <v>175475923430</v>
      </c>
      <c r="Q11" s="6">
        <f t="shared" si="1"/>
        <v>177094716151</v>
      </c>
    </row>
    <row r="12" spans="1:17" s="6" customFormat="1" ht="22.5" x14ac:dyDescent="0.55000000000000004">
      <c r="A12" s="21" t="s">
        <v>63</v>
      </c>
      <c r="C12" s="6">
        <v>163498641</v>
      </c>
      <c r="E12" s="6">
        <v>2005222084802</v>
      </c>
      <c r="G12" s="6">
        <v>1189333258438</v>
      </c>
      <c r="I12" s="6">
        <f t="shared" si="0"/>
        <v>815888826364</v>
      </c>
      <c r="K12" s="6">
        <v>163498641</v>
      </c>
      <c r="M12" s="6">
        <v>2005222084802</v>
      </c>
      <c r="O12" s="6">
        <v>621437732772</v>
      </c>
      <c r="Q12" s="6">
        <f t="shared" si="1"/>
        <v>1383784352030</v>
      </c>
    </row>
    <row r="13" spans="1:17" s="6" customFormat="1" ht="22.5" x14ac:dyDescent="0.55000000000000004">
      <c r="A13" s="21" t="s">
        <v>91</v>
      </c>
      <c r="C13" s="6">
        <v>105722619</v>
      </c>
      <c r="E13" s="6">
        <v>429063017104</v>
      </c>
      <c r="G13" s="6">
        <v>255969134898</v>
      </c>
      <c r="I13" s="6">
        <f t="shared" si="0"/>
        <v>173093882206</v>
      </c>
      <c r="K13" s="6">
        <v>105722619</v>
      </c>
      <c r="M13" s="6">
        <v>429063017104</v>
      </c>
      <c r="O13" s="6">
        <v>193415589659</v>
      </c>
      <c r="Q13" s="6">
        <f t="shared" si="1"/>
        <v>235647427445</v>
      </c>
    </row>
    <row r="14" spans="1:17" s="6" customFormat="1" ht="22.5" x14ac:dyDescent="0.55000000000000004">
      <c r="A14" s="21" t="s">
        <v>116</v>
      </c>
      <c r="C14" s="6">
        <v>55106962</v>
      </c>
      <c r="E14" s="6">
        <v>354332783990</v>
      </c>
      <c r="G14" s="6">
        <v>232350105409</v>
      </c>
      <c r="I14" s="6">
        <f t="shared" si="0"/>
        <v>121982678581</v>
      </c>
      <c r="K14" s="6">
        <v>55106962</v>
      </c>
      <c r="M14" s="6">
        <v>354332783990</v>
      </c>
      <c r="O14" s="6">
        <v>214600648434</v>
      </c>
      <c r="Q14" s="6">
        <f t="shared" si="1"/>
        <v>139732135556</v>
      </c>
    </row>
    <row r="15" spans="1:17" s="6" customFormat="1" ht="22.5" x14ac:dyDescent="0.55000000000000004">
      <c r="A15" s="21" t="s">
        <v>66</v>
      </c>
      <c r="C15" s="6">
        <v>72826263</v>
      </c>
      <c r="E15" s="6">
        <v>279659032870</v>
      </c>
      <c r="G15" s="6">
        <v>236578489089</v>
      </c>
      <c r="I15" s="6">
        <f t="shared" si="0"/>
        <v>43080543781</v>
      </c>
      <c r="K15" s="6">
        <v>72826263</v>
      </c>
      <c r="M15" s="6">
        <v>279659032870</v>
      </c>
      <c r="O15" s="6">
        <v>173648748380</v>
      </c>
      <c r="Q15" s="6">
        <f t="shared" si="1"/>
        <v>106010284490</v>
      </c>
    </row>
    <row r="16" spans="1:17" s="6" customFormat="1" ht="22.5" x14ac:dyDescent="0.55000000000000004">
      <c r="A16" s="21" t="s">
        <v>119</v>
      </c>
      <c r="C16" s="6">
        <v>3798779</v>
      </c>
      <c r="E16" s="6">
        <v>33133152913</v>
      </c>
      <c r="G16" s="6">
        <v>37028528606</v>
      </c>
      <c r="I16" s="6">
        <f t="shared" si="0"/>
        <v>-3895375693</v>
      </c>
      <c r="K16" s="6">
        <v>3798779</v>
      </c>
      <c r="M16" s="6">
        <v>33133152913</v>
      </c>
      <c r="O16" s="6">
        <v>21333683879</v>
      </c>
      <c r="Q16" s="6">
        <f t="shared" si="1"/>
        <v>11799469034</v>
      </c>
    </row>
    <row r="17" spans="1:17" s="6" customFormat="1" ht="22.5" x14ac:dyDescent="0.55000000000000004">
      <c r="A17" s="21" t="s">
        <v>92</v>
      </c>
      <c r="C17" s="6">
        <v>2416013</v>
      </c>
      <c r="E17" s="6">
        <v>214777441496</v>
      </c>
      <c r="G17" s="6">
        <v>139572972919</v>
      </c>
      <c r="I17" s="6">
        <f t="shared" si="0"/>
        <v>75204468577</v>
      </c>
      <c r="K17" s="6">
        <v>2416013</v>
      </c>
      <c r="M17" s="6">
        <v>214777441496</v>
      </c>
      <c r="O17" s="6">
        <v>81414021580</v>
      </c>
      <c r="Q17" s="6">
        <f t="shared" si="1"/>
        <v>133363419916</v>
      </c>
    </row>
    <row r="18" spans="1:17" s="6" customFormat="1" ht="22.5" x14ac:dyDescent="0.55000000000000004">
      <c r="A18" s="21" t="s">
        <v>96</v>
      </c>
      <c r="C18" s="6">
        <v>9207870</v>
      </c>
      <c r="E18" s="6">
        <v>150664070289</v>
      </c>
      <c r="G18" s="6">
        <v>91270545150</v>
      </c>
      <c r="I18" s="6">
        <f t="shared" si="0"/>
        <v>59393525139</v>
      </c>
      <c r="K18" s="6">
        <v>9207870</v>
      </c>
      <c r="M18" s="6">
        <v>150664070289</v>
      </c>
      <c r="O18" s="6">
        <v>96718089256</v>
      </c>
      <c r="Q18" s="6">
        <f t="shared" si="1"/>
        <v>53945981033</v>
      </c>
    </row>
    <row r="19" spans="1:17" s="6" customFormat="1" ht="22.5" x14ac:dyDescent="0.55000000000000004">
      <c r="A19" s="21" t="s">
        <v>72</v>
      </c>
      <c r="C19" s="6">
        <v>18682752</v>
      </c>
      <c r="E19" s="6">
        <v>530937895127</v>
      </c>
      <c r="G19" s="6">
        <v>313112466783</v>
      </c>
      <c r="I19" s="6">
        <f t="shared" si="0"/>
        <v>217825428344</v>
      </c>
      <c r="K19" s="6">
        <v>18682752</v>
      </c>
      <c r="M19" s="6">
        <v>530937895127</v>
      </c>
      <c r="O19" s="6">
        <v>274643333425</v>
      </c>
      <c r="Q19" s="6">
        <f t="shared" si="1"/>
        <v>256294561702</v>
      </c>
    </row>
    <row r="20" spans="1:17" s="6" customFormat="1" ht="22.5" x14ac:dyDescent="0.55000000000000004">
      <c r="A20" s="21" t="s">
        <v>49</v>
      </c>
      <c r="C20" s="6">
        <v>275525095</v>
      </c>
      <c r="E20" s="6">
        <v>1566554988869</v>
      </c>
      <c r="G20" s="6">
        <v>1474068553140</v>
      </c>
      <c r="I20" s="6">
        <f t="shared" si="0"/>
        <v>92486435729</v>
      </c>
      <c r="K20" s="6">
        <v>275525095</v>
      </c>
      <c r="M20" s="6">
        <v>1566554988869</v>
      </c>
      <c r="O20" s="6">
        <v>757272900842</v>
      </c>
      <c r="Q20" s="6">
        <f t="shared" si="1"/>
        <v>809282088027</v>
      </c>
    </row>
    <row r="21" spans="1:17" s="6" customFormat="1" ht="22.5" x14ac:dyDescent="0.55000000000000004">
      <c r="A21" s="21" t="s">
        <v>55</v>
      </c>
      <c r="C21" s="6">
        <v>50759670</v>
      </c>
      <c r="E21" s="6">
        <v>1794586818864</v>
      </c>
      <c r="G21" s="6">
        <v>1599033766394</v>
      </c>
      <c r="I21" s="6">
        <f t="shared" si="0"/>
        <v>195553052470</v>
      </c>
      <c r="K21" s="6">
        <v>50759670</v>
      </c>
      <c r="M21" s="6">
        <v>1794586818864</v>
      </c>
      <c r="O21" s="6">
        <v>722382371460</v>
      </c>
      <c r="Q21" s="6">
        <f t="shared" si="1"/>
        <v>1072204447404</v>
      </c>
    </row>
    <row r="22" spans="1:17" s="6" customFormat="1" ht="22.5" x14ac:dyDescent="0.55000000000000004">
      <c r="A22" s="21" t="s">
        <v>93</v>
      </c>
      <c r="C22" s="6">
        <v>31825356</v>
      </c>
      <c r="E22" s="6">
        <v>1764653854375</v>
      </c>
      <c r="G22" s="6">
        <v>1372535134700</v>
      </c>
      <c r="I22" s="6">
        <f t="shared" si="0"/>
        <v>392118719675</v>
      </c>
      <c r="K22" s="6">
        <v>31825356</v>
      </c>
      <c r="M22" s="6">
        <v>1764653854375</v>
      </c>
      <c r="O22" s="6">
        <v>1095736154763</v>
      </c>
      <c r="Q22" s="6">
        <f t="shared" si="1"/>
        <v>668917699612</v>
      </c>
    </row>
    <row r="23" spans="1:17" s="6" customFormat="1" ht="22.5" x14ac:dyDescent="0.55000000000000004">
      <c r="A23" s="21" t="s">
        <v>59</v>
      </c>
      <c r="C23" s="6">
        <v>17909004</v>
      </c>
      <c r="E23" s="6">
        <v>1603971413441</v>
      </c>
      <c r="G23" s="6">
        <v>1250330330160</v>
      </c>
      <c r="I23" s="6">
        <f t="shared" si="0"/>
        <v>353641083281</v>
      </c>
      <c r="K23" s="6">
        <v>17909004</v>
      </c>
      <c r="M23" s="6">
        <v>1603971413441</v>
      </c>
      <c r="O23" s="6">
        <v>965165542180</v>
      </c>
      <c r="Q23" s="6">
        <f t="shared" si="1"/>
        <v>638805871261</v>
      </c>
    </row>
    <row r="24" spans="1:17" s="6" customFormat="1" ht="22.5" x14ac:dyDescent="0.55000000000000004">
      <c r="A24" s="21" t="s">
        <v>99</v>
      </c>
      <c r="C24" s="6">
        <v>25941513</v>
      </c>
      <c r="E24" s="6">
        <v>317386346339</v>
      </c>
      <c r="G24" s="6">
        <v>199389394692</v>
      </c>
      <c r="I24" s="6">
        <f t="shared" si="0"/>
        <v>117996951647</v>
      </c>
      <c r="K24" s="6">
        <v>25941513</v>
      </c>
      <c r="M24" s="6">
        <v>317386346339</v>
      </c>
      <c r="O24" s="6">
        <v>156175263973</v>
      </c>
      <c r="Q24" s="6">
        <f t="shared" si="1"/>
        <v>161211082366</v>
      </c>
    </row>
    <row r="25" spans="1:17" s="6" customFormat="1" ht="22.5" x14ac:dyDescent="0.55000000000000004">
      <c r="A25" s="21" t="s">
        <v>60</v>
      </c>
      <c r="C25" s="6">
        <v>99447074</v>
      </c>
      <c r="E25" s="6">
        <v>1690360103261</v>
      </c>
      <c r="G25" s="6">
        <v>1204862630520</v>
      </c>
      <c r="I25" s="6">
        <f t="shared" si="0"/>
        <v>485497472741</v>
      </c>
      <c r="K25" s="6">
        <v>99447074</v>
      </c>
      <c r="M25" s="6">
        <v>1690360103261</v>
      </c>
      <c r="O25" s="6">
        <v>728875372930</v>
      </c>
      <c r="Q25" s="6">
        <f t="shared" si="1"/>
        <v>961484730331</v>
      </c>
    </row>
    <row r="26" spans="1:17" s="6" customFormat="1" ht="22.5" x14ac:dyDescent="0.55000000000000004">
      <c r="A26" s="21" t="s">
        <v>111</v>
      </c>
      <c r="C26" s="6">
        <v>22081582</v>
      </c>
      <c r="E26" s="6">
        <v>78879208936</v>
      </c>
      <c r="G26" s="6">
        <v>63037634474</v>
      </c>
      <c r="I26" s="6">
        <f t="shared" si="0"/>
        <v>15841574462</v>
      </c>
      <c r="K26" s="6">
        <v>22081582</v>
      </c>
      <c r="M26" s="6">
        <v>78879208936</v>
      </c>
      <c r="O26" s="6">
        <v>50266096594</v>
      </c>
      <c r="Q26" s="6">
        <f t="shared" si="1"/>
        <v>28613112342</v>
      </c>
    </row>
    <row r="27" spans="1:17" s="6" customFormat="1" ht="22.5" x14ac:dyDescent="0.55000000000000004">
      <c r="A27" s="21" t="s">
        <v>58</v>
      </c>
      <c r="C27" s="6">
        <v>67543790</v>
      </c>
      <c r="E27" s="6">
        <v>1843766320605</v>
      </c>
      <c r="G27" s="6">
        <v>1517907949896</v>
      </c>
      <c r="I27" s="6">
        <f t="shared" si="0"/>
        <v>325858370709</v>
      </c>
      <c r="K27" s="6">
        <v>67543790</v>
      </c>
      <c r="M27" s="6">
        <v>1843766320605</v>
      </c>
      <c r="O27" s="6">
        <v>748170410612</v>
      </c>
      <c r="Q27" s="6">
        <f t="shared" si="1"/>
        <v>1095595909993</v>
      </c>
    </row>
    <row r="28" spans="1:17" s="6" customFormat="1" ht="22.5" x14ac:dyDescent="0.55000000000000004">
      <c r="A28" s="21" t="s">
        <v>48</v>
      </c>
      <c r="C28" s="6">
        <v>217900000</v>
      </c>
      <c r="E28" s="6">
        <v>1662698217770</v>
      </c>
      <c r="G28" s="6">
        <v>1468733056556</v>
      </c>
      <c r="I28" s="6">
        <f t="shared" si="0"/>
        <v>193965161214</v>
      </c>
      <c r="K28" s="6">
        <v>217900000</v>
      </c>
      <c r="M28" s="6">
        <v>1662698217770</v>
      </c>
      <c r="O28" s="6">
        <v>728480131948</v>
      </c>
      <c r="Q28" s="6">
        <f t="shared" si="1"/>
        <v>934218085822</v>
      </c>
    </row>
    <row r="29" spans="1:17" s="6" customFormat="1" ht="22.5" x14ac:dyDescent="0.55000000000000004">
      <c r="A29" s="21" t="s">
        <v>50</v>
      </c>
      <c r="C29" s="6">
        <v>1976297</v>
      </c>
      <c r="E29" s="6">
        <v>365534169789</v>
      </c>
      <c r="G29" s="6">
        <v>300786693898</v>
      </c>
      <c r="I29" s="6">
        <f t="shared" si="0"/>
        <v>64747475891</v>
      </c>
      <c r="K29" s="6">
        <v>1976297</v>
      </c>
      <c r="M29" s="6">
        <v>365534169789</v>
      </c>
      <c r="O29" s="6">
        <v>287285906561</v>
      </c>
      <c r="Q29" s="6">
        <f t="shared" si="1"/>
        <v>78248263228</v>
      </c>
    </row>
    <row r="30" spans="1:17" s="6" customFormat="1" ht="22.5" x14ac:dyDescent="0.55000000000000004">
      <c r="A30" s="21" t="s">
        <v>69</v>
      </c>
      <c r="C30" s="6">
        <v>281587815</v>
      </c>
      <c r="E30" s="6">
        <v>2551023719065</v>
      </c>
      <c r="G30" s="6">
        <v>1894195275463</v>
      </c>
      <c r="I30" s="6">
        <f t="shared" si="0"/>
        <v>656828443602</v>
      </c>
      <c r="K30" s="6">
        <v>281587815</v>
      </c>
      <c r="M30" s="6">
        <v>2551023719065</v>
      </c>
      <c r="O30" s="6">
        <v>890237547412</v>
      </c>
      <c r="Q30" s="6">
        <f t="shared" si="1"/>
        <v>1660786171653</v>
      </c>
    </row>
    <row r="31" spans="1:17" s="6" customFormat="1" ht="22.5" x14ac:dyDescent="0.55000000000000004">
      <c r="A31" s="21" t="s">
        <v>54</v>
      </c>
      <c r="C31" s="6">
        <v>82089393</v>
      </c>
      <c r="E31" s="6">
        <v>1888937785797</v>
      </c>
      <c r="G31" s="6">
        <v>1745826232486</v>
      </c>
      <c r="I31" s="6">
        <f t="shared" si="0"/>
        <v>143111553311</v>
      </c>
      <c r="K31" s="6">
        <v>82089393</v>
      </c>
      <c r="M31" s="6">
        <v>1888937785797</v>
      </c>
      <c r="O31" s="6">
        <v>683074904705</v>
      </c>
      <c r="Q31" s="6">
        <f t="shared" si="1"/>
        <v>1205862881092</v>
      </c>
    </row>
    <row r="32" spans="1:17" s="6" customFormat="1" ht="22.5" x14ac:dyDescent="0.55000000000000004">
      <c r="A32" s="21" t="s">
        <v>103</v>
      </c>
      <c r="C32" s="6">
        <v>66211159</v>
      </c>
      <c r="E32" s="6">
        <v>462523401056</v>
      </c>
      <c r="G32" s="6">
        <v>293985563140</v>
      </c>
      <c r="I32" s="6">
        <f t="shared" si="0"/>
        <v>168537837916</v>
      </c>
      <c r="K32" s="6">
        <v>66211159</v>
      </c>
      <c r="M32" s="6">
        <v>462523401056</v>
      </c>
      <c r="O32" s="6">
        <v>293484593887</v>
      </c>
      <c r="Q32" s="6">
        <f t="shared" si="1"/>
        <v>169038807169</v>
      </c>
    </row>
    <row r="33" spans="1:17" s="6" customFormat="1" ht="22.5" x14ac:dyDescent="0.55000000000000004">
      <c r="A33" s="21" t="s">
        <v>46</v>
      </c>
      <c r="C33" s="6">
        <v>22687376</v>
      </c>
      <c r="E33" s="6">
        <v>1446171045966</v>
      </c>
      <c r="G33" s="6">
        <v>1182076129656</v>
      </c>
      <c r="I33" s="6">
        <f t="shared" si="0"/>
        <v>264094916310</v>
      </c>
      <c r="K33" s="6">
        <v>22687376</v>
      </c>
      <c r="M33" s="6">
        <v>1446171045966</v>
      </c>
      <c r="O33" s="6">
        <v>712379554471</v>
      </c>
      <c r="Q33" s="6">
        <f t="shared" si="1"/>
        <v>733791491495</v>
      </c>
    </row>
    <row r="34" spans="1:17" s="6" customFormat="1" ht="22.5" x14ac:dyDescent="0.55000000000000004">
      <c r="A34" s="21" t="s">
        <v>76</v>
      </c>
      <c r="C34" s="6">
        <v>67004616</v>
      </c>
      <c r="E34" s="6">
        <v>1069105658719</v>
      </c>
      <c r="G34" s="6">
        <v>791451103672</v>
      </c>
      <c r="I34" s="6">
        <f t="shared" si="0"/>
        <v>277654555047</v>
      </c>
      <c r="K34" s="6">
        <v>67004616</v>
      </c>
      <c r="M34" s="6">
        <v>1069105658719</v>
      </c>
      <c r="O34" s="6">
        <v>773465892635</v>
      </c>
      <c r="Q34" s="6">
        <f t="shared" si="1"/>
        <v>295639766084</v>
      </c>
    </row>
    <row r="35" spans="1:17" s="6" customFormat="1" ht="22.5" x14ac:dyDescent="0.55000000000000004">
      <c r="A35" s="21" t="s">
        <v>47</v>
      </c>
      <c r="C35" s="6">
        <v>87565868</v>
      </c>
      <c r="E35" s="6">
        <v>1106096764288</v>
      </c>
      <c r="G35" s="6">
        <v>1100614496462</v>
      </c>
      <c r="I35" s="6">
        <f t="shared" si="0"/>
        <v>5482267826</v>
      </c>
      <c r="K35" s="6">
        <v>87565868</v>
      </c>
      <c r="M35" s="6">
        <v>1106096764288</v>
      </c>
      <c r="O35" s="6">
        <v>601281403508</v>
      </c>
      <c r="Q35" s="6">
        <f t="shared" si="1"/>
        <v>504815360780</v>
      </c>
    </row>
    <row r="36" spans="1:17" s="6" customFormat="1" ht="22.5" x14ac:dyDescent="0.55000000000000004">
      <c r="A36" s="21" t="s">
        <v>73</v>
      </c>
      <c r="C36" s="6">
        <v>40415512</v>
      </c>
      <c r="E36" s="6">
        <v>376167078865</v>
      </c>
      <c r="G36" s="6">
        <v>241149824584</v>
      </c>
      <c r="I36" s="6">
        <f t="shared" si="0"/>
        <v>135017254281</v>
      </c>
      <c r="K36" s="6">
        <v>40415512</v>
      </c>
      <c r="M36" s="6">
        <v>376167078865</v>
      </c>
      <c r="O36" s="6">
        <v>176235591675</v>
      </c>
      <c r="Q36" s="6">
        <f t="shared" si="1"/>
        <v>199931487190</v>
      </c>
    </row>
    <row r="37" spans="1:17" s="6" customFormat="1" ht="22.5" x14ac:dyDescent="0.55000000000000004">
      <c r="A37" s="21" t="s">
        <v>64</v>
      </c>
      <c r="C37" s="6">
        <v>105968445</v>
      </c>
      <c r="E37" s="6">
        <v>3129243433464</v>
      </c>
      <c r="G37" s="6">
        <v>2504368415817</v>
      </c>
      <c r="I37" s="6">
        <f t="shared" si="0"/>
        <v>624875017647</v>
      </c>
      <c r="K37" s="6">
        <v>105968445</v>
      </c>
      <c r="M37" s="6">
        <v>3129243433464</v>
      </c>
      <c r="O37" s="6">
        <v>1780880545365</v>
      </c>
      <c r="Q37" s="6">
        <f t="shared" si="1"/>
        <v>1348362888099</v>
      </c>
    </row>
    <row r="38" spans="1:17" s="6" customFormat="1" ht="22.5" x14ac:dyDescent="0.55000000000000004">
      <c r="A38" s="21" t="s">
        <v>74</v>
      </c>
      <c r="C38" s="6">
        <v>94220047</v>
      </c>
      <c r="E38" s="6">
        <v>2099824166784</v>
      </c>
      <c r="G38" s="6">
        <v>1261098297765</v>
      </c>
      <c r="I38" s="6">
        <f t="shared" si="0"/>
        <v>838725869019</v>
      </c>
      <c r="K38" s="6">
        <v>94220047</v>
      </c>
      <c r="M38" s="6">
        <v>2099824166784</v>
      </c>
      <c r="O38" s="6">
        <v>824457691249</v>
      </c>
      <c r="Q38" s="6">
        <f t="shared" si="1"/>
        <v>1275366475535</v>
      </c>
    </row>
    <row r="39" spans="1:17" s="6" customFormat="1" ht="22.5" x14ac:dyDescent="0.55000000000000004">
      <c r="A39" s="21" t="s">
        <v>61</v>
      </c>
      <c r="C39" s="6">
        <v>111058936</v>
      </c>
      <c r="E39" s="6">
        <v>511330089971</v>
      </c>
      <c r="G39" s="6">
        <v>433533495444</v>
      </c>
      <c r="I39" s="6">
        <f t="shared" si="0"/>
        <v>77796594527</v>
      </c>
      <c r="K39" s="6">
        <v>111058936</v>
      </c>
      <c r="M39" s="6">
        <v>511330089971</v>
      </c>
      <c r="O39" s="6">
        <v>249422889764</v>
      </c>
      <c r="Q39" s="6">
        <f t="shared" si="1"/>
        <v>261907200207</v>
      </c>
    </row>
    <row r="40" spans="1:17" s="6" customFormat="1" ht="22.5" x14ac:dyDescent="0.55000000000000004">
      <c r="A40" s="21" t="s">
        <v>44</v>
      </c>
      <c r="C40" s="6">
        <v>25353</v>
      </c>
      <c r="E40" s="6">
        <v>708180278400</v>
      </c>
      <c r="G40" s="6">
        <v>630786037910</v>
      </c>
      <c r="I40" s="6">
        <f t="shared" si="0"/>
        <v>77394240490</v>
      </c>
      <c r="K40" s="6">
        <v>25353</v>
      </c>
      <c r="M40" s="6">
        <v>708180278400</v>
      </c>
      <c r="O40" s="6">
        <v>464372590443</v>
      </c>
      <c r="Q40" s="6">
        <f t="shared" si="1"/>
        <v>243807687957</v>
      </c>
    </row>
    <row r="41" spans="1:17" s="6" customFormat="1" ht="22.5" x14ac:dyDescent="0.55000000000000004">
      <c r="A41" s="21" t="s">
        <v>77</v>
      </c>
      <c r="C41" s="6">
        <v>57661754</v>
      </c>
      <c r="E41" s="6">
        <v>1498487790123</v>
      </c>
      <c r="G41" s="6">
        <v>1125122016753</v>
      </c>
      <c r="I41" s="6">
        <f t="shared" si="0"/>
        <v>373365773370</v>
      </c>
      <c r="K41" s="6">
        <v>57661754</v>
      </c>
      <c r="M41" s="6">
        <v>1498487790123</v>
      </c>
      <c r="O41" s="6">
        <v>649120804555</v>
      </c>
      <c r="Q41" s="6">
        <f t="shared" si="1"/>
        <v>849366985568</v>
      </c>
    </row>
    <row r="42" spans="1:17" s="6" customFormat="1" ht="22.5" x14ac:dyDescent="0.55000000000000004">
      <c r="A42" s="21" t="s">
        <v>45</v>
      </c>
      <c r="C42" s="6">
        <v>133221584</v>
      </c>
      <c r="E42" s="6">
        <v>2051616443537</v>
      </c>
      <c r="G42" s="6">
        <v>1392449082727</v>
      </c>
      <c r="I42" s="6">
        <f t="shared" si="0"/>
        <v>659167360810</v>
      </c>
      <c r="K42" s="6">
        <v>133221584</v>
      </c>
      <c r="M42" s="6">
        <v>2051616443537</v>
      </c>
      <c r="O42" s="6">
        <v>756286424324</v>
      </c>
      <c r="Q42" s="6">
        <f t="shared" si="1"/>
        <v>1295330019213</v>
      </c>
    </row>
    <row r="43" spans="1:17" s="6" customFormat="1" ht="22.5" x14ac:dyDescent="0.55000000000000004">
      <c r="A43" s="21" t="s">
        <v>95</v>
      </c>
      <c r="C43" s="6">
        <v>7725173</v>
      </c>
      <c r="E43" s="6">
        <v>168103481061</v>
      </c>
      <c r="G43" s="6">
        <v>81867085167</v>
      </c>
      <c r="I43" s="6">
        <f t="shared" si="0"/>
        <v>86236395894</v>
      </c>
      <c r="K43" s="6">
        <v>7725173</v>
      </c>
      <c r="M43" s="6">
        <v>168103481061</v>
      </c>
      <c r="O43" s="6">
        <v>90835670466</v>
      </c>
      <c r="Q43" s="6">
        <f t="shared" si="1"/>
        <v>77267810595</v>
      </c>
    </row>
    <row r="44" spans="1:17" s="6" customFormat="1" ht="22.5" x14ac:dyDescent="0.55000000000000004">
      <c r="A44" s="21" t="s">
        <v>51</v>
      </c>
      <c r="C44" s="6">
        <v>28596594</v>
      </c>
      <c r="E44" s="6">
        <v>1430127333350</v>
      </c>
      <c r="G44" s="6">
        <v>1217972619896</v>
      </c>
      <c r="I44" s="6">
        <f t="shared" si="0"/>
        <v>212154713454</v>
      </c>
      <c r="K44" s="6">
        <v>28596594</v>
      </c>
      <c r="M44" s="6">
        <v>1430127333350</v>
      </c>
      <c r="O44" s="6">
        <v>559867272159</v>
      </c>
      <c r="Q44" s="6">
        <f t="shared" si="1"/>
        <v>870260061191</v>
      </c>
    </row>
    <row r="45" spans="1:17" s="6" customFormat="1" ht="22.5" x14ac:dyDescent="0.55000000000000004">
      <c r="A45" s="21" t="s">
        <v>102</v>
      </c>
      <c r="C45" s="6">
        <v>187607742</v>
      </c>
      <c r="E45" s="6">
        <v>2135226916750</v>
      </c>
      <c r="G45" s="6">
        <v>1046306766774</v>
      </c>
      <c r="I45" s="6">
        <f t="shared" si="0"/>
        <v>1088920149976</v>
      </c>
      <c r="K45" s="6">
        <v>187607742</v>
      </c>
      <c r="M45" s="6">
        <v>2135226916750</v>
      </c>
      <c r="O45" s="6">
        <v>428244447467</v>
      </c>
      <c r="Q45" s="6">
        <f t="shared" si="1"/>
        <v>1706982469283</v>
      </c>
    </row>
    <row r="46" spans="1:17" s="6" customFormat="1" ht="22.5" x14ac:dyDescent="0.55000000000000004">
      <c r="A46" s="21" t="s">
        <v>70</v>
      </c>
      <c r="C46" s="6">
        <v>291047255</v>
      </c>
      <c r="E46" s="6">
        <v>5929011848028</v>
      </c>
      <c r="G46" s="6">
        <v>6421264835006</v>
      </c>
      <c r="I46" s="6">
        <f t="shared" si="0"/>
        <v>-492252986978</v>
      </c>
      <c r="K46" s="6">
        <v>291047255</v>
      </c>
      <c r="M46" s="6">
        <v>5929011848028</v>
      </c>
      <c r="O46" s="6">
        <v>2837070282540</v>
      </c>
      <c r="Q46" s="6">
        <f t="shared" si="1"/>
        <v>3091941565488</v>
      </c>
    </row>
    <row r="47" spans="1:17" s="6" customFormat="1" ht="23.25" thickBot="1" x14ac:dyDescent="0.6">
      <c r="A47" s="21" t="s">
        <v>67</v>
      </c>
      <c r="C47" s="6">
        <v>17628468</v>
      </c>
      <c r="E47" s="6">
        <v>929710426936</v>
      </c>
      <c r="G47" s="6">
        <v>915805833613</v>
      </c>
      <c r="I47" s="6">
        <f t="shared" si="0"/>
        <v>13904593323</v>
      </c>
      <c r="K47" s="6">
        <v>17628468</v>
      </c>
      <c r="M47" s="6">
        <v>929710426936</v>
      </c>
      <c r="O47" s="6">
        <v>333046236838</v>
      </c>
      <c r="Q47" s="6">
        <f t="shared" si="1"/>
        <v>596664190098</v>
      </c>
    </row>
    <row r="48" spans="1:17" s="52" customFormat="1" ht="24.75" thickBot="1" x14ac:dyDescent="0.25">
      <c r="E48" s="53">
        <f>SUM(E8:E47)</f>
        <v>49317954244128</v>
      </c>
      <c r="G48" s="53">
        <f>SUM(G8:G47)</f>
        <v>40018467808173</v>
      </c>
      <c r="I48" s="53">
        <f>SUM(I8:I47)</f>
        <v>9299486435955</v>
      </c>
      <c r="K48" s="52" t="s">
        <v>15</v>
      </c>
      <c r="M48" s="53">
        <f>SUM(M8:M47)</f>
        <v>49317954244128</v>
      </c>
      <c r="O48" s="53">
        <f>SUM(O8:O47)</f>
        <v>22953314638206</v>
      </c>
      <c r="Q48" s="53">
        <f>SUM(Q8:Q47)</f>
        <v>26364639605922</v>
      </c>
    </row>
    <row r="49" spans="9:9" ht="19.5" thickTop="1" x14ac:dyDescent="0.2">
      <c r="I49" s="18"/>
    </row>
    <row r="50" spans="9:9" x14ac:dyDescent="0.2">
      <c r="I50" s="55"/>
    </row>
    <row r="51" spans="9:9" x14ac:dyDescent="0.2">
      <c r="I51" s="49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51"/>
  <sheetViews>
    <sheetView rightToLeft="1" zoomScale="70" zoomScaleNormal="70" workbookViewId="0">
      <selection activeCell="E23" sqref="E23"/>
    </sheetView>
  </sheetViews>
  <sheetFormatPr defaultRowHeight="22.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2" style="4" bestFit="1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2" style="4" bestFit="1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12.375" style="4" bestFit="1" customWidth="1"/>
    <col min="27" max="27" width="11.875" style="4" bestFit="1" customWidth="1"/>
    <col min="28" max="28" width="10.875" style="4" bestFit="1" customWidth="1"/>
    <col min="29" max="16384" width="9" style="4"/>
  </cols>
  <sheetData>
    <row r="2" spans="1:25" ht="24" x14ac:dyDescent="0.2">
      <c r="A2" s="56" t="s">
        <v>71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  <c r="R2" s="56" t="s">
        <v>0</v>
      </c>
      <c r="S2" s="56" t="s">
        <v>0</v>
      </c>
      <c r="T2" s="56" t="s">
        <v>0</v>
      </c>
      <c r="U2" s="56" t="s">
        <v>0</v>
      </c>
      <c r="V2" s="56" t="s">
        <v>0</v>
      </c>
      <c r="W2" s="56" t="s">
        <v>0</v>
      </c>
      <c r="X2" s="56" t="s">
        <v>0</v>
      </c>
      <c r="Y2" s="56" t="s">
        <v>0</v>
      </c>
    </row>
    <row r="3" spans="1:25" ht="24" x14ac:dyDescent="0.2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 t="s">
        <v>1</v>
      </c>
      <c r="H3" s="56" t="s">
        <v>1</v>
      </c>
      <c r="I3" s="56" t="s">
        <v>1</v>
      </c>
      <c r="J3" s="56" t="s">
        <v>1</v>
      </c>
      <c r="K3" s="56" t="s">
        <v>1</v>
      </c>
      <c r="L3" s="56" t="s">
        <v>1</v>
      </c>
      <c r="M3" s="56" t="s">
        <v>1</v>
      </c>
      <c r="N3" s="56" t="s">
        <v>1</v>
      </c>
      <c r="O3" s="56" t="s">
        <v>1</v>
      </c>
      <c r="P3" s="56" t="s">
        <v>1</v>
      </c>
      <c r="Q3" s="56" t="s">
        <v>1</v>
      </c>
      <c r="R3" s="56" t="s">
        <v>1</v>
      </c>
      <c r="S3" s="56" t="s">
        <v>1</v>
      </c>
      <c r="T3" s="56" t="s">
        <v>1</v>
      </c>
      <c r="U3" s="56" t="s">
        <v>1</v>
      </c>
      <c r="V3" s="56" t="s">
        <v>1</v>
      </c>
      <c r="W3" s="56" t="s">
        <v>1</v>
      </c>
      <c r="X3" s="56" t="s">
        <v>1</v>
      </c>
      <c r="Y3" s="56" t="s">
        <v>1</v>
      </c>
    </row>
    <row r="4" spans="1:25" ht="24" x14ac:dyDescent="0.2">
      <c r="A4" s="56" t="s">
        <v>121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  <c r="R4" s="56" t="s">
        <v>2</v>
      </c>
      <c r="S4" s="56" t="s">
        <v>2</v>
      </c>
      <c r="T4" s="56" t="s">
        <v>2</v>
      </c>
      <c r="U4" s="56" t="s">
        <v>2</v>
      </c>
      <c r="V4" s="56" t="s">
        <v>2</v>
      </c>
      <c r="W4" s="56" t="s">
        <v>2</v>
      </c>
      <c r="X4" s="56" t="s">
        <v>2</v>
      </c>
      <c r="Y4" s="56" t="s">
        <v>2</v>
      </c>
    </row>
    <row r="6" spans="1:25" ht="24.75" thickBot="1" x14ac:dyDescent="0.25">
      <c r="A6" s="57" t="s">
        <v>3</v>
      </c>
      <c r="C6" s="57" t="s">
        <v>118</v>
      </c>
      <c r="D6" s="57" t="s">
        <v>4</v>
      </c>
      <c r="E6" s="57" t="s">
        <v>4</v>
      </c>
      <c r="F6" s="57" t="s">
        <v>4</v>
      </c>
      <c r="G6" s="57" t="s">
        <v>4</v>
      </c>
      <c r="I6" s="57" t="s">
        <v>5</v>
      </c>
      <c r="J6" s="57" t="s">
        <v>5</v>
      </c>
      <c r="K6" s="57" t="s">
        <v>5</v>
      </c>
      <c r="L6" s="57" t="s">
        <v>5</v>
      </c>
      <c r="M6" s="57" t="s">
        <v>5</v>
      </c>
      <c r="N6" s="57" t="s">
        <v>5</v>
      </c>
      <c r="O6" s="57" t="s">
        <v>5</v>
      </c>
      <c r="Q6" s="57" t="s">
        <v>120</v>
      </c>
      <c r="R6" s="57" t="s">
        <v>6</v>
      </c>
      <c r="S6" s="57" t="s">
        <v>6</v>
      </c>
      <c r="T6" s="57" t="s">
        <v>6</v>
      </c>
      <c r="U6" s="57" t="s">
        <v>6</v>
      </c>
      <c r="V6" s="57" t="s">
        <v>6</v>
      </c>
      <c r="W6" s="57" t="s">
        <v>6</v>
      </c>
      <c r="X6" s="57" t="s">
        <v>6</v>
      </c>
      <c r="Y6" s="57" t="s">
        <v>6</v>
      </c>
    </row>
    <row r="7" spans="1:25" ht="24.75" thickBot="1" x14ac:dyDescent="0.25">
      <c r="A7" s="57" t="s">
        <v>3</v>
      </c>
      <c r="C7" s="57" t="s">
        <v>7</v>
      </c>
      <c r="E7" s="57" t="s">
        <v>8</v>
      </c>
      <c r="G7" s="57" t="s">
        <v>9</v>
      </c>
      <c r="I7" s="57" t="s">
        <v>10</v>
      </c>
      <c r="J7" s="57" t="s">
        <v>10</v>
      </c>
      <c r="K7" s="57" t="s">
        <v>10</v>
      </c>
      <c r="M7" s="57" t="s">
        <v>11</v>
      </c>
      <c r="N7" s="57" t="s">
        <v>11</v>
      </c>
      <c r="O7" s="57" t="s">
        <v>11</v>
      </c>
      <c r="Q7" s="57" t="s">
        <v>7</v>
      </c>
      <c r="S7" s="57" t="s">
        <v>12</v>
      </c>
      <c r="U7" s="57" t="s">
        <v>8</v>
      </c>
      <c r="W7" s="57" t="s">
        <v>9</v>
      </c>
      <c r="Y7" s="57" t="s">
        <v>13</v>
      </c>
    </row>
    <row r="8" spans="1:25" ht="24.75" thickBot="1" x14ac:dyDescent="0.25">
      <c r="A8" s="57" t="s">
        <v>3</v>
      </c>
      <c r="C8" s="57" t="s">
        <v>7</v>
      </c>
      <c r="E8" s="57" t="s">
        <v>8</v>
      </c>
      <c r="G8" s="57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57" t="s">
        <v>7</v>
      </c>
      <c r="S8" s="57" t="s">
        <v>12</v>
      </c>
      <c r="U8" s="57" t="s">
        <v>8</v>
      </c>
      <c r="W8" s="57" t="s">
        <v>9</v>
      </c>
      <c r="Y8" s="57" t="s">
        <v>13</v>
      </c>
    </row>
    <row r="9" spans="1:25" ht="24" x14ac:dyDescent="0.2">
      <c r="A9" s="13" t="s">
        <v>45</v>
      </c>
      <c r="C9" s="4">
        <v>112044166</v>
      </c>
      <c r="E9" s="4">
        <v>354727150049</v>
      </c>
      <c r="G9" s="4">
        <v>1150692968577.0901</v>
      </c>
      <c r="I9" s="4">
        <v>21177418</v>
      </c>
      <c r="K9" s="4">
        <v>241756114150</v>
      </c>
      <c r="M9" s="4">
        <v>0</v>
      </c>
      <c r="O9" s="4">
        <v>0</v>
      </c>
      <c r="Q9" s="4">
        <v>133221584</v>
      </c>
      <c r="S9" s="4">
        <v>15520</v>
      </c>
      <c r="U9" s="4">
        <v>596483264199</v>
      </c>
      <c r="W9" s="4">
        <v>2051616443536.1499</v>
      </c>
      <c r="Y9" s="5">
        <v>3.9809851243231352E-2</v>
      </c>
    </row>
    <row r="10" spans="1:25" ht="24" x14ac:dyDescent="0.2">
      <c r="A10" s="13" t="s">
        <v>46</v>
      </c>
      <c r="C10" s="4">
        <v>21840736</v>
      </c>
      <c r="E10" s="4">
        <v>542946919508</v>
      </c>
      <c r="G10" s="4">
        <v>1131273551179.5801</v>
      </c>
      <c r="I10" s="4">
        <v>846640</v>
      </c>
      <c r="K10" s="4">
        <v>50802578477</v>
      </c>
      <c r="M10" s="4">
        <v>0</v>
      </c>
      <c r="O10" s="4">
        <v>0</v>
      </c>
      <c r="Q10" s="4">
        <v>22687376</v>
      </c>
      <c r="S10" s="4">
        <v>64240</v>
      </c>
      <c r="U10" s="4">
        <v>593749497985</v>
      </c>
      <c r="W10" s="4">
        <v>1446171045965.3201</v>
      </c>
      <c r="Y10" s="5">
        <v>2.8061704415332765E-2</v>
      </c>
    </row>
    <row r="11" spans="1:25" ht="24" x14ac:dyDescent="0.2">
      <c r="A11" s="13" t="s">
        <v>47</v>
      </c>
      <c r="C11" s="4">
        <v>82751575</v>
      </c>
      <c r="E11" s="4">
        <v>382143995424</v>
      </c>
      <c r="G11" s="4">
        <v>1045284554790.4301</v>
      </c>
      <c r="I11" s="4">
        <v>4814293</v>
      </c>
      <c r="K11" s="4">
        <v>55329941672</v>
      </c>
      <c r="M11" s="4">
        <v>0</v>
      </c>
      <c r="O11" s="4">
        <v>0</v>
      </c>
      <c r="Q11" s="4">
        <v>87565868</v>
      </c>
      <c r="S11" s="4">
        <v>12730</v>
      </c>
      <c r="U11" s="4">
        <v>437473937096</v>
      </c>
      <c r="W11" s="4">
        <v>1106096764287.78</v>
      </c>
      <c r="Y11" s="5">
        <v>2.146285568418441E-2</v>
      </c>
    </row>
    <row r="12" spans="1:25" ht="24" x14ac:dyDescent="0.2">
      <c r="A12" s="13" t="s">
        <v>48</v>
      </c>
      <c r="C12" s="4">
        <v>202199960</v>
      </c>
      <c r="E12" s="4">
        <v>539891866519</v>
      </c>
      <c r="G12" s="4">
        <v>1364331289302.5601</v>
      </c>
      <c r="I12" s="4">
        <v>15700040</v>
      </c>
      <c r="K12" s="4">
        <v>104401767254</v>
      </c>
      <c r="M12" s="4">
        <v>0</v>
      </c>
      <c r="O12" s="4">
        <v>0</v>
      </c>
      <c r="Q12" s="4">
        <v>217900000</v>
      </c>
      <c r="S12" s="4">
        <v>7690</v>
      </c>
      <c r="U12" s="4">
        <v>644293633773</v>
      </c>
      <c r="W12" s="4">
        <v>1662698217770</v>
      </c>
      <c r="Y12" s="5">
        <v>3.2263227817438421E-2</v>
      </c>
    </row>
    <row r="13" spans="1:25" ht="24" x14ac:dyDescent="0.2">
      <c r="A13" s="13" t="s">
        <v>49</v>
      </c>
      <c r="C13" s="4">
        <v>258106143</v>
      </c>
      <c r="E13" s="4">
        <v>507745331905</v>
      </c>
      <c r="G13" s="4">
        <v>1382999305578.8899</v>
      </c>
      <c r="I13" s="4">
        <v>17418952</v>
      </c>
      <c r="K13" s="4">
        <v>91069247562</v>
      </c>
      <c r="M13" s="4">
        <v>0</v>
      </c>
      <c r="O13" s="4">
        <v>0</v>
      </c>
      <c r="Q13" s="4">
        <v>275525095</v>
      </c>
      <c r="S13" s="4">
        <v>5730</v>
      </c>
      <c r="U13" s="4">
        <v>598814579467</v>
      </c>
      <c r="W13" s="4">
        <v>1566554988869.6699</v>
      </c>
      <c r="Y13" s="5">
        <v>3.0397651211916031E-2</v>
      </c>
    </row>
    <row r="14" spans="1:25" ht="24" x14ac:dyDescent="0.2">
      <c r="A14" s="13" t="s">
        <v>50</v>
      </c>
      <c r="C14" s="4">
        <v>2030191</v>
      </c>
      <c r="E14" s="4">
        <v>233695027219</v>
      </c>
      <c r="G14" s="4">
        <v>308621035930.92401</v>
      </c>
      <c r="I14" s="4">
        <v>0</v>
      </c>
      <c r="K14" s="4">
        <v>0</v>
      </c>
      <c r="M14" s="4">
        <v>-53894</v>
      </c>
      <c r="O14" s="4">
        <v>10010969220</v>
      </c>
      <c r="Q14" s="4">
        <v>1976297</v>
      </c>
      <c r="S14" s="4">
        <v>186400</v>
      </c>
      <c r="U14" s="4">
        <v>227491295748</v>
      </c>
      <c r="W14" s="4">
        <v>365534169789.01599</v>
      </c>
      <c r="Y14" s="5">
        <v>7.0928759464109802E-3</v>
      </c>
    </row>
    <row r="15" spans="1:25" ht="24" x14ac:dyDescent="0.2">
      <c r="A15" s="13" t="s">
        <v>51</v>
      </c>
      <c r="C15" s="4">
        <v>28496594</v>
      </c>
      <c r="E15" s="4">
        <v>555865200058</v>
      </c>
      <c r="G15" s="4">
        <v>1213619453894.0701</v>
      </c>
      <c r="I15" s="4">
        <v>100000</v>
      </c>
      <c r="K15" s="4">
        <v>4353166002</v>
      </c>
      <c r="M15" s="4">
        <v>0</v>
      </c>
      <c r="O15" s="4">
        <v>0</v>
      </c>
      <c r="Q15" s="4">
        <v>28596594</v>
      </c>
      <c r="S15" s="4">
        <v>50400</v>
      </c>
      <c r="U15" s="4">
        <v>560218366060</v>
      </c>
      <c r="W15" s="4">
        <v>1430127333350.3501</v>
      </c>
      <c r="Y15" s="5">
        <v>2.7750389980998123E-2</v>
      </c>
    </row>
    <row r="16" spans="1:25" ht="24" x14ac:dyDescent="0.2">
      <c r="A16" s="13" t="s">
        <v>52</v>
      </c>
      <c r="C16" s="4">
        <v>44195960</v>
      </c>
      <c r="E16" s="4">
        <v>1199981987239</v>
      </c>
      <c r="G16" s="4">
        <v>2108954500272.23</v>
      </c>
      <c r="I16" s="4">
        <v>3282825</v>
      </c>
      <c r="K16" s="4">
        <v>156270654421</v>
      </c>
      <c r="M16" s="4">
        <v>-623193</v>
      </c>
      <c r="O16" s="4">
        <v>30041169807</v>
      </c>
      <c r="Q16" s="4">
        <v>46855592</v>
      </c>
      <c r="S16" s="4">
        <v>50120</v>
      </c>
      <c r="U16" s="4">
        <v>1338450856030</v>
      </c>
      <c r="W16" s="4">
        <v>2330249121484.8599</v>
      </c>
      <c r="Y16" s="5">
        <v>4.521647853732863E-2</v>
      </c>
    </row>
    <row r="17" spans="1:25" ht="24" x14ac:dyDescent="0.2">
      <c r="A17" s="13" t="s">
        <v>53</v>
      </c>
      <c r="C17" s="4">
        <v>59368693</v>
      </c>
      <c r="E17" s="4">
        <v>123211326459</v>
      </c>
      <c r="G17" s="4">
        <v>171073980801.03101</v>
      </c>
      <c r="I17" s="4">
        <v>0</v>
      </c>
      <c r="K17" s="4">
        <v>0</v>
      </c>
      <c r="M17" s="4">
        <v>-10715094</v>
      </c>
      <c r="O17" s="4">
        <v>29881020581</v>
      </c>
      <c r="Q17" s="4">
        <v>48653599</v>
      </c>
      <c r="S17" s="4">
        <v>3240</v>
      </c>
      <c r="U17" s="4">
        <v>100973664181</v>
      </c>
      <c r="W17" s="4">
        <v>156419121642.32501</v>
      </c>
      <c r="Y17" s="5">
        <v>3.0351784242112151E-3</v>
      </c>
    </row>
    <row r="18" spans="1:25" ht="24" x14ac:dyDescent="0.2">
      <c r="A18" s="13" t="s">
        <v>54</v>
      </c>
      <c r="C18" s="4">
        <v>81165264</v>
      </c>
      <c r="E18" s="4">
        <v>468147967166</v>
      </c>
      <c r="G18" s="4">
        <v>1713040207952.3899</v>
      </c>
      <c r="I18" s="4">
        <v>1939638</v>
      </c>
      <c r="K18" s="4">
        <v>41191549027</v>
      </c>
      <c r="M18" s="4">
        <v>-1015509</v>
      </c>
      <c r="O18" s="4">
        <v>20024555002</v>
      </c>
      <c r="Q18" s="4">
        <v>82089393</v>
      </c>
      <c r="S18" s="4">
        <v>23190</v>
      </c>
      <c r="U18" s="4">
        <v>503168274002</v>
      </c>
      <c r="W18" s="4">
        <v>1888937785797.03</v>
      </c>
      <c r="Y18" s="5">
        <v>3.6653211908697379E-2</v>
      </c>
    </row>
    <row r="19" spans="1:25" ht="24" x14ac:dyDescent="0.2">
      <c r="A19" s="13" t="s">
        <v>55</v>
      </c>
      <c r="C19" s="4">
        <v>50797813</v>
      </c>
      <c r="E19" s="4">
        <v>326236798616</v>
      </c>
      <c r="G19" s="4">
        <v>1569616243497.5801</v>
      </c>
      <c r="I19" s="4">
        <v>1914401</v>
      </c>
      <c r="K19" s="4">
        <v>57205003862</v>
      </c>
      <c r="M19" s="4">
        <v>-1952544</v>
      </c>
      <c r="O19" s="4">
        <v>59903878775</v>
      </c>
      <c r="Q19" s="4">
        <v>50759670</v>
      </c>
      <c r="S19" s="4">
        <v>35630</v>
      </c>
      <c r="U19" s="4">
        <v>369238510050</v>
      </c>
      <c r="W19" s="4">
        <v>1794586818864.5701</v>
      </c>
      <c r="Y19" s="5">
        <v>3.4822412604046511E-2</v>
      </c>
    </row>
    <row r="20" spans="1:25" ht="24" x14ac:dyDescent="0.2">
      <c r="A20" s="13" t="s">
        <v>89</v>
      </c>
      <c r="C20" s="4">
        <v>32284621</v>
      </c>
      <c r="E20" s="4">
        <v>811507457478</v>
      </c>
      <c r="G20" s="4">
        <v>1372061657476.27</v>
      </c>
      <c r="I20" s="4">
        <v>1750845</v>
      </c>
      <c r="K20" s="4">
        <v>76566810891</v>
      </c>
      <c r="M20" s="4">
        <v>-2210110</v>
      </c>
      <c r="O20" s="4">
        <v>109995855970</v>
      </c>
      <c r="Q20" s="4">
        <v>31825356</v>
      </c>
      <c r="S20" s="4">
        <v>55880</v>
      </c>
      <c r="U20" s="4">
        <v>830406721779</v>
      </c>
      <c r="W20" s="4">
        <v>1764653854374.95</v>
      </c>
      <c r="Y20" s="5">
        <v>3.4241589191680591E-2</v>
      </c>
    </row>
    <row r="21" spans="1:25" ht="24" x14ac:dyDescent="0.2">
      <c r="A21" s="13" t="s">
        <v>88</v>
      </c>
      <c r="C21" s="4">
        <v>2416013</v>
      </c>
      <c r="E21" s="4">
        <v>90888711889</v>
      </c>
      <c r="G21" s="4">
        <v>139572972919.87201</v>
      </c>
      <c r="I21" s="4">
        <v>0</v>
      </c>
      <c r="K21" s="4">
        <v>0</v>
      </c>
      <c r="M21" s="4">
        <v>0</v>
      </c>
      <c r="O21" s="4">
        <v>0</v>
      </c>
      <c r="Q21" s="4">
        <v>2416013</v>
      </c>
      <c r="S21" s="4">
        <v>89590</v>
      </c>
      <c r="U21" s="4">
        <v>90888711889</v>
      </c>
      <c r="W21" s="4">
        <v>214777441495.901</v>
      </c>
      <c r="Y21" s="5">
        <v>4.1675713914714422E-3</v>
      </c>
    </row>
    <row r="22" spans="1:25" ht="24" x14ac:dyDescent="0.2">
      <c r="A22" s="13" t="s">
        <v>58</v>
      </c>
      <c r="C22" s="4">
        <v>68979260</v>
      </c>
      <c r="E22" s="4">
        <v>549726077015</v>
      </c>
      <c r="G22" s="4">
        <v>1531138145662.8701</v>
      </c>
      <c r="I22" s="4">
        <v>250000</v>
      </c>
      <c r="K22" s="4">
        <v>5439452186</v>
      </c>
      <c r="M22" s="4">
        <v>-1685470</v>
      </c>
      <c r="O22" s="4">
        <v>39940215259</v>
      </c>
      <c r="Q22" s="4">
        <v>67543790</v>
      </c>
      <c r="S22" s="4">
        <v>27510</v>
      </c>
      <c r="U22" s="4">
        <v>541649353464</v>
      </c>
      <c r="W22" s="4">
        <v>1843766320605.78</v>
      </c>
      <c r="Y22" s="5">
        <v>3.5776698506122487E-2</v>
      </c>
    </row>
    <row r="23" spans="1:25" ht="24" x14ac:dyDescent="0.2">
      <c r="A23" s="13" t="s">
        <v>59</v>
      </c>
      <c r="C23" s="4">
        <v>16800214</v>
      </c>
      <c r="E23" s="4">
        <v>538700216218</v>
      </c>
      <c r="G23" s="4">
        <v>1151087553276.1101</v>
      </c>
      <c r="I23" s="4">
        <v>2420768</v>
      </c>
      <c r="K23" s="4">
        <v>169948884151</v>
      </c>
      <c r="M23" s="4">
        <v>-1311978</v>
      </c>
      <c r="O23" s="4">
        <v>99579745849</v>
      </c>
      <c r="Q23" s="4">
        <v>17909004</v>
      </c>
      <c r="S23" s="4">
        <v>90260</v>
      </c>
      <c r="U23" s="4">
        <v>660278417253</v>
      </c>
      <c r="W23" s="4">
        <v>1603971413440.96</v>
      </c>
      <c r="Y23" s="5">
        <v>3.112368472608951E-2</v>
      </c>
    </row>
    <row r="24" spans="1:25" ht="24" x14ac:dyDescent="0.2">
      <c r="A24" s="13" t="s">
        <v>94</v>
      </c>
      <c r="C24" s="4">
        <v>99447074</v>
      </c>
      <c r="E24" s="4">
        <v>518591691789</v>
      </c>
      <c r="G24" s="4">
        <v>1204862630520.54</v>
      </c>
      <c r="I24" s="4">
        <v>0</v>
      </c>
      <c r="K24" s="4">
        <v>0</v>
      </c>
      <c r="M24" s="4">
        <v>0</v>
      </c>
      <c r="O24" s="4">
        <v>0</v>
      </c>
      <c r="Q24" s="4">
        <v>99447074</v>
      </c>
      <c r="S24" s="4">
        <v>17130</v>
      </c>
      <c r="U24" s="4">
        <v>518591691789</v>
      </c>
      <c r="W24" s="4">
        <v>1690360103261</v>
      </c>
      <c r="Y24" s="5">
        <v>3.2799982896572981E-2</v>
      </c>
    </row>
    <row r="25" spans="1:25" ht="24" x14ac:dyDescent="0.2">
      <c r="A25" s="13" t="s">
        <v>61</v>
      </c>
      <c r="C25" s="4">
        <v>116209317</v>
      </c>
      <c r="E25" s="4">
        <v>257636266060</v>
      </c>
      <c r="G25" s="4">
        <v>445100533261.21698</v>
      </c>
      <c r="I25" s="4">
        <v>0</v>
      </c>
      <c r="K25" s="4">
        <v>0</v>
      </c>
      <c r="M25" s="4">
        <v>-5150381</v>
      </c>
      <c r="O25" s="4">
        <v>20022856187</v>
      </c>
      <c r="Q25" s="4">
        <v>111058936</v>
      </c>
      <c r="S25" s="4">
        <v>4640</v>
      </c>
      <c r="U25" s="4">
        <v>246217862066</v>
      </c>
      <c r="W25" s="4">
        <v>511330089970.70099</v>
      </c>
      <c r="Y25" s="5">
        <v>9.9219202897576284E-3</v>
      </c>
    </row>
    <row r="26" spans="1:25" ht="24" x14ac:dyDescent="0.2">
      <c r="A26" s="13" t="s">
        <v>87</v>
      </c>
      <c r="C26" s="4">
        <v>105722619</v>
      </c>
      <c r="E26" s="4">
        <v>144160757342</v>
      </c>
      <c r="G26" s="4">
        <v>255969134898.517</v>
      </c>
      <c r="I26" s="4">
        <v>0</v>
      </c>
      <c r="K26" s="4">
        <v>0</v>
      </c>
      <c r="M26" s="4">
        <v>0</v>
      </c>
      <c r="O26" s="4">
        <v>0</v>
      </c>
      <c r="Q26" s="4">
        <v>105722619</v>
      </c>
      <c r="S26" s="4">
        <v>4090</v>
      </c>
      <c r="U26" s="4">
        <v>144160757342</v>
      </c>
      <c r="W26" s="4">
        <v>429063017104.48199</v>
      </c>
      <c r="Y26" s="5">
        <v>8.325598548752559E-3</v>
      </c>
    </row>
    <row r="27" spans="1:25" ht="24" x14ac:dyDescent="0.2">
      <c r="A27" s="13" t="s">
        <v>63</v>
      </c>
      <c r="C27" s="4">
        <v>163198641</v>
      </c>
      <c r="E27" s="4">
        <v>529136123052</v>
      </c>
      <c r="G27" s="4">
        <v>1186999056652.1599</v>
      </c>
      <c r="I27" s="4">
        <v>300000</v>
      </c>
      <c r="K27" s="4">
        <v>2334201786</v>
      </c>
      <c r="M27" s="4">
        <v>0</v>
      </c>
      <c r="O27" s="4">
        <v>0</v>
      </c>
      <c r="Q27" s="4">
        <v>163498641</v>
      </c>
      <c r="S27" s="4">
        <v>12360</v>
      </c>
      <c r="U27" s="4">
        <v>531470324838</v>
      </c>
      <c r="W27" s="4">
        <v>2005222084802.6699</v>
      </c>
      <c r="Y27" s="5">
        <v>3.8909608644024284E-2</v>
      </c>
    </row>
    <row r="28" spans="1:25" ht="24" x14ac:dyDescent="0.2">
      <c r="A28" s="13" t="s">
        <v>64</v>
      </c>
      <c r="C28" s="4">
        <v>34503503</v>
      </c>
      <c r="E28" s="4">
        <v>1378171650512</v>
      </c>
      <c r="G28" s="4">
        <v>2373979082518.3101</v>
      </c>
      <c r="I28" s="4">
        <v>71464942</v>
      </c>
      <c r="K28" s="4">
        <v>130389333299</v>
      </c>
      <c r="M28" s="4">
        <v>0</v>
      </c>
      <c r="O28" s="4">
        <v>0</v>
      </c>
      <c r="Q28" s="4">
        <v>105968445</v>
      </c>
      <c r="S28" s="4">
        <v>29760</v>
      </c>
      <c r="U28" s="4">
        <v>1508560983811</v>
      </c>
      <c r="W28" s="4">
        <v>3129243433463.6602</v>
      </c>
      <c r="Y28" s="5">
        <v>6.0720275460129786E-2</v>
      </c>
    </row>
    <row r="29" spans="1:25" ht="24" x14ac:dyDescent="0.2">
      <c r="A29" s="13" t="s">
        <v>66</v>
      </c>
      <c r="C29" s="4">
        <v>88451851</v>
      </c>
      <c r="E29" s="4">
        <v>217969518850</v>
      </c>
      <c r="G29" s="4">
        <v>273836528758.32199</v>
      </c>
      <c r="I29" s="4">
        <v>0</v>
      </c>
      <c r="K29" s="4">
        <v>0</v>
      </c>
      <c r="M29" s="4">
        <v>-15625588</v>
      </c>
      <c r="O29" s="4">
        <v>49623232767</v>
      </c>
      <c r="Q29" s="4">
        <v>72826263</v>
      </c>
      <c r="S29" s="4">
        <v>3870</v>
      </c>
      <c r="U29" s="4">
        <v>179463802365</v>
      </c>
      <c r="W29" s="4">
        <v>279659032869.729</v>
      </c>
      <c r="Y29" s="5">
        <v>5.4265428279473083E-3</v>
      </c>
    </row>
    <row r="30" spans="1:25" ht="24" x14ac:dyDescent="0.2">
      <c r="A30" s="13" t="s">
        <v>44</v>
      </c>
      <c r="C30" s="4">
        <v>25353</v>
      </c>
      <c r="E30" s="4">
        <v>378260859974</v>
      </c>
      <c r="G30" s="4">
        <v>630786037910.47205</v>
      </c>
      <c r="I30" s="4">
        <v>0</v>
      </c>
      <c r="K30" s="4">
        <v>0</v>
      </c>
      <c r="M30" s="4">
        <v>0</v>
      </c>
      <c r="O30" s="4">
        <v>0</v>
      </c>
      <c r="Q30" s="4">
        <v>25353</v>
      </c>
      <c r="S30" s="4">
        <v>28000000</v>
      </c>
      <c r="U30" s="4">
        <v>378260859974</v>
      </c>
      <c r="W30" s="4">
        <v>708180278400</v>
      </c>
      <c r="Y30" s="5">
        <v>1.374162876560967E-2</v>
      </c>
    </row>
    <row r="31" spans="1:25" ht="24" x14ac:dyDescent="0.2">
      <c r="A31" s="13" t="s">
        <v>111</v>
      </c>
      <c r="C31" s="4">
        <v>22081582</v>
      </c>
      <c r="E31" s="4">
        <v>50266096594</v>
      </c>
      <c r="G31" s="4">
        <v>63037634474.769798</v>
      </c>
      <c r="I31" s="4">
        <v>0</v>
      </c>
      <c r="K31" s="4">
        <v>0</v>
      </c>
      <c r="M31" s="4">
        <v>0</v>
      </c>
      <c r="O31" s="4">
        <v>0</v>
      </c>
      <c r="Q31" s="4">
        <v>22081582</v>
      </c>
      <c r="S31" s="4">
        <v>3600</v>
      </c>
      <c r="U31" s="4">
        <v>50266096594</v>
      </c>
      <c r="W31" s="4">
        <v>78879208936.104004</v>
      </c>
      <c r="Y31" s="5">
        <v>1.5305831574042631E-3</v>
      </c>
    </row>
    <row r="32" spans="1:25" ht="24" x14ac:dyDescent="0.2">
      <c r="A32" s="13" t="s">
        <v>112</v>
      </c>
      <c r="C32" s="4">
        <v>2412266</v>
      </c>
      <c r="E32" s="4">
        <v>37071541167</v>
      </c>
      <c r="G32" s="4">
        <v>37196842116.562798</v>
      </c>
      <c r="I32" s="4">
        <v>0</v>
      </c>
      <c r="K32" s="4">
        <v>0</v>
      </c>
      <c r="M32" s="4">
        <v>-2412266</v>
      </c>
      <c r="O32" s="4">
        <v>39998423947</v>
      </c>
      <c r="Q32" s="4">
        <v>0</v>
      </c>
      <c r="S32" s="4">
        <v>0</v>
      </c>
      <c r="U32" s="4">
        <v>0</v>
      </c>
      <c r="W32" s="4">
        <v>0</v>
      </c>
      <c r="Y32" s="5">
        <v>0</v>
      </c>
    </row>
    <row r="33" spans="1:25" ht="24" x14ac:dyDescent="0.2">
      <c r="A33" s="13" t="s">
        <v>98</v>
      </c>
      <c r="C33" s="4">
        <v>7916247</v>
      </c>
      <c r="E33" s="4">
        <v>167858978971</v>
      </c>
      <c r="G33" s="4">
        <v>210908210927.026</v>
      </c>
      <c r="I33" s="4">
        <v>90000</v>
      </c>
      <c r="K33" s="4">
        <v>3259460110</v>
      </c>
      <c r="M33" s="4">
        <v>0</v>
      </c>
      <c r="O33" s="4">
        <v>0</v>
      </c>
      <c r="Q33" s="4">
        <v>8006247</v>
      </c>
      <c r="S33" s="4">
        <v>44380</v>
      </c>
      <c r="U33" s="4">
        <v>171118439081</v>
      </c>
      <c r="W33" s="4">
        <v>352570639580.422</v>
      </c>
      <c r="Y33" s="5">
        <v>6.8413298005330705E-3</v>
      </c>
    </row>
    <row r="34" spans="1:25" ht="24" x14ac:dyDescent="0.2">
      <c r="A34" s="13" t="s">
        <v>67</v>
      </c>
      <c r="C34" s="4">
        <v>17408468</v>
      </c>
      <c r="E34" s="4">
        <v>224316421034</v>
      </c>
      <c r="G34" s="4">
        <v>904806910408.81702</v>
      </c>
      <c r="I34" s="4">
        <v>220000</v>
      </c>
      <c r="K34" s="4">
        <v>10998923205</v>
      </c>
      <c r="M34" s="4">
        <v>0</v>
      </c>
      <c r="O34" s="4">
        <v>0</v>
      </c>
      <c r="Q34" s="4">
        <v>17628468</v>
      </c>
      <c r="S34" s="4">
        <v>53150</v>
      </c>
      <c r="U34" s="4">
        <v>235315344239</v>
      </c>
      <c r="W34" s="4">
        <v>929710426936.43396</v>
      </c>
      <c r="Y34" s="5">
        <v>1.8040230625090716E-2</v>
      </c>
    </row>
    <row r="35" spans="1:25" ht="24" x14ac:dyDescent="0.2">
      <c r="A35" s="13" t="s">
        <v>68</v>
      </c>
      <c r="C35" s="4">
        <v>319117821</v>
      </c>
      <c r="E35" s="4">
        <v>2851230014486</v>
      </c>
      <c r="G35" s="4">
        <v>6694002990751.1797</v>
      </c>
      <c r="I35" s="4">
        <v>82179</v>
      </c>
      <c r="K35" s="4">
        <v>1689157451</v>
      </c>
      <c r="M35" s="4">
        <v>-28152745</v>
      </c>
      <c r="O35" s="4">
        <v>508611959742</v>
      </c>
      <c r="Q35" s="4">
        <v>291047255</v>
      </c>
      <c r="S35" s="4">
        <v>20530</v>
      </c>
      <c r="U35" s="4">
        <v>2601297912658</v>
      </c>
      <c r="W35" s="4">
        <v>5929011848027.9902</v>
      </c>
      <c r="Y35" s="5">
        <v>0.11504737176044746</v>
      </c>
    </row>
    <row r="36" spans="1:25" ht="24" x14ac:dyDescent="0.2">
      <c r="A36" s="13" t="s">
        <v>69</v>
      </c>
      <c r="C36" s="4">
        <v>248678350</v>
      </c>
      <c r="E36" s="4">
        <v>250788935238</v>
      </c>
      <c r="G36" s="4">
        <v>1631057598603.24</v>
      </c>
      <c r="I36" s="4">
        <v>44420566</v>
      </c>
      <c r="K36" s="4">
        <v>299529927440</v>
      </c>
      <c r="M36" s="4">
        <v>-11511101</v>
      </c>
      <c r="O36" s="4">
        <v>89968152304</v>
      </c>
      <c r="Q36" s="4">
        <v>281587815</v>
      </c>
      <c r="S36" s="4">
        <v>9130</v>
      </c>
      <c r="U36" s="4">
        <v>528705763242</v>
      </c>
      <c r="W36" s="4">
        <v>2551023719065.1602</v>
      </c>
      <c r="Y36" s="5">
        <v>4.9500419580814983E-2</v>
      </c>
    </row>
    <row r="37" spans="1:25" ht="24" x14ac:dyDescent="0.2">
      <c r="A37" s="13" t="s">
        <v>72</v>
      </c>
      <c r="C37" s="4">
        <v>18682752</v>
      </c>
      <c r="E37" s="4">
        <v>250751715495</v>
      </c>
      <c r="G37" s="4">
        <v>313112466783.70599</v>
      </c>
      <c r="I37" s="4">
        <v>0</v>
      </c>
      <c r="K37" s="4">
        <v>0</v>
      </c>
      <c r="M37" s="4">
        <v>0</v>
      </c>
      <c r="O37" s="4">
        <v>0</v>
      </c>
      <c r="Q37" s="4">
        <v>18682752</v>
      </c>
      <c r="S37" s="4">
        <v>28640</v>
      </c>
      <c r="U37" s="4">
        <v>250751715495</v>
      </c>
      <c r="W37" s="4">
        <v>530937895126.42603</v>
      </c>
      <c r="Y37" s="5">
        <v>1.0302392872201093E-2</v>
      </c>
    </row>
    <row r="38" spans="1:25" ht="24" x14ac:dyDescent="0.2">
      <c r="A38" s="13" t="s">
        <v>99</v>
      </c>
      <c r="C38" s="4">
        <v>19635304</v>
      </c>
      <c r="E38" s="4">
        <v>99290899249</v>
      </c>
      <c r="G38" s="4">
        <v>149438622177.61401</v>
      </c>
      <c r="I38" s="4">
        <v>6306209</v>
      </c>
      <c r="K38" s="4">
        <v>49950772515</v>
      </c>
      <c r="M38" s="4">
        <v>0</v>
      </c>
      <c r="O38" s="4">
        <v>0</v>
      </c>
      <c r="Q38" s="4">
        <v>25941513</v>
      </c>
      <c r="S38" s="4">
        <v>12330</v>
      </c>
      <c r="U38" s="4">
        <v>149241671764</v>
      </c>
      <c r="W38" s="4">
        <v>317386346338.60797</v>
      </c>
      <c r="Y38" s="5">
        <v>6.1586088735938018E-3</v>
      </c>
    </row>
    <row r="39" spans="1:25" ht="24" x14ac:dyDescent="0.2">
      <c r="A39" s="13" t="s">
        <v>73</v>
      </c>
      <c r="C39" s="4">
        <v>44040858</v>
      </c>
      <c r="E39" s="4">
        <v>201897505130</v>
      </c>
      <c r="G39" s="4">
        <v>256958482345.841</v>
      </c>
      <c r="I39" s="4">
        <v>0</v>
      </c>
      <c r="K39" s="4">
        <v>0</v>
      </c>
      <c r="M39" s="4">
        <v>-3625346</v>
      </c>
      <c r="O39" s="4">
        <v>30032400660</v>
      </c>
      <c r="Q39" s="4">
        <v>40415512</v>
      </c>
      <c r="S39" s="4">
        <v>9380</v>
      </c>
      <c r="U39" s="4">
        <v>185277749157</v>
      </c>
      <c r="W39" s="4">
        <v>376167078865.211</v>
      </c>
      <c r="Y39" s="5">
        <v>7.2991983951999654E-3</v>
      </c>
    </row>
    <row r="40" spans="1:25" ht="24" x14ac:dyDescent="0.2">
      <c r="A40" s="13" t="s">
        <v>74</v>
      </c>
      <c r="C40" s="4">
        <v>83575210</v>
      </c>
      <c r="E40" s="4">
        <v>531122973186</v>
      </c>
      <c r="G40" s="4">
        <v>1108763051388.98</v>
      </c>
      <c r="I40" s="4">
        <v>10644837</v>
      </c>
      <c r="K40" s="4">
        <v>152335246377</v>
      </c>
      <c r="M40" s="4">
        <v>0</v>
      </c>
      <c r="O40" s="4">
        <v>0</v>
      </c>
      <c r="Q40" s="4">
        <v>94220047</v>
      </c>
      <c r="S40" s="4">
        <v>22460</v>
      </c>
      <c r="U40" s="4">
        <v>683458219563</v>
      </c>
      <c r="W40" s="4">
        <v>2099824166784.0601</v>
      </c>
      <c r="Y40" s="5">
        <v>4.0745280620062801E-2</v>
      </c>
    </row>
    <row r="41" spans="1:25" ht="24" x14ac:dyDescent="0.2">
      <c r="A41" s="13" t="s">
        <v>97</v>
      </c>
      <c r="C41" s="4">
        <v>7908458</v>
      </c>
      <c r="E41" s="4">
        <v>89917533012</v>
      </c>
      <c r="G41" s="4">
        <v>181744061351.32599</v>
      </c>
      <c r="I41" s="4">
        <v>60000</v>
      </c>
      <c r="K41" s="4">
        <v>1953089192</v>
      </c>
      <c r="M41" s="4">
        <v>0</v>
      </c>
      <c r="O41" s="4">
        <v>0</v>
      </c>
      <c r="Q41" s="4">
        <v>7968458</v>
      </c>
      <c r="S41" s="4">
        <v>38150</v>
      </c>
      <c r="U41" s="4">
        <v>91870622204</v>
      </c>
      <c r="W41" s="4">
        <v>301646778420.02899</v>
      </c>
      <c r="Y41" s="5">
        <v>5.8531961053127184E-3</v>
      </c>
    </row>
    <row r="42" spans="1:25" ht="24" x14ac:dyDescent="0.2">
      <c r="A42" s="13" t="s">
        <v>102</v>
      </c>
      <c r="C42" s="4">
        <v>211176378</v>
      </c>
      <c r="E42" s="4">
        <v>468811843498</v>
      </c>
      <c r="G42" s="4">
        <v>1100105919139.8101</v>
      </c>
      <c r="I42" s="4">
        <v>0</v>
      </c>
      <c r="K42" s="4">
        <v>0</v>
      </c>
      <c r="M42" s="4">
        <v>-23568636</v>
      </c>
      <c r="O42" s="4">
        <v>259993542489</v>
      </c>
      <c r="Q42" s="4">
        <v>187607742</v>
      </c>
      <c r="S42" s="4">
        <v>11470</v>
      </c>
      <c r="U42" s="4">
        <v>416489439858</v>
      </c>
      <c r="W42" s="4">
        <v>2135226916750.28</v>
      </c>
      <c r="Y42" s="5">
        <v>4.143224051171162E-2</v>
      </c>
    </row>
    <row r="43" spans="1:25" ht="24" x14ac:dyDescent="0.2">
      <c r="A43" s="13" t="s">
        <v>96</v>
      </c>
      <c r="C43" s="4">
        <v>13874882</v>
      </c>
      <c r="E43" s="4">
        <v>127781562540</v>
      </c>
      <c r="G43" s="4">
        <v>140292141162.207</v>
      </c>
      <c r="I43" s="4">
        <v>0</v>
      </c>
      <c r="K43" s="4">
        <v>0</v>
      </c>
      <c r="M43" s="4">
        <v>-4667012</v>
      </c>
      <c r="O43" s="4">
        <v>69388095162</v>
      </c>
      <c r="Q43" s="4">
        <v>9207870</v>
      </c>
      <c r="S43" s="4">
        <v>16490</v>
      </c>
      <c r="U43" s="4">
        <v>84800434067</v>
      </c>
      <c r="W43" s="4">
        <v>150664070289.20099</v>
      </c>
      <c r="Y43" s="5">
        <v>2.923506606125113E-3</v>
      </c>
    </row>
    <row r="44" spans="1:25" ht="24" x14ac:dyDescent="0.2">
      <c r="A44" s="13" t="s">
        <v>86</v>
      </c>
      <c r="C44" s="4">
        <v>7725173</v>
      </c>
      <c r="E44" s="4">
        <v>59959002617</v>
      </c>
      <c r="G44" s="4">
        <v>81867085167.742798</v>
      </c>
      <c r="I44" s="4">
        <v>0</v>
      </c>
      <c r="K44" s="4">
        <v>0</v>
      </c>
      <c r="M44" s="4">
        <v>0</v>
      </c>
      <c r="O44" s="4">
        <v>0</v>
      </c>
      <c r="Q44" s="4">
        <v>7725173</v>
      </c>
      <c r="S44" s="4">
        <v>21930</v>
      </c>
      <c r="U44" s="4">
        <v>59959002617</v>
      </c>
      <c r="W44" s="4">
        <v>168103481060.73001</v>
      </c>
      <c r="Y44" s="5">
        <v>3.2619033618986018E-3</v>
      </c>
    </row>
    <row r="45" spans="1:25" ht="24" x14ac:dyDescent="0.2">
      <c r="A45" s="13" t="s">
        <v>103</v>
      </c>
      <c r="C45" s="4">
        <v>85360555</v>
      </c>
      <c r="E45" s="4">
        <v>378831953639</v>
      </c>
      <c r="G45" s="4">
        <v>378866311210.75897</v>
      </c>
      <c r="I45" s="4">
        <v>0</v>
      </c>
      <c r="K45" s="4">
        <v>0</v>
      </c>
      <c r="M45" s="4">
        <v>-19149396</v>
      </c>
      <c r="O45" s="4">
        <v>100113248771</v>
      </c>
      <c r="Q45" s="4">
        <v>66211159</v>
      </c>
      <c r="S45" s="4">
        <v>7040</v>
      </c>
      <c r="U45" s="4">
        <v>293846528026</v>
      </c>
      <c r="W45" s="4">
        <v>462523401056.14697</v>
      </c>
      <c r="Y45" s="5">
        <v>8.9748684996997612E-3</v>
      </c>
    </row>
    <row r="46" spans="1:25" ht="24" x14ac:dyDescent="0.2">
      <c r="A46" s="13" t="s">
        <v>119</v>
      </c>
      <c r="C46" s="4">
        <v>9141154</v>
      </c>
      <c r="E46" s="4">
        <v>51336097653</v>
      </c>
      <c r="G46" s="4">
        <v>67030942380.096199</v>
      </c>
      <c r="I46" s="4">
        <v>0</v>
      </c>
      <c r="K46" s="4">
        <v>0</v>
      </c>
      <c r="M46" s="4">
        <v>-5342375</v>
      </c>
      <c r="O46" s="4">
        <v>40043186072</v>
      </c>
      <c r="Q46" s="4">
        <v>3798779</v>
      </c>
      <c r="S46" s="4">
        <v>8790</v>
      </c>
      <c r="U46" s="4">
        <v>21333683879</v>
      </c>
      <c r="W46" s="4">
        <v>33133152912.9207</v>
      </c>
      <c r="Y46" s="5">
        <v>6.4292031429088569E-4</v>
      </c>
    </row>
    <row r="47" spans="1:25" ht="24" x14ac:dyDescent="0.2">
      <c r="A47" s="13" t="s">
        <v>76</v>
      </c>
      <c r="C47" s="4">
        <v>66615230</v>
      </c>
      <c r="E47" s="4">
        <v>703904478003</v>
      </c>
      <c r="G47" s="4">
        <v>785271495952.54797</v>
      </c>
      <c r="I47" s="4">
        <v>2694401</v>
      </c>
      <c r="K47" s="4">
        <v>32778015106</v>
      </c>
      <c r="M47" s="4">
        <v>-2305015</v>
      </c>
      <c r="O47" s="4">
        <v>29996695415</v>
      </c>
      <c r="Q47" s="4">
        <v>67004616</v>
      </c>
      <c r="S47" s="4">
        <v>16080</v>
      </c>
      <c r="U47" s="4">
        <v>712196805654</v>
      </c>
      <c r="W47" s="4">
        <v>1069105658718.59</v>
      </c>
      <c r="Y47" s="5">
        <v>2.0745075119171025E-2</v>
      </c>
    </row>
    <row r="48" spans="1:25" ht="24" x14ac:dyDescent="0.2">
      <c r="A48" s="13" t="s">
        <v>116</v>
      </c>
      <c r="C48" s="4">
        <v>64950320</v>
      </c>
      <c r="E48" s="4">
        <v>252933209935</v>
      </c>
      <c r="G48" s="4">
        <v>270682666910.88</v>
      </c>
      <c r="I48" s="4">
        <v>0</v>
      </c>
      <c r="K48" s="4">
        <v>0</v>
      </c>
      <c r="M48" s="4">
        <v>-9843358</v>
      </c>
      <c r="O48" s="4">
        <v>49974734207</v>
      </c>
      <c r="Q48" s="4">
        <v>55106962</v>
      </c>
      <c r="S48" s="4">
        <v>6480</v>
      </c>
      <c r="U48" s="4">
        <v>214600648434</v>
      </c>
      <c r="W48" s="4">
        <v>354332783990.63501</v>
      </c>
      <c r="Y48" s="5">
        <v>6.8755226961206882E-3</v>
      </c>
    </row>
    <row r="49" spans="1:25" ht="24.75" thickBot="1" x14ac:dyDescent="0.25">
      <c r="A49" s="13" t="s">
        <v>77</v>
      </c>
      <c r="C49" s="4">
        <v>50953077</v>
      </c>
      <c r="E49" s="4">
        <v>372829989858</v>
      </c>
      <c r="G49" s="4">
        <v>984893405244.10901</v>
      </c>
      <c r="I49" s="4">
        <v>6708677</v>
      </c>
      <c r="K49" s="4">
        <v>140228611509</v>
      </c>
      <c r="M49" s="4">
        <v>0</v>
      </c>
      <c r="O49" s="4">
        <v>0</v>
      </c>
      <c r="Q49" s="4">
        <v>57661754</v>
      </c>
      <c r="S49" s="4">
        <v>26190</v>
      </c>
      <c r="U49" s="4">
        <v>513058601367</v>
      </c>
      <c r="W49" s="4">
        <v>1498487790122.98</v>
      </c>
      <c r="Y49" s="5">
        <v>2.9076865806248929E-2</v>
      </c>
    </row>
    <row r="50" spans="1:25" s="13" customFormat="1" ht="24.75" thickBot="1" x14ac:dyDescent="0.25">
      <c r="E50" s="17">
        <f>SUM(E9:E49)</f>
        <v>17820243651646</v>
      </c>
      <c r="G50" s="17">
        <f>SUM(G9:G49)</f>
        <v>39084937264128.641</v>
      </c>
      <c r="I50" s="13" t="s">
        <v>15</v>
      </c>
      <c r="K50" s="17">
        <f>SUM(K9:K49)</f>
        <v>1879781907645</v>
      </c>
      <c r="M50" s="13" t="s">
        <v>15</v>
      </c>
      <c r="O50" s="17">
        <f>SUM(O9:O49)</f>
        <v>1687143938186</v>
      </c>
      <c r="S50" s="13" t="s">
        <v>15</v>
      </c>
      <c r="U50" s="17">
        <f>SUM(U9:U49)</f>
        <v>18863894043060</v>
      </c>
      <c r="W50" s="17">
        <f>SUM(W9:W49)</f>
        <v>49317954244128.844</v>
      </c>
      <c r="Y50" s="38">
        <f>SUM(Y9:Y49)</f>
        <v>0.95697245372788153</v>
      </c>
    </row>
    <row r="51" spans="1:25" ht="23.25" thickTop="1" x14ac:dyDescent="0.2"/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7"/>
  <sheetViews>
    <sheetView rightToLeft="1" zoomScale="86" zoomScaleNormal="86" workbookViewId="0">
      <selection activeCell="Y11" sqref="Y11"/>
    </sheetView>
  </sheetViews>
  <sheetFormatPr defaultRowHeight="22.5" x14ac:dyDescent="0.2"/>
  <cols>
    <col min="1" max="1" width="24.75" style="33" bestFit="1" customWidth="1"/>
    <col min="2" max="2" width="0.875" style="33" customWidth="1"/>
    <col min="3" max="3" width="18.875" style="33" bestFit="1" customWidth="1"/>
    <col min="4" max="4" width="0.875" style="33" customWidth="1"/>
    <col min="5" max="5" width="20.625" style="33" bestFit="1" customWidth="1"/>
    <col min="6" max="6" width="0.875" style="33" customWidth="1"/>
    <col min="7" max="7" width="20" style="33" bestFit="1" customWidth="1"/>
    <col min="8" max="8" width="0.875" style="33" customWidth="1"/>
    <col min="9" max="9" width="19" style="33" bestFit="1" customWidth="1"/>
    <col min="10" max="10" width="0.875" style="33" customWidth="1"/>
    <col min="11" max="11" width="18.25" style="33" bestFit="1" customWidth="1"/>
    <col min="12" max="12" width="0.875" style="33" customWidth="1"/>
    <col min="13" max="13" width="8" style="33" customWidth="1"/>
    <col min="14" max="16384" width="9" style="33"/>
  </cols>
  <sheetData>
    <row r="2" spans="1:20" ht="24" x14ac:dyDescent="0.2">
      <c r="A2" s="58" t="str">
        <f>+سهام!A2</f>
        <v>صندوق سرمایه‌گذاری بخشی صنایع مفید - دارونو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</row>
    <row r="3" spans="1:20" ht="24" x14ac:dyDescent="0.2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</row>
    <row r="4" spans="1:20" ht="24" x14ac:dyDescent="0.2">
      <c r="A4" s="58" t="str">
        <f>+سهام!A4</f>
        <v>برای ماه منتهی به 1405/05/31</v>
      </c>
      <c r="B4" s="58" t="s">
        <v>16</v>
      </c>
      <c r="C4" s="58" t="s">
        <v>16</v>
      </c>
      <c r="D4" s="58" t="s">
        <v>16</v>
      </c>
      <c r="E4" s="58" t="s">
        <v>16</v>
      </c>
      <c r="F4" s="58" t="s">
        <v>16</v>
      </c>
      <c r="G4" s="58" t="s">
        <v>16</v>
      </c>
      <c r="H4" s="58" t="s">
        <v>16</v>
      </c>
      <c r="I4" s="58" t="s">
        <v>16</v>
      </c>
      <c r="J4" s="58" t="s">
        <v>16</v>
      </c>
      <c r="K4" s="58" t="s">
        <v>16</v>
      </c>
    </row>
    <row r="5" spans="1:20" ht="25.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0" ht="24.75" thickBot="1" x14ac:dyDescent="0.25">
      <c r="A6" s="60" t="s">
        <v>17</v>
      </c>
      <c r="C6" s="34" t="str">
        <f>+سهام!C6</f>
        <v>1405/04/31</v>
      </c>
      <c r="E6" s="60" t="s">
        <v>5</v>
      </c>
      <c r="F6" s="60" t="s">
        <v>5</v>
      </c>
      <c r="G6" s="60" t="s">
        <v>5</v>
      </c>
      <c r="I6" s="60" t="str">
        <f>+سهام!Q6</f>
        <v>1405/05/31</v>
      </c>
      <c r="J6" s="60" t="s">
        <v>4</v>
      </c>
      <c r="K6" s="60" t="s">
        <v>4</v>
      </c>
    </row>
    <row r="7" spans="1:20" ht="24.75" thickBot="1" x14ac:dyDescent="0.25">
      <c r="A7" s="60" t="s">
        <v>17</v>
      </c>
      <c r="C7" s="34" t="s">
        <v>18</v>
      </c>
      <c r="E7" s="34" t="s">
        <v>19</v>
      </c>
      <c r="G7" s="34" t="s">
        <v>20</v>
      </c>
      <c r="I7" s="34" t="s">
        <v>18</v>
      </c>
      <c r="K7" s="34" t="s">
        <v>21</v>
      </c>
    </row>
    <row r="8" spans="1:20" ht="24" x14ac:dyDescent="0.2">
      <c r="A8" s="35" t="s">
        <v>22</v>
      </c>
      <c r="C8" s="33">
        <v>3378185636</v>
      </c>
      <c r="E8" s="33">
        <v>3542566100905</v>
      </c>
      <c r="G8" s="33">
        <v>3465416175000</v>
      </c>
      <c r="I8" s="33">
        <f>+C8+E8-G8</f>
        <v>80528111541</v>
      </c>
      <c r="K8" s="47">
        <v>1.562578693227882E-3</v>
      </c>
    </row>
    <row r="9" spans="1:20" ht="24" x14ac:dyDescent="0.2">
      <c r="A9" s="35" t="s">
        <v>113</v>
      </c>
      <c r="C9" s="33">
        <v>11396135</v>
      </c>
      <c r="E9" s="33">
        <v>233728371457</v>
      </c>
      <c r="G9" s="33">
        <v>233729764314</v>
      </c>
      <c r="I9" s="33">
        <f>+C9+E9-G9</f>
        <v>10003278</v>
      </c>
      <c r="K9" s="47">
        <v>1.941049996842024E-7</v>
      </c>
    </row>
    <row r="10" spans="1:20" ht="24" x14ac:dyDescent="0.2">
      <c r="A10" s="35" t="s">
        <v>113</v>
      </c>
      <c r="C10" s="33">
        <v>129999000000</v>
      </c>
      <c r="E10" s="33">
        <v>0</v>
      </c>
      <c r="G10" s="33">
        <v>129999000000</v>
      </c>
      <c r="I10" s="33">
        <f>+C10+E10-G10</f>
        <v>0</v>
      </c>
      <c r="K10" s="47">
        <v>0</v>
      </c>
    </row>
    <row r="11" spans="1:20" ht="24" x14ac:dyDescent="0.2">
      <c r="A11" s="35" t="s">
        <v>113</v>
      </c>
      <c r="C11" s="33">
        <v>100000000000</v>
      </c>
      <c r="E11" s="33">
        <v>0</v>
      </c>
      <c r="G11" s="33">
        <v>100000000000</v>
      </c>
      <c r="I11" s="33">
        <f>+C11+E11-G11</f>
        <v>0</v>
      </c>
      <c r="K11" s="47">
        <v>0</v>
      </c>
    </row>
    <row r="12" spans="1:20" ht="24" x14ac:dyDescent="0.2">
      <c r="A12" s="35" t="s">
        <v>122</v>
      </c>
      <c r="E12" s="33">
        <v>230012175000</v>
      </c>
      <c r="G12" s="33">
        <v>230002750000</v>
      </c>
      <c r="I12" s="33">
        <f t="shared" ref="I12:I13" si="0">+C12+E12-G12</f>
        <v>9425000</v>
      </c>
      <c r="K12" s="47">
        <v>1.8288401282295739E-7</v>
      </c>
    </row>
    <row r="13" spans="1:20" ht="24.75" thickBot="1" x14ac:dyDescent="0.25">
      <c r="A13" s="35" t="s">
        <v>122</v>
      </c>
      <c r="E13" s="33">
        <v>230000000000</v>
      </c>
      <c r="G13" s="33">
        <v>0</v>
      </c>
      <c r="I13" s="33">
        <f t="shared" si="0"/>
        <v>230000000000</v>
      </c>
      <c r="K13" s="47">
        <v>4.4629520370589072E-3</v>
      </c>
    </row>
    <row r="14" spans="1:20" ht="24.75" thickBot="1" x14ac:dyDescent="0.25">
      <c r="A14" s="33" t="s">
        <v>15</v>
      </c>
      <c r="C14" s="26">
        <f>SUM(C8:C13)</f>
        <v>233388581771</v>
      </c>
      <c r="D14" s="27"/>
      <c r="E14" s="26">
        <f>SUM(E8:E13)</f>
        <v>4236306647362</v>
      </c>
      <c r="F14" s="27"/>
      <c r="G14" s="26">
        <f>SUM(G8:G13)</f>
        <v>4159147689314</v>
      </c>
      <c r="H14" s="27"/>
      <c r="I14" s="26">
        <f>SUM(I8:I13)</f>
        <v>310547539819</v>
      </c>
      <c r="J14" s="27"/>
      <c r="K14" s="38">
        <f>SUM(K8:K13)</f>
        <v>6.025907719299296E-3</v>
      </c>
    </row>
    <row r="15" spans="1:20" ht="23.25" thickTop="1" x14ac:dyDescent="0.2"/>
    <row r="16" spans="1:20" x14ac:dyDescent="0.45">
      <c r="I16" s="31"/>
    </row>
    <row r="17" spans="11:11" x14ac:dyDescent="0.45">
      <c r="K17" s="31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zoomScale="90" zoomScaleNormal="90" workbookViewId="0">
      <selection activeCell="Y11" sqref="Y11"/>
    </sheetView>
  </sheetViews>
  <sheetFormatPr defaultRowHeight="18.75" x14ac:dyDescent="0.45"/>
  <cols>
    <col min="1" max="1" width="20.875" style="29" bestFit="1" customWidth="1"/>
    <col min="2" max="2" width="0.875" style="29" customWidth="1"/>
    <col min="3" max="3" width="20.125" style="29" customWidth="1"/>
    <col min="4" max="4" width="0.875" style="29" customWidth="1"/>
    <col min="5" max="5" width="20.125" style="29" customWidth="1"/>
    <col min="6" max="6" width="0.875" style="29" customWidth="1"/>
    <col min="7" max="7" width="28" style="29" customWidth="1"/>
    <col min="8" max="8" width="0.875" style="29" customWidth="1"/>
    <col min="9" max="9" width="8" style="29" customWidth="1"/>
    <col min="10" max="16384" width="9" style="29"/>
  </cols>
  <sheetData>
    <row r="2" spans="1:7" ht="26.25" x14ac:dyDescent="0.45">
      <c r="A2" s="61" t="str">
        <f>+سهام!A2</f>
        <v>صندوق سرمایه‌گذاری بخشی صنایع مفید - دارونو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</row>
    <row r="3" spans="1:7" ht="26.25" x14ac:dyDescent="0.45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</row>
    <row r="4" spans="1:7" ht="26.25" x14ac:dyDescent="0.45">
      <c r="A4" s="61" t="str">
        <f>+سهام!A4</f>
        <v>برای ماه منتهی به 1405/05/31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</row>
    <row r="6" spans="1:7" ht="27" thickBot="1" x14ac:dyDescent="0.5">
      <c r="A6" s="23" t="s">
        <v>27</v>
      </c>
      <c r="C6" s="23" t="s">
        <v>18</v>
      </c>
      <c r="E6" s="23" t="s">
        <v>37</v>
      </c>
      <c r="G6" s="23" t="s">
        <v>13</v>
      </c>
    </row>
    <row r="7" spans="1:7" ht="21" x14ac:dyDescent="0.55000000000000004">
      <c r="A7" s="30" t="s">
        <v>42</v>
      </c>
      <c r="C7" s="7">
        <f>+'درآمد سرمایه‌گذاری در سهام'!I60</f>
        <v>10257546812245</v>
      </c>
      <c r="D7" s="7"/>
      <c r="E7" s="1">
        <f>+C7/$C$10</f>
        <v>0.99957710396941757</v>
      </c>
      <c r="F7" s="7"/>
      <c r="G7" s="1">
        <v>0.19903886713450403</v>
      </c>
    </row>
    <row r="8" spans="1:7" ht="21" x14ac:dyDescent="0.55000000000000004">
      <c r="A8" s="30" t="s">
        <v>43</v>
      </c>
      <c r="C8" s="7">
        <f>+'درآمد سپرده بانکی'!C12</f>
        <v>4132678303</v>
      </c>
      <c r="D8" s="7"/>
      <c r="E8" s="1">
        <f>+C8/$C$10</f>
        <v>4.0272110723576392E-4</v>
      </c>
      <c r="F8" s="7"/>
      <c r="G8" s="1">
        <v>8.019106543862173E-5</v>
      </c>
    </row>
    <row r="9" spans="1:7" ht="21.75" thickBot="1" x14ac:dyDescent="0.6">
      <c r="A9" s="30" t="s">
        <v>107</v>
      </c>
      <c r="C9" s="7">
        <f>+'سایر درآمدها'!C9</f>
        <v>207032774</v>
      </c>
      <c r="D9" s="7"/>
      <c r="E9" s="1">
        <f>+C9/$C$10</f>
        <v>2.0174923346645904E-5</v>
      </c>
      <c r="F9" s="7"/>
      <c r="G9" s="1">
        <v>4.0172927846141579E-6</v>
      </c>
    </row>
    <row r="10" spans="1:7" ht="21.75" thickBot="1" x14ac:dyDescent="0.5">
      <c r="A10" s="29" t="s">
        <v>15</v>
      </c>
      <c r="C10" s="8">
        <f>SUM(C7:C9)</f>
        <v>10261886523322</v>
      </c>
      <c r="D10" s="3"/>
      <c r="E10" s="9">
        <f>SUM(E7:E9)</f>
        <v>0.99999999999999989</v>
      </c>
      <c r="F10" s="3"/>
      <c r="G10" s="10">
        <f>SUM(G7:G9)</f>
        <v>0.19912307549272729</v>
      </c>
    </row>
    <row r="11" spans="1:7" ht="19.5" thickTop="1" x14ac:dyDescent="0.45"/>
    <row r="12" spans="1:7" x14ac:dyDescent="0.45">
      <c r="C12" s="15"/>
      <c r="G12" s="15"/>
    </row>
    <row r="13" spans="1:7" x14ac:dyDescent="0.45">
      <c r="G13" s="15"/>
    </row>
    <row r="14" spans="1:7" x14ac:dyDescent="0.45">
      <c r="C14" s="39"/>
      <c r="G14" s="15"/>
    </row>
    <row r="15" spans="1:7" x14ac:dyDescent="0.45">
      <c r="C15" s="39"/>
    </row>
    <row r="16" spans="1:7" x14ac:dyDescent="0.45">
      <c r="C16" s="39"/>
    </row>
    <row r="17" spans="3:7" x14ac:dyDescent="0.45">
      <c r="C17" s="39"/>
    </row>
    <row r="19" spans="3:7" x14ac:dyDescent="0.45">
      <c r="C19" s="15"/>
    </row>
    <row r="20" spans="3:7" x14ac:dyDescent="0.45">
      <c r="G20" s="32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31E6-2AFA-43C2-AD3C-BC39FAF9CAE1}">
  <dimension ref="A2:E16"/>
  <sheetViews>
    <sheetView rightToLeft="1" workbookViewId="0">
      <selection activeCell="Y11" sqref="Y11"/>
    </sheetView>
  </sheetViews>
  <sheetFormatPr defaultRowHeight="18.75" x14ac:dyDescent="0.2"/>
  <cols>
    <col min="1" max="1" width="30.625" style="40" bestFit="1" customWidth="1"/>
    <col min="2" max="2" width="0.875" style="40" customWidth="1"/>
    <col min="3" max="3" width="19.25" style="40" customWidth="1"/>
    <col min="4" max="4" width="0.875" style="40" customWidth="1"/>
    <col min="5" max="5" width="19.25" style="40" customWidth="1"/>
    <col min="6" max="6" width="0.875" style="40" customWidth="1"/>
    <col min="7" max="7" width="8" style="40" customWidth="1"/>
    <col min="8" max="16384" width="9" style="40"/>
  </cols>
  <sheetData>
    <row r="2" spans="1:5" ht="26.25" x14ac:dyDescent="0.2">
      <c r="A2" s="62" t="str">
        <f>+سهام!A2</f>
        <v>صندوق سرمایه‌گذاری بخشی صنایع مفید - دارونو</v>
      </c>
      <c r="B2" s="62" t="s">
        <v>0</v>
      </c>
      <c r="C2" s="62" t="s">
        <v>0</v>
      </c>
      <c r="D2" s="62" t="s">
        <v>0</v>
      </c>
      <c r="E2" s="62" t="s">
        <v>0</v>
      </c>
    </row>
    <row r="3" spans="1:5" ht="26.25" x14ac:dyDescent="0.2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</row>
    <row r="4" spans="1:5" ht="26.25" x14ac:dyDescent="0.2">
      <c r="A4" s="62" t="str">
        <f>+سهام!A4</f>
        <v>برای ماه منتهی به 1405/05/31</v>
      </c>
      <c r="B4" s="62" t="s">
        <v>2</v>
      </c>
      <c r="C4" s="62" t="s">
        <v>2</v>
      </c>
      <c r="D4" s="62" t="s">
        <v>2</v>
      </c>
      <c r="E4" s="62" t="s">
        <v>2</v>
      </c>
    </row>
    <row r="5" spans="1:5" ht="26.25" x14ac:dyDescent="0.2">
      <c r="E5" s="41" t="s">
        <v>106</v>
      </c>
    </row>
    <row r="6" spans="1:5" ht="27" thickBot="1" x14ac:dyDescent="0.25">
      <c r="A6" s="63" t="s">
        <v>107</v>
      </c>
      <c r="C6" s="42" t="s">
        <v>25</v>
      </c>
      <c r="E6" s="42" t="s">
        <v>108</v>
      </c>
    </row>
    <row r="7" spans="1:5" ht="27" thickBot="1" x14ac:dyDescent="0.25">
      <c r="A7" s="63" t="s">
        <v>107</v>
      </c>
      <c r="C7" s="42" t="s">
        <v>18</v>
      </c>
      <c r="E7" s="42" t="s">
        <v>18</v>
      </c>
    </row>
    <row r="8" spans="1:5" ht="23.25" thickBot="1" x14ac:dyDescent="0.25">
      <c r="A8" s="43" t="s">
        <v>110</v>
      </c>
      <c r="B8" s="43"/>
      <c r="C8" s="44">
        <v>207032774</v>
      </c>
      <c r="D8" s="43"/>
      <c r="E8" s="44">
        <v>3266619544</v>
      </c>
    </row>
    <row r="9" spans="1:5" ht="21.75" customHeight="1" thickBot="1" x14ac:dyDescent="0.25">
      <c r="A9" s="43" t="s">
        <v>15</v>
      </c>
      <c r="B9" s="43"/>
      <c r="C9" s="45">
        <f>SUM(C8:C8)</f>
        <v>207032774</v>
      </c>
      <c r="D9" s="43"/>
      <c r="E9" s="45">
        <f>SUM(E8:E8)</f>
        <v>3266619544</v>
      </c>
    </row>
    <row r="10" spans="1:5" ht="19.5" thickTop="1" x14ac:dyDescent="0.2"/>
    <row r="14" spans="1:5" x14ac:dyDescent="0.2">
      <c r="E14" s="46"/>
    </row>
    <row r="16" spans="1:5" x14ac:dyDescent="0.2">
      <c r="E16" s="46"/>
    </row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1"/>
  <sheetViews>
    <sheetView rightToLeft="1" topLeftCell="A48" zoomScale="85" zoomScaleNormal="85" workbookViewId="0">
      <selection activeCell="Y11" sqref="Y11"/>
    </sheetView>
  </sheetViews>
  <sheetFormatPr defaultRowHeight="18.75" x14ac:dyDescent="0.45"/>
  <cols>
    <col min="1" max="1" width="35.25" style="12" bestFit="1" customWidth="1"/>
    <col min="2" max="2" width="0.875" style="12" customWidth="1"/>
    <col min="3" max="3" width="19.25" style="12" customWidth="1"/>
    <col min="4" max="4" width="0.875" style="12" customWidth="1"/>
    <col min="5" max="5" width="19.25" style="12" customWidth="1"/>
    <col min="6" max="6" width="0.875" style="12" customWidth="1"/>
    <col min="7" max="7" width="19.25" style="12" customWidth="1"/>
    <col min="8" max="8" width="0.875" style="12" customWidth="1"/>
    <col min="9" max="9" width="19.25" style="12" customWidth="1"/>
    <col min="10" max="10" width="0.875" style="12" customWidth="1"/>
    <col min="11" max="11" width="20.125" style="12" customWidth="1"/>
    <col min="12" max="12" width="0.875" style="12" customWidth="1"/>
    <col min="13" max="13" width="19.25" style="12" customWidth="1"/>
    <col min="14" max="14" width="0.875" style="12" customWidth="1"/>
    <col min="15" max="15" width="20.125" style="12" customWidth="1"/>
    <col min="16" max="16" width="0.875" style="12" customWidth="1"/>
    <col min="17" max="17" width="19.25" style="12" customWidth="1"/>
    <col min="18" max="18" width="0.875" style="12" customWidth="1"/>
    <col min="19" max="19" width="20.125" style="12" customWidth="1"/>
    <col min="20" max="20" width="0.875" style="12" customWidth="1"/>
    <col min="21" max="21" width="20.125" style="12" customWidth="1"/>
    <col min="22" max="22" width="0.875" style="12" customWidth="1"/>
    <col min="23" max="23" width="8" style="12" customWidth="1"/>
    <col min="24" max="16384" width="9" style="12"/>
  </cols>
  <sheetData>
    <row r="2" spans="1:21" ht="26.25" x14ac:dyDescent="0.45">
      <c r="A2" s="61" t="str">
        <f>+سهام!A2</f>
        <v>صندوق سرمایه‌گذاری بخشی صنایع مفید - دارونو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  <c r="T2" s="61" t="s">
        <v>0</v>
      </c>
      <c r="U2" s="61" t="s">
        <v>0</v>
      </c>
    </row>
    <row r="3" spans="1:21" ht="26.25" x14ac:dyDescent="0.45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  <c r="H3" s="61" t="s">
        <v>23</v>
      </c>
      <c r="I3" s="61" t="s">
        <v>23</v>
      </c>
      <c r="J3" s="61" t="s">
        <v>23</v>
      </c>
      <c r="K3" s="61" t="s">
        <v>23</v>
      </c>
      <c r="L3" s="61" t="s">
        <v>23</v>
      </c>
      <c r="M3" s="61" t="s">
        <v>23</v>
      </c>
      <c r="N3" s="61" t="s">
        <v>23</v>
      </c>
      <c r="O3" s="61" t="s">
        <v>23</v>
      </c>
      <c r="P3" s="61" t="s">
        <v>23</v>
      </c>
      <c r="Q3" s="61" t="s">
        <v>23</v>
      </c>
      <c r="R3" s="61" t="s">
        <v>23</v>
      </c>
      <c r="S3" s="61" t="s">
        <v>23</v>
      </c>
      <c r="T3" s="61" t="s">
        <v>23</v>
      </c>
      <c r="U3" s="61" t="s">
        <v>23</v>
      </c>
    </row>
    <row r="4" spans="1:21" ht="26.25" x14ac:dyDescent="0.45">
      <c r="A4" s="61" t="str">
        <f>+سهام!A4</f>
        <v>برای ماه منتهی به 1405/05/31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  <c r="T4" s="61" t="s">
        <v>2</v>
      </c>
      <c r="U4" s="61" t="s">
        <v>2</v>
      </c>
    </row>
    <row r="6" spans="1:21" ht="27" thickBot="1" x14ac:dyDescent="0.5">
      <c r="A6" s="64" t="s">
        <v>3</v>
      </c>
      <c r="C6" s="64" t="s">
        <v>25</v>
      </c>
      <c r="D6" s="64" t="s">
        <v>25</v>
      </c>
      <c r="E6" s="64" t="s">
        <v>25</v>
      </c>
      <c r="F6" s="64" t="s">
        <v>25</v>
      </c>
      <c r="G6" s="64" t="s">
        <v>25</v>
      </c>
      <c r="H6" s="64" t="s">
        <v>25</v>
      </c>
      <c r="I6" s="64" t="s">
        <v>25</v>
      </c>
      <c r="J6" s="64" t="s">
        <v>25</v>
      </c>
      <c r="K6" s="64" t="s">
        <v>25</v>
      </c>
      <c r="M6" s="64" t="s">
        <v>26</v>
      </c>
      <c r="N6" s="64" t="s">
        <v>26</v>
      </c>
      <c r="O6" s="64" t="s">
        <v>26</v>
      </c>
      <c r="P6" s="64" t="s">
        <v>26</v>
      </c>
      <c r="Q6" s="64" t="s">
        <v>26</v>
      </c>
      <c r="R6" s="64" t="s">
        <v>26</v>
      </c>
      <c r="S6" s="64" t="s">
        <v>26</v>
      </c>
      <c r="T6" s="64" t="s">
        <v>26</v>
      </c>
      <c r="U6" s="64" t="s">
        <v>26</v>
      </c>
    </row>
    <row r="7" spans="1:21" ht="27" thickBot="1" x14ac:dyDescent="0.5">
      <c r="A7" s="64" t="s">
        <v>3</v>
      </c>
      <c r="C7" s="23" t="s">
        <v>34</v>
      </c>
      <c r="E7" s="23" t="s">
        <v>35</v>
      </c>
      <c r="G7" s="23" t="s">
        <v>36</v>
      </c>
      <c r="I7" s="23" t="s">
        <v>18</v>
      </c>
      <c r="K7" s="23" t="s">
        <v>37</v>
      </c>
      <c r="M7" s="23" t="s">
        <v>34</v>
      </c>
      <c r="O7" s="23" t="s">
        <v>35</v>
      </c>
      <c r="Q7" s="23" t="s">
        <v>36</v>
      </c>
      <c r="S7" s="23" t="s">
        <v>18</v>
      </c>
      <c r="U7" s="23" t="s">
        <v>37</v>
      </c>
    </row>
    <row r="8" spans="1:21" ht="21" x14ac:dyDescent="0.55000000000000004">
      <c r="A8" s="21" t="s">
        <v>65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0</v>
      </c>
      <c r="F8" s="7"/>
      <c r="G8" s="7">
        <f>IFERROR(VLOOKUP(A8,'درآمد ناشی از فروش'!A:Q,9,0),0)</f>
        <v>0</v>
      </c>
      <c r="H8" s="7"/>
      <c r="I8" s="7">
        <f t="shared" ref="I8:I58" si="0">+G8+E8+C8</f>
        <v>0</v>
      </c>
      <c r="J8" s="7"/>
      <c r="K8" s="1">
        <f t="shared" ref="K8:K47" si="1">+I8/$I$60</f>
        <v>0</v>
      </c>
      <c r="L8" s="7"/>
      <c r="M8" s="7">
        <f>IFERROR(VLOOKUP(A8,'درآمد سود سهام'!A:S,19,0),0)</f>
        <v>0</v>
      </c>
      <c r="N8" s="7"/>
      <c r="O8" s="7">
        <f>IFERROR(VLOOKUP(A8,'درآمد ناشی از تغییر قیمت اوراق'!A:Q,17,0),0)</f>
        <v>0</v>
      </c>
      <c r="P8" s="7"/>
      <c r="Q8" s="7">
        <f>IFERROR(VLOOKUP(A8,'درآمد ناشی از فروش'!A:Q,17,0),0)</f>
        <v>37238233736</v>
      </c>
      <c r="R8" s="7"/>
      <c r="S8" s="7">
        <f>+Q8+O8+M8</f>
        <v>37238233736</v>
      </c>
      <c r="T8" s="7"/>
      <c r="U8" s="1">
        <f t="shared" ref="U8:U47" si="2">+S8/$S$60</f>
        <v>1.2968348613003537E-3</v>
      </c>
    </row>
    <row r="9" spans="1:21" ht="21" x14ac:dyDescent="0.55000000000000004">
      <c r="A9" s="21" t="s">
        <v>52</v>
      </c>
      <c r="C9" s="7">
        <f>IFERROR(VLOOKUP(A9,'درآمد سود سهام'!A:S,13,0),0)</f>
        <v>147981873482</v>
      </c>
      <c r="D9" s="7"/>
      <c r="E9" s="7">
        <f>IFERROR(VLOOKUP(A9,'درآمد ناشی از تغییر قیمت اوراق'!A:Q,9,0),0)</f>
        <v>85545647333</v>
      </c>
      <c r="F9" s="7"/>
      <c r="G9" s="7">
        <f>IFERROR(VLOOKUP(A9,'درآمد ناشی از فروش'!A:Q,9,0),0)</f>
        <v>9519489266</v>
      </c>
      <c r="H9" s="7"/>
      <c r="I9" s="7">
        <f t="shared" si="0"/>
        <v>243047010081</v>
      </c>
      <c r="J9" s="7"/>
      <c r="K9" s="1">
        <f t="shared" si="1"/>
        <v>2.369445780065672E-2</v>
      </c>
      <c r="L9" s="7"/>
      <c r="M9" s="7">
        <f>IFERROR(VLOOKUP(A9,'درآمد سود سهام'!A:S,19,0),0)</f>
        <v>147981873482</v>
      </c>
      <c r="N9" s="7"/>
      <c r="O9" s="7">
        <f>IFERROR(VLOOKUP(A9,'درآمد ناشی از تغییر قیمت اوراق'!A:Q,17,0),0)</f>
        <v>787299359991</v>
      </c>
      <c r="P9" s="7"/>
      <c r="Q9" s="7">
        <f>IFERROR(VLOOKUP(A9,'درآمد ناشی از فروش'!A:Q,17,0),0)</f>
        <v>8637796381</v>
      </c>
      <c r="R9" s="7"/>
      <c r="S9" s="7">
        <f t="shared" ref="S9:S58" si="3">+Q9+O9+M9</f>
        <v>943919029854</v>
      </c>
      <c r="T9" s="7"/>
      <c r="U9" s="1">
        <f t="shared" si="2"/>
        <v>3.2872319155569214E-2</v>
      </c>
    </row>
    <row r="10" spans="1:21" ht="21" x14ac:dyDescent="0.55000000000000004">
      <c r="A10" s="21" t="s">
        <v>97</v>
      </c>
      <c r="C10" s="7">
        <f>IFERROR(VLOOKUP(A10,'درآمد سود سهام'!A:S,13,0),0)</f>
        <v>0</v>
      </c>
      <c r="D10" s="7"/>
      <c r="E10" s="7">
        <f>IFERROR(VLOOKUP(A10,'درآمد ناشی از تغییر قیمت اوراق'!A:Q,9,0),0)</f>
        <v>117949627877</v>
      </c>
      <c r="F10" s="7"/>
      <c r="G10" s="7">
        <f>IFERROR(VLOOKUP(A10,'درآمد ناشی از فروش'!A:Q,9,0),0)</f>
        <v>0</v>
      </c>
      <c r="H10" s="7"/>
      <c r="I10" s="7">
        <f t="shared" si="0"/>
        <v>117949627877</v>
      </c>
      <c r="J10" s="7"/>
      <c r="K10" s="1">
        <f t="shared" si="1"/>
        <v>1.1498814486149556E-2</v>
      </c>
      <c r="L10" s="7"/>
      <c r="M10" s="7">
        <f>IFERROR(VLOOKUP(A10,'درآمد سود سهام'!A:S,19,0),0)</f>
        <v>8320568258</v>
      </c>
      <c r="N10" s="7"/>
      <c r="O10" s="7">
        <f>IFERROR(VLOOKUP(A10,'درآمد ناشی از تغییر قیمت اوراق'!A:Q,17,0),0)</f>
        <v>182662942192</v>
      </c>
      <c r="P10" s="7"/>
      <c r="Q10" s="7">
        <f>IFERROR(VLOOKUP(A10,'درآمد ناشی از فروش'!A:Q,17,0),0)</f>
        <v>114629159</v>
      </c>
      <c r="R10" s="7"/>
      <c r="S10" s="7">
        <f t="shared" si="3"/>
        <v>191098139609</v>
      </c>
      <c r="T10" s="7"/>
      <c r="U10" s="1">
        <f t="shared" si="2"/>
        <v>6.6550613310913014E-3</v>
      </c>
    </row>
    <row r="11" spans="1:21" ht="21" x14ac:dyDescent="0.55000000000000004">
      <c r="A11" s="21" t="s">
        <v>53</v>
      </c>
      <c r="C11" s="7">
        <f>IFERROR(VLOOKUP(A11,'درآمد سود سهام'!A:S,13,0),0)</f>
        <v>0</v>
      </c>
      <c r="D11" s="7"/>
      <c r="E11" s="7">
        <f>IFERROR(VLOOKUP(A11,'درآمد ناشی از تغییر قیمت اوراق'!A:Q,9,0),0)</f>
        <v>6293367258</v>
      </c>
      <c r="F11" s="7"/>
      <c r="G11" s="7">
        <f>IFERROR(VLOOKUP(A11,'درآمد ناشی از فروش'!A:Q,9,0),0)</f>
        <v>8932794164</v>
      </c>
      <c r="H11" s="7"/>
      <c r="I11" s="7">
        <f t="shared" si="0"/>
        <v>15226161422</v>
      </c>
      <c r="J11" s="7"/>
      <c r="K11" s="1">
        <f t="shared" si="1"/>
        <v>1.4843862475795568E-3</v>
      </c>
      <c r="L11" s="7"/>
      <c r="M11" s="7">
        <f>IFERROR(VLOOKUP(A11,'درآمد سود سهام'!A:S,19,0),0)</f>
        <v>174637257</v>
      </c>
      <c r="N11" s="7"/>
      <c r="O11" s="7">
        <f>IFERROR(VLOOKUP(A11,'درآمد ناشی از تغییر قیمت اوراق'!A:Q,17,0),0)</f>
        <v>61300347299</v>
      </c>
      <c r="P11" s="7"/>
      <c r="Q11" s="7">
        <f>IFERROR(VLOOKUP(A11,'درآمد ناشی از فروش'!A:Q,17,0),0)</f>
        <v>4103838516</v>
      </c>
      <c r="R11" s="7"/>
      <c r="S11" s="7">
        <f t="shared" si="3"/>
        <v>65578823072</v>
      </c>
      <c r="T11" s="7"/>
      <c r="U11" s="1">
        <f t="shared" si="2"/>
        <v>2.2838060614190875E-3</v>
      </c>
    </row>
    <row r="12" spans="1:21" ht="21" x14ac:dyDescent="0.55000000000000004">
      <c r="A12" s="21" t="s">
        <v>98</v>
      </c>
      <c r="C12" s="7">
        <f>IFERROR(VLOOKUP(A12,'درآمد سود سهام'!A:S,13,0),0)</f>
        <v>0</v>
      </c>
      <c r="D12" s="7"/>
      <c r="E12" s="7">
        <f>IFERROR(VLOOKUP(A12,'درآمد ناشی از تغییر قیمت اوراق'!A:Q,9,0),0)</f>
        <v>138402968544</v>
      </c>
      <c r="F12" s="7"/>
      <c r="G12" s="7">
        <f>IFERROR(VLOOKUP(A12,'درآمد ناشی از فروش'!A:Q,9,0),0)</f>
        <v>0</v>
      </c>
      <c r="H12" s="7"/>
      <c r="I12" s="7">
        <f t="shared" si="0"/>
        <v>138402968544</v>
      </c>
      <c r="J12" s="7"/>
      <c r="K12" s="1">
        <f t="shared" si="1"/>
        <v>1.3492794239923013E-2</v>
      </c>
      <c r="L12" s="7"/>
      <c r="M12" s="7">
        <f>IFERROR(VLOOKUP(A12,'درآمد سود سهام'!A:S,19,0),0)</f>
        <v>7534368070</v>
      </c>
      <c r="N12" s="7"/>
      <c r="O12" s="7">
        <f>IFERROR(VLOOKUP(A12,'درآمد ناشی از تغییر قیمت اوراق'!A:Q,17,0),0)</f>
        <v>177094716151</v>
      </c>
      <c r="P12" s="7"/>
      <c r="Q12" s="7">
        <f>IFERROR(VLOOKUP(A12,'درآمد ناشی از فروش'!A:Q,17,0),0)</f>
        <v>-5627288680</v>
      </c>
      <c r="R12" s="7"/>
      <c r="S12" s="7">
        <f t="shared" si="3"/>
        <v>179001795541</v>
      </c>
      <c r="T12" s="7"/>
      <c r="U12" s="1">
        <f t="shared" si="2"/>
        <v>6.2338018053877285E-3</v>
      </c>
    </row>
    <row r="13" spans="1:21" ht="21" x14ac:dyDescent="0.55000000000000004">
      <c r="A13" s="21" t="s">
        <v>63</v>
      </c>
      <c r="C13" s="7">
        <f>IFERROR(VLOOKUP(A13,'درآمد سود سهام'!A:S,13,0),0)</f>
        <v>0</v>
      </c>
      <c r="D13" s="7"/>
      <c r="E13" s="7">
        <f>IFERROR(VLOOKUP(A13,'درآمد ناشی از تغییر قیمت اوراق'!A:Q,9,0),0)</f>
        <v>815888826364</v>
      </c>
      <c r="F13" s="7"/>
      <c r="G13" s="7">
        <f>IFERROR(VLOOKUP(A13,'درآمد ناشی از فروش'!A:Q,9,0),0)</f>
        <v>0</v>
      </c>
      <c r="H13" s="7"/>
      <c r="I13" s="7">
        <f t="shared" si="0"/>
        <v>815888826364</v>
      </c>
      <c r="J13" s="7"/>
      <c r="K13" s="1">
        <f t="shared" si="1"/>
        <v>7.9540346371125351E-2</v>
      </c>
      <c r="L13" s="7"/>
      <c r="M13" s="7">
        <f>IFERROR(VLOOKUP(A13,'درآمد سود سهام'!A:S,19,0),0)</f>
        <v>24058967138</v>
      </c>
      <c r="N13" s="7"/>
      <c r="O13" s="7">
        <f>IFERROR(VLOOKUP(A13,'درآمد ناشی از تغییر قیمت اوراق'!A:Q,17,0),0)</f>
        <v>1383784352030</v>
      </c>
      <c r="P13" s="7"/>
      <c r="Q13" s="7">
        <f>IFERROR(VLOOKUP(A13,'درآمد ناشی از فروش'!A:Q,17,0),0)</f>
        <v>-84878208</v>
      </c>
      <c r="R13" s="7"/>
      <c r="S13" s="7">
        <f t="shared" si="3"/>
        <v>1407758440960</v>
      </c>
      <c r="T13" s="7"/>
      <c r="U13" s="1">
        <f t="shared" si="2"/>
        <v>4.9025693202033878E-2</v>
      </c>
    </row>
    <row r="14" spans="1:21" ht="21" x14ac:dyDescent="0.55000000000000004">
      <c r="A14" s="21" t="s">
        <v>62</v>
      </c>
      <c r="C14" s="7">
        <f>IFERROR(VLOOKUP(A14,'درآمد سود سهام'!A:S,13,0),0)</f>
        <v>0</v>
      </c>
      <c r="D14" s="7"/>
      <c r="E14" s="7">
        <f>IFERROR(VLOOKUP(A14,'درآمد ناشی از تغییر قیمت اوراق'!A:Q,9,0),0)</f>
        <v>173093882206</v>
      </c>
      <c r="F14" s="7"/>
      <c r="G14" s="7">
        <f>IFERROR(VLOOKUP(A14,'درآمد ناشی از فروش'!A:Q,9,0),0)</f>
        <v>0</v>
      </c>
      <c r="H14" s="7"/>
      <c r="I14" s="7">
        <f t="shared" si="0"/>
        <v>173093882206</v>
      </c>
      <c r="J14" s="7"/>
      <c r="K14" s="1">
        <f t="shared" si="1"/>
        <v>1.6874783549548932E-2</v>
      </c>
      <c r="L14" s="7"/>
      <c r="M14" s="7">
        <f>IFERROR(VLOOKUP(A14,'درآمد سود سهام'!A:S,19,0),0)</f>
        <v>9248353729</v>
      </c>
      <c r="N14" s="7"/>
      <c r="O14" s="7">
        <f>IFERROR(VLOOKUP(A14,'درآمد ناشی از تغییر قیمت اوراق'!A:Q,17,0),0)</f>
        <v>235647427445</v>
      </c>
      <c r="P14" s="7"/>
      <c r="Q14" s="7">
        <f>IFERROR(VLOOKUP(A14,'درآمد ناشی از فروش'!A:Q,17,0),0)</f>
        <v>-1231956403</v>
      </c>
      <c r="R14" s="7"/>
      <c r="S14" s="7">
        <f t="shared" si="3"/>
        <v>243663824771</v>
      </c>
      <c r="T14" s="7"/>
      <c r="U14" s="1">
        <f t="shared" si="2"/>
        <v>8.48568019205833E-3</v>
      </c>
    </row>
    <row r="15" spans="1:21" ht="21" x14ac:dyDescent="0.55000000000000004">
      <c r="A15" s="21" t="s">
        <v>66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43080543781</v>
      </c>
      <c r="F15" s="7"/>
      <c r="G15" s="7">
        <f>IFERROR(VLOOKUP(A15,'درآمد ناشی از فروش'!A:Q,9,0),0)</f>
        <v>12365193098</v>
      </c>
      <c r="H15" s="7"/>
      <c r="I15" s="7">
        <f t="shared" si="0"/>
        <v>55445736879</v>
      </c>
      <c r="J15" s="7"/>
      <c r="K15" s="1">
        <f t="shared" si="1"/>
        <v>5.4053603550520838E-3</v>
      </c>
      <c r="L15" s="7"/>
      <c r="M15" s="7">
        <f>IFERROR(VLOOKUP(A15,'درآمد سود سهام'!A:S,19,0),0)</f>
        <v>3129121802</v>
      </c>
      <c r="N15" s="7"/>
      <c r="O15" s="7">
        <f>IFERROR(VLOOKUP(A15,'درآمد ناشی از تغییر قیمت اوراق'!A:Q,17,0),0)</f>
        <v>106010284490</v>
      </c>
      <c r="P15" s="7"/>
      <c r="Q15" s="7">
        <f>IFERROR(VLOOKUP(A15,'درآمد ناشی از فروش'!A:Q,17,0),0)</f>
        <v>12681040885</v>
      </c>
      <c r="R15" s="7"/>
      <c r="S15" s="7">
        <f t="shared" si="3"/>
        <v>121820447177</v>
      </c>
      <c r="T15" s="7"/>
      <c r="U15" s="1">
        <f t="shared" si="2"/>
        <v>4.2424408160262441E-3</v>
      </c>
    </row>
    <row r="16" spans="1:21" ht="21" x14ac:dyDescent="0.55000000000000004">
      <c r="A16" s="21" t="s">
        <v>57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75204468577</v>
      </c>
      <c r="F16" s="7"/>
      <c r="G16" s="7">
        <f>IFERROR(VLOOKUP(A16,'درآمد ناشی از فروش'!A:Q,9,0),0)</f>
        <v>0</v>
      </c>
      <c r="H16" s="7"/>
      <c r="I16" s="7">
        <f t="shared" si="0"/>
        <v>75204468577</v>
      </c>
      <c r="J16" s="7"/>
      <c r="K16" s="1">
        <f t="shared" si="1"/>
        <v>7.3316232383384564E-3</v>
      </c>
      <c r="L16" s="7"/>
      <c r="M16" s="7">
        <f>IFERROR(VLOOKUP(A16,'درآمد سود سهام'!A:S,19,0),0)</f>
        <v>4348823400</v>
      </c>
      <c r="N16" s="7"/>
      <c r="O16" s="7">
        <f>IFERROR(VLOOKUP(A16,'درآمد ناشی از تغییر قیمت اوراق'!A:Q,17,0),0)</f>
        <v>133363419916</v>
      </c>
      <c r="P16" s="7"/>
      <c r="Q16" s="7">
        <f>IFERROR(VLOOKUP(A16,'درآمد ناشی از فروش'!A:Q,17,0),0)</f>
        <v>0</v>
      </c>
      <c r="R16" s="7"/>
      <c r="S16" s="7">
        <f t="shared" si="3"/>
        <v>137712243316</v>
      </c>
      <c r="T16" s="7"/>
      <c r="U16" s="1">
        <f t="shared" si="2"/>
        <v>4.7958783229671235E-3</v>
      </c>
    </row>
    <row r="17" spans="1:21" ht="21" x14ac:dyDescent="0.55000000000000004">
      <c r="A17" s="21" t="s">
        <v>72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217825428344</v>
      </c>
      <c r="F17" s="7"/>
      <c r="G17" s="7">
        <f>IFERROR(VLOOKUP(A17,'درآمد ناشی از فروش'!A:Q,9,0),0)</f>
        <v>0</v>
      </c>
      <c r="H17" s="7"/>
      <c r="I17" s="7">
        <f t="shared" si="0"/>
        <v>217825428344</v>
      </c>
      <c r="J17" s="7"/>
      <c r="K17" s="1">
        <f t="shared" si="1"/>
        <v>2.1235626054757047E-2</v>
      </c>
      <c r="L17" s="7"/>
      <c r="M17" s="7">
        <f>IFERROR(VLOOKUP(A17,'درآمد سود سهام'!A:S,19,0),0)</f>
        <v>15845983646</v>
      </c>
      <c r="N17" s="7"/>
      <c r="O17" s="7">
        <f>IFERROR(VLOOKUP(A17,'درآمد ناشی از تغییر قیمت اوراق'!A:Q,17,0),0)</f>
        <v>256294561702</v>
      </c>
      <c r="P17" s="7"/>
      <c r="Q17" s="7">
        <f>IFERROR(VLOOKUP(A17,'درآمد ناشی از فروش'!A:Q,17,0),0)</f>
        <v>3521846590</v>
      </c>
      <c r="R17" s="7"/>
      <c r="S17" s="7">
        <f t="shared" si="3"/>
        <v>275662391938</v>
      </c>
      <c r="T17" s="7"/>
      <c r="U17" s="1">
        <f t="shared" si="2"/>
        <v>9.6000417836423456E-3</v>
      </c>
    </row>
    <row r="18" spans="1:21" ht="21" x14ac:dyDescent="0.55000000000000004">
      <c r="A18" s="21" t="s">
        <v>49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92486435729</v>
      </c>
      <c r="F18" s="7"/>
      <c r="G18" s="7">
        <f>IFERROR(VLOOKUP(A18,'درآمد ناشی از فروش'!A:Q,9,0),0)</f>
        <v>0</v>
      </c>
      <c r="H18" s="7"/>
      <c r="I18" s="7">
        <f t="shared" si="0"/>
        <v>92486435729</v>
      </c>
      <c r="J18" s="7"/>
      <c r="K18" s="1">
        <f t="shared" si="1"/>
        <v>9.016428335339775E-3</v>
      </c>
      <c r="L18" s="7"/>
      <c r="M18" s="7">
        <f>IFERROR(VLOOKUP(A18,'درآمد سود سهام'!A:S,19,0),0)</f>
        <v>80177652932</v>
      </c>
      <c r="N18" s="7"/>
      <c r="O18" s="7">
        <f>IFERROR(VLOOKUP(A18,'درآمد ناشی از تغییر قیمت اوراق'!A:Q,17,0),0)</f>
        <v>809282088027</v>
      </c>
      <c r="P18" s="7"/>
      <c r="Q18" s="7">
        <f>IFERROR(VLOOKUP(A18,'درآمد ناشی از فروش'!A:Q,17,0),0)</f>
        <v>-2289951253</v>
      </c>
      <c r="R18" s="7"/>
      <c r="S18" s="7">
        <f t="shared" si="3"/>
        <v>887169789706</v>
      </c>
      <c r="T18" s="7"/>
      <c r="U18" s="1">
        <f t="shared" si="2"/>
        <v>3.0896006489990642E-2</v>
      </c>
    </row>
    <row r="19" spans="1:21" ht="21" x14ac:dyDescent="0.55000000000000004">
      <c r="A19" s="21" t="s">
        <v>55</v>
      </c>
      <c r="C19" s="7">
        <f>IFERROR(VLOOKUP(A19,'درآمد سود سهام'!A:S,13,0),0)</f>
        <v>0</v>
      </c>
      <c r="D19" s="7"/>
      <c r="E19" s="7">
        <f>IFERROR(VLOOKUP(A19,'درآمد ناشی از تغییر قیمت اوراق'!A:Q,9,0),0)</f>
        <v>195553052470</v>
      </c>
      <c r="F19" s="7"/>
      <c r="G19" s="7">
        <f>IFERROR(VLOOKUP(A19,'درآمد ناشی از فروش'!A:Q,9,0),0)</f>
        <v>32116397810</v>
      </c>
      <c r="H19" s="7"/>
      <c r="I19" s="7">
        <f t="shared" si="0"/>
        <v>227669450280</v>
      </c>
      <c r="J19" s="7"/>
      <c r="K19" s="1">
        <f t="shared" si="1"/>
        <v>2.2195311846709625E-2</v>
      </c>
      <c r="L19" s="7"/>
      <c r="M19" s="7">
        <f>IFERROR(VLOOKUP(A19,'درآمد سود سهام'!A:S,19,0),0)</f>
        <v>89707911628</v>
      </c>
      <c r="N19" s="7"/>
      <c r="O19" s="7">
        <f>IFERROR(VLOOKUP(A19,'درآمد ناشی از تغییر قیمت اوراق'!A:Q,17,0),0)</f>
        <v>1072204447404</v>
      </c>
      <c r="P19" s="7"/>
      <c r="Q19" s="7">
        <f>IFERROR(VLOOKUP(A19,'درآمد ناشی از فروش'!A:Q,17,0),0)</f>
        <v>35476561941</v>
      </c>
      <c r="R19" s="7"/>
      <c r="S19" s="7">
        <f t="shared" si="3"/>
        <v>1197388920973</v>
      </c>
      <c r="T19" s="7"/>
      <c r="U19" s="1">
        <f t="shared" si="2"/>
        <v>4.1699499129342933E-2</v>
      </c>
    </row>
    <row r="20" spans="1:21" ht="21" x14ac:dyDescent="0.55000000000000004">
      <c r="A20" s="21" t="s">
        <v>56</v>
      </c>
      <c r="C20" s="7">
        <f>IFERROR(VLOOKUP(A20,'درآمد سود سهام'!A:S,13,0),0)</f>
        <v>0</v>
      </c>
      <c r="D20" s="7"/>
      <c r="E20" s="7">
        <f>IFERROR(VLOOKUP(A20,'درآمد ناشی از تغییر قیمت اوراق'!A:Q,9,0),0)</f>
        <v>392118719675</v>
      </c>
      <c r="F20" s="7"/>
      <c r="G20" s="7">
        <f>IFERROR(VLOOKUP(A20,'درآمد ناشی از فروش'!A:Q,9,0),0)</f>
        <v>33902522303</v>
      </c>
      <c r="H20" s="7"/>
      <c r="I20" s="7">
        <f t="shared" si="0"/>
        <v>426021241978</v>
      </c>
      <c r="J20" s="7"/>
      <c r="K20" s="1">
        <f t="shared" si="1"/>
        <v>4.1532468705815208E-2</v>
      </c>
      <c r="L20" s="7"/>
      <c r="M20" s="7">
        <f>IFERROR(VLOOKUP(A20,'درآمد سود سهام'!A:S,19,0),0)</f>
        <v>73495603652</v>
      </c>
      <c r="N20" s="7"/>
      <c r="O20" s="7">
        <f>IFERROR(VLOOKUP(A20,'درآمد ناشی از تغییر قیمت اوراق'!A:Q,17,0),0)</f>
        <v>668917699612</v>
      </c>
      <c r="P20" s="7"/>
      <c r="Q20" s="7">
        <f>IFERROR(VLOOKUP(A20,'درآمد ناشی از فروش'!A:Q,17,0),0)</f>
        <v>33434334363</v>
      </c>
      <c r="R20" s="7"/>
      <c r="S20" s="7">
        <f t="shared" si="3"/>
        <v>775847637627</v>
      </c>
      <c r="T20" s="7"/>
      <c r="U20" s="1">
        <f t="shared" si="2"/>
        <v>2.7019172570462907E-2</v>
      </c>
    </row>
    <row r="21" spans="1:21" ht="21" x14ac:dyDescent="0.55000000000000004">
      <c r="A21" s="21" t="s">
        <v>59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353641083281</v>
      </c>
      <c r="F21" s="7"/>
      <c r="G21" s="7">
        <f>IFERROR(VLOOKUP(A21,'درآمد ناشی از فروش'!A:Q,9,0),0)</f>
        <v>28873638582</v>
      </c>
      <c r="H21" s="7"/>
      <c r="I21" s="7">
        <f t="shared" si="0"/>
        <v>382514721863</v>
      </c>
      <c r="J21" s="7"/>
      <c r="K21" s="1">
        <f t="shared" si="1"/>
        <v>3.7291053003664684E-2</v>
      </c>
      <c r="L21" s="7"/>
      <c r="M21" s="7">
        <f>IFERROR(VLOOKUP(A21,'درآمد سود سهام'!A:S,19,0),0)</f>
        <v>79421748000</v>
      </c>
      <c r="N21" s="7"/>
      <c r="O21" s="7">
        <f>IFERROR(VLOOKUP(A21,'درآمد ناشی از تغییر قیمت اوراق'!A:Q,17,0),0)</f>
        <v>638805871261</v>
      </c>
      <c r="P21" s="7"/>
      <c r="Q21" s="7">
        <f>IFERROR(VLOOKUP(A21,'درآمد ناشی از فروش'!A:Q,17,0),0)</f>
        <v>28009680760</v>
      </c>
      <c r="R21" s="7"/>
      <c r="S21" s="7">
        <f t="shared" si="3"/>
        <v>746237300021</v>
      </c>
      <c r="T21" s="7"/>
      <c r="U21" s="1">
        <f t="shared" si="2"/>
        <v>2.598798193090229E-2</v>
      </c>
    </row>
    <row r="22" spans="1:21" ht="21" x14ac:dyDescent="0.55000000000000004">
      <c r="A22" s="21" t="s">
        <v>60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485497472741</v>
      </c>
      <c r="F22" s="7"/>
      <c r="G22" s="7">
        <f>IFERROR(VLOOKUP(A22,'درآمد ناشی از فروش'!A:Q,9,0),0)</f>
        <v>0</v>
      </c>
      <c r="H22" s="7"/>
      <c r="I22" s="7">
        <f t="shared" si="0"/>
        <v>485497472741</v>
      </c>
      <c r="J22" s="7"/>
      <c r="K22" s="1">
        <f t="shared" si="1"/>
        <v>4.7330758672379139E-2</v>
      </c>
      <c r="L22" s="7"/>
      <c r="M22" s="7">
        <f>IFERROR(VLOOKUP(A22,'درآمد سود سهام'!A:S,19,0),0)</f>
        <v>87059469424</v>
      </c>
      <c r="N22" s="7"/>
      <c r="O22" s="7">
        <f>IFERROR(VLOOKUP(A22,'درآمد ناشی از تغییر قیمت اوراق'!A:Q,17,0),0)</f>
        <v>961484730331</v>
      </c>
      <c r="P22" s="7"/>
      <c r="Q22" s="7">
        <f>IFERROR(VLOOKUP(A22,'درآمد ناشی از فروش'!A:Q,17,0),0)</f>
        <v>-5234983873</v>
      </c>
      <c r="R22" s="7"/>
      <c r="S22" s="7">
        <f t="shared" si="3"/>
        <v>1043309215882</v>
      </c>
      <c r="T22" s="7"/>
      <c r="U22" s="1">
        <f t="shared" si="2"/>
        <v>3.6333618072859994E-2</v>
      </c>
    </row>
    <row r="23" spans="1:21" ht="21" x14ac:dyDescent="0.55000000000000004">
      <c r="A23" s="21" t="s">
        <v>58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325858370709</v>
      </c>
      <c r="F23" s="7"/>
      <c r="G23" s="7">
        <f>IFERROR(VLOOKUP(A23,'درآمد ناشی از فروش'!A:Q,9,0),0)</f>
        <v>21270567307</v>
      </c>
      <c r="H23" s="7"/>
      <c r="I23" s="7">
        <f t="shared" si="0"/>
        <v>347128938016</v>
      </c>
      <c r="J23" s="7"/>
      <c r="K23" s="1">
        <f t="shared" si="1"/>
        <v>3.3841321357813647E-2</v>
      </c>
      <c r="L23" s="7"/>
      <c r="M23" s="7">
        <f>IFERROR(VLOOKUP(A23,'درآمد سود سهام'!A:S,19,0),0)</f>
        <v>57299549575</v>
      </c>
      <c r="N23" s="7"/>
      <c r="O23" s="7">
        <f>IFERROR(VLOOKUP(A23,'درآمد ناشی از تغییر قیمت اوراق'!A:Q,17,0),0)</f>
        <v>1095595909993</v>
      </c>
      <c r="P23" s="7"/>
      <c r="Q23" s="7">
        <f>IFERROR(VLOOKUP(A23,'درآمد ناشی از فروش'!A:Q,17,0),0)</f>
        <v>16860879454</v>
      </c>
      <c r="R23" s="7"/>
      <c r="S23" s="7">
        <f t="shared" si="3"/>
        <v>1169756339022</v>
      </c>
      <c r="T23" s="7"/>
      <c r="U23" s="1">
        <f t="shared" si="2"/>
        <v>4.0737184540636961E-2</v>
      </c>
    </row>
    <row r="24" spans="1:21" ht="21" x14ac:dyDescent="0.55000000000000004">
      <c r="A24" s="21" t="s">
        <v>48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193965161214</v>
      </c>
      <c r="F24" s="7"/>
      <c r="G24" s="7">
        <f>IFERROR(VLOOKUP(A24,'درآمد ناشی از فروش'!A:Q,9,0),0)</f>
        <v>0</v>
      </c>
      <c r="H24" s="7"/>
      <c r="I24" s="7">
        <f t="shared" si="0"/>
        <v>193965161214</v>
      </c>
      <c r="J24" s="7"/>
      <c r="K24" s="1">
        <f t="shared" si="1"/>
        <v>1.8909507776503937E-2</v>
      </c>
      <c r="L24" s="7"/>
      <c r="M24" s="7">
        <f>IFERROR(VLOOKUP(A24,'درآمد سود سهام'!A:S,19,0),0)</f>
        <v>81934392676</v>
      </c>
      <c r="N24" s="7"/>
      <c r="O24" s="7">
        <f>IFERROR(VLOOKUP(A24,'درآمد ناشی از تغییر قیمت اوراق'!A:Q,17,0),0)</f>
        <v>934218085822</v>
      </c>
      <c r="P24" s="7"/>
      <c r="Q24" s="7">
        <f>IFERROR(VLOOKUP(A24,'درآمد ناشی از فروش'!A:Q,17,0),0)</f>
        <v>27000725418</v>
      </c>
      <c r="R24" s="7"/>
      <c r="S24" s="7">
        <f t="shared" si="3"/>
        <v>1043153203916</v>
      </c>
      <c r="T24" s="7"/>
      <c r="U24" s="1">
        <f t="shared" si="2"/>
        <v>3.6328184900123524E-2</v>
      </c>
    </row>
    <row r="25" spans="1:21" ht="21" x14ac:dyDescent="0.55000000000000004">
      <c r="A25" s="21" t="s">
        <v>50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64747475891</v>
      </c>
      <c r="F25" s="7"/>
      <c r="G25" s="7">
        <f>IFERROR(VLOOKUP(A25,'درآمد ناشی از فروش'!A:Q,9,0),0)</f>
        <v>2176627188</v>
      </c>
      <c r="H25" s="7"/>
      <c r="I25" s="7">
        <f t="shared" si="0"/>
        <v>66924103079</v>
      </c>
      <c r="J25" s="7"/>
      <c r="K25" s="1">
        <f t="shared" si="1"/>
        <v>6.5243770566183528E-3</v>
      </c>
      <c r="L25" s="7"/>
      <c r="M25" s="7">
        <f>IFERROR(VLOOKUP(A25,'درآمد سود سهام'!A:S,19,0),0)</f>
        <v>31723861429</v>
      </c>
      <c r="N25" s="7"/>
      <c r="O25" s="7">
        <f>IFERROR(VLOOKUP(A25,'درآمد ناشی از تغییر قیمت اوراق'!A:Q,17,0),0)</f>
        <v>78248263228</v>
      </c>
      <c r="P25" s="7"/>
      <c r="Q25" s="7">
        <f>IFERROR(VLOOKUP(A25,'درآمد ناشی از فروش'!A:Q,17,0),0)</f>
        <v>8465512468</v>
      </c>
      <c r="R25" s="7"/>
      <c r="S25" s="7">
        <f t="shared" si="3"/>
        <v>118437637125</v>
      </c>
      <c r="T25" s="7"/>
      <c r="U25" s="1">
        <f t="shared" si="2"/>
        <v>4.1246332412714359E-3</v>
      </c>
    </row>
    <row r="26" spans="1:21" ht="21" x14ac:dyDescent="0.55000000000000004">
      <c r="A26" s="21" t="s">
        <v>69</v>
      </c>
      <c r="C26" s="7">
        <f>IFERROR(VLOOKUP(A26,'درآمد سود سهام'!A:S,13,0),0)</f>
        <v>0</v>
      </c>
      <c r="D26" s="7"/>
      <c r="E26" s="7">
        <f>IFERROR(VLOOKUP(A26,'درآمد ناشی از تغییر قیمت اوراق'!A:Q,9,0),0)</f>
        <v>656828443602</v>
      </c>
      <c r="F26" s="7"/>
      <c r="G26" s="7">
        <f>IFERROR(VLOOKUP(A26,'درآمد ناشی از فروش'!A:Q,9,0),0)</f>
        <v>53575901724</v>
      </c>
      <c r="H26" s="7"/>
      <c r="I26" s="7">
        <f t="shared" si="0"/>
        <v>710404345326</v>
      </c>
      <c r="J26" s="7"/>
      <c r="K26" s="1">
        <f t="shared" si="1"/>
        <v>6.925674903846904E-2</v>
      </c>
      <c r="L26" s="7"/>
      <c r="M26" s="7">
        <f>IFERROR(VLOOKUP(A26,'درآمد سود سهام'!A:S,19,0),0)</f>
        <v>61988442906</v>
      </c>
      <c r="N26" s="7"/>
      <c r="O26" s="7">
        <f>IFERROR(VLOOKUP(A26,'درآمد ناشی از تغییر قیمت اوراق'!A:Q,17,0),0)</f>
        <v>1660786171653</v>
      </c>
      <c r="P26" s="7"/>
      <c r="Q26" s="7">
        <f>IFERROR(VLOOKUP(A26,'درآمد ناشی از فروش'!A:Q,17,0),0)</f>
        <v>53193159473</v>
      </c>
      <c r="R26" s="7"/>
      <c r="S26" s="7">
        <f t="shared" si="3"/>
        <v>1775967774032</v>
      </c>
      <c r="T26" s="7"/>
      <c r="U26" s="1">
        <f t="shared" si="2"/>
        <v>6.1848715442272252E-2</v>
      </c>
    </row>
    <row r="27" spans="1:21" ht="21" x14ac:dyDescent="0.55000000000000004">
      <c r="A27" s="21" t="s">
        <v>54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143111553311</v>
      </c>
      <c r="F27" s="7"/>
      <c r="G27" s="7">
        <f>IFERROR(VLOOKUP(A27,'درآمد ناشی از فروش'!A:Q,9,0),0)</f>
        <v>11619030509</v>
      </c>
      <c r="H27" s="7"/>
      <c r="I27" s="7">
        <f t="shared" si="0"/>
        <v>154730583820</v>
      </c>
      <c r="J27" s="7"/>
      <c r="K27" s="1">
        <f t="shared" si="1"/>
        <v>1.5084560339055881E-2</v>
      </c>
      <c r="L27" s="7"/>
      <c r="M27" s="7">
        <f>IFERROR(VLOOKUP(A27,'درآمد سود سهام'!A:S,19,0),0)</f>
        <v>68970892913</v>
      </c>
      <c r="N27" s="7"/>
      <c r="O27" s="7">
        <f>IFERROR(VLOOKUP(A27,'درآمد ناشی از تغییر قیمت اوراق'!A:Q,17,0),0)</f>
        <v>1205862881092</v>
      </c>
      <c r="P27" s="7"/>
      <c r="Q27" s="7">
        <f>IFERROR(VLOOKUP(A27,'درآمد ناشی از فروش'!A:Q,17,0),0)</f>
        <v>11558934133</v>
      </c>
      <c r="R27" s="7"/>
      <c r="S27" s="7">
        <f t="shared" si="3"/>
        <v>1286392708138</v>
      </c>
      <c r="T27" s="7"/>
      <c r="U27" s="1">
        <f t="shared" si="2"/>
        <v>4.4799087976698598E-2</v>
      </c>
    </row>
    <row r="28" spans="1:21" ht="21" x14ac:dyDescent="0.55000000000000004">
      <c r="A28" s="21" t="s">
        <v>46</v>
      </c>
      <c r="C28" s="7">
        <f>IFERROR(VLOOKUP(A28,'درآمد سود سهام'!A:S,13,0),0)</f>
        <v>66152037715</v>
      </c>
      <c r="D28" s="7"/>
      <c r="E28" s="7">
        <f>IFERROR(VLOOKUP(A28,'درآمد ناشی از تغییر قیمت اوراق'!A:Q,9,0),0)</f>
        <v>264094916310</v>
      </c>
      <c r="F28" s="7"/>
      <c r="G28" s="7">
        <f>IFERROR(VLOOKUP(A28,'درآمد ناشی از فروش'!A:Q,9,0),0)</f>
        <v>0</v>
      </c>
      <c r="H28" s="7"/>
      <c r="I28" s="7">
        <f t="shared" si="0"/>
        <v>330246954025</v>
      </c>
      <c r="J28" s="7"/>
      <c r="K28" s="1">
        <f t="shared" si="1"/>
        <v>3.2195510297917042E-2</v>
      </c>
      <c r="L28" s="7"/>
      <c r="M28" s="7">
        <f>IFERROR(VLOOKUP(A28,'درآمد سود سهام'!A:S,19,0),0)</f>
        <v>66152037715</v>
      </c>
      <c r="N28" s="7"/>
      <c r="O28" s="7">
        <f>IFERROR(VLOOKUP(A28,'درآمد ناشی از تغییر قیمت اوراق'!A:Q,17,0),0)</f>
        <v>733791491495</v>
      </c>
      <c r="P28" s="7"/>
      <c r="Q28" s="7">
        <f>IFERROR(VLOOKUP(A28,'درآمد ناشی از فروش'!A:Q,17,0),0)</f>
        <v>-3258409276</v>
      </c>
      <c r="R28" s="7"/>
      <c r="S28" s="7">
        <f t="shared" si="3"/>
        <v>796685119934</v>
      </c>
      <c r="T28" s="7"/>
      <c r="U28" s="1">
        <f t="shared" si="2"/>
        <v>2.7744845374093299E-2</v>
      </c>
    </row>
    <row r="29" spans="1:21" ht="21" x14ac:dyDescent="0.55000000000000004">
      <c r="A29" s="21" t="s">
        <v>76</v>
      </c>
      <c r="C29" s="7">
        <f>IFERROR(VLOOKUP(A29,'درآمد سود سهام'!A:S,13,0),0)</f>
        <v>0</v>
      </c>
      <c r="D29" s="7"/>
      <c r="E29" s="7">
        <f>IFERROR(VLOOKUP(A29,'درآمد ناشی از تغییر قیمت اوراق'!A:Q,9,0),0)</f>
        <v>277654555047</v>
      </c>
      <c r="F29" s="7"/>
      <c r="G29" s="7">
        <f>IFERROR(VLOOKUP(A29,'درآمد ناشی از فروش'!A:Q,9,0),0)</f>
        <v>3398288029</v>
      </c>
      <c r="H29" s="7"/>
      <c r="I29" s="7">
        <f t="shared" si="0"/>
        <v>281052843076</v>
      </c>
      <c r="J29" s="7"/>
      <c r="K29" s="1">
        <f t="shared" si="1"/>
        <v>2.7399615933557497E-2</v>
      </c>
      <c r="L29" s="7"/>
      <c r="M29" s="7">
        <f>IFERROR(VLOOKUP(A29,'درآمد سود سهام'!A:S,19,0),0)</f>
        <v>81291190533</v>
      </c>
      <c r="N29" s="7"/>
      <c r="O29" s="7">
        <f>IFERROR(VLOOKUP(A29,'درآمد ناشی از تغییر قیمت اوراق'!A:Q,17,0),0)</f>
        <v>295639766084</v>
      </c>
      <c r="P29" s="7"/>
      <c r="Q29" s="7">
        <f>IFERROR(VLOOKUP(A29,'درآمد ناشی از فروش'!A:Q,17,0),0)</f>
        <v>2305662043</v>
      </c>
      <c r="R29" s="7"/>
      <c r="S29" s="7">
        <f t="shared" si="3"/>
        <v>379236618660</v>
      </c>
      <c r="T29" s="7"/>
      <c r="U29" s="1">
        <f t="shared" si="2"/>
        <v>1.3207051420500172E-2</v>
      </c>
    </row>
    <row r="30" spans="1:21" ht="21" x14ac:dyDescent="0.55000000000000004">
      <c r="A30" s="21" t="s">
        <v>47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5482267826</v>
      </c>
      <c r="F30" s="7"/>
      <c r="G30" s="7">
        <f>IFERROR(VLOOKUP(A30,'درآمد ناشی از فروش'!A:Q,9,0),0)</f>
        <v>0</v>
      </c>
      <c r="H30" s="7"/>
      <c r="I30" s="7">
        <f t="shared" si="0"/>
        <v>5482267826</v>
      </c>
      <c r="J30" s="7"/>
      <c r="K30" s="1">
        <f t="shared" si="1"/>
        <v>5.3446188707182059E-4</v>
      </c>
      <c r="L30" s="7"/>
      <c r="M30" s="7">
        <f>IFERROR(VLOOKUP(A30,'درآمد سود سهام'!A:S,19,0),0)</f>
        <v>37032036473</v>
      </c>
      <c r="N30" s="7"/>
      <c r="O30" s="7">
        <f>IFERROR(VLOOKUP(A30,'درآمد ناشی از تغییر قیمت اوراق'!A:Q,17,0),0)</f>
        <v>504815360780</v>
      </c>
      <c r="P30" s="7"/>
      <c r="Q30" s="7">
        <f>IFERROR(VLOOKUP(A30,'درآمد ناشی از فروش'!A:Q,17,0),0)</f>
        <v>20902421177</v>
      </c>
      <c r="R30" s="7"/>
      <c r="S30" s="7">
        <f t="shared" si="3"/>
        <v>562749818430</v>
      </c>
      <c r="T30" s="7"/>
      <c r="U30" s="1">
        <f t="shared" si="2"/>
        <v>1.9597964498110489E-2</v>
      </c>
    </row>
    <row r="31" spans="1:21" ht="21" x14ac:dyDescent="0.55000000000000004">
      <c r="A31" s="21" t="s">
        <v>73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135017254281</v>
      </c>
      <c r="F31" s="7"/>
      <c r="G31" s="7">
        <f>IFERROR(VLOOKUP(A31,'درآمد ناشی از فروش'!A:Q,9,0),0)</f>
        <v>14223742899</v>
      </c>
      <c r="H31" s="7"/>
      <c r="I31" s="7">
        <f t="shared" si="0"/>
        <v>149240997180</v>
      </c>
      <c r="J31" s="7"/>
      <c r="K31" s="1">
        <f t="shared" si="1"/>
        <v>1.4549384946685574E-2</v>
      </c>
      <c r="L31" s="7"/>
      <c r="M31" s="7">
        <f>IFERROR(VLOOKUP(A31,'درآمد سود سهام'!A:S,19,0),0)</f>
        <v>2086296323</v>
      </c>
      <c r="N31" s="7"/>
      <c r="O31" s="7">
        <f>IFERROR(VLOOKUP(A31,'درآمد ناشی از تغییر قیمت اوراق'!A:Q,17,0),0)</f>
        <v>199931487190</v>
      </c>
      <c r="P31" s="7"/>
      <c r="Q31" s="7">
        <f>IFERROR(VLOOKUP(A31,'درآمد ناشی از فروش'!A:Q,17,0),0)</f>
        <v>12482572603</v>
      </c>
      <c r="R31" s="7"/>
      <c r="S31" s="7">
        <f t="shared" si="3"/>
        <v>214500356116</v>
      </c>
      <c r="T31" s="7"/>
      <c r="U31" s="1">
        <f t="shared" si="2"/>
        <v>7.47005192417726E-3</v>
      </c>
    </row>
    <row r="32" spans="1:21" ht="21" x14ac:dyDescent="0.55000000000000004">
      <c r="A32" s="21" t="s">
        <v>64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624875017647</v>
      </c>
      <c r="F32" s="7"/>
      <c r="G32" s="7">
        <f>IFERROR(VLOOKUP(A32,'درآمد ناشی از فروش'!A:Q,9,0),0)</f>
        <v>0</v>
      </c>
      <c r="H32" s="7"/>
      <c r="I32" s="7">
        <f t="shared" si="0"/>
        <v>624875017647</v>
      </c>
      <c r="J32" s="7"/>
      <c r="K32" s="1">
        <f t="shared" si="1"/>
        <v>6.0918563579066699E-2</v>
      </c>
      <c r="L32" s="7"/>
      <c r="M32" s="7">
        <f>IFERROR(VLOOKUP(A32,'درآمد سود سهام'!A:S,19,0),0)</f>
        <v>0</v>
      </c>
      <c r="N32" s="7"/>
      <c r="O32" s="7">
        <f>IFERROR(VLOOKUP(A32,'درآمد ناشی از تغییر قیمت اوراق'!A:Q,17,0),0)</f>
        <v>1348362888099</v>
      </c>
      <c r="P32" s="7"/>
      <c r="Q32" s="7">
        <f>IFERROR(VLOOKUP(A32,'درآمد ناشی از فروش'!A:Q,17,0),0)</f>
        <v>6222610759</v>
      </c>
      <c r="R32" s="7"/>
      <c r="S32" s="7">
        <f t="shared" si="3"/>
        <v>1354585498858</v>
      </c>
      <c r="T32" s="7"/>
      <c r="U32" s="1">
        <f t="shared" si="2"/>
        <v>4.7173926400078517E-2</v>
      </c>
    </row>
    <row r="33" spans="1:21" ht="21" x14ac:dyDescent="0.55000000000000004">
      <c r="A33" s="21" t="s">
        <v>78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0</v>
      </c>
      <c r="F33" s="7"/>
      <c r="G33" s="7">
        <f>IFERROR(VLOOKUP(A33,'درآمد ناشی از فروش'!A:Q,9,0),0)</f>
        <v>0</v>
      </c>
      <c r="H33" s="7"/>
      <c r="I33" s="7">
        <f t="shared" si="0"/>
        <v>0</v>
      </c>
      <c r="J33" s="7"/>
      <c r="K33" s="1">
        <f t="shared" si="1"/>
        <v>0</v>
      </c>
      <c r="L33" s="7"/>
      <c r="M33" s="7">
        <f>IFERROR(VLOOKUP(A33,'درآمد سود سهام'!A:S,19,0),0)</f>
        <v>0</v>
      </c>
      <c r="N33" s="7"/>
      <c r="O33" s="7">
        <f>IFERROR(VLOOKUP(A33,'درآمد ناشی از تغییر قیمت اوراق'!A:Q,17,0),0)</f>
        <v>0</v>
      </c>
      <c r="P33" s="7"/>
      <c r="Q33" s="7">
        <f>IFERROR(VLOOKUP(A33,'درآمد ناشی از فروش'!A:Q,17,0),0)</f>
        <v>-623654736</v>
      </c>
      <c r="R33" s="7"/>
      <c r="S33" s="7">
        <f t="shared" si="3"/>
        <v>-623654736</v>
      </c>
      <c r="T33" s="7"/>
      <c r="U33" s="1">
        <f t="shared" si="2"/>
        <v>-2.1719000122124072E-5</v>
      </c>
    </row>
    <row r="34" spans="1:21" ht="21" x14ac:dyDescent="0.55000000000000004">
      <c r="A34" s="21" t="s">
        <v>74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838725869019</v>
      </c>
      <c r="F34" s="7"/>
      <c r="G34" s="7">
        <f>IFERROR(VLOOKUP(A34,'درآمد ناشی از فروش'!A:Q,9,0),0)</f>
        <v>0</v>
      </c>
      <c r="H34" s="7"/>
      <c r="I34" s="7">
        <f t="shared" si="0"/>
        <v>838725869019</v>
      </c>
      <c r="J34" s="7"/>
      <c r="K34" s="1">
        <f t="shared" si="1"/>
        <v>8.1766711317151061E-2</v>
      </c>
      <c r="L34" s="7"/>
      <c r="M34" s="7">
        <f>IFERROR(VLOOKUP(A34,'درآمد سود سهام'!A:S,19,0),0)</f>
        <v>78070509375</v>
      </c>
      <c r="N34" s="7"/>
      <c r="O34" s="7">
        <f>IFERROR(VLOOKUP(A34,'درآمد ناشی از تغییر قیمت اوراق'!A:Q,17,0),0)</f>
        <v>1275366475535</v>
      </c>
      <c r="P34" s="7"/>
      <c r="Q34" s="7">
        <f>IFERROR(VLOOKUP(A34,'درآمد ناشی از فروش'!A:Q,17,0),0)</f>
        <v>-2701492026</v>
      </c>
      <c r="R34" s="7"/>
      <c r="S34" s="7">
        <f t="shared" si="3"/>
        <v>1350735492884</v>
      </c>
      <c r="T34" s="7"/>
      <c r="U34" s="1">
        <f t="shared" si="2"/>
        <v>4.7039848559580114E-2</v>
      </c>
    </row>
    <row r="35" spans="1:21" ht="21" x14ac:dyDescent="0.55000000000000004">
      <c r="A35" s="21" t="s">
        <v>99</v>
      </c>
      <c r="C35" s="7">
        <f>IFERROR(VLOOKUP(A35,'درآمد سود سهام'!A:S,13,0),0)</f>
        <v>0</v>
      </c>
      <c r="D35" s="7"/>
      <c r="E35" s="7">
        <f>IFERROR(VLOOKUP(A35,'درآمد ناشی از تغییر قیمت اوراق'!A:Q,9,0),0)</f>
        <v>117996951647</v>
      </c>
      <c r="F35" s="7"/>
      <c r="G35" s="7">
        <f>IFERROR(VLOOKUP(A35,'درآمد ناشی از فروش'!A:Q,9,0),0)</f>
        <v>0</v>
      </c>
      <c r="H35" s="7"/>
      <c r="I35" s="7">
        <f t="shared" si="0"/>
        <v>117996951647</v>
      </c>
      <c r="J35" s="7"/>
      <c r="K35" s="1">
        <f t="shared" si="1"/>
        <v>1.150342804247703E-2</v>
      </c>
      <c r="L35" s="7"/>
      <c r="M35" s="7">
        <f>IFERROR(VLOOKUP(A35,'درآمد سود سهام'!A:S,19,0),0)</f>
        <v>4742866909</v>
      </c>
      <c r="N35" s="7"/>
      <c r="O35" s="7">
        <f>IFERROR(VLOOKUP(A35,'درآمد ناشی از تغییر قیمت اوراق'!A:Q,17,0),0)</f>
        <v>161211082366</v>
      </c>
      <c r="P35" s="7"/>
      <c r="Q35" s="7">
        <f>IFERROR(VLOOKUP(A35,'درآمد ناشی از فروش'!A:Q,17,0),0)</f>
        <v>-2991677085</v>
      </c>
      <c r="R35" s="7"/>
      <c r="S35" s="7">
        <f t="shared" si="3"/>
        <v>162962272190</v>
      </c>
      <c r="T35" s="7"/>
      <c r="U35" s="1">
        <f t="shared" si="2"/>
        <v>5.6752196452433037E-3</v>
      </c>
    </row>
    <row r="36" spans="1:21" ht="21" x14ac:dyDescent="0.55000000000000004">
      <c r="A36" s="21" t="s">
        <v>61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77796594527</v>
      </c>
      <c r="F36" s="7"/>
      <c r="G36" s="7">
        <f>IFERROR(VLOOKUP(A36,'درآمد ناشی از فروش'!A:Q,9,0),0)</f>
        <v>8455818370</v>
      </c>
      <c r="H36" s="7"/>
      <c r="I36" s="7">
        <f t="shared" si="0"/>
        <v>86252412897</v>
      </c>
      <c r="J36" s="7"/>
      <c r="K36" s="1">
        <f t="shared" si="1"/>
        <v>8.4086784565326807E-3</v>
      </c>
      <c r="L36" s="7"/>
      <c r="M36" s="7">
        <f>IFERROR(VLOOKUP(A36,'درآمد سود سهام'!A:S,19,0),0)</f>
        <v>10947548698</v>
      </c>
      <c r="N36" s="7"/>
      <c r="O36" s="7">
        <f>IFERROR(VLOOKUP(A36,'درآمد ناشی از تغییر قیمت اوراق'!A:Q,17,0),0)</f>
        <v>261907200207</v>
      </c>
      <c r="P36" s="7"/>
      <c r="Q36" s="7">
        <f>IFERROR(VLOOKUP(A36,'درآمد ناشی از فروش'!A:Q,17,0),0)</f>
        <v>3906028875</v>
      </c>
      <c r="R36" s="7"/>
      <c r="S36" s="7">
        <f t="shared" si="3"/>
        <v>276760777780</v>
      </c>
      <c r="T36" s="7"/>
      <c r="U36" s="1">
        <f t="shared" si="2"/>
        <v>9.638293464996589E-3</v>
      </c>
    </row>
    <row r="37" spans="1:21" ht="21" x14ac:dyDescent="0.55000000000000004">
      <c r="A37" s="21" t="s">
        <v>44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77394240490</v>
      </c>
      <c r="F37" s="7"/>
      <c r="G37" s="7">
        <f>IFERROR(VLOOKUP(A37,'درآمد ناشی از فروش'!A:Q,9,0),0)</f>
        <v>0</v>
      </c>
      <c r="H37" s="7"/>
      <c r="I37" s="7">
        <f t="shared" si="0"/>
        <v>77394240490</v>
      </c>
      <c r="J37" s="7"/>
      <c r="K37" s="1">
        <f t="shared" si="1"/>
        <v>7.5451023433410237E-3</v>
      </c>
      <c r="L37" s="7"/>
      <c r="M37" s="7">
        <f>IFERROR(VLOOKUP(A37,'درآمد سود سهام'!A:S,19,0),0)</f>
        <v>0</v>
      </c>
      <c r="N37" s="7"/>
      <c r="O37" s="7">
        <f>IFERROR(VLOOKUP(A37,'درآمد ناشی از تغییر قیمت اوراق'!A:Q,17,0),0)</f>
        <v>243807687957</v>
      </c>
      <c r="P37" s="7"/>
      <c r="Q37" s="7">
        <f>IFERROR(VLOOKUP(A37,'درآمد ناشی از فروش'!A:Q,17,0),0)</f>
        <v>12577740801</v>
      </c>
      <c r="R37" s="7"/>
      <c r="S37" s="7">
        <f t="shared" si="3"/>
        <v>256385428758</v>
      </c>
      <c r="T37" s="7"/>
      <c r="U37" s="1">
        <f t="shared" si="2"/>
        <v>8.9287146189583888E-3</v>
      </c>
    </row>
    <row r="38" spans="1:21" ht="21" x14ac:dyDescent="0.55000000000000004">
      <c r="A38" s="21" t="s">
        <v>77</v>
      </c>
      <c r="C38" s="7">
        <f>IFERROR(VLOOKUP(A38,'درآمد سود سهام'!A:S,13,0),0)</f>
        <v>0</v>
      </c>
      <c r="D38" s="7"/>
      <c r="E38" s="7">
        <f>IFERROR(VLOOKUP(A38,'درآمد ناشی از تغییر قیمت اوراق'!A:Q,9,0),0)</f>
        <v>373365773370</v>
      </c>
      <c r="F38" s="7"/>
      <c r="G38" s="7">
        <f>IFERROR(VLOOKUP(A38,'درآمد ناشی از فروش'!A:Q,9,0),0)</f>
        <v>0</v>
      </c>
      <c r="H38" s="7"/>
      <c r="I38" s="7">
        <f t="shared" si="0"/>
        <v>373365773370</v>
      </c>
      <c r="J38" s="7"/>
      <c r="K38" s="1">
        <f t="shared" si="1"/>
        <v>3.6399129363396392E-2</v>
      </c>
      <c r="L38" s="7"/>
      <c r="M38" s="7">
        <f>IFERROR(VLOOKUP(A38,'درآمد سود سهام'!A:S,19,0),0)</f>
        <v>14848601281</v>
      </c>
      <c r="N38" s="7"/>
      <c r="O38" s="7">
        <f>IFERROR(VLOOKUP(A38,'درآمد ناشی از تغییر قیمت اوراق'!A:Q,17,0),0)</f>
        <v>849366985568</v>
      </c>
      <c r="P38" s="7"/>
      <c r="Q38" s="7">
        <f>IFERROR(VLOOKUP(A38,'درآمد ناشی از فروش'!A:Q,17,0),0)</f>
        <v>74038585251</v>
      </c>
      <c r="R38" s="7"/>
      <c r="S38" s="7">
        <f t="shared" si="3"/>
        <v>938254172100</v>
      </c>
      <c r="T38" s="7"/>
      <c r="U38" s="1">
        <f t="shared" si="2"/>
        <v>3.2675038450158296E-2</v>
      </c>
    </row>
    <row r="39" spans="1:21" ht="21" x14ac:dyDescent="0.55000000000000004">
      <c r="A39" s="21" t="s">
        <v>45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659167360810</v>
      </c>
      <c r="F39" s="7"/>
      <c r="G39" s="7">
        <f>IFERROR(VLOOKUP(A39,'درآمد ناشی از فروش'!A:Q,9,0),0)</f>
        <v>0</v>
      </c>
      <c r="H39" s="7"/>
      <c r="I39" s="7">
        <f t="shared" si="0"/>
        <v>659167360810</v>
      </c>
      <c r="J39" s="7"/>
      <c r="K39" s="1">
        <f t="shared" si="1"/>
        <v>6.4261696570871663E-2</v>
      </c>
      <c r="L39" s="7"/>
      <c r="M39" s="7">
        <f>IFERROR(VLOOKUP(A39,'درآمد سود سهام'!A:S,19,0),0)</f>
        <v>21471335505</v>
      </c>
      <c r="N39" s="7"/>
      <c r="O39" s="7">
        <f>IFERROR(VLOOKUP(A39,'درآمد ناشی از تغییر قیمت اوراق'!A:Q,17,0),0)</f>
        <v>1295330019213</v>
      </c>
      <c r="P39" s="7"/>
      <c r="Q39" s="7">
        <f>IFERROR(VLOOKUP(A39,'درآمد ناشی از فروش'!A:Q,17,0),0)</f>
        <v>4738118781</v>
      </c>
      <c r="R39" s="7"/>
      <c r="S39" s="7">
        <f t="shared" si="3"/>
        <v>1321539473499</v>
      </c>
      <c r="T39" s="7"/>
      <c r="U39" s="1">
        <f t="shared" si="2"/>
        <v>4.6023086700838531E-2</v>
      </c>
    </row>
    <row r="40" spans="1:21" ht="21" x14ac:dyDescent="0.55000000000000004">
      <c r="A40" s="21" t="s">
        <v>75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86236395894</v>
      </c>
      <c r="F40" s="7"/>
      <c r="G40" s="7">
        <f>IFERROR(VLOOKUP(A40,'درآمد ناشی از فروش'!A:Q,9,0),0)</f>
        <v>0</v>
      </c>
      <c r="H40" s="7"/>
      <c r="I40" s="7">
        <f t="shared" si="0"/>
        <v>86236395894</v>
      </c>
      <c r="J40" s="7"/>
      <c r="K40" s="1">
        <f t="shared" si="1"/>
        <v>8.4071169717748542E-3</v>
      </c>
      <c r="L40" s="7"/>
      <c r="M40" s="7">
        <f>IFERROR(VLOOKUP(A40,'درآمد سود سهام'!A:S,19,0),0)</f>
        <v>239480363</v>
      </c>
      <c r="N40" s="7"/>
      <c r="O40" s="7">
        <f>IFERROR(VLOOKUP(A40,'درآمد ناشی از تغییر قیمت اوراق'!A:Q,17,0),0)</f>
        <v>77267810595</v>
      </c>
      <c r="P40" s="7"/>
      <c r="Q40" s="7">
        <f>IFERROR(VLOOKUP(A40,'درآمد ناشی از فروش'!A:Q,17,0),0)</f>
        <v>-9628956598</v>
      </c>
      <c r="R40" s="7"/>
      <c r="S40" s="7">
        <f t="shared" si="3"/>
        <v>67878334360</v>
      </c>
      <c r="T40" s="7"/>
      <c r="U40" s="1">
        <f t="shared" si="2"/>
        <v>2.3638873677284456E-3</v>
      </c>
    </row>
    <row r="41" spans="1:21" ht="21" x14ac:dyDescent="0.55000000000000004">
      <c r="A41" s="21" t="s">
        <v>101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0</v>
      </c>
      <c r="F41" s="7"/>
      <c r="G41" s="7">
        <f>IFERROR(VLOOKUP(A41,'درآمد ناشی از فروش'!A:Q,9,0),0)</f>
        <v>0</v>
      </c>
      <c r="H41" s="7"/>
      <c r="I41" s="7">
        <f t="shared" si="0"/>
        <v>0</v>
      </c>
      <c r="J41" s="7"/>
      <c r="K41" s="1">
        <f t="shared" si="1"/>
        <v>0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0</v>
      </c>
      <c r="P41" s="7"/>
      <c r="Q41" s="7">
        <f>IFERROR(VLOOKUP(A41,'درآمد ناشی از فروش'!A:Q,17,0),0)</f>
        <v>-7949944660</v>
      </c>
      <c r="R41" s="7"/>
      <c r="S41" s="7">
        <f t="shared" si="3"/>
        <v>-7949944660</v>
      </c>
      <c r="T41" s="7"/>
      <c r="U41" s="1">
        <f t="shared" si="2"/>
        <v>-2.7685967743764495E-4</v>
      </c>
    </row>
    <row r="42" spans="1:21" ht="21" x14ac:dyDescent="0.55000000000000004">
      <c r="A42" s="21" t="s">
        <v>102</v>
      </c>
      <c r="C42" s="7">
        <f>IFERROR(VLOOKUP(A42,'درآمد سود سهام'!A:S,13,0),0)</f>
        <v>0</v>
      </c>
      <c r="D42" s="7"/>
      <c r="E42" s="7">
        <f>IFERROR(VLOOKUP(A42,'درآمد ناشی از تغییر قیمت اوراق'!A:Q,9,0),0)</f>
        <v>1088920149976</v>
      </c>
      <c r="F42" s="7"/>
      <c r="G42" s="7">
        <f>IFERROR(VLOOKUP(A42,'درآمد ناشی از فروش'!A:Q,9,0),0)</f>
        <v>206194390124</v>
      </c>
      <c r="H42" s="7"/>
      <c r="I42" s="7">
        <f t="shared" si="0"/>
        <v>1295114540100</v>
      </c>
      <c r="J42" s="7"/>
      <c r="K42" s="1">
        <f t="shared" si="1"/>
        <v>0.12625967629550081</v>
      </c>
      <c r="L42" s="7"/>
      <c r="M42" s="7">
        <f>IFERROR(VLOOKUP(A42,'درآمد سود سهام'!A:S,19,0),0)</f>
        <v>63637056665</v>
      </c>
      <c r="N42" s="7"/>
      <c r="O42" s="7">
        <f>IFERROR(VLOOKUP(A42,'درآمد ناشی از تغییر قیمت اوراق'!A:Q,17,0),0)</f>
        <v>1706982469283</v>
      </c>
      <c r="P42" s="7"/>
      <c r="Q42" s="7">
        <f>IFERROR(VLOOKUP(A42,'درآمد ناشی از فروش'!A:Q,17,0),0)</f>
        <v>206300280351</v>
      </c>
      <c r="R42" s="7"/>
      <c r="S42" s="7">
        <f t="shared" si="3"/>
        <v>1976919806299</v>
      </c>
      <c r="T42" s="7"/>
      <c r="U42" s="1">
        <f t="shared" si="2"/>
        <v>6.8846942123498081E-2</v>
      </c>
    </row>
    <row r="43" spans="1:21" ht="21" x14ac:dyDescent="0.55000000000000004">
      <c r="A43" s="21" t="s">
        <v>103</v>
      </c>
      <c r="C43" s="7">
        <f>IFERROR(VLOOKUP(A43,'درآمد سود سهام'!A:S,13,0),0)</f>
        <v>0</v>
      </c>
      <c r="D43" s="7"/>
      <c r="E43" s="7">
        <f>IFERROR(VLOOKUP(A43,'درآمد ناشی از تغییر قیمت اوراق'!A:Q,9,0),0)</f>
        <v>168537837916</v>
      </c>
      <c r="F43" s="7"/>
      <c r="G43" s="7">
        <f>IFERROR(VLOOKUP(A43,'درآمد ناشی از فروش'!A:Q,9,0),0)</f>
        <v>15232500701</v>
      </c>
      <c r="H43" s="7"/>
      <c r="I43" s="7">
        <f t="shared" si="0"/>
        <v>183770338617</v>
      </c>
      <c r="J43" s="7"/>
      <c r="K43" s="1">
        <f t="shared" si="1"/>
        <v>1.7915622709868913E-2</v>
      </c>
      <c r="L43" s="7"/>
      <c r="M43" s="7">
        <f>IFERROR(VLOOKUP(A43,'درآمد سود سهام'!A:S,19,0),0)</f>
        <v>4618794140</v>
      </c>
      <c r="N43" s="7"/>
      <c r="O43" s="7">
        <f>IFERROR(VLOOKUP(A43,'درآمد ناشی از تغییر قیمت اوراق'!A:Q,17,0),0)</f>
        <v>169038807169</v>
      </c>
      <c r="P43" s="7"/>
      <c r="Q43" s="7">
        <f>IFERROR(VLOOKUP(A43,'درآمد ناشی از فروش'!A:Q,17,0),0)</f>
        <v>14272695033</v>
      </c>
      <c r="R43" s="7"/>
      <c r="S43" s="7">
        <f t="shared" si="3"/>
        <v>187930296342</v>
      </c>
      <c r="T43" s="7"/>
      <c r="U43" s="1">
        <f t="shared" si="2"/>
        <v>6.5447400518140394E-3</v>
      </c>
    </row>
    <row r="44" spans="1:21" ht="21" x14ac:dyDescent="0.55000000000000004">
      <c r="A44" s="21" t="s">
        <v>105</v>
      </c>
      <c r="C44" s="7">
        <f>IFERROR(VLOOKUP(A44,'درآمد سود سهام'!A:S,13,0),0)</f>
        <v>0</v>
      </c>
      <c r="D44" s="7"/>
      <c r="E44" s="7">
        <f>IFERROR(VLOOKUP(A44,'درآمد ناشی از تغییر قیمت اوراق'!A:Q,9,0),0)</f>
        <v>0</v>
      </c>
      <c r="F44" s="7"/>
      <c r="G44" s="7">
        <f>IFERROR(VLOOKUP(A44,'درآمد ناشی از فروش'!A:Q,9,0),0)</f>
        <v>0</v>
      </c>
      <c r="H44" s="7"/>
      <c r="I44" s="7">
        <f t="shared" si="0"/>
        <v>0</v>
      </c>
      <c r="J44" s="7"/>
      <c r="K44" s="1">
        <f t="shared" si="1"/>
        <v>0</v>
      </c>
      <c r="L44" s="7"/>
      <c r="M44" s="7">
        <f>IFERROR(VLOOKUP(A44,'درآمد سود سهام'!A:S,19,0),0)</f>
        <v>0</v>
      </c>
      <c r="N44" s="7"/>
      <c r="O44" s="7">
        <f>IFERROR(VLOOKUP(A44,'درآمد ناشی از تغییر قیمت اوراق'!A:Q,17,0),0)</f>
        <v>0</v>
      </c>
      <c r="P44" s="7"/>
      <c r="Q44" s="7">
        <f>IFERROR(VLOOKUP(A44,'درآمد ناشی از فروش'!A:Q,17,0),0)</f>
        <v>-1184590931</v>
      </c>
      <c r="R44" s="7"/>
      <c r="S44" s="7">
        <f t="shared" si="3"/>
        <v>-1184590931</v>
      </c>
      <c r="T44" s="7"/>
      <c r="U44" s="1">
        <f t="shared" si="2"/>
        <v>-4.1253804533051873E-5</v>
      </c>
    </row>
    <row r="45" spans="1:21" ht="21" x14ac:dyDescent="0.55000000000000004">
      <c r="A45" s="21" t="s">
        <v>104</v>
      </c>
      <c r="C45" s="7">
        <f>IFERROR(VLOOKUP(A45,'درآمد سود سهام'!A:S,13,0),0)</f>
        <v>0</v>
      </c>
      <c r="D45" s="7"/>
      <c r="E45" s="7">
        <f>IFERROR(VLOOKUP(A45,'درآمد ناشی از تغییر قیمت اوراق'!A:Q,9,0),0)</f>
        <v>0</v>
      </c>
      <c r="F45" s="7"/>
      <c r="G45" s="7">
        <f>IFERROR(VLOOKUP(A45,'درآمد ناشی از فروش'!A:Q,9,0),0)</f>
        <v>0</v>
      </c>
      <c r="H45" s="7"/>
      <c r="I45" s="7">
        <f t="shared" si="0"/>
        <v>0</v>
      </c>
      <c r="J45" s="7"/>
      <c r="K45" s="1">
        <f t="shared" si="1"/>
        <v>0</v>
      </c>
      <c r="L45" s="7"/>
      <c r="M45" s="7">
        <f>IFERROR(VLOOKUP(A45,'درآمد سود سهام'!A:S,19,0),0)</f>
        <v>0</v>
      </c>
      <c r="N45" s="7"/>
      <c r="O45" s="7">
        <f>IFERROR(VLOOKUP(A45,'درآمد ناشی از تغییر قیمت اوراق'!A:Q,17,0),0)</f>
        <v>0</v>
      </c>
      <c r="P45" s="7"/>
      <c r="Q45" s="7">
        <f>IFERROR(VLOOKUP(A45,'درآمد ناشی از فروش'!A:Q,17,0),0)</f>
        <v>-28238738250</v>
      </c>
      <c r="R45" s="7"/>
      <c r="S45" s="7">
        <f t="shared" si="3"/>
        <v>-28238738250</v>
      </c>
      <c r="T45" s="7"/>
      <c r="U45" s="1">
        <f t="shared" si="2"/>
        <v>-9.8342419947626222E-4</v>
      </c>
    </row>
    <row r="46" spans="1:21" ht="21" x14ac:dyDescent="0.55000000000000004">
      <c r="A46" s="21" t="s">
        <v>96</v>
      </c>
      <c r="C46" s="7">
        <f>IFERROR(VLOOKUP(A46,'درآمد سود سهام'!A:S,13,0),0)</f>
        <v>0</v>
      </c>
      <c r="D46" s="7"/>
      <c r="E46" s="7">
        <f>IFERROR(VLOOKUP(A46,'درآمد ناشی از تغییر قیمت اوراق'!A:Q,9,0),0)</f>
        <v>59393525139</v>
      </c>
      <c r="F46" s="7"/>
      <c r="G46" s="7">
        <f>IFERROR(VLOOKUP(A46,'درآمد ناشی از فروش'!A:Q,9,0),0)</f>
        <v>20366499150</v>
      </c>
      <c r="H46" s="7"/>
      <c r="I46" s="7">
        <f t="shared" si="0"/>
        <v>79760024289</v>
      </c>
      <c r="J46" s="7"/>
      <c r="K46" s="1">
        <f t="shared" si="1"/>
        <v>7.7757407057393157E-3</v>
      </c>
      <c r="L46" s="7"/>
      <c r="M46" s="7">
        <f>IFERROR(VLOOKUP(A46,'درآمد سود سهام'!A:S,19,0),0)</f>
        <v>21690195158</v>
      </c>
      <c r="N46" s="7"/>
      <c r="O46" s="7">
        <f>IFERROR(VLOOKUP(A46,'درآمد ناشی از تغییر قیمت اوراق'!A:Q,17,0),0)</f>
        <v>53945981033</v>
      </c>
      <c r="P46" s="7"/>
      <c r="Q46" s="7">
        <f>IFERROR(VLOOKUP(A46,'درآمد ناشی از فروش'!A:Q,17,0),0)</f>
        <v>21232818551</v>
      </c>
      <c r="R46" s="7"/>
      <c r="S46" s="7">
        <f t="shared" si="3"/>
        <v>96868994742</v>
      </c>
      <c r="T46" s="7"/>
      <c r="U46" s="1">
        <f t="shared" si="2"/>
        <v>3.3734975254505789E-3</v>
      </c>
    </row>
    <row r="47" spans="1:21" ht="21" x14ac:dyDescent="0.55000000000000004">
      <c r="A47" s="21" t="s">
        <v>90</v>
      </c>
      <c r="C47" s="7">
        <f>IFERROR(VLOOKUP(A47,'درآمد سود سهام'!A:S,13,0),0)</f>
        <v>0</v>
      </c>
      <c r="D47" s="7"/>
      <c r="E47" s="7">
        <f>IFERROR(VLOOKUP(A47,'درآمد ناشی از تغییر قیمت اوراق'!A:Q,9,0),0)</f>
        <v>0</v>
      </c>
      <c r="F47" s="7"/>
      <c r="G47" s="7">
        <f>IFERROR(VLOOKUP(A47,'درآمد ناشی از فروش'!A:Q,9,0),0)</f>
        <v>0</v>
      </c>
      <c r="H47" s="7"/>
      <c r="I47" s="7">
        <f t="shared" si="0"/>
        <v>0</v>
      </c>
      <c r="J47" s="7"/>
      <c r="K47" s="1">
        <f t="shared" si="1"/>
        <v>0</v>
      </c>
      <c r="L47" s="7"/>
      <c r="M47" s="7">
        <f>IFERROR(VLOOKUP(A47,'درآمد سود سهام'!A:S,19,0),0)</f>
        <v>0</v>
      </c>
      <c r="N47" s="7"/>
      <c r="O47" s="7">
        <f>IFERROR(VLOOKUP(A47,'درآمد ناشی از تغییر قیمت اوراق'!A:Q,17,0),0)</f>
        <v>0</v>
      </c>
      <c r="P47" s="7"/>
      <c r="Q47" s="7">
        <f>IFERROR(VLOOKUP(A47,'درآمد ناشی از فروش'!A:Q,17,0),0)</f>
        <v>1036896828</v>
      </c>
      <c r="R47" s="7"/>
      <c r="S47" s="7">
        <f t="shared" si="3"/>
        <v>1036896828</v>
      </c>
      <c r="T47" s="7"/>
      <c r="U47" s="1">
        <f t="shared" si="2"/>
        <v>3.6110304362319573E-5</v>
      </c>
    </row>
    <row r="48" spans="1:21" ht="21" x14ac:dyDescent="0.55000000000000004">
      <c r="A48" s="21" t="s">
        <v>116</v>
      </c>
      <c r="C48" s="7">
        <f>IFERROR(VLOOKUP(A48,'درآمد سود سهام'!A:S,13,0),0)</f>
        <v>0</v>
      </c>
      <c r="D48" s="7"/>
      <c r="E48" s="7">
        <f>IFERROR(VLOOKUP(A48,'درآمد ناشی از تغییر قیمت اوراق'!A:Q,9,0),0)</f>
        <v>121982678581</v>
      </c>
      <c r="F48" s="7"/>
      <c r="G48" s="7">
        <f>IFERROR(VLOOKUP(A48,'درآمد ناشی از فروش'!A:Q,9,0),0)</f>
        <v>11642172706</v>
      </c>
      <c r="H48" s="7"/>
      <c r="I48" s="7">
        <f t="shared" ref="I48" si="4">+G48+E48+C48</f>
        <v>133624851287</v>
      </c>
      <c r="J48" s="7"/>
      <c r="K48" s="1">
        <f t="shared" ref="K48" si="5">+I48/$I$60</f>
        <v>1.302697942625859E-2</v>
      </c>
      <c r="L48" s="7"/>
      <c r="M48" s="7">
        <f>IFERROR(VLOOKUP(A48,'درآمد سود سهام'!A:S,19,0),0)</f>
        <v>1847455344</v>
      </c>
      <c r="N48" s="7"/>
      <c r="O48" s="7">
        <f>IFERROR(VLOOKUP(A48,'درآمد ناشی از تغییر قیمت اوراق'!A:Q,17,0),0)</f>
        <v>139732135556</v>
      </c>
      <c r="P48" s="7"/>
      <c r="Q48" s="7">
        <f>IFERROR(VLOOKUP(A48,'درآمد ناشی از فروش'!A:Q,17,0),0)</f>
        <v>11642172706</v>
      </c>
      <c r="R48" s="7"/>
      <c r="S48" s="7">
        <f t="shared" ref="S48" si="6">+Q48+O48+M48</f>
        <v>153221763606</v>
      </c>
      <c r="T48" s="7"/>
      <c r="U48" s="1">
        <f t="shared" ref="U48" si="7">+S48/$S$60</f>
        <v>5.3360029361995895E-3</v>
      </c>
    </row>
    <row r="49" spans="1:21" ht="21" x14ac:dyDescent="0.55000000000000004">
      <c r="A49" s="21" t="s">
        <v>100</v>
      </c>
      <c r="C49" s="7">
        <f>IFERROR(VLOOKUP(A49,'درآمد سود سهام'!A:S,13,0),0)</f>
        <v>0</v>
      </c>
      <c r="D49" s="7"/>
      <c r="E49" s="7">
        <f>IFERROR(VLOOKUP(A49,'درآمد ناشی از تغییر قیمت اوراق'!A:Q,9,0),0)</f>
        <v>0</v>
      </c>
      <c r="F49" s="7"/>
      <c r="G49" s="7">
        <f>IFERROR(VLOOKUP(A49,'درآمد ناشی از فروش'!A:Q,9,0),0)</f>
        <v>0</v>
      </c>
      <c r="H49" s="7"/>
      <c r="I49" s="7">
        <f t="shared" si="0"/>
        <v>0</v>
      </c>
      <c r="J49" s="7"/>
      <c r="K49" s="1">
        <f t="shared" ref="K49" si="8">+I49/$I$60</f>
        <v>0</v>
      </c>
      <c r="L49" s="7"/>
      <c r="M49" s="7">
        <f>IFERROR(VLOOKUP(A49,'درآمد سود سهام'!A:S,19,0),0)</f>
        <v>0</v>
      </c>
      <c r="N49" s="7"/>
      <c r="O49" s="7">
        <f>IFERROR(VLOOKUP(A49,'درآمد ناشی از تغییر قیمت اوراق'!A:Q,17,0),0)</f>
        <v>0</v>
      </c>
      <c r="P49" s="7"/>
      <c r="Q49" s="7">
        <f>IFERROR(VLOOKUP(A49,'درآمد ناشی از فروش'!A:Q,17,0),0)</f>
        <v>-1485266939</v>
      </c>
      <c r="R49" s="7"/>
      <c r="S49" s="7">
        <f t="shared" si="3"/>
        <v>-1485266939</v>
      </c>
      <c r="T49" s="7"/>
      <c r="U49" s="1">
        <f t="shared" ref="U49" si="9">+S49/$S$60</f>
        <v>-5.1724954477901774E-5</v>
      </c>
    </row>
    <row r="50" spans="1:21" ht="21" x14ac:dyDescent="0.55000000000000004">
      <c r="A50" s="21" t="s">
        <v>112</v>
      </c>
      <c r="C50" s="7">
        <f>IFERROR(VLOOKUP(A50,'درآمد سود سهام'!A:S,13,0),0)</f>
        <v>910425290</v>
      </c>
      <c r="D50" s="7"/>
      <c r="E50" s="7">
        <f>IFERROR(VLOOKUP(A50,'درآمد ناشی از تغییر قیمت اوراق'!A:Q,9,0),0)</f>
        <v>0</v>
      </c>
      <c r="F50" s="7"/>
      <c r="G50" s="7">
        <f>IFERROR(VLOOKUP(A50,'درآمد ناشی از فروش'!A:Q,9,0),0)</f>
        <v>2926882780</v>
      </c>
      <c r="H50" s="7"/>
      <c r="I50" s="7">
        <f t="shared" si="0"/>
        <v>3837308070</v>
      </c>
      <c r="J50" s="7"/>
      <c r="K50" s="1">
        <f t="shared" ref="K50" si="10">+I50/$I$60</f>
        <v>3.7409608166927337E-4</v>
      </c>
      <c r="L50" s="7"/>
      <c r="M50" s="7">
        <f>IFERROR(VLOOKUP(A50,'درآمد سود سهام'!A:S,19,0),0)</f>
        <v>910425290</v>
      </c>
      <c r="N50" s="7"/>
      <c r="O50" s="7">
        <f>IFERROR(VLOOKUP(A50,'درآمد ناشی از تغییر قیمت اوراق'!A:Q,17,0),0)</f>
        <v>0</v>
      </c>
      <c r="P50" s="7"/>
      <c r="Q50" s="7">
        <f>IFERROR(VLOOKUP(A50,'درآمد ناشی از فروش'!A:Q,17,0),0)</f>
        <v>2926882780</v>
      </c>
      <c r="R50" s="7"/>
      <c r="S50" s="7">
        <f t="shared" si="3"/>
        <v>3837308070</v>
      </c>
      <c r="T50" s="7"/>
      <c r="U50" s="1">
        <f t="shared" ref="U50" si="11">+S50/$S$60</f>
        <v>1.3363563143206481E-4</v>
      </c>
    </row>
    <row r="51" spans="1:21" ht="21" x14ac:dyDescent="0.55000000000000004">
      <c r="A51" s="21" t="s">
        <v>119</v>
      </c>
      <c r="C51" s="7">
        <f>IFERROR(VLOOKUP(A51,'درآمد سود سهام'!A:S,13,0),0)</f>
        <v>0</v>
      </c>
      <c r="D51" s="7"/>
      <c r="E51" s="7">
        <f>IFERROR(VLOOKUP(A51,'درآمد ناشی از تغییر قیمت اوراق'!A:Q,9,0),0)</f>
        <v>-3895375693</v>
      </c>
      <c r="F51" s="7"/>
      <c r="G51" s="7">
        <f>IFERROR(VLOOKUP(A51,'درآمد ناشی از فروش'!A:Q,9,0),0)</f>
        <v>10040772298</v>
      </c>
      <c r="H51" s="7"/>
      <c r="I51" s="7">
        <f t="shared" ref="I51:I52" si="12">+G51+E51+C51</f>
        <v>6145396605</v>
      </c>
      <c r="J51" s="7"/>
      <c r="K51" s="1">
        <f t="shared" ref="K51:K52" si="13">+I51/$I$60</f>
        <v>5.9910977912027666E-4</v>
      </c>
      <c r="L51" s="7"/>
      <c r="M51" s="7">
        <f>IFERROR(VLOOKUP(A51,'درآمد سود سهام'!A:S,19,0),0)</f>
        <v>0</v>
      </c>
      <c r="N51" s="7"/>
      <c r="O51" s="7">
        <f>IFERROR(VLOOKUP(A51,'درآمد ناشی از تغییر قیمت اوراق'!A:Q,17,0),0)</f>
        <v>11799469034</v>
      </c>
      <c r="P51" s="7"/>
      <c r="Q51" s="7">
        <f>IFERROR(VLOOKUP(A51,'درآمد ناشی از فروش'!A:Q,17,0),0)</f>
        <v>10040772298</v>
      </c>
      <c r="R51" s="7"/>
      <c r="S51" s="7">
        <f t="shared" ref="S51:S52" si="14">+Q51+O51+M51</f>
        <v>21840241332</v>
      </c>
      <c r="T51" s="7"/>
      <c r="U51" s="1">
        <f t="shared" ref="U51:U52" si="15">+S51/$S$60</f>
        <v>7.6059424674508873E-4</v>
      </c>
    </row>
    <row r="52" spans="1:21" ht="21" x14ac:dyDescent="0.55000000000000004">
      <c r="A52" s="21" t="s">
        <v>111</v>
      </c>
      <c r="C52" s="7">
        <f>IFERROR(VLOOKUP(A52,'درآمد سود سهام'!A:S,13,0),0)</f>
        <v>0</v>
      </c>
      <c r="D52" s="7"/>
      <c r="E52" s="7">
        <f>IFERROR(VLOOKUP(A52,'درآمد ناشی از تغییر قیمت اوراق'!A:Q,9,0),0)</f>
        <v>15841574462</v>
      </c>
      <c r="F52" s="7"/>
      <c r="G52" s="7">
        <f>IFERROR(VLOOKUP(A52,'درآمد ناشی از فروش'!A:Q,9,0),0)</f>
        <v>0</v>
      </c>
      <c r="H52" s="7"/>
      <c r="I52" s="7">
        <f t="shared" si="12"/>
        <v>15841574462</v>
      </c>
      <c r="J52" s="7"/>
      <c r="K52" s="1">
        <f t="shared" si="13"/>
        <v>1.5443823705575527E-3</v>
      </c>
      <c r="L52" s="7"/>
      <c r="M52" s="7">
        <f>IFERROR(VLOOKUP(A52,'درآمد سود سهام'!A:S,19,0),0)</f>
        <v>5196503823</v>
      </c>
      <c r="N52" s="7"/>
      <c r="O52" s="7">
        <f>IFERROR(VLOOKUP(A52,'درآمد ناشی از تغییر قیمت اوراق'!A:Q,17,0),0)</f>
        <v>28613112342</v>
      </c>
      <c r="P52" s="7"/>
      <c r="Q52" s="7">
        <f>IFERROR(VLOOKUP(A52,'درآمد ناشی از فروش'!A:Q,17,0),0)</f>
        <v>-385886926</v>
      </c>
      <c r="R52" s="7"/>
      <c r="S52" s="7">
        <f t="shared" si="14"/>
        <v>33423729239</v>
      </c>
      <c r="T52" s="7"/>
      <c r="U52" s="1">
        <f t="shared" si="15"/>
        <v>1.1639933724862837E-3</v>
      </c>
    </row>
    <row r="53" spans="1:21" ht="21" x14ac:dyDescent="0.55000000000000004">
      <c r="A53" s="21" t="s">
        <v>109</v>
      </c>
      <c r="C53" s="7">
        <f>IFERROR(VLOOKUP(A53,'درآمد سود سهام'!A:S,13,0),0)</f>
        <v>0</v>
      </c>
      <c r="D53" s="7"/>
      <c r="E53" s="7">
        <f>IFERROR(VLOOKUP(A53,'درآمد ناشی از تغییر قیمت اوراق'!A:Q,9,0),0)</f>
        <v>0</v>
      </c>
      <c r="F53" s="7"/>
      <c r="G53" s="7">
        <f>IFERROR(VLOOKUP(A53,'درآمد ناشی از فروش'!A:Q,9,0),0)</f>
        <v>0</v>
      </c>
      <c r="H53" s="7"/>
      <c r="I53" s="7">
        <f t="shared" si="0"/>
        <v>0</v>
      </c>
      <c r="J53" s="7"/>
      <c r="K53" s="1">
        <f>+I53/$I$60</f>
        <v>0</v>
      </c>
      <c r="L53" s="7"/>
      <c r="M53" s="7">
        <f>IFERROR(VLOOKUP(A53,'درآمد سود سهام'!A:S,19,0),0)</f>
        <v>0</v>
      </c>
      <c r="N53" s="7"/>
      <c r="O53" s="7">
        <f>IFERROR(VLOOKUP(A53,'درآمد ناشی از تغییر قیمت اوراق'!A:Q,17,0),0)</f>
        <v>0</v>
      </c>
      <c r="P53" s="7"/>
      <c r="Q53" s="7">
        <f>IFERROR(VLOOKUP(A53,'درآمد ناشی از فروش'!A:Q,17,0),0)</f>
        <v>745333208</v>
      </c>
      <c r="R53" s="7"/>
      <c r="S53" s="7">
        <f t="shared" si="3"/>
        <v>745333208</v>
      </c>
      <c r="T53" s="7"/>
      <c r="U53" s="1">
        <f>+S53/$S$60</f>
        <v>2.5956496601631077E-5</v>
      </c>
    </row>
    <row r="54" spans="1:21" ht="21" x14ac:dyDescent="0.55000000000000004">
      <c r="A54" s="21" t="s">
        <v>51</v>
      </c>
      <c r="C54" s="7">
        <f>IFERROR(VLOOKUP(A54,'درآمد سود سهام'!A:S,13,0),0)</f>
        <v>0</v>
      </c>
      <c r="D54" s="7"/>
      <c r="E54" s="7">
        <f>IFERROR(VLOOKUP(A54,'درآمد ناشی از تغییر قیمت اوراق'!A:Q,9,0),0)</f>
        <v>212154713454</v>
      </c>
      <c r="F54" s="7"/>
      <c r="G54" s="7">
        <f>IFERROR(VLOOKUP(A54,'درآمد ناشی از فروش'!A:Q,9,0),0)</f>
        <v>0</v>
      </c>
      <c r="H54" s="7"/>
      <c r="I54" s="7">
        <f t="shared" si="0"/>
        <v>212154713454</v>
      </c>
      <c r="J54" s="7"/>
      <c r="K54" s="1">
        <f>+I54/$I$60</f>
        <v>2.0682792614774053E-2</v>
      </c>
      <c r="L54" s="7"/>
      <c r="M54" s="7">
        <f>IFERROR(VLOOKUP(A54,'درآمد سود سهام'!A:S,19,0),0)</f>
        <v>64190378283</v>
      </c>
      <c r="N54" s="7"/>
      <c r="O54" s="7">
        <f>IFERROR(VLOOKUP(A54,'درآمد ناشی از تغییر قیمت اوراق'!A:Q,17,0),0)</f>
        <v>870260061191</v>
      </c>
      <c r="P54" s="7"/>
      <c r="Q54" s="7">
        <f>IFERROR(VLOOKUP(A54,'درآمد ناشی از فروش'!A:Q,17,0),0)</f>
        <v>26023381625</v>
      </c>
      <c r="R54" s="7"/>
      <c r="S54" s="7">
        <f t="shared" si="3"/>
        <v>960473821099</v>
      </c>
      <c r="T54" s="7"/>
      <c r="U54" s="1">
        <f>+S54/$S$60</f>
        <v>3.344884570514374E-2</v>
      </c>
    </row>
    <row r="55" spans="1:21" ht="21" x14ac:dyDescent="0.55000000000000004">
      <c r="A55" s="21" t="s">
        <v>70</v>
      </c>
      <c r="C55" s="7">
        <f>IFERROR(VLOOKUP(A55,'درآمد سود سهام'!A:S,13,0),0)</f>
        <v>0</v>
      </c>
      <c r="D55" s="7"/>
      <c r="E55" s="7">
        <f>IFERROR(VLOOKUP(A55,'درآمد ناشی از تغییر قیمت اوراق'!A:Q,9,0),0)</f>
        <v>-492252986978</v>
      </c>
      <c r="F55" s="7"/>
      <c r="G55" s="7">
        <f>IFERROR(VLOOKUP(A55,'درآمد ناشی از فروش'!A:Q,9,0),0)</f>
        <v>234184646546</v>
      </c>
      <c r="H55" s="7"/>
      <c r="I55" s="7">
        <f t="shared" si="0"/>
        <v>-258068340432</v>
      </c>
      <c r="J55" s="7"/>
      <c r="K55" s="1">
        <f>+I55/$I$60</f>
        <v>-2.5158875231642088E-2</v>
      </c>
      <c r="L55" s="7"/>
      <c r="M55" s="7">
        <f>IFERROR(VLOOKUP(A55,'درآمد سود سهام'!A:S,19,0),0)</f>
        <v>35652583498</v>
      </c>
      <c r="N55" s="7"/>
      <c r="O55" s="7">
        <f>IFERROR(VLOOKUP(A55,'درآمد ناشی از تغییر قیمت اوراق'!A:Q,17,0),0)</f>
        <v>3091941565488</v>
      </c>
      <c r="P55" s="7"/>
      <c r="Q55" s="7">
        <f>IFERROR(VLOOKUP(A55,'درآمد ناشی از فروش'!A:Q,17,0),0)</f>
        <v>245214835254</v>
      </c>
      <c r="R55" s="7"/>
      <c r="S55" s="7">
        <f t="shared" si="3"/>
        <v>3372808984240</v>
      </c>
      <c r="T55" s="7"/>
      <c r="U55" s="1">
        <f>+S55/$S$60</f>
        <v>0.11745928397889971</v>
      </c>
    </row>
    <row r="56" spans="1:21" ht="21" x14ac:dyDescent="0.55000000000000004">
      <c r="A56" s="21" t="s">
        <v>117</v>
      </c>
      <c r="C56" s="7">
        <f>IFERROR(VLOOKUP(A56,'درآمد سود سهام'!A:S,13,0),0)</f>
        <v>0</v>
      </c>
      <c r="D56" s="7"/>
      <c r="E56" s="7">
        <f>IFERROR(VLOOKUP(A56,'درآمد ناشی از تغییر قیمت اوراق'!A:Q,9,0),0)</f>
        <v>0</v>
      </c>
      <c r="F56" s="7"/>
      <c r="G56" s="7">
        <f>IFERROR(VLOOKUP(A56,'درآمد ناشی از فروش'!A:Q,9,0),0)</f>
        <v>0</v>
      </c>
      <c r="H56" s="7"/>
      <c r="I56" s="7">
        <f t="shared" ref="I56:I57" si="16">+G56+E56+C56</f>
        <v>0</v>
      </c>
      <c r="J56" s="7"/>
      <c r="K56" s="1">
        <f t="shared" ref="K56:K57" si="17">+I56/$I$60</f>
        <v>0</v>
      </c>
      <c r="L56" s="7"/>
      <c r="M56" s="7">
        <f>IFERROR(VLOOKUP(A56,'درآمد سود سهام'!A:S,19,0),0)</f>
        <v>0</v>
      </c>
      <c r="N56" s="7"/>
      <c r="O56" s="7">
        <f>IFERROR(VLOOKUP(A56,'درآمد ناشی از تغییر قیمت اوراق'!A:Q,17,0),0)</f>
        <v>0</v>
      </c>
      <c r="P56" s="7"/>
      <c r="Q56" s="7">
        <f>IFERROR(VLOOKUP(A56,'درآمد ناشی از فروش'!A:Q,17,0),0)</f>
        <v>-621880</v>
      </c>
      <c r="R56" s="7"/>
      <c r="S56" s="7">
        <f t="shared" ref="S56:S57" si="18">+Q56+O56+M56</f>
        <v>-621880</v>
      </c>
      <c r="T56" s="7"/>
      <c r="U56" s="1">
        <f t="shared" ref="U56:U57" si="19">+S56/$S$60</f>
        <v>-2.1657194303654766E-8</v>
      </c>
    </row>
    <row r="57" spans="1:21" ht="21" x14ac:dyDescent="0.55000000000000004">
      <c r="A57" s="21" t="s">
        <v>114</v>
      </c>
      <c r="C57" s="7">
        <f>IFERROR(VLOOKUP(A57,'درآمد سود سهام'!A:S,13,0),0)</f>
        <v>0</v>
      </c>
      <c r="D57" s="7"/>
      <c r="E57" s="7">
        <f>IFERROR(VLOOKUP(A57,'درآمد ناشی از تغییر قیمت اوراق'!A:Q,9,0),0)</f>
        <v>0</v>
      </c>
      <c r="F57" s="7"/>
      <c r="G57" s="7">
        <f>IFERROR(VLOOKUP(A57,'درآمد ناشی از فروش'!A:Q,9,0),0)</f>
        <v>0</v>
      </c>
      <c r="H57" s="7"/>
      <c r="I57" s="7">
        <f t="shared" si="16"/>
        <v>0</v>
      </c>
      <c r="J57" s="7"/>
      <c r="K57" s="1">
        <f t="shared" si="17"/>
        <v>0</v>
      </c>
      <c r="L57" s="7"/>
      <c r="M57" s="7">
        <f>IFERROR(VLOOKUP(A57,'درآمد سود سهام'!A:S,19,0),0)</f>
        <v>0</v>
      </c>
      <c r="N57" s="7"/>
      <c r="O57" s="7">
        <f>IFERROR(VLOOKUP(A57,'درآمد ناشی از تغییر قیمت اوراق'!A:Q,17,0),0)</f>
        <v>0</v>
      </c>
      <c r="P57" s="7"/>
      <c r="Q57" s="7">
        <f>IFERROR(VLOOKUP(A57,'درآمد ناشی از فروش'!A:Q,17,0),0)</f>
        <v>-6521523128</v>
      </c>
      <c r="R57" s="7"/>
      <c r="S57" s="7">
        <f t="shared" si="18"/>
        <v>-6521523128</v>
      </c>
      <c r="T57" s="7"/>
      <c r="U57" s="1">
        <f t="shared" si="19"/>
        <v>-2.2711438467047407E-4</v>
      </c>
    </row>
    <row r="58" spans="1:21" ht="21" x14ac:dyDescent="0.55000000000000004">
      <c r="A58" s="21" t="s">
        <v>67</v>
      </c>
      <c r="C58" s="7">
        <f>IFERROR(VLOOKUP(A58,'درآمد سود سهام'!A:S,13,0),0)</f>
        <v>0</v>
      </c>
      <c r="D58" s="7"/>
      <c r="E58" s="7">
        <f>IFERROR(VLOOKUP(A58,'درآمد ناشی از تغییر قیمت اوراق'!A:Q,9,0),0)</f>
        <v>13904593323</v>
      </c>
      <c r="F58" s="7"/>
      <c r="G58" s="7">
        <f>IFERROR(VLOOKUP(A58,'درآمد ناشی از فروش'!A:Q,9,0),0)</f>
        <v>0</v>
      </c>
      <c r="H58" s="7"/>
      <c r="I58" s="7">
        <f t="shared" si="0"/>
        <v>13904593323</v>
      </c>
      <c r="J58" s="7"/>
      <c r="K58" s="1">
        <f>+I58/$I$60</f>
        <v>1.3555476350740432E-3</v>
      </c>
      <c r="L58" s="7"/>
      <c r="M58" s="7">
        <f>IFERROR(VLOOKUP(A58,'درآمد سود سهام'!A:S,19,0),0)</f>
        <v>23992303949</v>
      </c>
      <c r="N58" s="7"/>
      <c r="O58" s="7">
        <f>IFERROR(VLOOKUP(A58,'درآمد ناشی از تغییر قیمت اوراق'!A:Q,17,0),0)</f>
        <v>596664190098</v>
      </c>
      <c r="P58" s="7"/>
      <c r="Q58" s="7">
        <f>IFERROR(VLOOKUP(A58,'درآمد ناشی از فروش'!A:Q,17,0),0)</f>
        <v>-437238915</v>
      </c>
      <c r="R58" s="7"/>
      <c r="S58" s="7">
        <f t="shared" si="3"/>
        <v>620219255132</v>
      </c>
      <c r="T58" s="7"/>
      <c r="U58" s="1">
        <f>+S58/$S$60</f>
        <v>2.1599358267289114E-2</v>
      </c>
    </row>
    <row r="59" spans="1:21" ht="21.75" thickBot="1" x14ac:dyDescent="0.6">
      <c r="A59" s="21" t="s">
        <v>125</v>
      </c>
      <c r="C59" s="7">
        <f>IFERROR(VLOOKUP(A59,'درآمد سود سهام'!A:S,13,0),0)</f>
        <v>0</v>
      </c>
      <c r="D59" s="7"/>
      <c r="E59" s="7">
        <f>IFERROR(VLOOKUP(A59,'درآمد ناشی از تغییر قیمت اوراق'!A:Q,9,0),0)</f>
        <v>0</v>
      </c>
      <c r="F59" s="7"/>
      <c r="G59" s="7">
        <f>IFERROR(VLOOKUP(A59,'درآمد ناشی از فروش'!A:Q,9,0),0)</f>
        <v>1998164249</v>
      </c>
      <c r="H59" s="7"/>
      <c r="I59" s="7">
        <f t="shared" ref="I59" si="20">+G59+E59+C59</f>
        <v>1998164249</v>
      </c>
      <c r="J59" s="7"/>
      <c r="K59" s="1">
        <f>+I59/$I$60</f>
        <v>1.9479942773594571E-4</v>
      </c>
      <c r="L59" s="7"/>
      <c r="M59" s="7">
        <f>IFERROR(VLOOKUP(A59,'درآمد سود سهام'!A:S,19,0),0)</f>
        <v>0</v>
      </c>
      <c r="N59" s="7"/>
      <c r="O59" s="7">
        <f>IFERROR(VLOOKUP(A59,'درآمد ناشی از تغییر قیمت اوراق'!A:Q,17,0),0)</f>
        <v>0</v>
      </c>
      <c r="P59" s="7"/>
      <c r="Q59" s="7">
        <f>IFERROR(VLOOKUP(A59,'درآمد ناشی از فروش'!A:Q,17,0),0)</f>
        <v>1998164249</v>
      </c>
      <c r="R59" s="7"/>
      <c r="S59" s="7">
        <f t="shared" ref="S59" si="21">+Q59+O59+M59</f>
        <v>1998164249</v>
      </c>
      <c r="T59" s="7"/>
      <c r="U59" s="1">
        <f>+S59/$S$60</f>
        <v>6.9586787468980195E-5</v>
      </c>
    </row>
    <row r="60" spans="1:21" s="21" customFormat="1" ht="21.75" thickBot="1" x14ac:dyDescent="0.6">
      <c r="A60" s="21" t="s">
        <v>15</v>
      </c>
      <c r="C60" s="8">
        <f>SUM(C8:C59)</f>
        <v>215044336487</v>
      </c>
      <c r="D60" s="3"/>
      <c r="E60" s="8">
        <f>SUM(E8:E59)</f>
        <v>9299486435955</v>
      </c>
      <c r="F60" s="3"/>
      <c r="G60" s="8">
        <f>SUM(G8:G59)</f>
        <v>743016039803</v>
      </c>
      <c r="H60" s="3"/>
      <c r="I60" s="8">
        <f>SUM(I8:I59)</f>
        <v>10257546812245</v>
      </c>
      <c r="J60" s="3"/>
      <c r="K60" s="9">
        <f>SUM(K8:K59)</f>
        <v>1.0000000000000002</v>
      </c>
      <c r="L60" s="3"/>
      <c r="M60" s="8">
        <f>SUM(M8:M59)</f>
        <v>1471039821242</v>
      </c>
      <c r="N60" s="3"/>
      <c r="O60" s="8">
        <f>SUM(O8:O59)</f>
        <v>26364639605922</v>
      </c>
      <c r="P60" s="3"/>
      <c r="Q60" s="8">
        <f>SUM(Q8:Q59)</f>
        <v>879028086683</v>
      </c>
      <c r="R60" s="3"/>
      <c r="S60" s="8">
        <f>SUM(S8:S59)</f>
        <v>28714707513847</v>
      </c>
      <c r="T60" s="3"/>
      <c r="U60" s="9">
        <f>SUM(U8:U59)</f>
        <v>1</v>
      </c>
    </row>
    <row r="61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47"/>
  <sheetViews>
    <sheetView rightToLeft="1" topLeftCell="A33" zoomScale="90" zoomScaleNormal="90" workbookViewId="0">
      <selection activeCell="Y11" sqref="Y11"/>
    </sheetView>
  </sheetViews>
  <sheetFormatPr defaultRowHeight="18.75" x14ac:dyDescent="0.2"/>
  <cols>
    <col min="1" max="1" width="24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0.875" style="7" customWidth="1"/>
    <col min="17" max="17" width="18.75" style="7" bestFit="1" customWidth="1"/>
    <col min="18" max="18" width="0.875" style="7" customWidth="1"/>
    <col min="19" max="19" width="21" style="7" customWidth="1"/>
    <col min="20" max="20" width="0.875" style="7" customWidth="1"/>
    <col min="21" max="21" width="12.125" style="7" bestFit="1" customWidth="1"/>
    <col min="22" max="16384" width="9" style="7"/>
  </cols>
  <sheetData>
    <row r="2" spans="1:19" ht="26.25" x14ac:dyDescent="0.2">
      <c r="A2" s="61" t="s">
        <v>71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</row>
    <row r="3" spans="1:19" ht="26.25" x14ac:dyDescent="0.2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  <c r="H3" s="61" t="s">
        <v>23</v>
      </c>
      <c r="I3" s="61" t="s">
        <v>23</v>
      </c>
      <c r="J3" s="61" t="s">
        <v>23</v>
      </c>
      <c r="K3" s="61" t="s">
        <v>23</v>
      </c>
      <c r="L3" s="61" t="s">
        <v>23</v>
      </c>
      <c r="M3" s="61" t="s">
        <v>23</v>
      </c>
      <c r="N3" s="61" t="s">
        <v>23</v>
      </c>
      <c r="O3" s="61" t="s">
        <v>23</v>
      </c>
      <c r="P3" s="61" t="s">
        <v>23</v>
      </c>
      <c r="Q3" s="61" t="s">
        <v>23</v>
      </c>
      <c r="R3" s="61" t="s">
        <v>23</v>
      </c>
      <c r="S3" s="61" t="s">
        <v>23</v>
      </c>
    </row>
    <row r="4" spans="1:19" ht="26.25" x14ac:dyDescent="0.2">
      <c r="A4" s="61" t="str">
        <f>+سهام!A4</f>
        <v>برای ماه منتهی به 1405/05/31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</row>
    <row r="6" spans="1:19" ht="27" thickBot="1" x14ac:dyDescent="0.25">
      <c r="A6" s="64" t="s">
        <v>3</v>
      </c>
      <c r="C6" s="64" t="s">
        <v>80</v>
      </c>
      <c r="D6" s="64" t="s">
        <v>80</v>
      </c>
      <c r="E6" s="64" t="s">
        <v>80</v>
      </c>
      <c r="F6" s="64" t="s">
        <v>80</v>
      </c>
      <c r="G6" s="64" t="s">
        <v>80</v>
      </c>
      <c r="I6" s="64" t="s">
        <v>25</v>
      </c>
      <c r="J6" s="64" t="s">
        <v>25</v>
      </c>
      <c r="K6" s="64" t="s">
        <v>25</v>
      </c>
      <c r="L6" s="64" t="s">
        <v>25</v>
      </c>
      <c r="M6" s="64" t="s">
        <v>25</v>
      </c>
      <c r="O6" s="64" t="s">
        <v>26</v>
      </c>
      <c r="P6" s="64" t="s">
        <v>26</v>
      </c>
      <c r="Q6" s="64" t="s">
        <v>26</v>
      </c>
      <c r="R6" s="64" t="s">
        <v>26</v>
      </c>
      <c r="S6" s="64" t="s">
        <v>26</v>
      </c>
    </row>
    <row r="7" spans="1:19" ht="27" thickBot="1" x14ac:dyDescent="0.25">
      <c r="A7" s="64" t="s">
        <v>3</v>
      </c>
      <c r="C7" s="54" t="s">
        <v>81</v>
      </c>
      <c r="E7" s="54" t="s">
        <v>82</v>
      </c>
      <c r="G7" s="54" t="s">
        <v>83</v>
      </c>
      <c r="I7" s="54" t="s">
        <v>84</v>
      </c>
      <c r="K7" s="54" t="s">
        <v>29</v>
      </c>
      <c r="M7" s="54" t="s">
        <v>85</v>
      </c>
      <c r="O7" s="54" t="s">
        <v>84</v>
      </c>
      <c r="Q7" s="54" t="s">
        <v>29</v>
      </c>
      <c r="S7" s="54" t="s">
        <v>85</v>
      </c>
    </row>
    <row r="8" spans="1:19" s="33" customFormat="1" ht="22.5" customHeight="1" x14ac:dyDescent="0.2">
      <c r="A8" s="33" t="s">
        <v>66</v>
      </c>
      <c r="C8" s="33" t="s">
        <v>115</v>
      </c>
      <c r="E8" s="33">
        <v>0</v>
      </c>
      <c r="G8" s="33">
        <v>0</v>
      </c>
      <c r="I8" s="50">
        <v>0</v>
      </c>
      <c r="J8" s="50"/>
      <c r="K8" s="50">
        <v>0</v>
      </c>
      <c r="L8" s="50"/>
      <c r="M8" s="50">
        <v>0</v>
      </c>
      <c r="N8" s="50"/>
      <c r="O8" s="50">
        <v>3272718487</v>
      </c>
      <c r="P8" s="50"/>
      <c r="Q8" s="50">
        <v>-143596685</v>
      </c>
      <c r="R8" s="50"/>
      <c r="S8" s="50">
        <f>+O8+Q8</f>
        <v>3129121802</v>
      </c>
    </row>
    <row r="9" spans="1:19" s="33" customFormat="1" ht="22.5" customHeight="1" x14ac:dyDescent="0.2">
      <c r="A9" s="33" t="s">
        <v>96</v>
      </c>
      <c r="C9" s="33" t="s">
        <v>115</v>
      </c>
      <c r="E9" s="33">
        <v>0</v>
      </c>
      <c r="G9" s="33">
        <v>0</v>
      </c>
      <c r="I9" s="50">
        <v>0</v>
      </c>
      <c r="J9" s="50"/>
      <c r="K9" s="50">
        <v>0</v>
      </c>
      <c r="L9" s="50"/>
      <c r="M9" s="50">
        <v>0</v>
      </c>
      <c r="N9" s="50"/>
      <c r="O9" s="50">
        <v>22893555300</v>
      </c>
      <c r="P9" s="50"/>
      <c r="Q9" s="50">
        <v>-1203360142</v>
      </c>
      <c r="R9" s="50"/>
      <c r="S9" s="50">
        <f t="shared" ref="S9:S45" si="0">+O9+Q9</f>
        <v>21690195158</v>
      </c>
    </row>
    <row r="10" spans="1:19" s="33" customFormat="1" ht="22.5" customHeight="1" x14ac:dyDescent="0.2">
      <c r="A10" s="33" t="s">
        <v>91</v>
      </c>
      <c r="C10" s="33" t="s">
        <v>115</v>
      </c>
      <c r="E10" s="33">
        <v>0</v>
      </c>
      <c r="G10" s="33">
        <v>0</v>
      </c>
      <c r="I10" s="50">
        <v>0</v>
      </c>
      <c r="J10" s="50"/>
      <c r="K10" s="50">
        <v>0</v>
      </c>
      <c r="L10" s="50"/>
      <c r="M10" s="50">
        <v>0</v>
      </c>
      <c r="N10" s="50"/>
      <c r="O10" s="50">
        <v>10572261900</v>
      </c>
      <c r="P10" s="50"/>
      <c r="Q10" s="50">
        <v>-1323908171</v>
      </c>
      <c r="R10" s="50"/>
      <c r="S10" s="50">
        <f t="shared" si="0"/>
        <v>9248353729</v>
      </c>
    </row>
    <row r="11" spans="1:19" s="33" customFormat="1" ht="22.5" customHeight="1" x14ac:dyDescent="0.2">
      <c r="A11" s="33" t="s">
        <v>61</v>
      </c>
      <c r="C11" s="33" t="s">
        <v>115</v>
      </c>
      <c r="E11" s="33">
        <v>0</v>
      </c>
      <c r="G11" s="33">
        <v>0</v>
      </c>
      <c r="I11" s="50">
        <v>0</v>
      </c>
      <c r="J11" s="50"/>
      <c r="K11" s="50">
        <v>0</v>
      </c>
      <c r="L11" s="50"/>
      <c r="M11" s="50">
        <v>0</v>
      </c>
      <c r="N11" s="50"/>
      <c r="O11" s="50">
        <v>12304744804</v>
      </c>
      <c r="P11" s="50"/>
      <c r="Q11" s="50">
        <v>-1357196106</v>
      </c>
      <c r="R11" s="50"/>
      <c r="S11" s="50">
        <f t="shared" si="0"/>
        <v>10947548698</v>
      </c>
    </row>
    <row r="12" spans="1:19" s="33" customFormat="1" ht="22.5" customHeight="1" x14ac:dyDescent="0.2">
      <c r="A12" s="33" t="s">
        <v>95</v>
      </c>
      <c r="C12" s="33" t="s">
        <v>115</v>
      </c>
      <c r="E12" s="33">
        <v>0</v>
      </c>
      <c r="G12" s="33">
        <v>0</v>
      </c>
      <c r="I12" s="50">
        <v>0</v>
      </c>
      <c r="J12" s="50"/>
      <c r="K12" s="50">
        <v>0</v>
      </c>
      <c r="L12" s="50"/>
      <c r="M12" s="50">
        <v>0</v>
      </c>
      <c r="N12" s="50"/>
      <c r="O12" s="50">
        <v>239480363</v>
      </c>
      <c r="P12" s="50"/>
      <c r="Q12" s="50">
        <v>0</v>
      </c>
      <c r="R12" s="50"/>
      <c r="S12" s="50">
        <f t="shared" si="0"/>
        <v>239480363</v>
      </c>
    </row>
    <row r="13" spans="1:19" s="33" customFormat="1" ht="22.5" customHeight="1" x14ac:dyDescent="0.2">
      <c r="A13" s="33" t="s">
        <v>60</v>
      </c>
      <c r="C13" s="33" t="s">
        <v>115</v>
      </c>
      <c r="E13" s="33">
        <v>0</v>
      </c>
      <c r="G13" s="33">
        <v>0</v>
      </c>
      <c r="I13" s="50">
        <v>0</v>
      </c>
      <c r="J13" s="50"/>
      <c r="K13" s="50">
        <v>0</v>
      </c>
      <c r="L13" s="50"/>
      <c r="M13" s="50">
        <v>0</v>
      </c>
      <c r="N13" s="50"/>
      <c r="O13" s="50">
        <v>92485778820</v>
      </c>
      <c r="P13" s="50"/>
      <c r="Q13" s="50">
        <v>-5426309396</v>
      </c>
      <c r="R13" s="50"/>
      <c r="S13" s="50">
        <f t="shared" si="0"/>
        <v>87059469424</v>
      </c>
    </row>
    <row r="14" spans="1:19" s="33" customFormat="1" ht="22.5" customHeight="1" x14ac:dyDescent="0.2">
      <c r="A14" s="33" t="s">
        <v>67</v>
      </c>
      <c r="C14" s="33" t="s">
        <v>115</v>
      </c>
      <c r="E14" s="33">
        <v>0</v>
      </c>
      <c r="G14" s="33">
        <v>0</v>
      </c>
      <c r="I14" s="50">
        <v>0</v>
      </c>
      <c r="J14" s="50"/>
      <c r="K14" s="50">
        <v>0</v>
      </c>
      <c r="L14" s="50"/>
      <c r="M14" s="50">
        <v>0</v>
      </c>
      <c r="N14" s="50"/>
      <c r="O14" s="50">
        <v>26983125400</v>
      </c>
      <c r="P14" s="50"/>
      <c r="Q14" s="50">
        <v>-2990821451</v>
      </c>
      <c r="R14" s="50"/>
      <c r="S14" s="50">
        <f t="shared" si="0"/>
        <v>23992303949</v>
      </c>
    </row>
    <row r="15" spans="1:19" s="33" customFormat="1" ht="22.5" customHeight="1" x14ac:dyDescent="0.2">
      <c r="A15" s="33" t="s">
        <v>92</v>
      </c>
      <c r="C15" s="33" t="s">
        <v>115</v>
      </c>
      <c r="E15" s="33">
        <v>0</v>
      </c>
      <c r="G15" s="33">
        <v>0</v>
      </c>
      <c r="I15" s="50">
        <v>0</v>
      </c>
      <c r="J15" s="50"/>
      <c r="K15" s="50">
        <v>0</v>
      </c>
      <c r="L15" s="50"/>
      <c r="M15" s="50">
        <v>0</v>
      </c>
      <c r="N15" s="50"/>
      <c r="O15" s="50">
        <v>4348823400</v>
      </c>
      <c r="P15" s="50"/>
      <c r="Q15" s="50">
        <v>0</v>
      </c>
      <c r="R15" s="50"/>
      <c r="S15" s="50">
        <f t="shared" si="0"/>
        <v>4348823400</v>
      </c>
    </row>
    <row r="16" spans="1:19" s="33" customFormat="1" ht="22.5" customHeight="1" x14ac:dyDescent="0.2">
      <c r="A16" s="33" t="s">
        <v>59</v>
      </c>
      <c r="C16" s="33" t="s">
        <v>115</v>
      </c>
      <c r="E16" s="33">
        <v>0</v>
      </c>
      <c r="G16" s="33">
        <v>0</v>
      </c>
      <c r="I16" s="50">
        <v>0</v>
      </c>
      <c r="J16" s="50"/>
      <c r="K16" s="50">
        <v>0</v>
      </c>
      <c r="L16" s="50"/>
      <c r="M16" s="50">
        <v>0</v>
      </c>
      <c r="N16" s="50"/>
      <c r="O16" s="50">
        <v>79421748000</v>
      </c>
      <c r="P16" s="50"/>
      <c r="Q16" s="50">
        <v>0</v>
      </c>
      <c r="R16" s="50"/>
      <c r="S16" s="50">
        <f t="shared" si="0"/>
        <v>79421748000</v>
      </c>
    </row>
    <row r="17" spans="1:19" s="33" customFormat="1" ht="22.5" customHeight="1" x14ac:dyDescent="0.2">
      <c r="A17" s="33" t="s">
        <v>51</v>
      </c>
      <c r="C17" s="33" t="s">
        <v>115</v>
      </c>
      <c r="E17" s="33">
        <v>0</v>
      </c>
      <c r="G17" s="33">
        <v>0</v>
      </c>
      <c r="I17" s="50">
        <v>0</v>
      </c>
      <c r="J17" s="50"/>
      <c r="K17" s="50">
        <v>0</v>
      </c>
      <c r="L17" s="50"/>
      <c r="M17" s="50">
        <v>0</v>
      </c>
      <c r="N17" s="50"/>
      <c r="O17" s="50">
        <v>72851682750</v>
      </c>
      <c r="P17" s="50"/>
      <c r="Q17" s="50">
        <v>-8661304467</v>
      </c>
      <c r="R17" s="50"/>
      <c r="S17" s="50">
        <f t="shared" si="0"/>
        <v>64190378283</v>
      </c>
    </row>
    <row r="18" spans="1:19" s="33" customFormat="1" ht="22.5" customHeight="1" x14ac:dyDescent="0.2">
      <c r="A18" s="33" t="s">
        <v>98</v>
      </c>
      <c r="C18" s="33" t="s">
        <v>115</v>
      </c>
      <c r="E18" s="33">
        <v>0</v>
      </c>
      <c r="G18" s="33">
        <v>0</v>
      </c>
      <c r="I18" s="50">
        <v>0</v>
      </c>
      <c r="J18" s="50"/>
      <c r="K18" s="50">
        <v>0</v>
      </c>
      <c r="L18" s="50"/>
      <c r="M18" s="50">
        <v>0</v>
      </c>
      <c r="N18" s="50"/>
      <c r="O18" s="50">
        <v>7916247000</v>
      </c>
      <c r="P18" s="50"/>
      <c r="Q18" s="50">
        <v>-381878930</v>
      </c>
      <c r="R18" s="50"/>
      <c r="S18" s="50">
        <f t="shared" si="0"/>
        <v>7534368070</v>
      </c>
    </row>
    <row r="19" spans="1:19" s="33" customFormat="1" ht="22.5" customHeight="1" x14ac:dyDescent="0.2">
      <c r="A19" s="33" t="s">
        <v>46</v>
      </c>
      <c r="C19" s="33" t="s">
        <v>123</v>
      </c>
      <c r="E19" s="33">
        <v>21870736</v>
      </c>
      <c r="G19" s="33">
        <v>3265</v>
      </c>
      <c r="I19" s="50">
        <v>71407953040</v>
      </c>
      <c r="J19" s="50"/>
      <c r="K19" s="50">
        <v>-5255915325</v>
      </c>
      <c r="L19" s="50"/>
      <c r="M19" s="50">
        <f t="shared" ref="M19" si="1">+I19+K19</f>
        <v>66152037715</v>
      </c>
      <c r="N19" s="50"/>
      <c r="O19" s="50">
        <v>71407953040</v>
      </c>
      <c r="P19" s="50"/>
      <c r="Q19" s="50">
        <v>-5255915325</v>
      </c>
      <c r="R19" s="50"/>
      <c r="S19" s="50">
        <f t="shared" si="0"/>
        <v>66152037715</v>
      </c>
    </row>
    <row r="20" spans="1:19" s="33" customFormat="1" ht="22.5" customHeight="1" x14ac:dyDescent="0.2">
      <c r="A20" s="33" t="s">
        <v>58</v>
      </c>
      <c r="C20" s="33" t="s">
        <v>115</v>
      </c>
      <c r="E20" s="33">
        <v>0</v>
      </c>
      <c r="G20" s="33">
        <v>0</v>
      </c>
      <c r="I20" s="50">
        <v>0</v>
      </c>
      <c r="J20" s="50"/>
      <c r="K20" s="50">
        <v>0</v>
      </c>
      <c r="L20" s="50"/>
      <c r="M20" s="50">
        <v>0</v>
      </c>
      <c r="N20" s="50"/>
      <c r="O20" s="50">
        <v>64677847740</v>
      </c>
      <c r="P20" s="50"/>
      <c r="Q20" s="50">
        <v>-7378298165</v>
      </c>
      <c r="R20" s="50"/>
      <c r="S20" s="50">
        <f t="shared" si="0"/>
        <v>57299549575</v>
      </c>
    </row>
    <row r="21" spans="1:19" s="33" customFormat="1" ht="22.5" customHeight="1" x14ac:dyDescent="0.2">
      <c r="A21" s="33" t="s">
        <v>52</v>
      </c>
      <c r="C21" s="33" t="s">
        <v>120</v>
      </c>
      <c r="E21" s="33">
        <v>46855592</v>
      </c>
      <c r="G21" s="33">
        <v>3420</v>
      </c>
      <c r="I21" s="50">
        <v>160246124640</v>
      </c>
      <c r="J21" s="50"/>
      <c r="K21" s="50">
        <v>-12264251158</v>
      </c>
      <c r="L21" s="50"/>
      <c r="M21" s="50">
        <f t="shared" ref="M21" si="2">+I21+K21</f>
        <v>147981873482</v>
      </c>
      <c r="N21" s="50"/>
      <c r="O21" s="50">
        <v>160246124640</v>
      </c>
      <c r="P21" s="50"/>
      <c r="Q21" s="50">
        <v>-12264251158</v>
      </c>
      <c r="R21" s="50"/>
      <c r="S21" s="50">
        <f t="shared" si="0"/>
        <v>147981873482</v>
      </c>
    </row>
    <row r="22" spans="1:19" s="33" customFormat="1" ht="22.5" customHeight="1" x14ac:dyDescent="0.2">
      <c r="A22" s="33" t="s">
        <v>69</v>
      </c>
      <c r="C22" s="33" t="s">
        <v>115</v>
      </c>
      <c r="E22" s="33">
        <v>0</v>
      </c>
      <c r="G22" s="33">
        <v>0</v>
      </c>
      <c r="I22" s="50">
        <v>0</v>
      </c>
      <c r="J22" s="50"/>
      <c r="K22" s="50">
        <v>0</v>
      </c>
      <c r="L22" s="50"/>
      <c r="M22" s="50">
        <v>0</v>
      </c>
      <c r="N22" s="50"/>
      <c r="O22" s="50">
        <v>64578371000</v>
      </c>
      <c r="P22" s="50"/>
      <c r="Q22" s="50">
        <v>-2589928094</v>
      </c>
      <c r="R22" s="50"/>
      <c r="S22" s="50">
        <f t="shared" si="0"/>
        <v>61988442906</v>
      </c>
    </row>
    <row r="23" spans="1:19" s="33" customFormat="1" ht="22.5" customHeight="1" x14ac:dyDescent="0.2">
      <c r="A23" s="33" t="s">
        <v>116</v>
      </c>
      <c r="C23" s="33" t="s">
        <v>115</v>
      </c>
      <c r="E23" s="33">
        <v>0</v>
      </c>
      <c r="G23" s="33">
        <v>0</v>
      </c>
      <c r="I23" s="50">
        <v>0</v>
      </c>
      <c r="J23" s="50"/>
      <c r="K23" s="50">
        <v>0</v>
      </c>
      <c r="L23" s="50"/>
      <c r="M23" s="50">
        <v>0</v>
      </c>
      <c r="N23" s="50"/>
      <c r="O23" s="50">
        <v>1922112786</v>
      </c>
      <c r="P23" s="50"/>
      <c r="Q23" s="50">
        <v>-74657442</v>
      </c>
      <c r="R23" s="50"/>
      <c r="S23" s="50">
        <f t="shared" si="0"/>
        <v>1847455344</v>
      </c>
    </row>
    <row r="24" spans="1:19" s="33" customFormat="1" ht="22.5" customHeight="1" x14ac:dyDescent="0.2">
      <c r="A24" s="33" t="s">
        <v>102</v>
      </c>
      <c r="C24" s="33" t="s">
        <v>115</v>
      </c>
      <c r="E24" s="33">
        <v>0</v>
      </c>
      <c r="G24" s="33">
        <v>0</v>
      </c>
      <c r="I24" s="50">
        <v>0</v>
      </c>
      <c r="J24" s="50"/>
      <c r="K24" s="50">
        <v>0</v>
      </c>
      <c r="L24" s="50"/>
      <c r="M24" s="50">
        <v>0</v>
      </c>
      <c r="N24" s="50"/>
      <c r="O24" s="50">
        <v>66731735448</v>
      </c>
      <c r="P24" s="50"/>
      <c r="Q24" s="50">
        <v>-3094678783</v>
      </c>
      <c r="R24" s="50"/>
      <c r="S24" s="50">
        <f t="shared" si="0"/>
        <v>63637056665</v>
      </c>
    </row>
    <row r="25" spans="1:19" s="33" customFormat="1" ht="22.5" customHeight="1" x14ac:dyDescent="0.2">
      <c r="A25" s="33" t="s">
        <v>97</v>
      </c>
      <c r="C25" s="33" t="s">
        <v>115</v>
      </c>
      <c r="E25" s="33">
        <v>0</v>
      </c>
      <c r="G25" s="33">
        <v>0</v>
      </c>
      <c r="I25" s="50">
        <v>0</v>
      </c>
      <c r="J25" s="50"/>
      <c r="K25" s="50">
        <v>0</v>
      </c>
      <c r="L25" s="50"/>
      <c r="M25" s="50">
        <v>0</v>
      </c>
      <c r="N25" s="50"/>
      <c r="O25" s="50">
        <v>9010149600</v>
      </c>
      <c r="P25" s="50"/>
      <c r="Q25" s="50">
        <v>-689581342</v>
      </c>
      <c r="R25" s="50"/>
      <c r="S25" s="50">
        <f t="shared" si="0"/>
        <v>8320568258</v>
      </c>
    </row>
    <row r="26" spans="1:19" s="33" customFormat="1" ht="22.5" customHeight="1" x14ac:dyDescent="0.2">
      <c r="A26" s="33" t="s">
        <v>70</v>
      </c>
      <c r="C26" s="33" t="s">
        <v>115</v>
      </c>
      <c r="E26" s="33">
        <v>0</v>
      </c>
      <c r="G26" s="33">
        <v>0</v>
      </c>
      <c r="I26" s="50">
        <v>0</v>
      </c>
      <c r="J26" s="50"/>
      <c r="K26" s="50">
        <v>0</v>
      </c>
      <c r="L26" s="50"/>
      <c r="M26" s="50">
        <v>0</v>
      </c>
      <c r="N26" s="50"/>
      <c r="O26" s="50">
        <v>35652583498</v>
      </c>
      <c r="P26" s="50"/>
      <c r="Q26" s="50">
        <v>0</v>
      </c>
      <c r="R26" s="50"/>
      <c r="S26" s="50">
        <f t="shared" si="0"/>
        <v>35652583498</v>
      </c>
    </row>
    <row r="27" spans="1:19" s="33" customFormat="1" ht="22.5" customHeight="1" x14ac:dyDescent="0.2">
      <c r="A27" s="33" t="s">
        <v>45</v>
      </c>
      <c r="C27" s="33" t="s">
        <v>115</v>
      </c>
      <c r="E27" s="33">
        <v>0</v>
      </c>
      <c r="G27" s="33">
        <v>0</v>
      </c>
      <c r="I27" s="50">
        <v>0</v>
      </c>
      <c r="J27" s="50"/>
      <c r="K27" s="50">
        <v>0</v>
      </c>
      <c r="L27" s="50"/>
      <c r="M27" s="50">
        <v>0</v>
      </c>
      <c r="N27" s="50"/>
      <c r="O27" s="50">
        <v>21838995360</v>
      </c>
      <c r="P27" s="50"/>
      <c r="Q27" s="50">
        <v>-367659855</v>
      </c>
      <c r="R27" s="50"/>
      <c r="S27" s="50">
        <f t="shared" si="0"/>
        <v>21471335505</v>
      </c>
    </row>
    <row r="28" spans="1:19" s="33" customFormat="1" ht="22.5" customHeight="1" x14ac:dyDescent="0.2">
      <c r="A28" s="33" t="s">
        <v>93</v>
      </c>
      <c r="C28" s="33" t="s">
        <v>115</v>
      </c>
      <c r="E28" s="33">
        <v>0</v>
      </c>
      <c r="G28" s="33">
        <v>0</v>
      </c>
      <c r="I28" s="50">
        <v>0</v>
      </c>
      <c r="J28" s="50"/>
      <c r="K28" s="50">
        <v>0</v>
      </c>
      <c r="L28" s="50"/>
      <c r="M28" s="50">
        <v>0</v>
      </c>
      <c r="N28" s="50"/>
      <c r="O28" s="50">
        <v>76566310380</v>
      </c>
      <c r="P28" s="50"/>
      <c r="Q28" s="50">
        <v>-3070706728</v>
      </c>
      <c r="R28" s="50"/>
      <c r="S28" s="50">
        <f t="shared" si="0"/>
        <v>73495603652</v>
      </c>
    </row>
    <row r="29" spans="1:19" s="33" customFormat="1" ht="22.5" customHeight="1" x14ac:dyDescent="0.2">
      <c r="A29" s="33" t="s">
        <v>47</v>
      </c>
      <c r="C29" s="33" t="s">
        <v>115</v>
      </c>
      <c r="E29" s="33">
        <v>0</v>
      </c>
      <c r="G29" s="33">
        <v>0</v>
      </c>
      <c r="I29" s="50">
        <v>0</v>
      </c>
      <c r="J29" s="50"/>
      <c r="K29" s="50">
        <v>0</v>
      </c>
      <c r="L29" s="50"/>
      <c r="M29" s="50">
        <v>0</v>
      </c>
      <c r="N29" s="50"/>
      <c r="O29" s="50">
        <v>41648358828</v>
      </c>
      <c r="P29" s="50"/>
      <c r="Q29" s="50">
        <v>-4616322355</v>
      </c>
      <c r="R29" s="50"/>
      <c r="S29" s="50">
        <f t="shared" si="0"/>
        <v>37032036473</v>
      </c>
    </row>
    <row r="30" spans="1:19" s="33" customFormat="1" ht="22.5" customHeight="1" x14ac:dyDescent="0.2">
      <c r="A30" s="33" t="s">
        <v>55</v>
      </c>
      <c r="C30" s="33" t="s">
        <v>115</v>
      </c>
      <c r="E30" s="33">
        <v>0</v>
      </c>
      <c r="G30" s="33">
        <v>0</v>
      </c>
      <c r="I30" s="50">
        <v>0</v>
      </c>
      <c r="J30" s="50"/>
      <c r="K30" s="50">
        <v>0</v>
      </c>
      <c r="L30" s="50"/>
      <c r="M30" s="50">
        <v>0</v>
      </c>
      <c r="N30" s="50"/>
      <c r="O30" s="50">
        <v>94439082310</v>
      </c>
      <c r="P30" s="50"/>
      <c r="Q30" s="50">
        <v>-4731170682</v>
      </c>
      <c r="R30" s="50"/>
      <c r="S30" s="50">
        <f t="shared" si="0"/>
        <v>89707911628</v>
      </c>
    </row>
    <row r="31" spans="1:19" s="33" customFormat="1" ht="22.5" customHeight="1" x14ac:dyDescent="0.2">
      <c r="A31" s="33" t="s">
        <v>111</v>
      </c>
      <c r="C31" s="33" t="s">
        <v>115</v>
      </c>
      <c r="E31" s="33">
        <v>0</v>
      </c>
      <c r="G31" s="33">
        <v>0</v>
      </c>
      <c r="I31" s="50">
        <v>0</v>
      </c>
      <c r="J31" s="50"/>
      <c r="K31" s="50">
        <v>0</v>
      </c>
      <c r="L31" s="50"/>
      <c r="M31" s="50">
        <v>0</v>
      </c>
      <c r="N31" s="50"/>
      <c r="O31" s="50">
        <v>5520395500</v>
      </c>
      <c r="P31" s="50"/>
      <c r="Q31" s="50">
        <v>-323891677</v>
      </c>
      <c r="R31" s="50"/>
      <c r="S31" s="50">
        <f t="shared" si="0"/>
        <v>5196503823</v>
      </c>
    </row>
    <row r="32" spans="1:19" s="33" customFormat="1" ht="22.5" customHeight="1" x14ac:dyDescent="0.2">
      <c r="A32" s="33" t="s">
        <v>99</v>
      </c>
      <c r="C32" s="33" t="s">
        <v>115</v>
      </c>
      <c r="E32" s="33">
        <v>0</v>
      </c>
      <c r="G32" s="33">
        <v>0</v>
      </c>
      <c r="I32" s="50">
        <v>0</v>
      </c>
      <c r="J32" s="50"/>
      <c r="K32" s="50">
        <v>0</v>
      </c>
      <c r="L32" s="50"/>
      <c r="M32" s="50">
        <v>0</v>
      </c>
      <c r="N32" s="50"/>
      <c r="O32" s="50">
        <v>4833826000</v>
      </c>
      <c r="P32" s="50"/>
      <c r="Q32" s="50">
        <v>-90959091</v>
      </c>
      <c r="R32" s="50"/>
      <c r="S32" s="50">
        <f t="shared" si="0"/>
        <v>4742866909</v>
      </c>
    </row>
    <row r="33" spans="1:19" s="33" customFormat="1" ht="22.5" customHeight="1" x14ac:dyDescent="0.2">
      <c r="A33" s="33" t="s">
        <v>53</v>
      </c>
      <c r="C33" s="33" t="s">
        <v>115</v>
      </c>
      <c r="E33" s="33">
        <v>0</v>
      </c>
      <c r="G33" s="33">
        <v>0</v>
      </c>
      <c r="I33" s="50">
        <v>0</v>
      </c>
      <c r="J33" s="50"/>
      <c r="K33" s="50">
        <v>0</v>
      </c>
      <c r="L33" s="50"/>
      <c r="M33" s="50">
        <v>0</v>
      </c>
      <c r="N33" s="50"/>
      <c r="O33" s="50">
        <v>178106079</v>
      </c>
      <c r="P33" s="50"/>
      <c r="Q33" s="50">
        <v>-3468822</v>
      </c>
      <c r="R33" s="50"/>
      <c r="S33" s="50">
        <f t="shared" si="0"/>
        <v>174637257</v>
      </c>
    </row>
    <row r="34" spans="1:19" s="33" customFormat="1" ht="22.5" customHeight="1" x14ac:dyDescent="0.2">
      <c r="A34" s="33" t="s">
        <v>63</v>
      </c>
      <c r="C34" s="33" t="s">
        <v>115</v>
      </c>
      <c r="E34" s="33">
        <v>0</v>
      </c>
      <c r="G34" s="33">
        <v>0</v>
      </c>
      <c r="I34" s="50">
        <v>0</v>
      </c>
      <c r="J34" s="50"/>
      <c r="K34" s="50">
        <v>0</v>
      </c>
      <c r="L34" s="50"/>
      <c r="M34" s="50">
        <v>0</v>
      </c>
      <c r="N34" s="50"/>
      <c r="O34" s="50">
        <v>24421499520</v>
      </c>
      <c r="P34" s="50"/>
      <c r="Q34" s="50">
        <v>-362532382</v>
      </c>
      <c r="R34" s="50"/>
      <c r="S34" s="50">
        <f t="shared" si="0"/>
        <v>24058967138</v>
      </c>
    </row>
    <row r="35" spans="1:19" s="33" customFormat="1" ht="22.5" customHeight="1" x14ac:dyDescent="0.2">
      <c r="A35" s="33" t="s">
        <v>73</v>
      </c>
      <c r="C35" s="33" t="s">
        <v>115</v>
      </c>
      <c r="E35" s="33">
        <v>0</v>
      </c>
      <c r="G35" s="33">
        <v>0</v>
      </c>
      <c r="I35" s="50">
        <v>0</v>
      </c>
      <c r="J35" s="50"/>
      <c r="K35" s="50">
        <v>0</v>
      </c>
      <c r="L35" s="50"/>
      <c r="M35" s="50">
        <v>0</v>
      </c>
      <c r="N35" s="50"/>
      <c r="O35" s="50">
        <v>2202042900</v>
      </c>
      <c r="P35" s="50"/>
      <c r="Q35" s="50">
        <v>-115746577</v>
      </c>
      <c r="R35" s="50"/>
      <c r="S35" s="50">
        <f t="shared" si="0"/>
        <v>2086296323</v>
      </c>
    </row>
    <row r="36" spans="1:19" s="33" customFormat="1" ht="22.5" customHeight="1" x14ac:dyDescent="0.2">
      <c r="A36" s="33" t="s">
        <v>50</v>
      </c>
      <c r="C36" s="33" t="s">
        <v>115</v>
      </c>
      <c r="E36" s="33">
        <v>0</v>
      </c>
      <c r="G36" s="33">
        <v>0</v>
      </c>
      <c r="I36" s="50">
        <v>0</v>
      </c>
      <c r="J36" s="50"/>
      <c r="K36" s="50">
        <v>0</v>
      </c>
      <c r="L36" s="50"/>
      <c r="M36" s="50">
        <v>0</v>
      </c>
      <c r="N36" s="50"/>
      <c r="O36" s="50">
        <v>33701170600</v>
      </c>
      <c r="P36" s="50"/>
      <c r="Q36" s="50">
        <v>-1977309171</v>
      </c>
      <c r="R36" s="50"/>
      <c r="S36" s="50">
        <f t="shared" si="0"/>
        <v>31723861429</v>
      </c>
    </row>
    <row r="37" spans="1:19" s="33" customFormat="1" ht="22.5" customHeight="1" x14ac:dyDescent="0.2">
      <c r="A37" s="33" t="s">
        <v>76</v>
      </c>
      <c r="C37" s="33" t="s">
        <v>115</v>
      </c>
      <c r="E37" s="33">
        <v>0</v>
      </c>
      <c r="G37" s="33">
        <v>0</v>
      </c>
      <c r="I37" s="50">
        <v>0</v>
      </c>
      <c r="J37" s="50"/>
      <c r="K37" s="50">
        <v>0</v>
      </c>
      <c r="L37" s="50"/>
      <c r="M37" s="50">
        <v>0</v>
      </c>
      <c r="N37" s="50"/>
      <c r="O37" s="50">
        <v>91202034310</v>
      </c>
      <c r="P37" s="50"/>
      <c r="Q37" s="50">
        <v>-9910843777</v>
      </c>
      <c r="R37" s="50"/>
      <c r="S37" s="50">
        <f t="shared" si="0"/>
        <v>81291190533</v>
      </c>
    </row>
    <row r="38" spans="1:19" s="33" customFormat="1" ht="22.5" customHeight="1" x14ac:dyDescent="0.2">
      <c r="A38" s="33" t="s">
        <v>48</v>
      </c>
      <c r="C38" s="33" t="s">
        <v>115</v>
      </c>
      <c r="E38" s="33">
        <v>0</v>
      </c>
      <c r="G38" s="33">
        <v>0</v>
      </c>
      <c r="I38" s="50">
        <v>0</v>
      </c>
      <c r="J38" s="50"/>
      <c r="K38" s="50">
        <v>0</v>
      </c>
      <c r="L38" s="50"/>
      <c r="M38" s="50">
        <v>0</v>
      </c>
      <c r="N38" s="50"/>
      <c r="O38" s="50">
        <v>87041262357</v>
      </c>
      <c r="P38" s="50"/>
      <c r="Q38" s="50">
        <v>-5106869681</v>
      </c>
      <c r="R38" s="50"/>
      <c r="S38" s="50">
        <f t="shared" si="0"/>
        <v>81934392676</v>
      </c>
    </row>
    <row r="39" spans="1:19" s="33" customFormat="1" ht="22.5" customHeight="1" x14ac:dyDescent="0.2">
      <c r="A39" s="33" t="s">
        <v>49</v>
      </c>
      <c r="C39" s="33" t="s">
        <v>115</v>
      </c>
      <c r="E39" s="33">
        <v>0</v>
      </c>
      <c r="G39" s="33">
        <v>0</v>
      </c>
      <c r="I39" s="50">
        <v>0</v>
      </c>
      <c r="J39" s="50"/>
      <c r="K39" s="50">
        <v>0</v>
      </c>
      <c r="L39" s="50"/>
      <c r="M39" s="50">
        <v>0</v>
      </c>
      <c r="N39" s="50"/>
      <c r="O39" s="50">
        <v>85175027190</v>
      </c>
      <c r="P39" s="50"/>
      <c r="Q39" s="50">
        <v>-4997374258</v>
      </c>
      <c r="R39" s="50"/>
      <c r="S39" s="50">
        <f t="shared" si="0"/>
        <v>80177652932</v>
      </c>
    </row>
    <row r="40" spans="1:19" s="33" customFormat="1" ht="22.5" customHeight="1" x14ac:dyDescent="0.2">
      <c r="A40" s="33" t="s">
        <v>74</v>
      </c>
      <c r="C40" s="33" t="s">
        <v>115</v>
      </c>
      <c r="E40" s="33">
        <v>0</v>
      </c>
      <c r="G40" s="33">
        <v>0</v>
      </c>
      <c r="I40" s="50">
        <v>0</v>
      </c>
      <c r="J40" s="50"/>
      <c r="K40" s="50">
        <v>0</v>
      </c>
      <c r="L40" s="50"/>
      <c r="M40" s="50">
        <v>0</v>
      </c>
      <c r="N40" s="50"/>
      <c r="O40" s="50">
        <v>78070509375</v>
      </c>
      <c r="P40" s="50"/>
      <c r="Q40" s="50">
        <v>0</v>
      </c>
      <c r="R40" s="50"/>
      <c r="S40" s="50">
        <f t="shared" si="0"/>
        <v>78070509375</v>
      </c>
    </row>
    <row r="41" spans="1:19" s="33" customFormat="1" ht="22.5" customHeight="1" x14ac:dyDescent="0.2">
      <c r="A41" s="33" t="s">
        <v>72</v>
      </c>
      <c r="C41" s="33" t="s">
        <v>115</v>
      </c>
      <c r="E41" s="33">
        <v>0</v>
      </c>
      <c r="G41" s="33">
        <v>0</v>
      </c>
      <c r="I41" s="50">
        <v>0</v>
      </c>
      <c r="J41" s="50"/>
      <c r="K41" s="50">
        <v>0</v>
      </c>
      <c r="L41" s="50"/>
      <c r="M41" s="50">
        <v>0</v>
      </c>
      <c r="N41" s="50"/>
      <c r="O41" s="50">
        <v>17994959510</v>
      </c>
      <c r="P41" s="50"/>
      <c r="Q41" s="50">
        <v>-2148975864</v>
      </c>
      <c r="R41" s="50"/>
      <c r="S41" s="50">
        <f t="shared" si="0"/>
        <v>15845983646</v>
      </c>
    </row>
    <row r="42" spans="1:19" s="33" customFormat="1" ht="22.5" customHeight="1" x14ac:dyDescent="0.2">
      <c r="A42" s="33" t="s">
        <v>54</v>
      </c>
      <c r="C42" s="33" t="s">
        <v>115</v>
      </c>
      <c r="E42" s="33">
        <v>0</v>
      </c>
      <c r="G42" s="33">
        <v>0</v>
      </c>
      <c r="I42" s="50">
        <v>0</v>
      </c>
      <c r="J42" s="50"/>
      <c r="K42" s="50">
        <v>0</v>
      </c>
      <c r="L42" s="50"/>
      <c r="M42" s="50">
        <v>0</v>
      </c>
      <c r="N42" s="50"/>
      <c r="O42" s="50">
        <v>78324479760</v>
      </c>
      <c r="P42" s="50"/>
      <c r="Q42" s="50">
        <v>-9353586847</v>
      </c>
      <c r="R42" s="50"/>
      <c r="S42" s="50">
        <f t="shared" si="0"/>
        <v>68970892913</v>
      </c>
    </row>
    <row r="43" spans="1:19" s="33" customFormat="1" ht="22.5" customHeight="1" x14ac:dyDescent="0.2">
      <c r="A43" s="33" t="s">
        <v>77</v>
      </c>
      <c r="C43" s="33" t="s">
        <v>115</v>
      </c>
      <c r="E43" s="33">
        <v>0</v>
      </c>
      <c r="G43" s="33">
        <v>0</v>
      </c>
      <c r="I43" s="50">
        <v>0</v>
      </c>
      <c r="J43" s="50"/>
      <c r="K43" s="50">
        <v>0</v>
      </c>
      <c r="L43" s="50"/>
      <c r="M43" s="50">
        <v>0</v>
      </c>
      <c r="N43" s="50"/>
      <c r="O43" s="50">
        <v>15285923100</v>
      </c>
      <c r="P43" s="50"/>
      <c r="Q43" s="50">
        <v>-437321819</v>
      </c>
      <c r="R43" s="50"/>
      <c r="S43" s="50">
        <f t="shared" si="0"/>
        <v>14848601281</v>
      </c>
    </row>
    <row r="44" spans="1:19" s="33" customFormat="1" ht="22.5" customHeight="1" x14ac:dyDescent="0.2">
      <c r="A44" s="33" t="s">
        <v>103</v>
      </c>
      <c r="C44" s="33" t="s">
        <v>115</v>
      </c>
      <c r="E44" s="33">
        <v>0</v>
      </c>
      <c r="G44" s="33">
        <v>0</v>
      </c>
      <c r="I44" s="50">
        <v>0</v>
      </c>
      <c r="J44" s="50"/>
      <c r="K44" s="50">
        <v>0</v>
      </c>
      <c r="L44" s="50"/>
      <c r="M44" s="50">
        <v>0</v>
      </c>
      <c r="N44" s="50"/>
      <c r="O44" s="50">
        <v>4865551635</v>
      </c>
      <c r="P44" s="50"/>
      <c r="Q44" s="50">
        <v>-246757495</v>
      </c>
      <c r="R44" s="50"/>
      <c r="S44" s="50">
        <f t="shared" si="0"/>
        <v>4618794140</v>
      </c>
    </row>
    <row r="45" spans="1:19" s="33" customFormat="1" ht="22.5" customHeight="1" x14ac:dyDescent="0.2">
      <c r="A45" s="33" t="s">
        <v>112</v>
      </c>
      <c r="C45" s="33" t="s">
        <v>124</v>
      </c>
      <c r="E45" s="33">
        <v>2412266</v>
      </c>
      <c r="G45" s="33">
        <v>380</v>
      </c>
      <c r="I45" s="50">
        <v>916661080</v>
      </c>
      <c r="J45" s="50"/>
      <c r="K45" s="50">
        <v>-6235790</v>
      </c>
      <c r="L45" s="50"/>
      <c r="M45" s="50">
        <f t="shared" ref="M45" si="3">+I45+K45</f>
        <v>910425290</v>
      </c>
      <c r="N45" s="50"/>
      <c r="O45" s="50">
        <v>916661080</v>
      </c>
      <c r="P45" s="50"/>
      <c r="Q45" s="50">
        <v>-6235790</v>
      </c>
      <c r="R45" s="50"/>
      <c r="S45" s="50">
        <f t="shared" si="0"/>
        <v>910425290</v>
      </c>
    </row>
    <row r="46" spans="1:19" s="33" customFormat="1" ht="21.75" customHeight="1" thickBot="1" x14ac:dyDescent="0.25">
      <c r="I46" s="51">
        <f>SUM(I8:I45)</f>
        <v>232570738760</v>
      </c>
      <c r="J46" s="27"/>
      <c r="K46" s="51">
        <f>SUM(K8:K45)</f>
        <v>-17526402273</v>
      </c>
      <c r="L46" s="27"/>
      <c r="M46" s="51">
        <f>SUM(M8:M45)</f>
        <v>215044336487</v>
      </c>
      <c r="N46" s="27"/>
      <c r="O46" s="51">
        <f>SUM(O8:O45)</f>
        <v>1571743239770</v>
      </c>
      <c r="P46" s="27"/>
      <c r="Q46" s="51">
        <f>SUM(Q8:Q45)</f>
        <v>-100703418528</v>
      </c>
      <c r="R46" s="27"/>
      <c r="S46" s="51">
        <f>SUM(S8:S45)</f>
        <v>1471039821242</v>
      </c>
    </row>
    <row r="47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honeticPr fontId="15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3"/>
  <sheetViews>
    <sheetView rightToLeft="1" workbookViewId="0">
      <selection activeCell="Y11" sqref="Y11"/>
    </sheetView>
  </sheetViews>
  <sheetFormatPr defaultRowHeight="18.75" x14ac:dyDescent="0.45"/>
  <cols>
    <col min="1" max="1" width="19.375" style="12" bestFit="1" customWidth="1"/>
    <col min="2" max="2" width="0.875" style="12" customWidth="1"/>
    <col min="3" max="3" width="32.125" style="12" bestFit="1" customWidth="1"/>
    <col min="4" max="4" width="0.875" style="12" customWidth="1"/>
    <col min="5" max="5" width="27.875" style="12" bestFit="1" customWidth="1"/>
    <col min="6" max="6" width="0.875" style="12" customWidth="1"/>
    <col min="7" max="7" width="32.125" style="12" bestFit="1" customWidth="1"/>
    <col min="8" max="8" width="0.875" style="12" customWidth="1"/>
    <col min="9" max="9" width="27.875" style="12" bestFit="1" customWidth="1"/>
    <col min="10" max="10" width="0.875" style="12" customWidth="1"/>
    <col min="11" max="11" width="8" style="12" customWidth="1"/>
    <col min="12" max="16384" width="9" style="12"/>
  </cols>
  <sheetData>
    <row r="2" spans="1:9" ht="26.25" x14ac:dyDescent="0.45">
      <c r="A2" s="61" t="str">
        <f>+سهام!A2</f>
        <v>صندوق سرمایه‌گذاری بخشی صنایع مفید - دارونو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</row>
    <row r="3" spans="1:9" ht="26.25" x14ac:dyDescent="0.45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  <c r="H3" s="61" t="s">
        <v>23</v>
      </c>
      <c r="I3" s="61" t="s">
        <v>23</v>
      </c>
    </row>
    <row r="4" spans="1:9" ht="26.25" x14ac:dyDescent="0.45">
      <c r="A4" s="61" t="str">
        <f>+سهام!A4</f>
        <v>برای ماه منتهی به 1405/05/31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</row>
    <row r="6" spans="1:9" ht="27" thickBot="1" x14ac:dyDescent="0.5">
      <c r="A6" s="64" t="s">
        <v>38</v>
      </c>
      <c r="B6" s="64" t="s">
        <v>38</v>
      </c>
      <c r="C6" s="64" t="s">
        <v>25</v>
      </c>
      <c r="D6" s="64" t="s">
        <v>25</v>
      </c>
      <c r="E6" s="64" t="s">
        <v>25</v>
      </c>
      <c r="G6" s="64" t="s">
        <v>26</v>
      </c>
      <c r="H6" s="64" t="s">
        <v>26</v>
      </c>
      <c r="I6" s="64" t="s">
        <v>26</v>
      </c>
    </row>
    <row r="7" spans="1:9" ht="27" thickBot="1" x14ac:dyDescent="0.5">
      <c r="A7" s="23" t="s">
        <v>39</v>
      </c>
      <c r="C7" s="23" t="s">
        <v>40</v>
      </c>
      <c r="E7" s="23" t="s">
        <v>41</v>
      </c>
      <c r="G7" s="23" t="s">
        <v>40</v>
      </c>
      <c r="I7" s="23" t="s">
        <v>41</v>
      </c>
    </row>
    <row r="8" spans="1:9" ht="22.5" x14ac:dyDescent="0.55000000000000004">
      <c r="A8" s="24" t="s">
        <v>22</v>
      </c>
      <c r="B8" s="25"/>
      <c r="C8" s="24">
        <f>+'سود سپرده بانکی'!G8</f>
        <v>1552237191</v>
      </c>
      <c r="D8" s="25"/>
      <c r="E8" s="36">
        <f>+C8/$C$12</f>
        <v>0.37560077925087892</v>
      </c>
      <c r="F8" s="25"/>
      <c r="G8" s="24">
        <f>+'سود سپرده بانکی'!M8</f>
        <v>20135792380</v>
      </c>
      <c r="H8" s="25"/>
      <c r="I8" s="37">
        <f>+G8/$G$12</f>
        <v>0.51397926500627666</v>
      </c>
    </row>
    <row r="9" spans="1:9" ht="22.5" x14ac:dyDescent="0.55000000000000004">
      <c r="A9" s="24" t="s">
        <v>113</v>
      </c>
      <c r="B9" s="25"/>
      <c r="C9" s="24">
        <f>+'سود سپرده بانکی'!G9</f>
        <v>41394</v>
      </c>
      <c r="D9" s="25"/>
      <c r="E9" s="36">
        <f>+C9/$C$12</f>
        <v>1.0016264747718496E-5</v>
      </c>
      <c r="F9" s="25"/>
      <c r="G9" s="24">
        <f>+'سود سپرده بانکی'!M9</f>
        <v>99786</v>
      </c>
      <c r="H9" s="25"/>
      <c r="I9" s="37">
        <f>+G9/$G$12</f>
        <v>2.5471028887275564E-6</v>
      </c>
    </row>
    <row r="10" spans="1:9" ht="22.5" x14ac:dyDescent="0.55000000000000004">
      <c r="A10" s="24" t="s">
        <v>113</v>
      </c>
      <c r="B10" s="25"/>
      <c r="C10" s="24">
        <f>+'سود سپرده بانکی'!G10</f>
        <v>1458481921</v>
      </c>
      <c r="D10" s="25"/>
      <c r="E10" s="36">
        <f>+C10/$C$12</f>
        <v>0.35291445742129424</v>
      </c>
      <c r="F10" s="25"/>
      <c r="G10" s="24">
        <f>+'سود سپرده بانکی'!M10</f>
        <v>14165386065</v>
      </c>
      <c r="H10" s="25"/>
      <c r="I10" s="37">
        <f>+G10/$G$12</f>
        <v>0.36158074044557931</v>
      </c>
    </row>
    <row r="11" spans="1:9" ht="23.25" thickBot="1" x14ac:dyDescent="0.6">
      <c r="A11" s="24" t="s">
        <v>113</v>
      </c>
      <c r="B11" s="25"/>
      <c r="C11" s="24">
        <f>+'سود سپرده بانکی'!G11</f>
        <v>1121917797</v>
      </c>
      <c r="D11" s="25"/>
      <c r="E11" s="36">
        <f>+C11/$C$12</f>
        <v>0.27147474706307911</v>
      </c>
      <c r="F11" s="25"/>
      <c r="G11" s="24">
        <f>+'سود سپرده بانکی'!M11</f>
        <v>4874995504</v>
      </c>
      <c r="H11" s="25"/>
      <c r="I11" s="37">
        <f>+G11/$G$12</f>
        <v>0.12443744744525535</v>
      </c>
    </row>
    <row r="12" spans="1:9" ht="24.75" thickBot="1" x14ac:dyDescent="0.5">
      <c r="C12" s="26">
        <f>SUM(C8:C11)</f>
        <v>4132678303</v>
      </c>
      <c r="D12" s="27"/>
      <c r="E12" s="11">
        <f>SUM(E8:E11)</f>
        <v>1</v>
      </c>
      <c r="F12" s="27"/>
      <c r="G12" s="26">
        <f>SUM(G8:G11)</f>
        <v>39176273735</v>
      </c>
      <c r="H12" s="27"/>
      <c r="I12" s="11">
        <f>SUM(I8:I11)</f>
        <v>1</v>
      </c>
    </row>
    <row r="13" spans="1:9" ht="19.5" thickTop="1" x14ac:dyDescent="0.45">
      <c r="E13" s="28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2"/>
  <sheetViews>
    <sheetView rightToLeft="1" workbookViewId="0">
      <selection activeCell="Y11" sqref="Y11"/>
    </sheetView>
  </sheetViews>
  <sheetFormatPr defaultRowHeight="18.75" x14ac:dyDescent="0.2"/>
  <cols>
    <col min="1" max="1" width="17.12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61" t="str">
        <f>+سهام!A2</f>
        <v>صندوق سرمایه‌گذاری بخشی صنایع مفید - دارونو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</row>
    <row r="3" spans="1:13" ht="26.25" x14ac:dyDescent="0.2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  <c r="H3" s="61" t="s">
        <v>23</v>
      </c>
      <c r="I3" s="61" t="s">
        <v>23</v>
      </c>
      <c r="J3" s="61" t="s">
        <v>23</v>
      </c>
      <c r="K3" s="61" t="s">
        <v>23</v>
      </c>
      <c r="L3" s="61" t="s">
        <v>23</v>
      </c>
      <c r="M3" s="61" t="s">
        <v>23</v>
      </c>
    </row>
    <row r="4" spans="1:13" ht="26.25" x14ac:dyDescent="0.2">
      <c r="A4" s="61" t="str">
        <f>+سهام!A4</f>
        <v>برای ماه منتهی به 1405/05/31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</row>
    <row r="6" spans="1:13" ht="27" thickBot="1" x14ac:dyDescent="0.25">
      <c r="A6" s="64" t="s">
        <v>24</v>
      </c>
      <c r="B6" s="64" t="s">
        <v>24</v>
      </c>
      <c r="C6" s="64" t="s">
        <v>25</v>
      </c>
      <c r="D6" s="64" t="s">
        <v>25</v>
      </c>
      <c r="E6" s="64" t="s">
        <v>25</v>
      </c>
      <c r="F6" s="64" t="s">
        <v>25</v>
      </c>
      <c r="G6" s="64" t="s">
        <v>25</v>
      </c>
      <c r="I6" s="64" t="s">
        <v>26</v>
      </c>
      <c r="J6" s="64" t="s">
        <v>26</v>
      </c>
      <c r="K6" s="64" t="s">
        <v>26</v>
      </c>
      <c r="L6" s="64" t="s">
        <v>26</v>
      </c>
      <c r="M6" s="64" t="s">
        <v>26</v>
      </c>
    </row>
    <row r="7" spans="1:13" ht="27" thickBot="1" x14ac:dyDescent="0.25">
      <c r="A7" s="23" t="s">
        <v>27</v>
      </c>
      <c r="C7" s="23" t="s">
        <v>28</v>
      </c>
      <c r="E7" s="23" t="s">
        <v>29</v>
      </c>
      <c r="G7" s="23" t="s">
        <v>30</v>
      </c>
      <c r="I7" s="23" t="s">
        <v>28</v>
      </c>
      <c r="K7" s="23" t="s">
        <v>29</v>
      </c>
      <c r="M7" s="23" t="s">
        <v>30</v>
      </c>
    </row>
    <row r="8" spans="1:13" ht="19.5" customHeight="1" x14ac:dyDescent="0.2">
      <c r="A8" s="3" t="s">
        <v>22</v>
      </c>
      <c r="C8" s="7">
        <v>1552237191</v>
      </c>
      <c r="E8" s="7">
        <v>0</v>
      </c>
      <c r="G8" s="7">
        <f t="shared" ref="G8:G11" si="0">+E8+C8</f>
        <v>1552237191</v>
      </c>
      <c r="I8" s="7">
        <v>20135792380</v>
      </c>
      <c r="K8" s="7">
        <v>0</v>
      </c>
      <c r="M8" s="7">
        <f>+K8+I8</f>
        <v>20135792380</v>
      </c>
    </row>
    <row r="9" spans="1:13" ht="19.5" customHeight="1" x14ac:dyDescent="0.2">
      <c r="A9" s="3" t="s">
        <v>113</v>
      </c>
      <c r="C9" s="7">
        <v>41394</v>
      </c>
      <c r="E9" s="7">
        <v>0</v>
      </c>
      <c r="G9" s="7">
        <f t="shared" si="0"/>
        <v>41394</v>
      </c>
      <c r="I9" s="7">
        <v>99786</v>
      </c>
      <c r="K9" s="7">
        <v>0</v>
      </c>
      <c r="M9" s="7">
        <f>+K9+I9</f>
        <v>99786</v>
      </c>
    </row>
    <row r="10" spans="1:13" ht="19.5" customHeight="1" x14ac:dyDescent="0.2">
      <c r="A10" s="3" t="s">
        <v>113</v>
      </c>
      <c r="C10" s="7">
        <v>1458481921</v>
      </c>
      <c r="E10" s="7">
        <v>0</v>
      </c>
      <c r="G10" s="7">
        <f t="shared" si="0"/>
        <v>1458481921</v>
      </c>
      <c r="I10" s="7">
        <v>14167165779</v>
      </c>
      <c r="K10" s="7">
        <v>-1779714</v>
      </c>
      <c r="M10" s="7">
        <f t="shared" ref="M10:M11" si="1">+K10+I10</f>
        <v>14165386065</v>
      </c>
    </row>
    <row r="11" spans="1:13" ht="19.5" customHeight="1" thickBot="1" x14ac:dyDescent="0.25">
      <c r="A11" s="3" t="s">
        <v>113</v>
      </c>
      <c r="C11" s="7">
        <v>1121917797</v>
      </c>
      <c r="E11" s="7">
        <v>0</v>
      </c>
      <c r="G11" s="7">
        <f t="shared" si="0"/>
        <v>1121917797</v>
      </c>
      <c r="I11" s="7">
        <v>4875342444</v>
      </c>
      <c r="K11" s="7">
        <v>-346940</v>
      </c>
      <c r="M11" s="7">
        <f t="shared" si="1"/>
        <v>4874995504</v>
      </c>
    </row>
    <row r="12" spans="1:13" s="3" customFormat="1" ht="21.75" thickBot="1" x14ac:dyDescent="0.25">
      <c r="A12" s="3" t="s">
        <v>15</v>
      </c>
      <c r="C12" s="8">
        <f>SUM(C8:C11)</f>
        <v>4132678303</v>
      </c>
      <c r="E12" s="8">
        <f>SUM(E8:E11)</f>
        <v>0</v>
      </c>
      <c r="G12" s="8">
        <f>SUM(G8:G11)</f>
        <v>4132678303</v>
      </c>
      <c r="I12" s="8">
        <f>SUM(I8:I11)</f>
        <v>39178400389</v>
      </c>
      <c r="K12" s="8">
        <f>SUM(K8:K11)</f>
        <v>-2126654</v>
      </c>
      <c r="M12" s="8">
        <f>SUM(M8:M11)</f>
        <v>39176273735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دارونو</vt:lpstr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2026-08-26T16:26:30Z</dcterms:modified>
</cp:coreProperties>
</file>