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5\بخشی\"/>
    </mc:Choice>
  </mc:AlternateContent>
  <xr:revisionPtr revIDLastSave="0" documentId="13_ncr:1_{83A730FD-ECCE-41C5-8155-EAC130084188}" xr6:coauthVersionLast="47" xr6:coauthVersionMax="47" xr10:uidLastSave="{00000000-0000-0000-0000-000000000000}"/>
  <bookViews>
    <workbookView xWindow="-120" yWindow="-120" windowWidth="29040" windowHeight="15720" tabRatio="798" activeTab="1" xr2:uid="{421CB865-C381-41C8-96D1-36C6EC249D67}"/>
  </bookViews>
  <sheets>
    <sheet name="معدن" sheetId="14" r:id="rId1"/>
    <sheet name="سهام" sheetId="1" r:id="rId2"/>
    <sheet name="سپرده" sheetId="2" r:id="rId3"/>
    <sheet name="سایر درآمدها" sheetId="11" r:id="rId4"/>
    <sheet name="جمع درآمدها" sheetId="10" r:id="rId5"/>
    <sheet name="درآمد سرمایه‌گذاری در سهام" sheetId="7" r:id="rId6"/>
    <sheet name="درآمد سود سهام" sheetId="12" r:id="rId7"/>
    <sheet name="درآمد سپرده بانکی" sheetId="8" r:id="rId8"/>
    <sheet name="سود سپرده بانکی" sheetId="3" r:id="rId9"/>
    <sheet name="درآمد ناشی از فروش" sheetId="13" r:id="rId10"/>
    <sheet name="درآمد ناشی از تغییر قیمت اوراق" sheetId="5" r:id="rId11"/>
  </sheets>
  <definedNames>
    <definedName name="_xlnm._FilterDatabase" localSheetId="9" hidden="1">'درآمد ناشی از فروش'!$K$6:$Q$42</definedName>
    <definedName name="_xlnm._FilterDatabase" localSheetId="1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2" l="1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8" i="7"/>
  <c r="C47" i="7"/>
  <c r="E47" i="7"/>
  <c r="G47" i="7"/>
  <c r="M47" i="7"/>
  <c r="O47" i="7"/>
  <c r="Q47" i="7"/>
  <c r="S47" i="7" s="1"/>
  <c r="C48" i="7"/>
  <c r="E48" i="7"/>
  <c r="G48" i="7"/>
  <c r="M48" i="7"/>
  <c r="O48" i="7"/>
  <c r="Q48" i="7"/>
  <c r="C49" i="7"/>
  <c r="E49" i="7"/>
  <c r="G49" i="7"/>
  <c r="M49" i="7"/>
  <c r="O49" i="7"/>
  <c r="Q49" i="7"/>
  <c r="C50" i="7"/>
  <c r="E50" i="7"/>
  <c r="G50" i="7"/>
  <c r="M50" i="7"/>
  <c r="O50" i="7"/>
  <c r="Q50" i="7"/>
  <c r="S50" i="7" s="1"/>
  <c r="C51" i="7"/>
  <c r="E51" i="7"/>
  <c r="G51" i="7"/>
  <c r="M51" i="7"/>
  <c r="O51" i="7"/>
  <c r="Q51" i="7"/>
  <c r="S51" i="7" s="1"/>
  <c r="C52" i="7"/>
  <c r="E52" i="7"/>
  <c r="G52" i="7"/>
  <c r="M52" i="7"/>
  <c r="O52" i="7"/>
  <c r="Q52" i="7"/>
  <c r="S52" i="7" s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Q21" i="5"/>
  <c r="Q22" i="5"/>
  <c r="Q23" i="5"/>
  <c r="Q24" i="5"/>
  <c r="Q25" i="5"/>
  <c r="Q26" i="5"/>
  <c r="I15" i="13"/>
  <c r="Q15" i="13"/>
  <c r="Q13" i="13"/>
  <c r="I8" i="13"/>
  <c r="I9" i="13"/>
  <c r="I10" i="13"/>
  <c r="I11" i="13"/>
  <c r="I12" i="13"/>
  <c r="I14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M19" i="12"/>
  <c r="M20" i="12"/>
  <c r="M21" i="12"/>
  <c r="M22" i="12"/>
  <c r="M23" i="12"/>
  <c r="M24" i="12"/>
  <c r="M8" i="12"/>
  <c r="M9" i="12"/>
  <c r="M10" i="12"/>
  <c r="M11" i="12"/>
  <c r="M12" i="12"/>
  <c r="M13" i="12"/>
  <c r="M17" i="12"/>
  <c r="S20" i="12"/>
  <c r="G11" i="2"/>
  <c r="E11" i="2"/>
  <c r="C11" i="2"/>
  <c r="I10" i="2"/>
  <c r="S49" i="7" l="1"/>
  <c r="S48" i="7"/>
  <c r="G10" i="10"/>
  <c r="Y41" i="1" l="1"/>
  <c r="I32" i="5"/>
  <c r="I31" i="5"/>
  <c r="I30" i="5"/>
  <c r="I29" i="5"/>
  <c r="I28" i="5"/>
  <c r="I8" i="5"/>
  <c r="I41" i="13"/>
  <c r="Q9" i="13"/>
  <c r="Q10" i="13"/>
  <c r="Q11" i="13"/>
  <c r="Q12" i="13"/>
  <c r="Q14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8" i="13"/>
  <c r="S24" i="12"/>
  <c r="S23" i="12"/>
  <c r="S22" i="12"/>
  <c r="S21" i="12"/>
  <c r="S19" i="12"/>
  <c r="S18" i="12"/>
  <c r="S17" i="12"/>
  <c r="S16" i="12"/>
  <c r="S15" i="12"/>
  <c r="S14" i="12"/>
  <c r="S13" i="12"/>
  <c r="S12" i="12"/>
  <c r="S11" i="12"/>
  <c r="S10" i="12"/>
  <c r="S9" i="12"/>
  <c r="S8" i="12"/>
  <c r="M14" i="12"/>
  <c r="M15" i="12"/>
  <c r="M16" i="12"/>
  <c r="M18" i="12"/>
  <c r="Q12" i="5"/>
  <c r="Q13" i="5"/>
  <c r="Q14" i="5"/>
  <c r="Q15" i="5"/>
  <c r="Q16" i="5"/>
  <c r="Q17" i="5"/>
  <c r="Q18" i="5"/>
  <c r="G41" i="1"/>
  <c r="E41" i="1"/>
  <c r="Q27" i="5"/>
  <c r="Q28" i="5"/>
  <c r="Q29" i="5"/>
  <c r="Q9" i="5"/>
  <c r="Q10" i="5"/>
  <c r="Q11" i="5"/>
  <c r="Q19" i="5"/>
  <c r="Q20" i="5"/>
  <c r="Q30" i="5"/>
  <c r="Q31" i="5"/>
  <c r="Q32" i="5"/>
  <c r="Q8" i="5"/>
  <c r="M42" i="13"/>
  <c r="O42" i="13"/>
  <c r="O41" i="1" l="1"/>
  <c r="K41" i="1"/>
  <c r="U41" i="1"/>
  <c r="W41" i="1"/>
  <c r="I6" i="2"/>
  <c r="C6" i="2"/>
  <c r="G9" i="3"/>
  <c r="I25" i="12"/>
  <c r="K25" i="12"/>
  <c r="M25" i="12"/>
  <c r="Q25" i="12"/>
  <c r="O25" i="12"/>
  <c r="A4" i="13"/>
  <c r="A2" i="13"/>
  <c r="Q43" i="7" l="1"/>
  <c r="G44" i="7"/>
  <c r="G45" i="7"/>
  <c r="G46" i="7"/>
  <c r="Q45" i="7"/>
  <c r="Q46" i="7"/>
  <c r="Q44" i="7"/>
  <c r="Q42" i="7"/>
  <c r="G43" i="7"/>
  <c r="G42" i="7"/>
  <c r="G8" i="7"/>
  <c r="Q40" i="7"/>
  <c r="Q36" i="7"/>
  <c r="G38" i="7"/>
  <c r="G36" i="7"/>
  <c r="Q39" i="7"/>
  <c r="G41" i="7"/>
  <c r="Q38" i="7"/>
  <c r="G40" i="7"/>
  <c r="Q41" i="7"/>
  <c r="G39" i="7"/>
  <c r="G29" i="7"/>
  <c r="Q30" i="7"/>
  <c r="G28" i="7"/>
  <c r="Q29" i="7"/>
  <c r="Q28" i="7"/>
  <c r="G30" i="7"/>
  <c r="G33" i="7"/>
  <c r="G32" i="7"/>
  <c r="Q33" i="7"/>
  <c r="Q32" i="7"/>
  <c r="Q26" i="7"/>
  <c r="G24" i="7"/>
  <c r="Q25" i="7"/>
  <c r="G25" i="7"/>
  <c r="Q24" i="7"/>
  <c r="G26" i="7"/>
  <c r="G16" i="7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53" i="7"/>
  <c r="Q53" i="7"/>
  <c r="G23" i="7"/>
  <c r="G37" i="7"/>
  <c r="Q37" i="7"/>
  <c r="Q27" i="7"/>
  <c r="G35" i="7"/>
  <c r="Q35" i="7"/>
  <c r="G31" i="7"/>
  <c r="G34" i="7"/>
  <c r="Q34" i="7"/>
  <c r="Q22" i="7"/>
  <c r="Q31" i="7"/>
  <c r="G21" i="7"/>
  <c r="Q21" i="7"/>
  <c r="G27" i="7"/>
  <c r="Q23" i="7"/>
  <c r="G9" i="7"/>
  <c r="Q9" i="7"/>
  <c r="S25" i="12"/>
  <c r="E42" i="13"/>
  <c r="G42" i="13"/>
  <c r="I42" i="13"/>
  <c r="Q42" i="13"/>
  <c r="C10" i="3"/>
  <c r="E10" i="3"/>
  <c r="M9" i="3"/>
  <c r="G9" i="8" s="1"/>
  <c r="M8" i="3"/>
  <c r="G8" i="8" s="1"/>
  <c r="C9" i="8"/>
  <c r="G8" i="3"/>
  <c r="C8" i="8" s="1"/>
  <c r="A4" i="12"/>
  <c r="A2" i="12"/>
  <c r="M42" i="7" l="1"/>
  <c r="M45" i="7"/>
  <c r="C42" i="7"/>
  <c r="C46" i="7"/>
  <c r="C44" i="7"/>
  <c r="M46" i="7"/>
  <c r="M44" i="7"/>
  <c r="M43" i="7"/>
  <c r="C45" i="7"/>
  <c r="C43" i="7"/>
  <c r="C38" i="7"/>
  <c r="M39" i="7"/>
  <c r="C41" i="7"/>
  <c r="M38" i="7"/>
  <c r="M36" i="7"/>
  <c r="M41" i="7"/>
  <c r="C40" i="7"/>
  <c r="C39" i="7"/>
  <c r="M40" i="7"/>
  <c r="C36" i="7"/>
  <c r="C28" i="7"/>
  <c r="M29" i="7"/>
  <c r="M28" i="7"/>
  <c r="C30" i="7"/>
  <c r="M30" i="7"/>
  <c r="C29" i="7"/>
  <c r="C32" i="7"/>
  <c r="M32" i="7"/>
  <c r="C33" i="7"/>
  <c r="M33" i="7"/>
  <c r="C24" i="7"/>
  <c r="M25" i="7"/>
  <c r="M24" i="7"/>
  <c r="C26" i="7"/>
  <c r="M26" i="7"/>
  <c r="C25" i="7"/>
  <c r="C15" i="7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31" i="7"/>
  <c r="M27" i="7"/>
  <c r="M23" i="7"/>
  <c r="C23" i="7"/>
  <c r="M31" i="7"/>
  <c r="C22" i="7"/>
  <c r="C8" i="7"/>
  <c r="M9" i="7"/>
  <c r="C9" i="7"/>
  <c r="M21" i="7"/>
  <c r="C21" i="7"/>
  <c r="M34" i="7"/>
  <c r="C34" i="7"/>
  <c r="M53" i="7"/>
  <c r="M35" i="7"/>
  <c r="C35" i="7"/>
  <c r="M37" i="7"/>
  <c r="C37" i="7"/>
  <c r="M8" i="7"/>
  <c r="C53" i="7"/>
  <c r="C10" i="8"/>
  <c r="C8" i="10" s="1"/>
  <c r="G54" i="7"/>
  <c r="G10" i="8"/>
  <c r="G10" i="3"/>
  <c r="I10" i="3"/>
  <c r="M10" i="3"/>
  <c r="K10" i="3"/>
  <c r="M54" i="7" l="1"/>
  <c r="E9" i="8"/>
  <c r="E8" i="8"/>
  <c r="I9" i="8"/>
  <c r="I9" i="2" l="1"/>
  <c r="I11" i="2" s="1"/>
  <c r="A2" i="5"/>
  <c r="Q33" i="5" l="1"/>
  <c r="I33" i="5"/>
  <c r="I8" i="2"/>
  <c r="A2" i="11"/>
  <c r="E9" i="11"/>
  <c r="C9" i="11"/>
  <c r="C9" i="10" s="1"/>
  <c r="O33" i="5" l="1"/>
  <c r="M33" i="5"/>
  <c r="G33" i="5"/>
  <c r="E33" i="5"/>
  <c r="A4" i="5"/>
  <c r="A4" i="3"/>
  <c r="A4" i="8"/>
  <c r="A4" i="7"/>
  <c r="A4" i="10"/>
  <c r="A4" i="11" s="1"/>
  <c r="A4" i="2"/>
  <c r="A2" i="3"/>
  <c r="A2" i="8"/>
  <c r="A2" i="7"/>
  <c r="A2" i="10"/>
  <c r="A2" i="2"/>
  <c r="E45" i="7" l="1"/>
  <c r="O42" i="7"/>
  <c r="S42" i="7" s="1"/>
  <c r="E44" i="7"/>
  <c r="O44" i="7"/>
  <c r="S44" i="7" s="1"/>
  <c r="E46" i="7"/>
  <c r="E43" i="7"/>
  <c r="O46" i="7"/>
  <c r="S46" i="7" s="1"/>
  <c r="E42" i="7"/>
  <c r="O45" i="7"/>
  <c r="S45" i="7" s="1"/>
  <c r="O43" i="7"/>
  <c r="S43" i="7" s="1"/>
  <c r="E39" i="7"/>
  <c r="E38" i="7"/>
  <c r="E36" i="7"/>
  <c r="E40" i="7"/>
  <c r="O39" i="7"/>
  <c r="S39" i="7" s="1"/>
  <c r="E41" i="7"/>
  <c r="O40" i="7"/>
  <c r="S40" i="7" s="1"/>
  <c r="O38" i="7"/>
  <c r="S38" i="7" s="1"/>
  <c r="O36" i="7"/>
  <c r="S36" i="7" s="1"/>
  <c r="O41" i="7"/>
  <c r="S41" i="7" s="1"/>
  <c r="O30" i="7"/>
  <c r="S30" i="7" s="1"/>
  <c r="E28" i="7"/>
  <c r="E30" i="7"/>
  <c r="O29" i="7"/>
  <c r="S29" i="7" s="1"/>
  <c r="O28" i="7"/>
  <c r="S28" i="7" s="1"/>
  <c r="E29" i="7"/>
  <c r="E32" i="7"/>
  <c r="O33" i="7"/>
  <c r="S33" i="7" s="1"/>
  <c r="O32" i="7"/>
  <c r="S32" i="7" s="1"/>
  <c r="E33" i="7"/>
  <c r="E24" i="7"/>
  <c r="O25" i="7"/>
  <c r="S25" i="7" s="1"/>
  <c r="O26" i="7"/>
  <c r="S26" i="7" s="1"/>
  <c r="O24" i="7"/>
  <c r="S24" i="7" s="1"/>
  <c r="E26" i="7"/>
  <c r="E25" i="7"/>
  <c r="O17" i="7"/>
  <c r="S17" i="7" s="1"/>
  <c r="E15" i="7"/>
  <c r="E19" i="7"/>
  <c r="O16" i="7"/>
  <c r="S16" i="7" s="1"/>
  <c r="E18" i="7"/>
  <c r="O15" i="7"/>
  <c r="S15" i="7" s="1"/>
  <c r="O19" i="7"/>
  <c r="S19" i="7" s="1"/>
  <c r="O20" i="7"/>
  <c r="S20" i="7" s="1"/>
  <c r="E17" i="7"/>
  <c r="O18" i="7"/>
  <c r="S18" i="7" s="1"/>
  <c r="E16" i="7"/>
  <c r="E20" i="7"/>
  <c r="E10" i="7"/>
  <c r="E11" i="7"/>
  <c r="E14" i="7"/>
  <c r="O12" i="7"/>
  <c r="S12" i="7" s="1"/>
  <c r="O11" i="7"/>
  <c r="S11" i="7" s="1"/>
  <c r="E13" i="7"/>
  <c r="O10" i="7"/>
  <c r="S10" i="7" s="1"/>
  <c r="O14" i="7"/>
  <c r="S14" i="7" s="1"/>
  <c r="E12" i="7"/>
  <c r="O13" i="7"/>
  <c r="S13" i="7" s="1"/>
  <c r="O23" i="7"/>
  <c r="S23" i="7" s="1"/>
  <c r="E27" i="7"/>
  <c r="E22" i="7"/>
  <c r="O22" i="7"/>
  <c r="S22" i="7" s="1"/>
  <c r="E31" i="7"/>
  <c r="O27" i="7"/>
  <c r="S27" i="7" s="1"/>
  <c r="E23" i="7"/>
  <c r="O31" i="7"/>
  <c r="S31" i="7" s="1"/>
  <c r="O9" i="7"/>
  <c r="S9" i="7" s="1"/>
  <c r="E9" i="7"/>
  <c r="O21" i="7"/>
  <c r="S21" i="7" s="1"/>
  <c r="O34" i="7"/>
  <c r="S34" i="7" s="1"/>
  <c r="E34" i="7"/>
  <c r="O35" i="7"/>
  <c r="S35" i="7" s="1"/>
  <c r="E35" i="7"/>
  <c r="E37" i="7"/>
  <c r="O37" i="7"/>
  <c r="S37" i="7" s="1"/>
  <c r="O53" i="7"/>
  <c r="S53" i="7" s="1"/>
  <c r="E53" i="7"/>
  <c r="O8" i="7"/>
  <c r="S8" i="7" s="1"/>
  <c r="E8" i="7"/>
  <c r="E21" i="7"/>
  <c r="I8" i="8"/>
  <c r="I10" i="8" s="1"/>
  <c r="C54" i="7"/>
  <c r="I54" i="7" l="1"/>
  <c r="E10" i="8"/>
  <c r="E54" i="7"/>
  <c r="Q54" i="7"/>
  <c r="O54" i="7"/>
  <c r="K51" i="7" l="1"/>
  <c r="K47" i="7"/>
  <c r="K49" i="7"/>
  <c r="K48" i="7"/>
  <c r="K50" i="7"/>
  <c r="K52" i="7"/>
  <c r="K46" i="7"/>
  <c r="K44" i="7"/>
  <c r="K45" i="7"/>
  <c r="K43" i="7"/>
  <c r="K42" i="7"/>
  <c r="K36" i="7"/>
  <c r="K39" i="7"/>
  <c r="K41" i="7"/>
  <c r="K38" i="7"/>
  <c r="K40" i="7"/>
  <c r="K28" i="7"/>
  <c r="K29" i="7"/>
  <c r="K30" i="7"/>
  <c r="K33" i="7"/>
  <c r="K32" i="7"/>
  <c r="K26" i="7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31" i="7"/>
  <c r="K22" i="7"/>
  <c r="C7" i="10"/>
  <c r="C10" i="10" s="1"/>
  <c r="K35" i="7"/>
  <c r="K9" i="7"/>
  <c r="K37" i="7"/>
  <c r="K34" i="7"/>
  <c r="K53" i="7"/>
  <c r="K8" i="7"/>
  <c r="K21" i="7"/>
  <c r="S54" i="7"/>
  <c r="U48" i="7" l="1"/>
  <c r="U49" i="7"/>
  <c r="U50" i="7"/>
  <c r="U51" i="7"/>
  <c r="U52" i="7"/>
  <c r="U47" i="7"/>
  <c r="U46" i="7"/>
  <c r="U44" i="7"/>
  <c r="U45" i="7"/>
  <c r="U42" i="7"/>
  <c r="U43" i="7"/>
  <c r="U36" i="7"/>
  <c r="U38" i="7"/>
  <c r="U41" i="7"/>
  <c r="U39" i="7"/>
  <c r="U40" i="7"/>
  <c r="U29" i="7"/>
  <c r="U30" i="7"/>
  <c r="U28" i="7"/>
  <c r="U33" i="7"/>
  <c r="U32" i="7"/>
  <c r="U26" i="7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31" i="7"/>
  <c r="U35" i="7"/>
  <c r="U53" i="7"/>
  <c r="E7" i="10"/>
  <c r="K54" i="7"/>
  <c r="U37" i="7"/>
  <c r="U34" i="7"/>
  <c r="U8" i="7"/>
  <c r="U21" i="7"/>
  <c r="U9" i="7"/>
  <c r="E10" i="10" l="1"/>
  <c r="U54" i="7"/>
</calcChain>
</file>

<file path=xl/sharedStrings.xml><?xml version="1.0" encoding="utf-8"?>
<sst xmlns="http://schemas.openxmlformats.org/spreadsheetml/2006/main" count="817" uniqueCount="111">
  <si>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</si>
  <si>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</si>
  <si>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</si>
  <si>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</si>
  <si>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</si>
  <si>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</si>
  <si>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</si>
  <si>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</si>
  <si>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</si>
  <si>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</si>
  <si>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</si>
  <si>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</si>
  <si>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</si>
  <si>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</si>
  <si>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</si>
  <si>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</si>
  <si>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</si>
  <si>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</si>
  <si>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</si>
  <si>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</si>
  <si>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</si>
  <si>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</si>
  <si>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</si>
  <si>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</si>
  <si>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</si>
  <si>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</si>
  <si>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</si>
  <si>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</si>
  <si>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</si>
  <si>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</si>
  <si>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</si>
  <si>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</si>
  <si>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</si>
  <si>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</si>
  <si>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</si>
  <si>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</si>
  <si>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</si>
  <si>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</si>
  <si>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</si>
  <si>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</si>
  <si>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</si>
  <si>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</si>
  <si>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</si>
  <si>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</si>
  <si>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</si>
  <si>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</si>
  <si>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</si>
  <si>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</si>
  <si>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</si>
  <si>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</si>
  <si>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</si>
  <si>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</si>
  <si>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</si>
  <si>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</si>
  <si>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</si>
  <si>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</si>
  <si>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</si>
  <si>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</si>
  <si>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</si>
  <si>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</si>
  <si>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</si>
  <si>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</si>
  <si>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</si>
  <si>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</si>
  <si>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</si>
  <si>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</si>
  <si>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پتروشیمی زاگرس</t>
  </si>
  <si>
    <t>پتروشیمی شیراز</t>
  </si>
  <si>
    <t>س. و توسعه صنایع لاستیک</t>
  </si>
  <si>
    <t>صنایع پتروشیمی کرمانشاه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</si>
  <si>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</si>
  <si>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</si>
  <si>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</si>
  <si>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</si>
  <si>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</si>
  <si>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</si>
  <si>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</si>
  <si>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</si>
  <si>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پتروشیمی اروند</t>
  </si>
  <si>
    <t>گروه مالی نماد غدیر(سهامی عام)</t>
  </si>
  <si>
    <t>مجتمع کاشی و سنگ پرسپولیس یزد</t>
  </si>
  <si>
    <t>تکادو</t>
  </si>
  <si>
    <t>-</t>
  </si>
  <si>
    <t>آلیاژ گستر هامون</t>
  </si>
  <si>
    <t>ح . سرمایه گذاری صدرتامین</t>
  </si>
  <si>
    <t>ح . معدنی و صنعتی گل گهر</t>
  </si>
  <si>
    <t>ح . توسعه‌معادن‌وفلزات‌</t>
  </si>
  <si>
    <t>ح . معدنی‌وصنعتی‌چادرملو</t>
  </si>
  <si>
    <t>سرمایه گذاری دارویی تامین</t>
  </si>
  <si>
    <t>پاریز شرق</t>
  </si>
  <si>
    <t>پالایش نفت اصفهان</t>
  </si>
  <si>
    <t>پالایش نفت بندرعباس</t>
  </si>
  <si>
    <t>ح . سنگ آهن گهرزمین</t>
  </si>
  <si>
    <t>رهیاب پیام گستران</t>
  </si>
  <si>
    <t>معدنی‌ املاح‌  ایران‌</t>
  </si>
  <si>
    <t>کشت و صنعت شیفته آرای شرق</t>
  </si>
  <si>
    <t>کشت و صنعت هلال</t>
  </si>
  <si>
    <t>معدنی‌ املاح‌ ایران‌</t>
  </si>
  <si>
    <t>ملی صنایع مس ایران</t>
  </si>
  <si>
    <t>1405/04/31</t>
  </si>
  <si>
    <t>آلومینیوم‌ایران‌</t>
  </si>
  <si>
    <t>پنبه و دانه های روغنی خراسان</t>
  </si>
  <si>
    <t>سرمایه گذاری صنعت نفت</t>
  </si>
  <si>
    <t>رینگ اسپرت نور نی ریز</t>
  </si>
  <si>
    <t>صندوق س صنایع مفید6- بخشی</t>
  </si>
  <si>
    <t>1405/05/31</t>
  </si>
  <si>
    <t>برای ماه منتهی به 1405/05/31</t>
  </si>
  <si>
    <t>احیا استیل فولاد بافت</t>
  </si>
  <si>
    <t>سیمان‌ تهران‌</t>
  </si>
  <si>
    <t>بانک پاسارگاد شعبه هفت تیر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</si>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</sst>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660400</xdr:colOff>
      <xdr:row>36</xdr:row>
      <xdr:rowOff>28574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503468CD-2D16-404C-978E-491CB45A2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24514000" y="0"/>
          <a:ext cx="11633200" cy="6543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C352-F228-40A3-B09F-6D33643FBEBA}">
  <dimension ref="A1"/>
  <sheetViews>
    <sheetView rightToLeft="1" workbookViewId="0">
      <selection activeCell="T21" sqref="T21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45"/>
  <sheetViews>
    <sheetView rightToLeft="1" topLeftCell="A22" zoomScale="80" zoomScaleNormal="80" workbookViewId="0">
      <selection activeCell="K26" sqref="K26"/>
    </sheetView>
  </sheetViews>
  <sheetFormatPr defaultRowHeight="22.5" x14ac:dyDescent="0.2"/>
  <cols>
    <col min="1" max="1" width="31.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21.25" style="15" bestFit="1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64" t="str">
        <f>+سهام!A2</f>
        <v>صندوق سرمایه‌گذاری بخشی صنایع مفید - معدن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9" ht="24" x14ac:dyDescent="0.2">
      <c r="A3" s="64" t="s">
        <v>22</v>
      </c>
      <c r="B3" s="64" t="s">
        <v>22</v>
      </c>
      <c r="C3" s="64" t="s">
        <v>22</v>
      </c>
      <c r="D3" s="64" t="s">
        <v>22</v>
      </c>
      <c r="E3" s="64" t="s">
        <v>22</v>
      </c>
      <c r="F3" s="64" t="s">
        <v>22</v>
      </c>
      <c r="G3" s="64" t="s">
        <v>22</v>
      </c>
      <c r="H3" s="64" t="s">
        <v>22</v>
      </c>
      <c r="I3" s="64" t="s">
        <v>22</v>
      </c>
      <c r="J3" s="64" t="s">
        <v>22</v>
      </c>
      <c r="K3" s="64" t="s">
        <v>22</v>
      </c>
      <c r="L3" s="64" t="s">
        <v>22</v>
      </c>
      <c r="M3" s="64" t="s">
        <v>22</v>
      </c>
      <c r="N3" s="64" t="s">
        <v>22</v>
      </c>
      <c r="O3" s="64" t="s">
        <v>22</v>
      </c>
      <c r="P3" s="64" t="s">
        <v>22</v>
      </c>
      <c r="Q3" s="64" t="s">
        <v>22</v>
      </c>
    </row>
    <row r="4" spans="1:19" ht="24" x14ac:dyDescent="0.2">
      <c r="A4" s="64" t="str">
        <f>+سهام!A4</f>
        <v>برای ماه منتهی به 1405/05/31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19" ht="24.75" thickBot="1" x14ac:dyDescent="0.25">
      <c r="A6" s="64" t="s">
        <v>3</v>
      </c>
      <c r="C6" s="65" t="s">
        <v>24</v>
      </c>
      <c r="D6" s="65" t="s">
        <v>24</v>
      </c>
      <c r="E6" s="65" t="s">
        <v>24</v>
      </c>
      <c r="F6" s="65" t="s">
        <v>24</v>
      </c>
      <c r="G6" s="65" t="s">
        <v>24</v>
      </c>
      <c r="H6" s="65" t="s">
        <v>24</v>
      </c>
      <c r="I6" s="65" t="s">
        <v>24</v>
      </c>
      <c r="K6" s="65" t="s">
        <v>25</v>
      </c>
      <c r="L6" s="65" t="s">
        <v>25</v>
      </c>
      <c r="M6" s="65" t="s">
        <v>25</v>
      </c>
      <c r="N6" s="65" t="s">
        <v>25</v>
      </c>
      <c r="O6" s="65" t="s">
        <v>25</v>
      </c>
      <c r="P6" s="65" t="s">
        <v>25</v>
      </c>
      <c r="Q6" s="65" t="s">
        <v>25</v>
      </c>
    </row>
    <row r="7" spans="1:19" ht="24.75" thickBot="1" x14ac:dyDescent="0.25">
      <c r="A7" s="65" t="s">
        <v>3</v>
      </c>
      <c r="C7" s="33" t="s">
        <v>7</v>
      </c>
      <c r="E7" s="33" t="s">
        <v>30</v>
      </c>
      <c r="G7" s="33" t="s">
        <v>31</v>
      </c>
      <c r="I7" s="33" t="s">
        <v>59</v>
      </c>
      <c r="K7" s="33" t="s">
        <v>7</v>
      </c>
      <c r="M7" s="33" t="s">
        <v>30</v>
      </c>
      <c r="O7" s="33" t="s">
        <v>31</v>
      </c>
      <c r="Q7" s="33" t="s">
        <v>59</v>
      </c>
    </row>
    <row r="8" spans="1:19" ht="24" x14ac:dyDescent="0.45">
      <c r="A8" s="24" t="s">
        <v>73</v>
      </c>
      <c r="C8" s="15">
        <v>0</v>
      </c>
      <c r="E8" s="15">
        <v>0</v>
      </c>
      <c r="G8" s="15">
        <v>0</v>
      </c>
      <c r="I8" s="15">
        <f t="shared" ref="I8:I40" si="0">+E8-G8</f>
        <v>0</v>
      </c>
      <c r="K8" s="15">
        <v>2457000</v>
      </c>
      <c r="M8" s="15">
        <v>20552402507</v>
      </c>
      <c r="O8" s="15">
        <v>25135856190</v>
      </c>
      <c r="Q8" s="15">
        <f>+M8-O8</f>
        <v>-4583453683</v>
      </c>
      <c r="S8" s="34"/>
    </row>
    <row r="9" spans="1:19" ht="24" x14ac:dyDescent="0.45">
      <c r="A9" s="24" t="s">
        <v>68</v>
      </c>
      <c r="C9" s="15">
        <v>0</v>
      </c>
      <c r="E9" s="15">
        <v>0</v>
      </c>
      <c r="G9" s="15">
        <v>0</v>
      </c>
      <c r="I9" s="15">
        <f t="shared" si="0"/>
        <v>0</v>
      </c>
      <c r="K9" s="15">
        <v>562499</v>
      </c>
      <c r="M9" s="15">
        <v>4935954822</v>
      </c>
      <c r="O9" s="15">
        <v>5542438265</v>
      </c>
      <c r="Q9" s="15">
        <f t="shared" ref="Q9:Q41" si="1">+M9-O9</f>
        <v>-606483443</v>
      </c>
      <c r="S9" s="34"/>
    </row>
    <row r="10" spans="1:19" ht="24" x14ac:dyDescent="0.45">
      <c r="A10" s="24" t="s">
        <v>62</v>
      </c>
      <c r="C10" s="15">
        <v>0</v>
      </c>
      <c r="E10" s="15">
        <v>0</v>
      </c>
      <c r="G10" s="15">
        <v>0</v>
      </c>
      <c r="I10" s="15">
        <f t="shared" si="0"/>
        <v>0</v>
      </c>
      <c r="K10" s="15">
        <v>8211099</v>
      </c>
      <c r="M10" s="15">
        <v>14251990168</v>
      </c>
      <c r="O10" s="15">
        <v>14280186755</v>
      </c>
      <c r="Q10" s="15">
        <f t="shared" si="1"/>
        <v>-28196587</v>
      </c>
      <c r="S10" s="34"/>
    </row>
    <row r="11" spans="1:19" ht="24" x14ac:dyDescent="0.45">
      <c r="A11" s="24" t="s">
        <v>52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220383754</v>
      </c>
      <c r="M11" s="15">
        <v>489345877927</v>
      </c>
      <c r="O11" s="15">
        <v>578505142891</v>
      </c>
      <c r="Q11" s="15">
        <f t="shared" si="1"/>
        <v>-89159264964</v>
      </c>
      <c r="S11" s="34"/>
    </row>
    <row r="12" spans="1:19" ht="24" x14ac:dyDescent="0.45">
      <c r="A12" s="24" t="s">
        <v>84</v>
      </c>
      <c r="C12" s="15">
        <v>0</v>
      </c>
      <c r="E12" s="15">
        <v>0</v>
      </c>
      <c r="G12" s="15">
        <v>0</v>
      </c>
      <c r="I12" s="15">
        <f t="shared" si="0"/>
        <v>0</v>
      </c>
      <c r="K12" s="15">
        <v>17991111</v>
      </c>
      <c r="M12" s="15">
        <v>156972434751</v>
      </c>
      <c r="O12" s="15">
        <v>156972443475</v>
      </c>
      <c r="Q12" s="15">
        <f t="shared" si="1"/>
        <v>-8724</v>
      </c>
      <c r="S12" s="34"/>
    </row>
    <row r="13" spans="1:19" ht="24" x14ac:dyDescent="0.45">
      <c r="A13" s="24" t="s">
        <v>63</v>
      </c>
      <c r="K13" s="15">
        <v>4500000</v>
      </c>
      <c r="M13" s="15">
        <v>75286028610</v>
      </c>
      <c r="O13" s="15">
        <v>84571172100</v>
      </c>
      <c r="Q13" s="15">
        <f t="shared" si="1"/>
        <v>-9285143490</v>
      </c>
      <c r="S13" s="34"/>
    </row>
    <row r="14" spans="1:19" ht="24" x14ac:dyDescent="0.45">
      <c r="A14" s="24" t="s">
        <v>95</v>
      </c>
      <c r="C14" s="15">
        <v>0</v>
      </c>
      <c r="E14" s="15">
        <v>0</v>
      </c>
      <c r="G14" s="15">
        <v>0</v>
      </c>
      <c r="I14" s="15">
        <f t="shared" si="0"/>
        <v>0</v>
      </c>
      <c r="K14" s="15">
        <v>60000</v>
      </c>
      <c r="M14" s="15">
        <v>589512790</v>
      </c>
      <c r="O14" s="15">
        <v>572710252</v>
      </c>
      <c r="Q14" s="15">
        <f t="shared" si="1"/>
        <v>16802538</v>
      </c>
      <c r="S14" s="34"/>
    </row>
    <row r="15" spans="1:19" ht="24" x14ac:dyDescent="0.45">
      <c r="A15" s="24" t="s">
        <v>104</v>
      </c>
      <c r="C15" s="15">
        <v>0</v>
      </c>
      <c r="E15" s="15">
        <v>0</v>
      </c>
      <c r="G15" s="15">
        <v>0</v>
      </c>
      <c r="I15" s="15">
        <f t="shared" si="0"/>
        <v>0</v>
      </c>
      <c r="K15" s="15">
        <v>1321995</v>
      </c>
      <c r="M15" s="15">
        <v>17021009207</v>
      </c>
      <c r="O15" s="15">
        <v>17113389401</v>
      </c>
      <c r="Q15" s="15">
        <f t="shared" si="1"/>
        <v>-92380194</v>
      </c>
      <c r="S15" s="34"/>
    </row>
    <row r="16" spans="1:19" ht="24" x14ac:dyDescent="0.45">
      <c r="A16" s="24" t="s">
        <v>83</v>
      </c>
      <c r="C16" s="15">
        <v>0</v>
      </c>
      <c r="E16" s="15">
        <v>0</v>
      </c>
      <c r="G16" s="15">
        <v>0</v>
      </c>
      <c r="I16" s="15">
        <f t="shared" si="0"/>
        <v>0</v>
      </c>
      <c r="K16" s="15">
        <v>200000</v>
      </c>
      <c r="M16" s="15">
        <v>1024022656</v>
      </c>
      <c r="O16" s="15">
        <v>946696315</v>
      </c>
      <c r="Q16" s="15">
        <f t="shared" si="1"/>
        <v>77326341</v>
      </c>
      <c r="S16" s="34"/>
    </row>
    <row r="17" spans="1:19" ht="24" x14ac:dyDescent="0.45">
      <c r="A17" s="24" t="s">
        <v>88</v>
      </c>
      <c r="C17" s="15">
        <v>0</v>
      </c>
      <c r="E17" s="15">
        <v>0</v>
      </c>
      <c r="G17" s="15">
        <v>0</v>
      </c>
      <c r="I17" s="15">
        <f t="shared" si="0"/>
        <v>0</v>
      </c>
      <c r="K17" s="15">
        <v>1000000</v>
      </c>
      <c r="M17" s="15">
        <v>74119889879</v>
      </c>
      <c r="O17" s="15">
        <v>59770908967</v>
      </c>
      <c r="Q17" s="15">
        <f t="shared" si="1"/>
        <v>14348980912</v>
      </c>
      <c r="S17" s="34"/>
    </row>
    <row r="18" spans="1:19" ht="24" x14ac:dyDescent="0.45">
      <c r="A18" s="24" t="s">
        <v>71</v>
      </c>
      <c r="C18" s="15">
        <v>0</v>
      </c>
      <c r="E18" s="15">
        <v>0</v>
      </c>
      <c r="G18" s="15">
        <v>0</v>
      </c>
      <c r="I18" s="15">
        <f t="shared" si="0"/>
        <v>0</v>
      </c>
      <c r="K18" s="15">
        <v>3400000</v>
      </c>
      <c r="M18" s="15">
        <v>31308103218</v>
      </c>
      <c r="O18" s="15">
        <v>28345187981</v>
      </c>
      <c r="Q18" s="15">
        <f t="shared" si="1"/>
        <v>2962915237</v>
      </c>
      <c r="S18" s="34"/>
    </row>
    <row r="19" spans="1:19" ht="24" x14ac:dyDescent="0.45">
      <c r="A19" s="24" t="s">
        <v>70</v>
      </c>
      <c r="C19" s="15">
        <v>0</v>
      </c>
      <c r="E19" s="15">
        <v>0</v>
      </c>
      <c r="G19" s="15">
        <v>0</v>
      </c>
      <c r="I19" s="15">
        <f t="shared" si="0"/>
        <v>0</v>
      </c>
      <c r="K19" s="15">
        <v>170000</v>
      </c>
      <c r="M19" s="15">
        <v>657031583</v>
      </c>
      <c r="O19" s="15">
        <v>693467735</v>
      </c>
      <c r="Q19" s="15">
        <f t="shared" si="1"/>
        <v>-36436152</v>
      </c>
      <c r="S19" s="34"/>
    </row>
    <row r="20" spans="1:19" ht="24" x14ac:dyDescent="0.45">
      <c r="A20" s="24" t="s">
        <v>102</v>
      </c>
      <c r="C20" s="15">
        <v>0</v>
      </c>
      <c r="E20" s="15">
        <v>0</v>
      </c>
      <c r="G20" s="15">
        <v>0</v>
      </c>
      <c r="I20" s="15">
        <f t="shared" si="0"/>
        <v>0</v>
      </c>
      <c r="K20" s="15">
        <v>600000</v>
      </c>
      <c r="M20" s="15">
        <v>5367239305</v>
      </c>
      <c r="O20" s="15">
        <v>3889333640</v>
      </c>
      <c r="Q20" s="15">
        <f t="shared" si="1"/>
        <v>1477905665</v>
      </c>
      <c r="S20" s="34"/>
    </row>
    <row r="21" spans="1:19" ht="24" x14ac:dyDescent="0.45">
      <c r="A21" s="24" t="s">
        <v>72</v>
      </c>
      <c r="C21" s="15">
        <v>0</v>
      </c>
      <c r="E21" s="15">
        <v>0</v>
      </c>
      <c r="G21" s="15">
        <v>0</v>
      </c>
      <c r="I21" s="15">
        <f t="shared" si="0"/>
        <v>0</v>
      </c>
      <c r="K21" s="15">
        <v>30000</v>
      </c>
      <c r="M21" s="15">
        <v>648149641</v>
      </c>
      <c r="O21" s="15">
        <v>603101706</v>
      </c>
      <c r="Q21" s="15">
        <f t="shared" si="1"/>
        <v>45047935</v>
      </c>
      <c r="S21" s="34"/>
    </row>
    <row r="22" spans="1:19" ht="24" x14ac:dyDescent="0.45">
      <c r="A22" s="24" t="s">
        <v>87</v>
      </c>
      <c r="C22" s="15">
        <v>0</v>
      </c>
      <c r="E22" s="15">
        <v>0</v>
      </c>
      <c r="G22" s="15">
        <v>0</v>
      </c>
      <c r="I22" s="15">
        <f t="shared" si="0"/>
        <v>0</v>
      </c>
      <c r="K22" s="15">
        <v>170802526</v>
      </c>
      <c r="M22" s="15">
        <v>180911931831</v>
      </c>
      <c r="O22" s="15">
        <v>180911934519</v>
      </c>
      <c r="Q22" s="15">
        <f t="shared" si="1"/>
        <v>-2688</v>
      </c>
      <c r="S22" s="34"/>
    </row>
    <row r="23" spans="1:19" ht="24" x14ac:dyDescent="0.45">
      <c r="A23" s="24" t="s">
        <v>74</v>
      </c>
      <c r="C23" s="15">
        <v>0</v>
      </c>
      <c r="E23" s="15">
        <v>0</v>
      </c>
      <c r="G23" s="15">
        <v>0</v>
      </c>
      <c r="I23" s="15">
        <f t="shared" si="0"/>
        <v>0</v>
      </c>
      <c r="K23" s="15">
        <v>15000</v>
      </c>
      <c r="M23" s="15">
        <v>540291021</v>
      </c>
      <c r="O23" s="15">
        <v>442056285</v>
      </c>
      <c r="Q23" s="15">
        <f t="shared" si="1"/>
        <v>98234736</v>
      </c>
      <c r="S23" s="34"/>
    </row>
    <row r="24" spans="1:19" ht="24" x14ac:dyDescent="0.45">
      <c r="A24" s="24" t="s">
        <v>80</v>
      </c>
      <c r="C24" s="15">
        <v>0</v>
      </c>
      <c r="E24" s="15">
        <v>0</v>
      </c>
      <c r="G24" s="15">
        <v>0</v>
      </c>
      <c r="I24" s="15">
        <f t="shared" si="0"/>
        <v>0</v>
      </c>
      <c r="K24" s="15">
        <v>2613000</v>
      </c>
      <c r="M24" s="15">
        <v>18675852621</v>
      </c>
      <c r="O24" s="15">
        <v>16771907980</v>
      </c>
      <c r="Q24" s="15">
        <f t="shared" si="1"/>
        <v>1903944641</v>
      </c>
      <c r="S24" s="34"/>
    </row>
    <row r="25" spans="1:19" ht="24" x14ac:dyDescent="0.45">
      <c r="A25" s="24" t="s">
        <v>69</v>
      </c>
      <c r="C25" s="15">
        <v>0</v>
      </c>
      <c r="E25" s="15">
        <v>0</v>
      </c>
      <c r="G25" s="15">
        <v>0</v>
      </c>
      <c r="I25" s="15">
        <f t="shared" si="0"/>
        <v>0</v>
      </c>
      <c r="K25" s="15">
        <v>1811649</v>
      </c>
      <c r="M25" s="15">
        <v>41600273647</v>
      </c>
      <c r="O25" s="15">
        <v>28338188576</v>
      </c>
      <c r="Q25" s="15">
        <f t="shared" si="1"/>
        <v>13262085071</v>
      </c>
      <c r="S25" s="34"/>
    </row>
    <row r="26" spans="1:19" ht="24" x14ac:dyDescent="0.45">
      <c r="A26" s="24" t="s">
        <v>48</v>
      </c>
      <c r="C26" s="15">
        <v>0</v>
      </c>
      <c r="E26" s="15">
        <v>0</v>
      </c>
      <c r="G26" s="15">
        <v>0</v>
      </c>
      <c r="I26" s="15">
        <f t="shared" si="0"/>
        <v>0</v>
      </c>
      <c r="K26" s="15">
        <v>9731284</v>
      </c>
      <c r="M26" s="15">
        <v>75890093918</v>
      </c>
      <c r="O26" s="15">
        <v>74250568683</v>
      </c>
      <c r="Q26" s="15">
        <f t="shared" si="1"/>
        <v>1639525235</v>
      </c>
      <c r="S26" s="34"/>
    </row>
    <row r="27" spans="1:19" ht="24" x14ac:dyDescent="0.45">
      <c r="A27" s="24" t="s">
        <v>61</v>
      </c>
      <c r="C27" s="15">
        <v>0</v>
      </c>
      <c r="E27" s="15">
        <v>0</v>
      </c>
      <c r="G27" s="15">
        <v>0</v>
      </c>
      <c r="I27" s="15">
        <f t="shared" si="0"/>
        <v>0</v>
      </c>
      <c r="K27" s="15">
        <v>9590674</v>
      </c>
      <c r="M27" s="15">
        <v>28413200931</v>
      </c>
      <c r="O27" s="15">
        <v>37382402216</v>
      </c>
      <c r="Q27" s="15">
        <f t="shared" si="1"/>
        <v>-8969201285</v>
      </c>
      <c r="S27" s="34"/>
    </row>
    <row r="28" spans="1:19" ht="24" x14ac:dyDescent="0.45">
      <c r="A28" s="24" t="s">
        <v>46</v>
      </c>
      <c r="C28" s="15">
        <v>0</v>
      </c>
      <c r="E28" s="15">
        <v>0</v>
      </c>
      <c r="G28" s="15">
        <v>0</v>
      </c>
      <c r="I28" s="15">
        <f t="shared" si="0"/>
        <v>0</v>
      </c>
      <c r="K28" s="15">
        <v>1439201</v>
      </c>
      <c r="M28" s="15">
        <v>21508047722</v>
      </c>
      <c r="O28" s="15">
        <v>16096338443</v>
      </c>
      <c r="Q28" s="15">
        <f t="shared" si="1"/>
        <v>5411709279</v>
      </c>
      <c r="S28" s="34"/>
    </row>
    <row r="29" spans="1:19" ht="24" x14ac:dyDescent="0.45">
      <c r="A29" s="24" t="s">
        <v>51</v>
      </c>
      <c r="C29" s="15">
        <v>0</v>
      </c>
      <c r="E29" s="15">
        <v>0</v>
      </c>
      <c r="G29" s="15">
        <v>0</v>
      </c>
      <c r="I29" s="15">
        <f t="shared" si="0"/>
        <v>0</v>
      </c>
      <c r="K29" s="15">
        <v>71304256</v>
      </c>
      <c r="M29" s="15">
        <v>155514924221</v>
      </c>
      <c r="O29" s="15">
        <v>169510557127</v>
      </c>
      <c r="Q29" s="15">
        <f t="shared" si="1"/>
        <v>-13995632906</v>
      </c>
      <c r="S29" s="34"/>
    </row>
    <row r="30" spans="1:19" ht="24" x14ac:dyDescent="0.45">
      <c r="A30" s="24" t="s">
        <v>67</v>
      </c>
      <c r="C30" s="15">
        <v>0</v>
      </c>
      <c r="E30" s="15">
        <v>0</v>
      </c>
      <c r="G30" s="15">
        <v>0</v>
      </c>
      <c r="I30" s="15">
        <f t="shared" si="0"/>
        <v>0</v>
      </c>
      <c r="K30" s="15">
        <v>1000000</v>
      </c>
      <c r="M30" s="15">
        <v>68924675718</v>
      </c>
      <c r="O30" s="15">
        <v>44671995400</v>
      </c>
      <c r="Q30" s="15">
        <f t="shared" si="1"/>
        <v>24252680318</v>
      </c>
      <c r="S30" s="34"/>
    </row>
    <row r="31" spans="1:19" ht="24" x14ac:dyDescent="0.45">
      <c r="A31" s="24" t="s">
        <v>65</v>
      </c>
      <c r="C31" s="15">
        <v>0</v>
      </c>
      <c r="E31" s="15">
        <v>0</v>
      </c>
      <c r="G31" s="15">
        <v>0</v>
      </c>
      <c r="I31" s="15">
        <f t="shared" si="0"/>
        <v>0</v>
      </c>
      <c r="K31" s="15">
        <v>4200000</v>
      </c>
      <c r="M31" s="15">
        <v>21379449518</v>
      </c>
      <c r="O31" s="15">
        <v>17819962608</v>
      </c>
      <c r="Q31" s="15">
        <f t="shared" si="1"/>
        <v>3559486910</v>
      </c>
      <c r="S31" s="34"/>
    </row>
    <row r="32" spans="1:19" ht="24" x14ac:dyDescent="0.45">
      <c r="A32" s="24" t="s">
        <v>98</v>
      </c>
      <c r="C32" s="15">
        <v>0</v>
      </c>
      <c r="E32" s="15">
        <v>0</v>
      </c>
      <c r="G32" s="15">
        <v>0</v>
      </c>
      <c r="I32" s="15">
        <f t="shared" si="0"/>
        <v>0</v>
      </c>
      <c r="K32" s="15">
        <v>3500000</v>
      </c>
      <c r="M32" s="15">
        <v>73525895384</v>
      </c>
      <c r="O32" s="15">
        <v>74771662221</v>
      </c>
      <c r="Q32" s="15">
        <f t="shared" si="1"/>
        <v>-1245766837</v>
      </c>
      <c r="S32" s="34"/>
    </row>
    <row r="33" spans="1:19" ht="24" x14ac:dyDescent="0.45">
      <c r="A33" s="24" t="s">
        <v>85</v>
      </c>
      <c r="C33" s="15">
        <v>0</v>
      </c>
      <c r="E33" s="15">
        <v>0</v>
      </c>
      <c r="G33" s="15">
        <v>0</v>
      </c>
      <c r="I33" s="15">
        <f t="shared" si="0"/>
        <v>0</v>
      </c>
      <c r="K33" s="15">
        <v>3</v>
      </c>
      <c r="M33" s="15">
        <v>3</v>
      </c>
      <c r="O33" s="15">
        <v>2874</v>
      </c>
      <c r="Q33" s="15">
        <f t="shared" si="1"/>
        <v>-2871</v>
      </c>
      <c r="S33" s="34"/>
    </row>
    <row r="34" spans="1:19" ht="24" x14ac:dyDescent="0.45">
      <c r="A34" s="24" t="s">
        <v>64</v>
      </c>
      <c r="C34" s="15">
        <v>0</v>
      </c>
      <c r="E34" s="15">
        <v>0</v>
      </c>
      <c r="G34" s="15">
        <v>0</v>
      </c>
      <c r="I34" s="15">
        <f t="shared" si="0"/>
        <v>0</v>
      </c>
      <c r="K34" s="15">
        <v>8700000</v>
      </c>
      <c r="M34" s="15">
        <v>118745890494</v>
      </c>
      <c r="O34" s="15">
        <v>122585035716</v>
      </c>
      <c r="Q34" s="15">
        <f t="shared" si="1"/>
        <v>-3839145222</v>
      </c>
      <c r="S34" s="34"/>
    </row>
    <row r="35" spans="1:19" ht="24" x14ac:dyDescent="0.45">
      <c r="A35" s="24" t="s">
        <v>96</v>
      </c>
      <c r="C35" s="15">
        <v>0</v>
      </c>
      <c r="E35" s="15">
        <v>0</v>
      </c>
      <c r="G35" s="15">
        <v>0</v>
      </c>
      <c r="I35" s="15">
        <f t="shared" si="0"/>
        <v>0</v>
      </c>
      <c r="K35" s="15">
        <v>10000</v>
      </c>
      <c r="M35" s="15">
        <v>499409497</v>
      </c>
      <c r="O35" s="15">
        <v>387521899</v>
      </c>
      <c r="Q35" s="15">
        <f t="shared" si="1"/>
        <v>111887598</v>
      </c>
      <c r="S35" s="34"/>
    </row>
    <row r="36" spans="1:19" ht="24" x14ac:dyDescent="0.45">
      <c r="A36" s="24" t="s">
        <v>66</v>
      </c>
      <c r="C36" s="15">
        <v>0</v>
      </c>
      <c r="E36" s="15">
        <v>0</v>
      </c>
      <c r="G36" s="15">
        <v>0</v>
      </c>
      <c r="I36" s="15">
        <f t="shared" si="0"/>
        <v>0</v>
      </c>
      <c r="K36" s="15">
        <v>100000</v>
      </c>
      <c r="M36" s="15">
        <v>9257879100</v>
      </c>
      <c r="O36" s="15">
        <v>13931470800</v>
      </c>
      <c r="Q36" s="15">
        <f t="shared" si="1"/>
        <v>-4673591700</v>
      </c>
      <c r="S36" s="34"/>
    </row>
    <row r="37" spans="1:19" ht="24" x14ac:dyDescent="0.45">
      <c r="A37" s="24" t="s">
        <v>49</v>
      </c>
      <c r="C37" s="15">
        <v>0</v>
      </c>
      <c r="E37" s="15">
        <v>0</v>
      </c>
      <c r="G37" s="15">
        <v>0</v>
      </c>
      <c r="I37" s="15">
        <f t="shared" si="0"/>
        <v>0</v>
      </c>
      <c r="K37" s="15">
        <v>25000004</v>
      </c>
      <c r="M37" s="15">
        <v>50630576946</v>
      </c>
      <c r="O37" s="15">
        <v>53934214167</v>
      </c>
      <c r="Q37" s="15">
        <f t="shared" si="1"/>
        <v>-3303637221</v>
      </c>
      <c r="S37" s="34"/>
    </row>
    <row r="38" spans="1:19" ht="24" x14ac:dyDescent="0.45">
      <c r="A38" s="24" t="s">
        <v>103</v>
      </c>
      <c r="C38" s="15">
        <v>0</v>
      </c>
      <c r="E38" s="15">
        <v>0</v>
      </c>
      <c r="G38" s="15">
        <v>0</v>
      </c>
      <c r="I38" s="15">
        <f t="shared" si="0"/>
        <v>0</v>
      </c>
      <c r="K38" s="15">
        <v>30000</v>
      </c>
      <c r="M38" s="15">
        <v>578394189</v>
      </c>
      <c r="O38" s="15">
        <v>527591260</v>
      </c>
      <c r="Q38" s="15">
        <f t="shared" si="1"/>
        <v>50802929</v>
      </c>
      <c r="S38" s="34"/>
    </row>
    <row r="39" spans="1:19" ht="24" x14ac:dyDescent="0.45">
      <c r="A39" s="24" t="s">
        <v>50</v>
      </c>
      <c r="C39" s="15">
        <v>0</v>
      </c>
      <c r="E39" s="15">
        <v>0</v>
      </c>
      <c r="G39" s="15">
        <v>0</v>
      </c>
      <c r="I39" s="15">
        <f t="shared" si="0"/>
        <v>0</v>
      </c>
      <c r="K39" s="15">
        <v>35293293</v>
      </c>
      <c r="M39" s="15">
        <v>116773995087</v>
      </c>
      <c r="O39" s="15">
        <v>116513123348</v>
      </c>
      <c r="Q39" s="15">
        <f t="shared" si="1"/>
        <v>260871739</v>
      </c>
      <c r="S39" s="34"/>
    </row>
    <row r="40" spans="1:19" ht="24" x14ac:dyDescent="0.45">
      <c r="A40" s="24" t="s">
        <v>78</v>
      </c>
      <c r="C40" s="15">
        <v>0</v>
      </c>
      <c r="E40" s="15">
        <v>0</v>
      </c>
      <c r="G40" s="15">
        <v>0</v>
      </c>
      <c r="I40" s="15">
        <f t="shared" si="0"/>
        <v>0</v>
      </c>
      <c r="K40" s="15">
        <v>200000</v>
      </c>
      <c r="M40" s="15">
        <v>11486517528</v>
      </c>
      <c r="O40" s="15">
        <v>8336148496</v>
      </c>
      <c r="Q40" s="15">
        <f t="shared" si="1"/>
        <v>3150369032</v>
      </c>
      <c r="S40" s="34"/>
    </row>
    <row r="41" spans="1:19" ht="24.75" thickBot="1" x14ac:dyDescent="0.5">
      <c r="A41" s="24" t="s">
        <v>89</v>
      </c>
      <c r="C41" s="15">
        <v>0</v>
      </c>
      <c r="E41" s="15">
        <v>0</v>
      </c>
      <c r="G41" s="15">
        <v>0</v>
      </c>
      <c r="I41" s="15">
        <f t="shared" ref="I41" si="2">+E41-G41</f>
        <v>0</v>
      </c>
      <c r="K41" s="15">
        <v>15000</v>
      </c>
      <c r="M41" s="15">
        <v>498615681</v>
      </c>
      <c r="O41" s="15">
        <v>489540889</v>
      </c>
      <c r="Q41" s="15">
        <f t="shared" si="1"/>
        <v>9074792</v>
      </c>
      <c r="S41" s="34"/>
    </row>
    <row r="42" spans="1:19" ht="24.75" thickBot="1" x14ac:dyDescent="0.25">
      <c r="E42" s="16">
        <f>SUM(E8:E41)</f>
        <v>0</v>
      </c>
      <c r="F42" s="17"/>
      <c r="G42" s="16">
        <f>SUM(G8:G41)</f>
        <v>0</v>
      </c>
      <c r="H42" s="17"/>
      <c r="I42" s="16">
        <f>SUM(I8:I41)</f>
        <v>0</v>
      </c>
      <c r="J42" s="17"/>
      <c r="K42" s="17" t="s">
        <v>15</v>
      </c>
      <c r="L42" s="17"/>
      <c r="M42" s="16">
        <f>SUM(M8:M41)</f>
        <v>1887435562121</v>
      </c>
      <c r="N42" s="17"/>
      <c r="O42" s="16">
        <f>SUM(O8:O41)</f>
        <v>1954614259180</v>
      </c>
      <c r="P42" s="17"/>
      <c r="Q42" s="16">
        <f>SUM(Q8:Q41)</f>
        <v>-67178697059</v>
      </c>
    </row>
    <row r="43" spans="1:19" ht="23.25" thickTop="1" x14ac:dyDescent="0.2"/>
    <row r="45" spans="1:19" x14ac:dyDescent="0.45">
      <c r="I45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9"/>
  <sheetViews>
    <sheetView rightToLeft="1" topLeftCell="A8" zoomScale="85" zoomScaleNormal="85" workbookViewId="0">
      <selection activeCell="K26" sqref="K26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6.25" x14ac:dyDescent="0.2">
      <c r="A2" s="67" t="str">
        <f>+سهام!A2</f>
        <v>صندوق سرمایه‌گذاری بخشی صنایع مفید - معدن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17" ht="26.25" x14ac:dyDescent="0.2">
      <c r="A3" s="67" t="s">
        <v>22</v>
      </c>
      <c r="B3" s="67" t="s">
        <v>22</v>
      </c>
      <c r="C3" s="67" t="s">
        <v>22</v>
      </c>
      <c r="D3" s="67" t="s">
        <v>22</v>
      </c>
      <c r="E3" s="67" t="s">
        <v>22</v>
      </c>
      <c r="F3" s="67" t="s">
        <v>22</v>
      </c>
      <c r="G3" s="67" t="s">
        <v>22</v>
      </c>
      <c r="H3" s="67" t="s">
        <v>22</v>
      </c>
      <c r="I3" s="67" t="s">
        <v>22</v>
      </c>
      <c r="J3" s="67" t="s">
        <v>22</v>
      </c>
      <c r="K3" s="67" t="s">
        <v>22</v>
      </c>
      <c r="L3" s="67" t="s">
        <v>22</v>
      </c>
      <c r="M3" s="67" t="s">
        <v>22</v>
      </c>
      <c r="N3" s="67" t="s">
        <v>22</v>
      </c>
      <c r="O3" s="67" t="s">
        <v>22</v>
      </c>
      <c r="P3" s="67" t="s">
        <v>22</v>
      </c>
      <c r="Q3" s="67" t="s">
        <v>22</v>
      </c>
    </row>
    <row r="4" spans="1:17" ht="26.25" x14ac:dyDescent="0.2">
      <c r="A4" s="67" t="str">
        <f>+سهام!A4</f>
        <v>برای ماه منتهی به 1405/05/31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17" ht="27" thickBot="1" x14ac:dyDescent="0.25">
      <c r="A6" s="68" t="s">
        <v>3</v>
      </c>
      <c r="C6" s="68" t="s">
        <v>24</v>
      </c>
      <c r="D6" s="68" t="s">
        <v>24</v>
      </c>
      <c r="E6" s="68" t="s">
        <v>24</v>
      </c>
      <c r="F6" s="68" t="s">
        <v>24</v>
      </c>
      <c r="G6" s="68" t="s">
        <v>24</v>
      </c>
      <c r="H6" s="68" t="s">
        <v>24</v>
      </c>
      <c r="I6" s="68" t="s">
        <v>24</v>
      </c>
      <c r="K6" s="68" t="s">
        <v>25</v>
      </c>
      <c r="L6" s="68" t="s">
        <v>25</v>
      </c>
      <c r="M6" s="68" t="s">
        <v>25</v>
      </c>
      <c r="N6" s="68" t="s">
        <v>25</v>
      </c>
      <c r="O6" s="68" t="s">
        <v>25</v>
      </c>
      <c r="P6" s="68" t="s">
        <v>25</v>
      </c>
      <c r="Q6" s="68" t="s">
        <v>25</v>
      </c>
    </row>
    <row r="7" spans="1:17" ht="27" thickBot="1" x14ac:dyDescent="0.25">
      <c r="A7" s="68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4" customHeight="1" x14ac:dyDescent="0.2">
      <c r="A8" s="20" t="s">
        <v>81</v>
      </c>
      <c r="C8" s="3">
        <v>2000000</v>
      </c>
      <c r="E8" s="3">
        <v>6965735400</v>
      </c>
      <c r="G8" s="3">
        <v>5620217280</v>
      </c>
      <c r="I8" s="52">
        <f>+E8-G8</f>
        <v>1345518120</v>
      </c>
      <c r="K8" s="45">
        <v>2000000</v>
      </c>
      <c r="L8" s="45"/>
      <c r="M8" s="45">
        <v>6965735400</v>
      </c>
      <c r="N8" s="45"/>
      <c r="O8" s="45">
        <v>4443360508</v>
      </c>
      <c r="Q8" s="3">
        <f>+M8-O8</f>
        <v>2522374892</v>
      </c>
    </row>
    <row r="9" spans="1:17" ht="24" customHeight="1" x14ac:dyDescent="0.2">
      <c r="A9" s="20" t="s">
        <v>92</v>
      </c>
      <c r="C9" s="3">
        <v>8656417</v>
      </c>
      <c r="E9" s="3">
        <v>49389641655</v>
      </c>
      <c r="G9" s="3">
        <v>33069586151</v>
      </c>
      <c r="I9" s="54">
        <f t="shared" ref="I9:I27" si="0">+E9-G9</f>
        <v>16320055504</v>
      </c>
      <c r="K9" s="45">
        <v>8656417</v>
      </c>
      <c r="L9" s="45"/>
      <c r="M9" s="45">
        <v>49389641655</v>
      </c>
      <c r="N9" s="45"/>
      <c r="O9" s="45">
        <v>40183087714</v>
      </c>
      <c r="Q9" s="48">
        <f t="shared" ref="Q9:Q32" si="1">+M9-O9</f>
        <v>9206553941</v>
      </c>
    </row>
    <row r="10" spans="1:17" ht="24" customHeight="1" x14ac:dyDescent="0.2">
      <c r="A10" s="20" t="s">
        <v>90</v>
      </c>
      <c r="C10" s="3">
        <v>6400000</v>
      </c>
      <c r="E10" s="3">
        <v>71760966400</v>
      </c>
      <c r="G10" s="3">
        <v>72794697636</v>
      </c>
      <c r="I10" s="54">
        <f t="shared" si="0"/>
        <v>-1033731236</v>
      </c>
      <c r="K10" s="45">
        <v>6400000</v>
      </c>
      <c r="L10" s="45"/>
      <c r="M10" s="45">
        <v>71760966400</v>
      </c>
      <c r="N10" s="45"/>
      <c r="O10" s="45">
        <v>69129671770</v>
      </c>
      <c r="Q10" s="48">
        <f t="shared" si="1"/>
        <v>2631294630</v>
      </c>
    </row>
    <row r="11" spans="1:17" ht="24" customHeight="1" x14ac:dyDescent="0.2">
      <c r="A11" s="20" t="s">
        <v>65</v>
      </c>
      <c r="C11" s="3">
        <v>63268194</v>
      </c>
      <c r="E11" s="3">
        <v>438826124714</v>
      </c>
      <c r="G11" s="3">
        <v>343600142865</v>
      </c>
      <c r="I11" s="54">
        <f t="shared" si="0"/>
        <v>95225981849</v>
      </c>
      <c r="K11" s="45">
        <v>63268194</v>
      </c>
      <c r="L11" s="45"/>
      <c r="M11" s="45">
        <v>438826124714</v>
      </c>
      <c r="N11" s="45"/>
      <c r="O11" s="45">
        <v>287164342595</v>
      </c>
      <c r="Q11" s="48">
        <f t="shared" si="1"/>
        <v>151661782119</v>
      </c>
    </row>
    <row r="12" spans="1:17" s="50" customFormat="1" ht="24" customHeight="1" x14ac:dyDescent="0.2">
      <c r="A12" s="20" t="s">
        <v>85</v>
      </c>
      <c r="C12" s="50">
        <v>27458735</v>
      </c>
      <c r="E12" s="50">
        <v>48716704413</v>
      </c>
      <c r="G12" s="50">
        <v>31197218430</v>
      </c>
      <c r="I12" s="54">
        <f t="shared" si="0"/>
        <v>17519485983</v>
      </c>
      <c r="K12" s="50">
        <v>27458735</v>
      </c>
      <c r="M12" s="50">
        <v>48716704413</v>
      </c>
      <c r="O12" s="50">
        <v>26305468130</v>
      </c>
      <c r="Q12" s="50">
        <f t="shared" si="1"/>
        <v>22411236283</v>
      </c>
    </row>
    <row r="13" spans="1:17" s="50" customFormat="1" ht="24" customHeight="1" x14ac:dyDescent="0.2">
      <c r="A13" s="20" t="s">
        <v>64</v>
      </c>
      <c r="C13" s="50">
        <v>5300000</v>
      </c>
      <c r="E13" s="50">
        <v>99763818070</v>
      </c>
      <c r="G13" s="50">
        <v>72101315010</v>
      </c>
      <c r="I13" s="54">
        <f t="shared" si="0"/>
        <v>27662503060</v>
      </c>
      <c r="K13" s="50">
        <v>5300000</v>
      </c>
      <c r="M13" s="50">
        <v>99763818070</v>
      </c>
      <c r="O13" s="50">
        <v>74678240284</v>
      </c>
      <c r="Q13" s="50">
        <f t="shared" si="1"/>
        <v>25085577786</v>
      </c>
    </row>
    <row r="14" spans="1:17" s="50" customFormat="1" ht="24" customHeight="1" x14ac:dyDescent="0.2">
      <c r="A14" s="20" t="s">
        <v>48</v>
      </c>
      <c r="C14" s="50">
        <v>27000000</v>
      </c>
      <c r="E14" s="50">
        <v>180841207500</v>
      </c>
      <c r="G14" s="50">
        <v>135296014500</v>
      </c>
      <c r="I14" s="54">
        <f t="shared" si="0"/>
        <v>45545193000</v>
      </c>
      <c r="K14" s="50">
        <v>27000000</v>
      </c>
      <c r="M14" s="50">
        <v>180841207500</v>
      </c>
      <c r="O14" s="50">
        <v>157497937103</v>
      </c>
      <c r="Q14" s="50">
        <f t="shared" si="1"/>
        <v>23343270397</v>
      </c>
    </row>
    <row r="15" spans="1:17" s="50" customFormat="1" ht="24" customHeight="1" x14ac:dyDescent="0.2">
      <c r="A15" s="20" t="s">
        <v>61</v>
      </c>
      <c r="C15" s="50">
        <v>85000000</v>
      </c>
      <c r="E15" s="50">
        <v>404002730500</v>
      </c>
      <c r="G15" s="50">
        <v>266523722000</v>
      </c>
      <c r="I15" s="54">
        <f t="shared" si="0"/>
        <v>137479008500</v>
      </c>
      <c r="K15" s="50">
        <v>85000000</v>
      </c>
      <c r="M15" s="50">
        <v>404002730500</v>
      </c>
      <c r="O15" s="50">
        <v>329713828006</v>
      </c>
      <c r="Q15" s="50">
        <f t="shared" si="1"/>
        <v>74288902494</v>
      </c>
    </row>
    <row r="16" spans="1:17" s="50" customFormat="1" ht="24" customHeight="1" x14ac:dyDescent="0.2">
      <c r="A16" s="20" t="s">
        <v>97</v>
      </c>
      <c r="C16" s="50">
        <v>1000000</v>
      </c>
      <c r="E16" s="50">
        <v>34501227900</v>
      </c>
      <c r="G16" s="50">
        <v>28805598100</v>
      </c>
      <c r="I16" s="54">
        <f t="shared" si="0"/>
        <v>5695629800</v>
      </c>
      <c r="K16" s="50">
        <v>1000000</v>
      </c>
      <c r="M16" s="50">
        <v>34501227900</v>
      </c>
      <c r="O16" s="50">
        <v>21727728820</v>
      </c>
      <c r="Q16" s="50">
        <f t="shared" si="1"/>
        <v>12773499080</v>
      </c>
    </row>
    <row r="17" spans="1:17" s="50" customFormat="1" ht="24" customHeight="1" x14ac:dyDescent="0.2">
      <c r="A17" s="20" t="s">
        <v>101</v>
      </c>
      <c r="C17" s="50">
        <v>300000</v>
      </c>
      <c r="E17" s="50">
        <v>5766080970</v>
      </c>
      <c r="G17" s="50">
        <v>4685498940</v>
      </c>
      <c r="I17" s="54">
        <f t="shared" si="0"/>
        <v>1080582030</v>
      </c>
      <c r="K17" s="50">
        <v>300000</v>
      </c>
      <c r="M17" s="50">
        <v>5766080970</v>
      </c>
      <c r="O17" s="50">
        <v>4117858896</v>
      </c>
      <c r="Q17" s="50">
        <f t="shared" si="1"/>
        <v>1648222074</v>
      </c>
    </row>
    <row r="18" spans="1:17" ht="24" customHeight="1" x14ac:dyDescent="0.2">
      <c r="A18" s="20" t="s">
        <v>88</v>
      </c>
      <c r="C18" s="3">
        <v>3482877</v>
      </c>
      <c r="E18" s="3">
        <v>102849201777</v>
      </c>
      <c r="G18" s="3">
        <v>82374834311</v>
      </c>
      <c r="I18" s="54">
        <f t="shared" si="0"/>
        <v>20474367466</v>
      </c>
      <c r="K18" s="45">
        <v>3482877</v>
      </c>
      <c r="L18" s="45"/>
      <c r="M18" s="45">
        <v>102849201777</v>
      </c>
      <c r="N18" s="45"/>
      <c r="O18" s="45">
        <v>71560063259</v>
      </c>
      <c r="Q18" s="50">
        <f t="shared" si="1"/>
        <v>31289138518</v>
      </c>
    </row>
    <row r="19" spans="1:17" ht="24" customHeight="1" x14ac:dyDescent="0.2">
      <c r="A19" s="20" t="s">
        <v>70</v>
      </c>
      <c r="C19" s="3">
        <v>6000000</v>
      </c>
      <c r="E19" s="3">
        <v>28220158800</v>
      </c>
      <c r="G19" s="3">
        <v>28454042623</v>
      </c>
      <c r="I19" s="54">
        <f t="shared" si="0"/>
        <v>-233883823</v>
      </c>
      <c r="K19" s="45">
        <v>6000000</v>
      </c>
      <c r="L19" s="45"/>
      <c r="M19" s="45">
        <v>28220158800</v>
      </c>
      <c r="N19" s="45"/>
      <c r="O19" s="45">
        <v>25258108057</v>
      </c>
      <c r="Q19" s="48">
        <f t="shared" si="1"/>
        <v>2962050743</v>
      </c>
    </row>
    <row r="20" spans="1:17" s="44" customFormat="1" ht="24" customHeight="1" x14ac:dyDescent="0.2">
      <c r="A20" s="20" t="s">
        <v>108</v>
      </c>
      <c r="C20" s="44">
        <v>1670909</v>
      </c>
      <c r="E20" s="44">
        <v>19846174695</v>
      </c>
      <c r="G20" s="44">
        <v>20681745171</v>
      </c>
      <c r="I20" s="54">
        <f t="shared" si="0"/>
        <v>-835570476</v>
      </c>
      <c r="K20" s="45">
        <v>1670909</v>
      </c>
      <c r="L20" s="45"/>
      <c r="M20" s="45">
        <v>19846174695</v>
      </c>
      <c r="N20" s="45"/>
      <c r="O20" s="45">
        <v>20681745171</v>
      </c>
      <c r="Q20" s="48">
        <f t="shared" si="1"/>
        <v>-835570476</v>
      </c>
    </row>
    <row r="21" spans="1:17" s="44" customFormat="1" ht="24" customHeight="1" x14ac:dyDescent="0.2">
      <c r="A21" s="20" t="s">
        <v>107</v>
      </c>
      <c r="C21" s="44">
        <v>200000</v>
      </c>
      <c r="E21" s="44">
        <v>827553180</v>
      </c>
      <c r="G21" s="44">
        <v>757998836</v>
      </c>
      <c r="I21" s="54">
        <f t="shared" si="0"/>
        <v>69554344</v>
      </c>
      <c r="K21" s="45">
        <v>200000</v>
      </c>
      <c r="L21" s="45"/>
      <c r="M21" s="45">
        <v>827553180</v>
      </c>
      <c r="N21" s="45"/>
      <c r="O21" s="45">
        <v>757998836</v>
      </c>
      <c r="Q21" s="54">
        <f t="shared" si="1"/>
        <v>69554344</v>
      </c>
    </row>
    <row r="22" spans="1:17" s="54" customFormat="1" ht="24" customHeight="1" x14ac:dyDescent="0.2">
      <c r="A22" s="20" t="s">
        <v>62</v>
      </c>
      <c r="C22" s="54">
        <v>40000000</v>
      </c>
      <c r="E22" s="54">
        <v>114428576400</v>
      </c>
      <c r="G22" s="54">
        <v>86446562400</v>
      </c>
      <c r="I22" s="54">
        <f t="shared" si="0"/>
        <v>27982014000</v>
      </c>
      <c r="K22" s="54">
        <v>40000000</v>
      </c>
      <c r="M22" s="54">
        <v>114428576400</v>
      </c>
      <c r="O22" s="54">
        <v>69565288489</v>
      </c>
      <c r="Q22" s="54">
        <f t="shared" si="1"/>
        <v>44863287911</v>
      </c>
    </row>
    <row r="23" spans="1:17" s="54" customFormat="1" ht="24" customHeight="1" x14ac:dyDescent="0.2">
      <c r="A23" s="20" t="s">
        <v>52</v>
      </c>
      <c r="C23" s="54">
        <v>170802524</v>
      </c>
      <c r="E23" s="54">
        <v>421502282357</v>
      </c>
      <c r="G23" s="54">
        <v>356082145248</v>
      </c>
      <c r="I23" s="54">
        <f t="shared" si="0"/>
        <v>65420137109</v>
      </c>
      <c r="K23" s="54">
        <v>170802524</v>
      </c>
      <c r="M23" s="54">
        <v>421502282357</v>
      </c>
      <c r="O23" s="54">
        <v>364202304519</v>
      </c>
      <c r="Q23" s="54">
        <f t="shared" si="1"/>
        <v>57299977838</v>
      </c>
    </row>
    <row r="24" spans="1:17" s="44" customFormat="1" ht="24" customHeight="1" x14ac:dyDescent="0.2">
      <c r="A24" s="20" t="s">
        <v>49</v>
      </c>
      <c r="C24" s="44">
        <v>1048401396</v>
      </c>
      <c r="E24" s="44">
        <v>2962766577139</v>
      </c>
      <c r="G24" s="44">
        <v>2069756947198</v>
      </c>
      <c r="I24" s="54">
        <f t="shared" si="0"/>
        <v>893009629941</v>
      </c>
      <c r="K24" s="45">
        <v>1048401396</v>
      </c>
      <c r="L24" s="45"/>
      <c r="M24" s="45">
        <v>2962766577139</v>
      </c>
      <c r="N24" s="45"/>
      <c r="O24" s="45">
        <v>2264020704151</v>
      </c>
      <c r="Q24" s="54">
        <f t="shared" si="1"/>
        <v>698745872988</v>
      </c>
    </row>
    <row r="25" spans="1:17" s="44" customFormat="1" ht="24" customHeight="1" x14ac:dyDescent="0.2">
      <c r="A25" s="20" t="s">
        <v>79</v>
      </c>
      <c r="C25" s="44">
        <v>10000000</v>
      </c>
      <c r="E25" s="44">
        <v>35126358000</v>
      </c>
      <c r="G25" s="44">
        <v>28507917100</v>
      </c>
      <c r="I25" s="54">
        <f t="shared" si="0"/>
        <v>6618440900</v>
      </c>
      <c r="K25" s="45">
        <v>10000000</v>
      </c>
      <c r="L25" s="45"/>
      <c r="M25" s="45">
        <v>35126358000</v>
      </c>
      <c r="N25" s="45"/>
      <c r="O25" s="45">
        <v>31479636203</v>
      </c>
      <c r="Q25" s="54">
        <f t="shared" si="1"/>
        <v>3646721797</v>
      </c>
    </row>
    <row r="26" spans="1:17" s="49" customFormat="1" ht="24" customHeight="1" x14ac:dyDescent="0.2">
      <c r="A26" s="20" t="s">
        <v>50</v>
      </c>
      <c r="C26" s="49">
        <v>73000000</v>
      </c>
      <c r="E26" s="49">
        <v>341172194100</v>
      </c>
      <c r="G26" s="49">
        <v>233967343300</v>
      </c>
      <c r="I26" s="54">
        <f t="shared" si="0"/>
        <v>107204850800</v>
      </c>
      <c r="K26" s="49">
        <v>73000000</v>
      </c>
      <c r="M26" s="49">
        <v>341172194100</v>
      </c>
      <c r="O26" s="49">
        <v>240993606958</v>
      </c>
      <c r="Q26" s="54">
        <f t="shared" si="1"/>
        <v>100178587142</v>
      </c>
    </row>
    <row r="27" spans="1:17" s="49" customFormat="1" ht="24" customHeight="1" x14ac:dyDescent="0.2">
      <c r="A27" s="20" t="s">
        <v>93</v>
      </c>
      <c r="C27" s="49">
        <v>585000</v>
      </c>
      <c r="E27" s="49">
        <v>3591417077</v>
      </c>
      <c r="G27" s="49">
        <v>3591417076</v>
      </c>
      <c r="I27" s="54">
        <f t="shared" si="0"/>
        <v>1</v>
      </c>
      <c r="K27" s="49">
        <v>585000</v>
      </c>
      <c r="M27" s="49">
        <v>3591417077</v>
      </c>
      <c r="O27" s="49">
        <v>4856607006</v>
      </c>
      <c r="Q27" s="49">
        <f t="shared" si="1"/>
        <v>-1265189929</v>
      </c>
    </row>
    <row r="28" spans="1:17" s="49" customFormat="1" ht="24" customHeight="1" x14ac:dyDescent="0.2">
      <c r="A28" s="20" t="s">
        <v>100</v>
      </c>
      <c r="C28" s="49">
        <v>1000000</v>
      </c>
      <c r="E28" s="49">
        <v>14576446300</v>
      </c>
      <c r="G28" s="49">
        <v>11450795800</v>
      </c>
      <c r="I28" s="52">
        <f t="shared" ref="I9:I32" si="2">+E28-G28</f>
        <v>3125650500</v>
      </c>
      <c r="K28" s="49">
        <v>1000000</v>
      </c>
      <c r="M28" s="49">
        <v>14576446300</v>
      </c>
      <c r="O28" s="49">
        <v>12212931138</v>
      </c>
      <c r="Q28" s="49">
        <f t="shared" si="1"/>
        <v>2363515162</v>
      </c>
    </row>
    <row r="29" spans="1:17" s="43" customFormat="1" ht="24" customHeight="1" x14ac:dyDescent="0.2">
      <c r="A29" s="20" t="s">
        <v>46</v>
      </c>
      <c r="C29" s="43">
        <v>84489628</v>
      </c>
      <c r="E29" s="43">
        <v>1752183334369</v>
      </c>
      <c r="G29" s="43">
        <v>1374918980079</v>
      </c>
      <c r="I29" s="52">
        <f t="shared" si="2"/>
        <v>377264354290</v>
      </c>
      <c r="K29" s="45">
        <v>84489628</v>
      </c>
      <c r="L29" s="45"/>
      <c r="M29" s="45">
        <v>1752183334369</v>
      </c>
      <c r="N29" s="45"/>
      <c r="O29" s="45">
        <v>871419233016</v>
      </c>
      <c r="Q29" s="49">
        <f t="shared" si="1"/>
        <v>880764101353</v>
      </c>
    </row>
    <row r="30" spans="1:17" s="43" customFormat="1" ht="24" customHeight="1" x14ac:dyDescent="0.2">
      <c r="A30" s="20" t="s">
        <v>51</v>
      </c>
      <c r="C30" s="43">
        <v>223000000</v>
      </c>
      <c r="E30" s="43">
        <v>616918073480</v>
      </c>
      <c r="G30" s="43">
        <v>476554270896</v>
      </c>
      <c r="I30" s="52">
        <f t="shared" si="2"/>
        <v>140363802584</v>
      </c>
      <c r="K30" s="45">
        <v>223000000</v>
      </c>
      <c r="L30" s="45"/>
      <c r="M30" s="45">
        <v>616918073480</v>
      </c>
      <c r="N30" s="45"/>
      <c r="O30" s="45">
        <v>508075633963</v>
      </c>
      <c r="Q30" s="48">
        <f t="shared" si="1"/>
        <v>108842439517</v>
      </c>
    </row>
    <row r="31" spans="1:17" s="43" customFormat="1" ht="24" customHeight="1" x14ac:dyDescent="0.2">
      <c r="A31" s="20" t="s">
        <v>69</v>
      </c>
      <c r="C31" s="43">
        <v>3000001</v>
      </c>
      <c r="E31" s="43">
        <v>69210855571</v>
      </c>
      <c r="G31" s="43">
        <v>60042277714</v>
      </c>
      <c r="I31" s="52">
        <f t="shared" si="2"/>
        <v>9168577857</v>
      </c>
      <c r="K31" s="45">
        <v>3000001</v>
      </c>
      <c r="L31" s="45"/>
      <c r="M31" s="45">
        <v>69210855571</v>
      </c>
      <c r="N31" s="45"/>
      <c r="O31" s="45">
        <v>43973487674</v>
      </c>
      <c r="Q31" s="48">
        <f t="shared" si="1"/>
        <v>25237367897</v>
      </c>
    </row>
    <row r="32" spans="1:17" s="48" customFormat="1" ht="24" customHeight="1" thickBot="1" x14ac:dyDescent="0.25">
      <c r="A32" s="20" t="s">
        <v>91</v>
      </c>
      <c r="C32" s="48">
        <v>6100000</v>
      </c>
      <c r="E32" s="48">
        <v>72936806350</v>
      </c>
      <c r="G32" s="48">
        <v>67065544760</v>
      </c>
      <c r="I32" s="52">
        <f t="shared" si="2"/>
        <v>5871261590</v>
      </c>
      <c r="K32" s="48">
        <v>6100000</v>
      </c>
      <c r="M32" s="48">
        <v>72936806350</v>
      </c>
      <c r="O32" s="48">
        <v>63222978305</v>
      </c>
      <c r="Q32" s="48">
        <f t="shared" si="1"/>
        <v>9713828045</v>
      </c>
    </row>
    <row r="33" spans="5:17" s="22" customFormat="1" ht="21.75" thickBot="1" x14ac:dyDescent="0.25">
      <c r="E33" s="23">
        <f>SUM(E8:E32)</f>
        <v>7896690247117</v>
      </c>
      <c r="G33" s="23">
        <f>SUM(G8:G32)</f>
        <v>5894346833424</v>
      </c>
      <c r="I33" s="23">
        <f>SUM(I8:I32)</f>
        <v>2002343413693</v>
      </c>
      <c r="K33" s="22" t="s">
        <v>15</v>
      </c>
      <c r="M33" s="23">
        <f>SUM(M8:M32)</f>
        <v>7896690247117</v>
      </c>
      <c r="O33" s="23">
        <f>SUM(O8:O32)</f>
        <v>5607241850571</v>
      </c>
      <c r="Q33" s="23">
        <f>SUM(Q8:Q32)</f>
        <v>2289448396546</v>
      </c>
    </row>
    <row r="34" spans="5:17" ht="19.5" thickTop="1" x14ac:dyDescent="0.2"/>
    <row r="35" spans="5:17" x14ac:dyDescent="0.2">
      <c r="I35" s="50"/>
    </row>
    <row r="39" spans="5:17" x14ac:dyDescent="0.2">
      <c r="I39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42"/>
  <sheetViews>
    <sheetView rightToLeft="1" tabSelected="1" zoomScale="70" zoomScaleNormal="70" workbookViewId="0">
      <selection activeCell="A4" sqref="A4:Y4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29" width="11.25" style="4" bestFit="1" customWidth="1"/>
    <col min="30" max="16384" width="9" style="4"/>
  </cols>
  <sheetData>
    <row r="2" spans="1:25" ht="26.25" x14ac:dyDescent="0.2">
      <c r="A2" s="55" t="s">
        <v>45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  <c r="V2" s="55" t="s">
        <v>0</v>
      </c>
      <c r="W2" s="55" t="s">
        <v>0</v>
      </c>
      <c r="X2" s="55" t="s">
        <v>0</v>
      </c>
      <c r="Y2" s="55" t="s">
        <v>0</v>
      </c>
    </row>
    <row r="3" spans="1:25" ht="26.25" x14ac:dyDescent="0.2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  <c r="L3" s="55" t="s">
        <v>1</v>
      </c>
      <c r="M3" s="55" t="s">
        <v>1</v>
      </c>
      <c r="N3" s="55" t="s">
        <v>1</v>
      </c>
      <c r="O3" s="55" t="s">
        <v>1</v>
      </c>
      <c r="P3" s="55" t="s">
        <v>1</v>
      </c>
      <c r="Q3" s="55" t="s">
        <v>1</v>
      </c>
      <c r="R3" s="55" t="s">
        <v>1</v>
      </c>
      <c r="S3" s="55" t="s">
        <v>1</v>
      </c>
      <c r="T3" s="55" t="s">
        <v>1</v>
      </c>
      <c r="U3" s="55" t="s">
        <v>1</v>
      </c>
      <c r="V3" s="55" t="s">
        <v>1</v>
      </c>
      <c r="W3" s="55" t="s">
        <v>1</v>
      </c>
      <c r="X3" s="55" t="s">
        <v>1</v>
      </c>
      <c r="Y3" s="55" t="s">
        <v>1</v>
      </c>
    </row>
    <row r="4" spans="1:25" ht="26.25" x14ac:dyDescent="0.2">
      <c r="A4" s="55" t="s">
        <v>106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  <c r="V4" s="55" t="s">
        <v>2</v>
      </c>
      <c r="W4" s="55" t="s">
        <v>2</v>
      </c>
      <c r="X4" s="55" t="s">
        <v>2</v>
      </c>
      <c r="Y4" s="55" t="s">
        <v>2</v>
      </c>
    </row>
    <row r="6" spans="1:25" ht="27" thickBot="1" x14ac:dyDescent="0.25">
      <c r="A6" s="56" t="s">
        <v>3</v>
      </c>
      <c r="C6" s="56" t="s">
        <v>99</v>
      </c>
      <c r="D6" s="56" t="s">
        <v>4</v>
      </c>
      <c r="E6" s="56" t="s">
        <v>4</v>
      </c>
      <c r="F6" s="56" t="s">
        <v>4</v>
      </c>
      <c r="G6" s="56" t="s">
        <v>4</v>
      </c>
      <c r="I6" s="56" t="s">
        <v>5</v>
      </c>
      <c r="J6" s="56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Q6" s="56" t="s">
        <v>105</v>
      </c>
      <c r="R6" s="56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</row>
    <row r="7" spans="1:25" ht="27" thickBot="1" x14ac:dyDescent="0.25">
      <c r="A7" s="56" t="s">
        <v>3</v>
      </c>
      <c r="C7" s="56" t="s">
        <v>7</v>
      </c>
      <c r="E7" s="56" t="s">
        <v>8</v>
      </c>
      <c r="G7" s="56" t="s">
        <v>9</v>
      </c>
      <c r="I7" s="56" t="s">
        <v>10</v>
      </c>
      <c r="J7" s="56" t="s">
        <v>10</v>
      </c>
      <c r="K7" s="56" t="s">
        <v>10</v>
      </c>
      <c r="M7" s="56" t="s">
        <v>11</v>
      </c>
      <c r="N7" s="56" t="s">
        <v>11</v>
      </c>
      <c r="O7" s="56" t="s">
        <v>11</v>
      </c>
      <c r="Q7" s="56" t="s">
        <v>7</v>
      </c>
      <c r="S7" s="56" t="s">
        <v>12</v>
      </c>
      <c r="U7" s="56" t="s">
        <v>8</v>
      </c>
      <c r="W7" s="56" t="s">
        <v>9</v>
      </c>
      <c r="Y7" s="56" t="s">
        <v>13</v>
      </c>
    </row>
    <row r="8" spans="1:25" ht="27" thickBot="1" x14ac:dyDescent="0.25">
      <c r="A8" s="56" t="s">
        <v>3</v>
      </c>
      <c r="C8" s="56" t="s">
        <v>7</v>
      </c>
      <c r="E8" s="56" t="s">
        <v>8</v>
      </c>
      <c r="G8" s="56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6" t="s">
        <v>7</v>
      </c>
      <c r="S8" s="56" t="s">
        <v>12</v>
      </c>
      <c r="U8" s="56" t="s">
        <v>8</v>
      </c>
      <c r="W8" s="56" t="s">
        <v>9</v>
      </c>
      <c r="Y8" s="56" t="s">
        <v>13</v>
      </c>
    </row>
    <row r="9" spans="1:25" ht="21" x14ac:dyDescent="0.2">
      <c r="A9" s="20" t="s">
        <v>46</v>
      </c>
      <c r="C9" s="4">
        <v>84489628</v>
      </c>
      <c r="E9" s="4">
        <v>869350890307</v>
      </c>
      <c r="G9" s="4">
        <v>1374918980079.1799</v>
      </c>
      <c r="I9" s="4">
        <v>0</v>
      </c>
      <c r="K9" s="4">
        <v>0</v>
      </c>
      <c r="M9" s="4">
        <v>0</v>
      </c>
      <c r="O9" s="4">
        <v>0</v>
      </c>
      <c r="Q9" s="4">
        <v>84489628</v>
      </c>
      <c r="S9" s="4">
        <v>20900</v>
      </c>
      <c r="U9" s="4">
        <v>869350890307</v>
      </c>
      <c r="W9" s="4">
        <v>1752183334369.2</v>
      </c>
      <c r="Y9" s="1">
        <v>0.20968071392025286</v>
      </c>
    </row>
    <row r="10" spans="1:25" ht="21" x14ac:dyDescent="0.2">
      <c r="A10" s="20" t="s">
        <v>48</v>
      </c>
      <c r="C10" s="4">
        <v>27000000</v>
      </c>
      <c r="E10" s="4">
        <v>152346539657</v>
      </c>
      <c r="G10" s="4">
        <v>135296014500</v>
      </c>
      <c r="I10" s="4">
        <v>0</v>
      </c>
      <c r="K10" s="4">
        <v>0</v>
      </c>
      <c r="M10" s="4">
        <v>0</v>
      </c>
      <c r="O10" s="4">
        <v>0</v>
      </c>
      <c r="Q10" s="4">
        <v>27000000</v>
      </c>
      <c r="S10" s="4">
        <v>6750</v>
      </c>
      <c r="U10" s="4">
        <v>152346539657</v>
      </c>
      <c r="W10" s="4">
        <v>180841207500</v>
      </c>
      <c r="Y10" s="1">
        <v>2.1640950893104857E-2</v>
      </c>
    </row>
    <row r="11" spans="1:25" ht="21" x14ac:dyDescent="0.2">
      <c r="A11" s="20" t="s">
        <v>49</v>
      </c>
      <c r="C11" s="4">
        <v>1040401396</v>
      </c>
      <c r="E11" s="4">
        <v>2103894120533</v>
      </c>
      <c r="G11" s="4">
        <v>2050265159112.9199</v>
      </c>
      <c r="I11" s="4">
        <v>8000000</v>
      </c>
      <c r="K11" s="4">
        <v>19491788086</v>
      </c>
      <c r="M11" s="4">
        <v>0</v>
      </c>
      <c r="O11" s="4">
        <v>0</v>
      </c>
      <c r="Q11" s="4">
        <v>1048401396</v>
      </c>
      <c r="S11" s="4">
        <v>2848</v>
      </c>
      <c r="U11" s="4">
        <v>2123385908619</v>
      </c>
      <c r="W11" s="4">
        <v>2962766577139</v>
      </c>
      <c r="Y11" s="1">
        <v>0.35454909248821215</v>
      </c>
    </row>
    <row r="12" spans="1:25" ht="21" x14ac:dyDescent="0.2">
      <c r="A12" s="20" t="s">
        <v>61</v>
      </c>
      <c r="C12" s="4">
        <v>85000000</v>
      </c>
      <c r="E12" s="4">
        <v>282284601006</v>
      </c>
      <c r="G12" s="4">
        <v>266523722000</v>
      </c>
      <c r="I12" s="4">
        <v>0</v>
      </c>
      <c r="K12" s="4">
        <v>0</v>
      </c>
      <c r="M12" s="4">
        <v>0</v>
      </c>
      <c r="O12" s="4">
        <v>0</v>
      </c>
      <c r="Q12" s="4">
        <v>85000000</v>
      </c>
      <c r="S12" s="4">
        <v>4790</v>
      </c>
      <c r="U12" s="4">
        <v>282284601006</v>
      </c>
      <c r="W12" s="4">
        <v>404002730500</v>
      </c>
      <c r="Y12" s="1">
        <v>4.8346299896447974E-2</v>
      </c>
    </row>
    <row r="13" spans="1:25" ht="21" x14ac:dyDescent="0.2">
      <c r="A13" s="20" t="s">
        <v>62</v>
      </c>
      <c r="C13" s="4">
        <v>40000000</v>
      </c>
      <c r="E13" s="4">
        <v>60406862670</v>
      </c>
      <c r="G13" s="4">
        <v>86446562400</v>
      </c>
      <c r="I13" s="4">
        <v>0</v>
      </c>
      <c r="K13" s="4">
        <v>0</v>
      </c>
      <c r="M13" s="4">
        <v>0</v>
      </c>
      <c r="O13" s="4">
        <v>0</v>
      </c>
      <c r="Q13" s="4">
        <v>40000000</v>
      </c>
      <c r="S13" s="4">
        <v>2883</v>
      </c>
      <c r="U13" s="4">
        <v>60406862670</v>
      </c>
      <c r="W13" s="4">
        <v>114428576400</v>
      </c>
      <c r="Y13" s="1">
        <v>1.3693467528081493E-2</v>
      </c>
    </row>
    <row r="14" spans="1:25" ht="21" x14ac:dyDescent="0.2">
      <c r="A14" s="20" t="s">
        <v>64</v>
      </c>
      <c r="C14" s="4">
        <v>5300000</v>
      </c>
      <c r="E14" s="4">
        <v>51638075580</v>
      </c>
      <c r="G14" s="4">
        <v>72101315010</v>
      </c>
      <c r="I14" s="4">
        <v>0</v>
      </c>
      <c r="K14" s="4">
        <v>0</v>
      </c>
      <c r="M14" s="4">
        <v>0</v>
      </c>
      <c r="O14" s="4">
        <v>0</v>
      </c>
      <c r="Q14" s="4">
        <v>5300000</v>
      </c>
      <c r="S14" s="4">
        <v>18970</v>
      </c>
      <c r="U14" s="4">
        <v>51638075580</v>
      </c>
      <c r="W14" s="4">
        <v>99763818070</v>
      </c>
      <c r="Y14" s="1">
        <v>1.1938561556892486E-2</v>
      </c>
    </row>
    <row r="15" spans="1:25" ht="21" x14ac:dyDescent="0.2">
      <c r="A15" s="20" t="s">
        <v>65</v>
      </c>
      <c r="C15" s="4">
        <v>55000000</v>
      </c>
      <c r="E15" s="4">
        <v>189861489790</v>
      </c>
      <c r="G15" s="4">
        <v>289792453500</v>
      </c>
      <c r="I15" s="4">
        <v>8268194</v>
      </c>
      <c r="K15" s="4">
        <v>53807689365</v>
      </c>
      <c r="M15" s="4">
        <v>0</v>
      </c>
      <c r="O15" s="4">
        <v>0</v>
      </c>
      <c r="Q15" s="4">
        <v>63268194</v>
      </c>
      <c r="S15" s="4">
        <v>6990</v>
      </c>
      <c r="U15" s="4">
        <v>243669179155</v>
      </c>
      <c r="W15" s="4">
        <v>438826124714.05603</v>
      </c>
      <c r="Y15" s="1">
        <v>5.2513554553369118E-2</v>
      </c>
    </row>
    <row r="16" spans="1:25" ht="21" x14ac:dyDescent="0.2">
      <c r="A16" s="20" t="s">
        <v>50</v>
      </c>
      <c r="C16" s="4">
        <v>73000000</v>
      </c>
      <c r="E16" s="4">
        <v>298606518317</v>
      </c>
      <c r="G16" s="4">
        <v>233967343300</v>
      </c>
      <c r="I16" s="4">
        <v>0</v>
      </c>
      <c r="K16" s="4">
        <v>0</v>
      </c>
      <c r="M16" s="4">
        <v>0</v>
      </c>
      <c r="O16" s="4">
        <v>0</v>
      </c>
      <c r="Q16" s="4">
        <v>73000000</v>
      </c>
      <c r="S16" s="4">
        <v>4710</v>
      </c>
      <c r="U16" s="4">
        <v>298606518317</v>
      </c>
      <c r="W16" s="4">
        <v>341172194100</v>
      </c>
      <c r="Y16" s="1">
        <v>4.0827479536769511E-2</v>
      </c>
    </row>
    <row r="17" spans="1:25" ht="21" x14ac:dyDescent="0.2">
      <c r="A17" s="20" t="s">
        <v>85</v>
      </c>
      <c r="C17" s="4">
        <v>27458735</v>
      </c>
      <c r="E17" s="4">
        <v>26305468130</v>
      </c>
      <c r="G17" s="4">
        <v>31197218430.325199</v>
      </c>
      <c r="I17" s="4">
        <v>0</v>
      </c>
      <c r="K17" s="4">
        <v>0</v>
      </c>
      <c r="M17" s="4">
        <v>0</v>
      </c>
      <c r="O17" s="4">
        <v>0</v>
      </c>
      <c r="Q17" s="4">
        <v>27458735</v>
      </c>
      <c r="S17" s="4">
        <v>1788</v>
      </c>
      <c r="U17" s="4">
        <v>26305468130</v>
      </c>
      <c r="W17" s="4">
        <v>48716704413.468597</v>
      </c>
      <c r="Y17" s="1">
        <v>5.8298427800852776E-3</v>
      </c>
    </row>
    <row r="18" spans="1:25" ht="21" x14ac:dyDescent="0.2">
      <c r="A18" s="20" t="s">
        <v>79</v>
      </c>
      <c r="C18" s="4">
        <v>10000000</v>
      </c>
      <c r="E18" s="4">
        <v>31479636203</v>
      </c>
      <c r="G18" s="4">
        <v>28507917100</v>
      </c>
      <c r="I18" s="4">
        <v>0</v>
      </c>
      <c r="K18" s="4">
        <v>0</v>
      </c>
      <c r="M18" s="4">
        <v>0</v>
      </c>
      <c r="O18" s="4">
        <v>0</v>
      </c>
      <c r="Q18" s="4">
        <v>10000000</v>
      </c>
      <c r="S18" s="4">
        <v>3540</v>
      </c>
      <c r="U18" s="4">
        <v>31479636203</v>
      </c>
      <c r="W18" s="4">
        <v>35126358000</v>
      </c>
      <c r="Y18" s="1">
        <v>4.2035098031051408E-3</v>
      </c>
    </row>
    <row r="19" spans="1:25" ht="21" x14ac:dyDescent="0.2">
      <c r="A19" s="20" t="s">
        <v>101</v>
      </c>
      <c r="C19" s="4">
        <v>300000</v>
      </c>
      <c r="E19" s="4">
        <v>4117858896</v>
      </c>
      <c r="G19" s="4">
        <v>4685498940</v>
      </c>
      <c r="I19" s="4">
        <v>0</v>
      </c>
      <c r="K19" s="4">
        <v>0</v>
      </c>
      <c r="M19" s="4">
        <v>0</v>
      </c>
      <c r="O19" s="4">
        <v>0</v>
      </c>
      <c r="Q19" s="4">
        <v>300000</v>
      </c>
      <c r="S19" s="4">
        <v>19370</v>
      </c>
      <c r="U19" s="4">
        <v>4117858896</v>
      </c>
      <c r="W19" s="4">
        <v>5766080970</v>
      </c>
      <c r="Y19" s="1">
        <v>6.9001682106903882E-4</v>
      </c>
    </row>
    <row r="20" spans="1:25" ht="21" x14ac:dyDescent="0.2">
      <c r="A20" s="20" t="s">
        <v>67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0</v>
      </c>
      <c r="Q20" s="4">
        <v>0</v>
      </c>
      <c r="S20" s="4">
        <v>0</v>
      </c>
      <c r="U20" s="4">
        <v>0</v>
      </c>
      <c r="W20" s="4">
        <v>0</v>
      </c>
      <c r="Y20" s="1">
        <v>0</v>
      </c>
    </row>
    <row r="21" spans="1:25" ht="21" x14ac:dyDescent="0.2">
      <c r="A21" s="20" t="s">
        <v>68</v>
      </c>
      <c r="C21" s="4">
        <v>0</v>
      </c>
      <c r="E21" s="4">
        <v>0</v>
      </c>
      <c r="G21" s="4">
        <v>0</v>
      </c>
      <c r="I21" s="4">
        <v>0</v>
      </c>
      <c r="K21" s="4">
        <v>0</v>
      </c>
      <c r="M21" s="4">
        <v>0</v>
      </c>
      <c r="O21" s="4">
        <v>0</v>
      </c>
      <c r="Q21" s="4">
        <v>0</v>
      </c>
      <c r="S21" s="4">
        <v>0</v>
      </c>
      <c r="U21" s="4">
        <v>0</v>
      </c>
      <c r="W21" s="4">
        <v>0</v>
      </c>
      <c r="Y21" s="1">
        <v>0</v>
      </c>
    </row>
    <row r="22" spans="1:25" ht="21" x14ac:dyDescent="0.2">
      <c r="A22" s="20" t="s">
        <v>69</v>
      </c>
      <c r="C22" s="4">
        <v>3000001</v>
      </c>
      <c r="E22" s="4">
        <v>38939361594</v>
      </c>
      <c r="G22" s="4">
        <v>60042277714.085899</v>
      </c>
      <c r="I22" s="4">
        <v>0</v>
      </c>
      <c r="K22" s="4">
        <v>0</v>
      </c>
      <c r="M22" s="4">
        <v>0</v>
      </c>
      <c r="O22" s="4">
        <v>0</v>
      </c>
      <c r="Q22" s="4">
        <v>3000001</v>
      </c>
      <c r="S22" s="4">
        <v>23250</v>
      </c>
      <c r="U22" s="4">
        <v>38939361594</v>
      </c>
      <c r="W22" s="4">
        <v>69210855570.277496</v>
      </c>
      <c r="Y22" s="1">
        <v>8.2823419914741948E-3</v>
      </c>
    </row>
    <row r="23" spans="1:25" ht="21" x14ac:dyDescent="0.2">
      <c r="A23" s="20" t="s">
        <v>70</v>
      </c>
      <c r="C23" s="4">
        <v>5000000</v>
      </c>
      <c r="E23" s="4">
        <v>20180506279</v>
      </c>
      <c r="G23" s="4">
        <v>23591219250</v>
      </c>
      <c r="I23" s="4">
        <v>1000000</v>
      </c>
      <c r="K23" s="4">
        <v>4862823373</v>
      </c>
      <c r="M23" s="4">
        <v>0</v>
      </c>
      <c r="O23" s="4">
        <v>0</v>
      </c>
      <c r="Q23" s="4">
        <v>6000000</v>
      </c>
      <c r="S23" s="4">
        <v>4740</v>
      </c>
      <c r="U23" s="4">
        <v>25043329652</v>
      </c>
      <c r="W23" s="4">
        <v>28220158800</v>
      </c>
      <c r="Y23" s="1">
        <v>3.3770570282573506E-3</v>
      </c>
    </row>
    <row r="24" spans="1:25" ht="21" x14ac:dyDescent="0.2">
      <c r="A24" s="20" t="s">
        <v>71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0</v>
      </c>
      <c r="Q24" s="4">
        <v>0</v>
      </c>
      <c r="S24" s="4">
        <v>0</v>
      </c>
      <c r="U24" s="4">
        <v>0</v>
      </c>
      <c r="W24" s="4">
        <v>0</v>
      </c>
      <c r="Y24" s="1">
        <v>0</v>
      </c>
    </row>
    <row r="25" spans="1:25" ht="21" x14ac:dyDescent="0.2">
      <c r="A25" s="20" t="s">
        <v>81</v>
      </c>
      <c r="C25" s="4">
        <v>2000000</v>
      </c>
      <c r="E25" s="4">
        <v>4443360508</v>
      </c>
      <c r="G25" s="4">
        <v>5620217280</v>
      </c>
      <c r="I25" s="4">
        <v>0</v>
      </c>
      <c r="K25" s="4">
        <v>0</v>
      </c>
      <c r="M25" s="4">
        <v>0</v>
      </c>
      <c r="O25" s="4">
        <v>0</v>
      </c>
      <c r="Q25" s="4">
        <v>2000000</v>
      </c>
      <c r="S25" s="4">
        <v>3510</v>
      </c>
      <c r="U25" s="4">
        <v>4443360508</v>
      </c>
      <c r="W25" s="4">
        <v>6965735400</v>
      </c>
      <c r="Y25" s="1">
        <v>8.3357736773440928E-4</v>
      </c>
    </row>
    <row r="26" spans="1:25" ht="21" x14ac:dyDescent="0.2">
      <c r="A26" s="20" t="s">
        <v>100</v>
      </c>
      <c r="C26" s="4">
        <v>1000000</v>
      </c>
      <c r="E26" s="4">
        <v>12212931138</v>
      </c>
      <c r="G26" s="4">
        <v>11450795800</v>
      </c>
      <c r="I26" s="4">
        <v>0</v>
      </c>
      <c r="K26" s="4">
        <v>0</v>
      </c>
      <c r="M26" s="4">
        <v>0</v>
      </c>
      <c r="O26" s="4">
        <v>0</v>
      </c>
      <c r="Q26" s="4">
        <v>1000000</v>
      </c>
      <c r="S26" s="4">
        <v>14690</v>
      </c>
      <c r="U26" s="4">
        <v>12212931138</v>
      </c>
      <c r="W26" s="4">
        <v>14576446300</v>
      </c>
      <c r="Y26" s="1">
        <v>1.7443378250738566E-3</v>
      </c>
    </row>
    <row r="27" spans="1:25" ht="21" x14ac:dyDescent="0.2">
      <c r="A27" s="20" t="s">
        <v>86</v>
      </c>
      <c r="C27" s="4">
        <v>0</v>
      </c>
      <c r="E27" s="4">
        <v>0</v>
      </c>
      <c r="G27" s="4">
        <v>0</v>
      </c>
      <c r="I27" s="4">
        <v>0</v>
      </c>
      <c r="K27" s="4">
        <v>0</v>
      </c>
      <c r="M27" s="4">
        <v>0</v>
      </c>
      <c r="O27" s="4">
        <v>0</v>
      </c>
      <c r="Q27" s="4">
        <v>0</v>
      </c>
      <c r="S27" s="4">
        <v>0</v>
      </c>
      <c r="U27" s="4">
        <v>0</v>
      </c>
      <c r="W27" s="4">
        <v>0</v>
      </c>
      <c r="Y27" s="1">
        <v>0</v>
      </c>
    </row>
    <row r="28" spans="1:25" ht="21" x14ac:dyDescent="0.2">
      <c r="A28" s="20" t="s">
        <v>87</v>
      </c>
      <c r="C28" s="4">
        <v>0</v>
      </c>
      <c r="E28" s="4">
        <v>0</v>
      </c>
      <c r="G28" s="4">
        <v>0</v>
      </c>
      <c r="I28" s="4">
        <v>0</v>
      </c>
      <c r="K28" s="4">
        <v>0</v>
      </c>
      <c r="M28" s="4">
        <v>0</v>
      </c>
      <c r="O28" s="4">
        <v>0</v>
      </c>
      <c r="Q28" s="4">
        <v>0</v>
      </c>
      <c r="S28" s="4">
        <v>0</v>
      </c>
      <c r="U28" s="4">
        <v>0</v>
      </c>
      <c r="W28" s="4">
        <v>0</v>
      </c>
      <c r="Y28" s="1">
        <v>0</v>
      </c>
    </row>
    <row r="29" spans="1:25" ht="21" x14ac:dyDescent="0.2">
      <c r="A29" s="20" t="s">
        <v>88</v>
      </c>
      <c r="C29" s="4">
        <v>1197239</v>
      </c>
      <c r="E29" s="4">
        <v>71560063259</v>
      </c>
      <c r="G29" s="4">
        <v>82374834311.030197</v>
      </c>
      <c r="I29" s="4">
        <v>2285638</v>
      </c>
      <c r="K29" s="4">
        <v>0</v>
      </c>
      <c r="M29" s="4">
        <v>0</v>
      </c>
      <c r="O29" s="4">
        <v>0</v>
      </c>
      <c r="Q29" s="4">
        <v>3482877</v>
      </c>
      <c r="S29" s="4">
        <v>29760</v>
      </c>
      <c r="U29" s="4">
        <v>71560063259</v>
      </c>
      <c r="W29" s="4">
        <v>102849201777.11</v>
      </c>
      <c r="Y29" s="1">
        <v>1.2307784026787536E-2</v>
      </c>
    </row>
    <row r="30" spans="1:25" ht="21" x14ac:dyDescent="0.2">
      <c r="A30" s="20" t="s">
        <v>84</v>
      </c>
      <c r="C30" s="4">
        <v>0</v>
      </c>
      <c r="E30" s="4">
        <v>0</v>
      </c>
      <c r="G30" s="4">
        <v>0</v>
      </c>
      <c r="I30" s="4">
        <v>0</v>
      </c>
      <c r="K30" s="4">
        <v>0</v>
      </c>
      <c r="M30" s="4">
        <v>0</v>
      </c>
      <c r="O30" s="4">
        <v>0</v>
      </c>
      <c r="Q30" s="4">
        <v>0</v>
      </c>
      <c r="S30" s="4">
        <v>0</v>
      </c>
      <c r="U30" s="4">
        <v>0</v>
      </c>
      <c r="W30" s="4">
        <v>0</v>
      </c>
      <c r="Y30" s="1">
        <v>0</v>
      </c>
    </row>
    <row r="31" spans="1:25" ht="21" x14ac:dyDescent="0.2">
      <c r="A31" s="20" t="s">
        <v>51</v>
      </c>
      <c r="C31" s="4">
        <v>220000000</v>
      </c>
      <c r="E31" s="4">
        <v>430814125391</v>
      </c>
      <c r="G31" s="4">
        <v>468252213000</v>
      </c>
      <c r="I31" s="4">
        <v>3000000</v>
      </c>
      <c r="K31" s="4">
        <v>8302057896</v>
      </c>
      <c r="M31" s="4">
        <v>0</v>
      </c>
      <c r="O31" s="4">
        <v>0</v>
      </c>
      <c r="Q31" s="4">
        <v>223000000</v>
      </c>
      <c r="S31" s="4">
        <v>2788</v>
      </c>
      <c r="U31" s="4">
        <v>439116183287</v>
      </c>
      <c r="W31" s="4">
        <v>616918073480</v>
      </c>
      <c r="Y31" s="1">
        <v>7.3825506464003973E-2</v>
      </c>
    </row>
    <row r="32" spans="1:25" ht="21" x14ac:dyDescent="0.2">
      <c r="A32" s="20" t="s">
        <v>52</v>
      </c>
      <c r="C32" s="4">
        <v>170802524</v>
      </c>
      <c r="E32" s="4">
        <v>357746398951</v>
      </c>
      <c r="G32" s="4">
        <v>356082145248.39697</v>
      </c>
      <c r="I32" s="4">
        <v>0</v>
      </c>
      <c r="K32" s="4">
        <v>0</v>
      </c>
      <c r="M32" s="4">
        <v>0</v>
      </c>
      <c r="O32" s="4">
        <v>0</v>
      </c>
      <c r="Q32" s="4">
        <v>170802524</v>
      </c>
      <c r="S32" s="4">
        <v>2487</v>
      </c>
      <c r="U32" s="4">
        <v>357746398951</v>
      </c>
      <c r="W32" s="4">
        <v>421502282357.33698</v>
      </c>
      <c r="Y32" s="1">
        <v>5.044044064916315E-2</v>
      </c>
    </row>
    <row r="33" spans="1:27" ht="21" x14ac:dyDescent="0.2">
      <c r="A33" s="20" t="s">
        <v>89</v>
      </c>
      <c r="C33" s="4">
        <v>0</v>
      </c>
      <c r="E33" s="4">
        <v>0</v>
      </c>
      <c r="G33" s="4">
        <v>0</v>
      </c>
      <c r="I33" s="4">
        <v>0</v>
      </c>
      <c r="K33" s="4">
        <v>0</v>
      </c>
      <c r="M33" s="4">
        <v>0</v>
      </c>
      <c r="O33" s="4">
        <v>0</v>
      </c>
      <c r="Q33" s="4">
        <v>0</v>
      </c>
      <c r="S33" s="4">
        <v>0</v>
      </c>
      <c r="U33" s="4">
        <v>0</v>
      </c>
      <c r="W33" s="4">
        <v>0</v>
      </c>
      <c r="Y33" s="1">
        <v>0</v>
      </c>
    </row>
    <row r="34" spans="1:27" ht="21" x14ac:dyDescent="0.2">
      <c r="A34" s="20" t="s">
        <v>90</v>
      </c>
      <c r="C34" s="4">
        <v>1400000</v>
      </c>
      <c r="E34" s="4">
        <v>9421030894</v>
      </c>
      <c r="G34" s="4">
        <v>13086056760</v>
      </c>
      <c r="I34" s="4">
        <v>5000000</v>
      </c>
      <c r="K34" s="4">
        <v>59708640876</v>
      </c>
      <c r="M34" s="4">
        <v>0</v>
      </c>
      <c r="O34" s="4">
        <v>0</v>
      </c>
      <c r="Q34" s="4">
        <v>6400000</v>
      </c>
      <c r="S34" s="4">
        <v>11300</v>
      </c>
      <c r="U34" s="4">
        <v>69129671770</v>
      </c>
      <c r="W34" s="4">
        <v>71760966400</v>
      </c>
      <c r="Y34" s="1">
        <v>8.5875092926712936E-3</v>
      </c>
    </row>
    <row r="35" spans="1:27" ht="21" x14ac:dyDescent="0.2">
      <c r="A35" s="20" t="s">
        <v>91</v>
      </c>
      <c r="C35" s="4">
        <v>6100000</v>
      </c>
      <c r="E35" s="4">
        <v>63222978305</v>
      </c>
      <c r="G35" s="4">
        <v>67065544760</v>
      </c>
      <c r="I35" s="4">
        <v>0</v>
      </c>
      <c r="K35" s="4">
        <v>0</v>
      </c>
      <c r="M35" s="4">
        <v>0</v>
      </c>
      <c r="O35" s="4">
        <v>0</v>
      </c>
      <c r="Q35" s="4">
        <v>6100000</v>
      </c>
      <c r="S35" s="4">
        <v>12050</v>
      </c>
      <c r="U35" s="4">
        <v>63222978305</v>
      </c>
      <c r="W35" s="4">
        <v>72936806350</v>
      </c>
      <c r="Y35" s="1">
        <v>8.7282200021820168E-3</v>
      </c>
    </row>
    <row r="36" spans="1:27" ht="21" x14ac:dyDescent="0.2">
      <c r="A36" s="20" t="s">
        <v>92</v>
      </c>
      <c r="C36" s="4">
        <v>8656417</v>
      </c>
      <c r="E36" s="4">
        <v>40183087714</v>
      </c>
      <c r="G36" s="4">
        <v>33069586151.871498</v>
      </c>
      <c r="I36" s="4">
        <v>0</v>
      </c>
      <c r="K36" s="4">
        <v>0</v>
      </c>
      <c r="M36" s="4">
        <v>0</v>
      </c>
      <c r="O36" s="4">
        <v>0</v>
      </c>
      <c r="Q36" s="4">
        <v>8656417</v>
      </c>
      <c r="S36" s="4">
        <v>5750</v>
      </c>
      <c r="U36" s="4">
        <v>40183087714</v>
      </c>
      <c r="W36" s="4">
        <v>49389641655.392502</v>
      </c>
      <c r="Y36" s="1">
        <v>5.910372002423149E-3</v>
      </c>
    </row>
    <row r="37" spans="1:27" ht="21" x14ac:dyDescent="0.2">
      <c r="A37" s="20" t="s">
        <v>93</v>
      </c>
      <c r="C37" s="4">
        <v>585000</v>
      </c>
      <c r="E37" s="4">
        <v>4856607006</v>
      </c>
      <c r="G37" s="4">
        <v>3591417076.6500001</v>
      </c>
      <c r="I37" s="4">
        <v>0</v>
      </c>
      <c r="K37" s="4">
        <v>0</v>
      </c>
      <c r="M37" s="4">
        <v>0</v>
      </c>
      <c r="O37" s="4">
        <v>0</v>
      </c>
      <c r="Q37" s="4">
        <v>585000</v>
      </c>
      <c r="S37" s="4">
        <v>6187</v>
      </c>
      <c r="U37" s="4">
        <v>4856607006</v>
      </c>
      <c r="W37" s="4">
        <v>3591417076.6500001</v>
      </c>
      <c r="Y37" s="1">
        <v>4.2977859784773255E-4</v>
      </c>
    </row>
    <row r="38" spans="1:27" ht="21" x14ac:dyDescent="0.2">
      <c r="A38" s="20" t="s">
        <v>94</v>
      </c>
      <c r="C38" s="4">
        <v>1000000</v>
      </c>
      <c r="E38" s="4">
        <v>21727728820</v>
      </c>
      <c r="G38" s="4">
        <v>28805598100</v>
      </c>
      <c r="I38" s="4">
        <v>0</v>
      </c>
      <c r="K38" s="4">
        <v>0</v>
      </c>
      <c r="M38" s="4">
        <v>0</v>
      </c>
      <c r="O38" s="4">
        <v>0</v>
      </c>
      <c r="Q38" s="4">
        <v>1000000</v>
      </c>
      <c r="S38" s="4">
        <v>34770</v>
      </c>
      <c r="U38" s="4">
        <v>21727728820</v>
      </c>
      <c r="W38" s="4">
        <v>34501227900</v>
      </c>
      <c r="Y38" s="1">
        <v>4.1287015777956423E-3</v>
      </c>
    </row>
    <row r="39" spans="1:27" ht="21" x14ac:dyDescent="0.2">
      <c r="A39" s="20" t="s">
        <v>107</v>
      </c>
      <c r="C39" s="4">
        <v>0</v>
      </c>
      <c r="E39" s="4">
        <v>0</v>
      </c>
      <c r="G39" s="4">
        <v>0</v>
      </c>
      <c r="I39" s="4">
        <v>200000</v>
      </c>
      <c r="K39" s="4">
        <v>757998836</v>
      </c>
      <c r="M39" s="4">
        <v>0</v>
      </c>
      <c r="O39" s="4">
        <v>0</v>
      </c>
      <c r="Q39" s="4">
        <v>200000</v>
      </c>
      <c r="S39" s="4">
        <v>4170</v>
      </c>
      <c r="U39" s="4">
        <v>757998836</v>
      </c>
      <c r="W39" s="4">
        <v>827553180</v>
      </c>
      <c r="Y39" s="1">
        <v>9.9031841124002474E-5</v>
      </c>
    </row>
    <row r="40" spans="1:27" ht="21.75" thickBot="1" x14ac:dyDescent="0.25">
      <c r="A40" s="20" t="s">
        <v>108</v>
      </c>
      <c r="C40" s="4">
        <v>0</v>
      </c>
      <c r="E40" s="4">
        <v>0</v>
      </c>
      <c r="G40" s="4">
        <v>0</v>
      </c>
      <c r="I40" s="4">
        <v>1670909</v>
      </c>
      <c r="K40" s="4">
        <v>20681745171</v>
      </c>
      <c r="M40" s="4">
        <v>0</v>
      </c>
      <c r="O40" s="4">
        <v>0</v>
      </c>
      <c r="Q40" s="4">
        <v>1670909</v>
      </c>
      <c r="S40" s="4">
        <v>11970</v>
      </c>
      <c r="U40" s="4">
        <v>20681745171</v>
      </c>
      <c r="W40" s="4">
        <v>19846174694.9571</v>
      </c>
      <c r="Y40" s="1">
        <v>2.3749570019297003E-3</v>
      </c>
    </row>
    <row r="41" spans="1:27" s="20" customFormat="1" ht="21.75" thickBot="1" x14ac:dyDescent="0.25">
      <c r="E41" s="21">
        <f>SUM(E9:E40)</f>
        <v>5145600240948</v>
      </c>
      <c r="G41" s="21">
        <f>SUM(G9:G40)</f>
        <v>5726734089824.459</v>
      </c>
      <c r="I41" s="20" t="s">
        <v>15</v>
      </c>
      <c r="K41" s="21">
        <f>SUM(K9:K40)</f>
        <v>167612743603</v>
      </c>
      <c r="M41" s="20" t="s">
        <v>15</v>
      </c>
      <c r="O41" s="21">
        <f>SUM(O9:O40)</f>
        <v>0</v>
      </c>
      <c r="S41" s="20" t="s">
        <v>15</v>
      </c>
      <c r="U41" s="21">
        <f>SUM(U9:U40)</f>
        <v>5313212984551</v>
      </c>
      <c r="W41" s="21">
        <f>SUM(W9:W40)</f>
        <v>7896690247117.4492</v>
      </c>
      <c r="Y41" s="13">
        <f>SUM(Y9:Y40)</f>
        <v>0.94498310544585795</v>
      </c>
      <c r="AA41" s="4"/>
    </row>
    <row r="42" spans="1:27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zoomScaleNormal="100" workbookViewId="0">
      <selection activeCell="K26" sqref="K26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</row>
    <row r="3" spans="1:20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</row>
    <row r="4" spans="1:20" ht="24" x14ac:dyDescent="0.2">
      <c r="A4" s="57" t="str">
        <f>+سهام!A4</f>
        <v>برای ماه منتهی به 1405/05/31</v>
      </c>
      <c r="B4" s="57" t="s">
        <v>16</v>
      </c>
      <c r="C4" s="57" t="s">
        <v>16</v>
      </c>
      <c r="D4" s="57" t="s">
        <v>16</v>
      </c>
      <c r="E4" s="57" t="s">
        <v>16</v>
      </c>
      <c r="F4" s="57" t="s">
        <v>16</v>
      </c>
      <c r="G4" s="57" t="s">
        <v>16</v>
      </c>
      <c r="H4" s="57" t="s">
        <v>16</v>
      </c>
      <c r="I4" s="57" t="s">
        <v>16</v>
      </c>
      <c r="J4" s="57" t="s">
        <v>16</v>
      </c>
      <c r="K4" s="57" t="s">
        <v>16</v>
      </c>
    </row>
    <row r="5" spans="1:20" ht="25.5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24.75" thickBot="1" x14ac:dyDescent="0.25">
      <c r="A6" s="59" t="s">
        <v>17</v>
      </c>
      <c r="C6" s="38" t="str">
        <f>+سهام!C6</f>
        <v>1405/04/31</v>
      </c>
      <c r="E6" s="59" t="s">
        <v>5</v>
      </c>
      <c r="F6" s="59" t="s">
        <v>5</v>
      </c>
      <c r="G6" s="59" t="s">
        <v>5</v>
      </c>
      <c r="I6" s="59" t="str">
        <f>+سهام!Q6</f>
        <v>1405/05/31</v>
      </c>
      <c r="J6" s="59" t="s">
        <v>4</v>
      </c>
      <c r="K6" s="59" t="s">
        <v>4</v>
      </c>
    </row>
    <row r="7" spans="1:20" ht="24.75" thickBot="1" x14ac:dyDescent="0.25">
      <c r="A7" s="59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4124639828</v>
      </c>
      <c r="E8" s="30">
        <v>405316469823</v>
      </c>
      <c r="G8" s="30">
        <v>176520028000</v>
      </c>
      <c r="I8" s="30">
        <f>+C8+E8-G8</f>
        <v>232921081651</v>
      </c>
      <c r="K8" s="41">
        <v>2.7873258311317997E-2</v>
      </c>
    </row>
    <row r="9" spans="1:20" ht="24" x14ac:dyDescent="0.2">
      <c r="A9" s="27" t="s">
        <v>47</v>
      </c>
      <c r="C9" s="30">
        <v>15439986</v>
      </c>
      <c r="E9" s="30">
        <v>65290</v>
      </c>
      <c r="G9" s="30">
        <v>0</v>
      </c>
      <c r="I9" s="30">
        <f t="shared" ref="I9:I10" si="0">+C9+E9-G9</f>
        <v>15505276</v>
      </c>
      <c r="K9" s="41">
        <v>1.855489250148019E-6</v>
      </c>
    </row>
    <row r="10" spans="1:20" ht="24.75" thickBot="1" x14ac:dyDescent="0.25">
      <c r="A10" s="53" t="s">
        <v>109</v>
      </c>
      <c r="C10" s="30">
        <v>0</v>
      </c>
      <c r="E10" s="30">
        <v>21175000</v>
      </c>
      <c r="G10" s="30">
        <v>2000000</v>
      </c>
      <c r="I10" s="30">
        <f t="shared" si="0"/>
        <v>19175000</v>
      </c>
      <c r="K10" s="41">
        <v>2.2946387005035101E-6</v>
      </c>
    </row>
    <row r="11" spans="1:20" s="27" customFormat="1" ht="24.75" thickBot="1" x14ac:dyDescent="0.25">
      <c r="A11" s="27" t="s">
        <v>15</v>
      </c>
      <c r="C11" s="26">
        <f>SUM(C8:C10)</f>
        <v>4140079814</v>
      </c>
      <c r="E11" s="26">
        <f>SUM(E8:E10)</f>
        <v>405337710113</v>
      </c>
      <c r="G11" s="26">
        <f>SUM(G8:G10)</f>
        <v>176522028000</v>
      </c>
      <c r="I11" s="26">
        <f>SUM(I8:I10)</f>
        <v>232955761927</v>
      </c>
      <c r="K11" s="42">
        <f>SUM(K8:K10)</f>
        <v>2.7877408439268649E-2</v>
      </c>
    </row>
    <row r="12" spans="1:20" ht="23.25" thickTop="1" x14ac:dyDescent="0.2"/>
    <row r="13" spans="1:20" x14ac:dyDescent="0.45">
      <c r="I13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K26" sqref="K26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60" t="str">
        <f>+سهام!A2</f>
        <v>صندوق سرمایه‌گذاری بخشی صنایع مفید - معدن</v>
      </c>
      <c r="B2" s="60" t="s">
        <v>0</v>
      </c>
      <c r="C2" s="60" t="s">
        <v>0</v>
      </c>
      <c r="D2" s="60" t="s">
        <v>0</v>
      </c>
      <c r="E2" s="60" t="s">
        <v>0</v>
      </c>
    </row>
    <row r="3" spans="1:5" ht="26.25" x14ac:dyDescent="0.2">
      <c r="A3" s="60" t="s">
        <v>22</v>
      </c>
      <c r="B3" s="60" t="s">
        <v>22</v>
      </c>
      <c r="C3" s="60" t="s">
        <v>22</v>
      </c>
      <c r="D3" s="60" t="s">
        <v>22</v>
      </c>
      <c r="E3" s="60" t="s">
        <v>22</v>
      </c>
    </row>
    <row r="4" spans="1:5" ht="26.25" x14ac:dyDescent="0.2">
      <c r="A4" s="60" t="str">
        <f>+'جمع درآمدها'!A4</f>
        <v>برای ماه منتهی به 1405/05/31</v>
      </c>
      <c r="B4" s="60" t="s">
        <v>2</v>
      </c>
      <c r="C4" s="60" t="s">
        <v>2</v>
      </c>
      <c r="D4" s="60" t="s">
        <v>2</v>
      </c>
      <c r="E4" s="60" t="s">
        <v>2</v>
      </c>
    </row>
    <row r="5" spans="1:5" ht="26.25" x14ac:dyDescent="0.2">
      <c r="E5" s="46" t="s">
        <v>76</v>
      </c>
    </row>
    <row r="6" spans="1:5" ht="27" thickBot="1" x14ac:dyDescent="0.25">
      <c r="A6" s="61" t="s">
        <v>44</v>
      </c>
      <c r="C6" s="14" t="s">
        <v>24</v>
      </c>
      <c r="E6" s="14" t="s">
        <v>75</v>
      </c>
    </row>
    <row r="7" spans="1:5" ht="27" thickBot="1" x14ac:dyDescent="0.25">
      <c r="A7" s="61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1175000</v>
      </c>
      <c r="D8" s="10"/>
      <c r="E8" s="11">
        <v>1091281339</v>
      </c>
    </row>
    <row r="9" spans="1:5" ht="24.75" thickBot="1" x14ac:dyDescent="0.25">
      <c r="A9" s="10" t="s">
        <v>15</v>
      </c>
      <c r="B9" s="10"/>
      <c r="C9" s="12">
        <f>SUM(C8:C8)</f>
        <v>1175000</v>
      </c>
      <c r="D9" s="10"/>
      <c r="E9" s="12">
        <f>SUM(E8:E8)</f>
        <v>1091281339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topLeftCell="A4" workbookViewId="0">
      <selection activeCell="K26" sqref="K26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22</v>
      </c>
      <c r="B3" s="62" t="s">
        <v>22</v>
      </c>
      <c r="C3" s="62" t="s">
        <v>22</v>
      </c>
      <c r="D3" s="62" t="s">
        <v>22</v>
      </c>
      <c r="E3" s="62" t="s">
        <v>22</v>
      </c>
      <c r="F3" s="62" t="s">
        <v>22</v>
      </c>
      <c r="G3" s="62" t="s">
        <v>22</v>
      </c>
    </row>
    <row r="4" spans="1:7" ht="26.25" x14ac:dyDescent="0.45">
      <c r="A4" s="62" t="str">
        <f>+سهام!A4</f>
        <v>برای ماه منتهی به 1405/05/31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سهام'!I54</f>
        <v>2009179587999</v>
      </c>
      <c r="D7" s="8"/>
      <c r="E7" s="1">
        <f>+C7/$C$10</f>
        <v>0.99941981136002023</v>
      </c>
      <c r="F7" s="8"/>
      <c r="G7" s="1">
        <v>0.24043500593920225</v>
      </c>
    </row>
    <row r="8" spans="1:7" ht="21" x14ac:dyDescent="0.55000000000000004">
      <c r="A8" s="29" t="s">
        <v>42</v>
      </c>
      <c r="C8" s="8">
        <f>+'درآمد سپرده بانکی'!C10</f>
        <v>1165204893</v>
      </c>
      <c r="D8" s="8"/>
      <c r="E8" s="1">
        <f t="shared" ref="E8:E9" si="0">+C8/$C$10</f>
        <v>5.7960416346734865E-4</v>
      </c>
      <c r="F8" s="8"/>
      <c r="G8" s="1">
        <v>1.3943803084713699E-4</v>
      </c>
    </row>
    <row r="9" spans="1:7" ht="21.75" thickBot="1" x14ac:dyDescent="0.6">
      <c r="A9" s="29" t="s">
        <v>77</v>
      </c>
      <c r="C9" s="8">
        <f>+'سایر درآمدها'!C9</f>
        <v>1175000</v>
      </c>
      <c r="D9" s="8"/>
      <c r="E9" s="1">
        <f t="shared" si="0"/>
        <v>5.844765123846203E-7</v>
      </c>
      <c r="F9" s="8"/>
      <c r="G9" s="1">
        <v>1.406101941638396E-7</v>
      </c>
    </row>
    <row r="10" spans="1:7" s="29" customFormat="1" ht="21.75" thickBot="1" x14ac:dyDescent="0.6">
      <c r="A10" s="29" t="s">
        <v>15</v>
      </c>
      <c r="C10" s="6">
        <f>SUM(C7:C9)</f>
        <v>2010345967892</v>
      </c>
      <c r="D10" s="5"/>
      <c r="E10" s="7">
        <f>SUM(E7:E9)</f>
        <v>1</v>
      </c>
      <c r="F10" s="5"/>
      <c r="G10" s="13">
        <f>SUM(G7:G9)</f>
        <v>0.24057458458024356</v>
      </c>
    </row>
    <row r="11" spans="1:7" ht="19.5" thickTop="1" x14ac:dyDescent="0.45"/>
    <row r="12" spans="1:7" x14ac:dyDescent="0.45">
      <c r="C12" s="19"/>
      <c r="G12" s="19"/>
    </row>
    <row r="13" spans="1:7" x14ac:dyDescent="0.45">
      <c r="C13" s="19"/>
      <c r="E13" s="35"/>
      <c r="G13" s="19"/>
    </row>
    <row r="14" spans="1:7" x14ac:dyDescent="0.45">
      <c r="C14" s="47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5"/>
  <sheetViews>
    <sheetView rightToLeft="1" topLeftCell="A43" zoomScale="85" zoomScaleNormal="85" workbookViewId="0">
      <selection activeCell="K26" sqref="K26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22</v>
      </c>
      <c r="B3" s="62" t="s">
        <v>22</v>
      </c>
      <c r="C3" s="62" t="s">
        <v>22</v>
      </c>
      <c r="D3" s="62" t="s">
        <v>22</v>
      </c>
      <c r="E3" s="62" t="s">
        <v>22</v>
      </c>
      <c r="F3" s="62" t="s">
        <v>22</v>
      </c>
      <c r="G3" s="62" t="s">
        <v>22</v>
      </c>
      <c r="H3" s="62" t="s">
        <v>22</v>
      </c>
      <c r="I3" s="62" t="s">
        <v>22</v>
      </c>
      <c r="J3" s="62" t="s">
        <v>22</v>
      </c>
      <c r="K3" s="62" t="s">
        <v>22</v>
      </c>
      <c r="L3" s="62" t="s">
        <v>22</v>
      </c>
      <c r="M3" s="62" t="s">
        <v>22</v>
      </c>
      <c r="N3" s="62" t="s">
        <v>22</v>
      </c>
      <c r="O3" s="62" t="s">
        <v>22</v>
      </c>
      <c r="P3" s="62" t="s">
        <v>22</v>
      </c>
      <c r="Q3" s="62" t="s">
        <v>22</v>
      </c>
      <c r="R3" s="62" t="s">
        <v>22</v>
      </c>
      <c r="S3" s="62" t="s">
        <v>22</v>
      </c>
      <c r="T3" s="62" t="s">
        <v>22</v>
      </c>
      <c r="U3" s="62" t="s">
        <v>22</v>
      </c>
    </row>
    <row r="4" spans="1:21" ht="26.25" x14ac:dyDescent="0.45">
      <c r="A4" s="62" t="str">
        <f>+سهام!A4</f>
        <v>برای ماه منتهی به 1405/05/31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3" t="s">
        <v>3</v>
      </c>
      <c r="C6" s="63" t="s">
        <v>24</v>
      </c>
      <c r="D6" s="63" t="s">
        <v>24</v>
      </c>
      <c r="E6" s="63" t="s">
        <v>24</v>
      </c>
      <c r="F6" s="63" t="s">
        <v>24</v>
      </c>
      <c r="G6" s="63" t="s">
        <v>24</v>
      </c>
      <c r="H6" s="63" t="s">
        <v>24</v>
      </c>
      <c r="I6" s="63" t="s">
        <v>24</v>
      </c>
      <c r="J6" s="63" t="s">
        <v>24</v>
      </c>
      <c r="K6" s="63" t="s">
        <v>24</v>
      </c>
      <c r="M6" s="63" t="s">
        <v>25</v>
      </c>
      <c r="N6" s="63" t="s">
        <v>25</v>
      </c>
      <c r="O6" s="63" t="s">
        <v>25</v>
      </c>
      <c r="P6" s="63" t="s">
        <v>25</v>
      </c>
      <c r="Q6" s="63" t="s">
        <v>25</v>
      </c>
      <c r="R6" s="63" t="s">
        <v>25</v>
      </c>
      <c r="S6" s="63" t="s">
        <v>25</v>
      </c>
      <c r="T6" s="63" t="s">
        <v>25</v>
      </c>
      <c r="U6" s="63" t="s">
        <v>25</v>
      </c>
    </row>
    <row r="7" spans="1:21" ht="27" thickBot="1" x14ac:dyDescent="0.5">
      <c r="A7" s="63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45545193000</v>
      </c>
      <c r="F8" s="8"/>
      <c r="G8" s="8">
        <f>IFERROR(VLOOKUP(A8,'درآمد ناشی از فروش'!A:Q,9,0),0)</f>
        <v>0</v>
      </c>
      <c r="H8" s="8"/>
      <c r="I8" s="8">
        <f>+G8+E8+C8</f>
        <v>45545193000</v>
      </c>
      <c r="J8" s="8"/>
      <c r="K8" s="1">
        <f t="shared" ref="K8:K14" si="0">+I8/$I$54</f>
        <v>2.2668552513695289E-2</v>
      </c>
      <c r="L8" s="8"/>
      <c r="M8" s="8">
        <f>IFERROR(VLOOKUP(A8,'درآمد سود سهام'!A:S,19,0),0)</f>
        <v>18479607676</v>
      </c>
      <c r="N8" s="8"/>
      <c r="O8" s="8">
        <f>IFERROR(VLOOKUP(A8,'درآمد ناشی از تغییر قیمت اوراق'!A:Q,17,0),0)</f>
        <v>23343270397</v>
      </c>
      <c r="P8" s="8"/>
      <c r="Q8" s="8">
        <f>IFERROR(VLOOKUP(A8,'درآمد ناشی از فروش'!A:Q,17,0),0)</f>
        <v>1639525235</v>
      </c>
      <c r="R8" s="8"/>
      <c r="S8" s="8">
        <f>+Q8+O8+M8</f>
        <v>43462403308</v>
      </c>
      <c r="T8" s="8"/>
      <c r="U8" s="1">
        <f t="shared" ref="U8:U14" si="1">+S8/$S$54</f>
        <v>1.706738150176396E-2</v>
      </c>
    </row>
    <row r="9" spans="1:21" ht="21" x14ac:dyDescent="0.55000000000000004">
      <c r="A9" s="25" t="s">
        <v>81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1345518120</v>
      </c>
      <c r="F9" s="8"/>
      <c r="G9" s="8">
        <f>IFERROR(VLOOKUP(A9,'درآمد ناشی از فروش'!A:Q,9,0),0)</f>
        <v>0</v>
      </c>
      <c r="H9" s="8"/>
      <c r="I9" s="8">
        <f t="shared" ref="I9:I53" si="2">+G9+E9+C9</f>
        <v>1345518120</v>
      </c>
      <c r="J9" s="8"/>
      <c r="K9" s="1">
        <f t="shared" si="0"/>
        <v>6.6968534223465831E-4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2522374892</v>
      </c>
      <c r="P9" s="8"/>
      <c r="Q9" s="8">
        <f>IFERROR(VLOOKUP(A9,'درآمد ناشی از فروش'!A:Q,17,0),0)</f>
        <v>0</v>
      </c>
      <c r="R9" s="8"/>
      <c r="S9" s="8">
        <f t="shared" ref="S9:S53" si="3">+Q9+O9+M9</f>
        <v>2522374892</v>
      </c>
      <c r="T9" s="8"/>
      <c r="U9" s="1">
        <f t="shared" si="1"/>
        <v>9.9051896111576783E-4</v>
      </c>
    </row>
    <row r="10" spans="1:21" ht="21" x14ac:dyDescent="0.55000000000000004">
      <c r="A10" s="25" t="s">
        <v>68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0</v>
      </c>
      <c r="F10" s="8"/>
      <c r="G10" s="8">
        <f>IFERROR(VLOOKUP(A10,'درآمد ناشی از فروش'!A:Q,9,0),0)</f>
        <v>0</v>
      </c>
      <c r="H10" s="8"/>
      <c r="I10" s="8">
        <f t="shared" si="2"/>
        <v>0</v>
      </c>
      <c r="J10" s="8"/>
      <c r="K10" s="1">
        <f t="shared" si="0"/>
        <v>0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0</v>
      </c>
      <c r="P10" s="8"/>
      <c r="Q10" s="8">
        <f>IFERROR(VLOOKUP(A10,'درآمد ناشی از فروش'!A:Q,17,0),0)</f>
        <v>-606483443</v>
      </c>
      <c r="R10" s="8"/>
      <c r="S10" s="8">
        <f t="shared" ref="S10:S14" si="4">+Q10+O10+M10</f>
        <v>-606483443</v>
      </c>
      <c r="T10" s="8"/>
      <c r="U10" s="1">
        <f t="shared" si="1"/>
        <v>-2.3816180211734916E-4</v>
      </c>
    </row>
    <row r="11" spans="1:21" ht="21" x14ac:dyDescent="0.55000000000000004">
      <c r="A11" s="25" t="s">
        <v>66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0</v>
      </c>
      <c r="F11" s="8"/>
      <c r="G11" s="8">
        <f>IFERROR(VLOOKUP(A11,'درآمد ناشی از فروش'!A:Q,9,0),0)</f>
        <v>0</v>
      </c>
      <c r="H11" s="8"/>
      <c r="I11" s="8">
        <f t="shared" si="2"/>
        <v>0</v>
      </c>
      <c r="J11" s="8"/>
      <c r="K11" s="1">
        <f t="shared" si="0"/>
        <v>0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0</v>
      </c>
      <c r="P11" s="8"/>
      <c r="Q11" s="8">
        <f>IFERROR(VLOOKUP(A11,'درآمد ناشی از فروش'!A:Q,17,0),0)</f>
        <v>-4673591700</v>
      </c>
      <c r="R11" s="8"/>
      <c r="S11" s="8">
        <f t="shared" si="4"/>
        <v>-4673591700</v>
      </c>
      <c r="T11" s="8"/>
      <c r="U11" s="1">
        <f t="shared" si="1"/>
        <v>-1.8352867410968803E-3</v>
      </c>
    </row>
    <row r="12" spans="1:21" ht="21" x14ac:dyDescent="0.55000000000000004">
      <c r="A12" s="25" t="s">
        <v>83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0</v>
      </c>
      <c r="H12" s="8"/>
      <c r="I12" s="8">
        <f t="shared" si="2"/>
        <v>0</v>
      </c>
      <c r="J12" s="8"/>
      <c r="K12" s="1">
        <f t="shared" si="0"/>
        <v>0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77326341</v>
      </c>
      <c r="R12" s="8"/>
      <c r="S12" s="8">
        <f t="shared" si="4"/>
        <v>77326341</v>
      </c>
      <c r="T12" s="8"/>
      <c r="U12" s="1">
        <f t="shared" si="1"/>
        <v>3.0365512754320423E-5</v>
      </c>
    </row>
    <row r="13" spans="1:21" ht="21" x14ac:dyDescent="0.55000000000000004">
      <c r="A13" s="25" t="s">
        <v>67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0</v>
      </c>
      <c r="H13" s="8"/>
      <c r="I13" s="8">
        <f t="shared" si="2"/>
        <v>0</v>
      </c>
      <c r="J13" s="8"/>
      <c r="K13" s="1">
        <f t="shared" si="0"/>
        <v>0</v>
      </c>
      <c r="L13" s="8"/>
      <c r="M13" s="8">
        <f>IFERROR(VLOOKUP(A13,'درآمد سود سهام'!A:S,19,0),0)</f>
        <v>5279745055</v>
      </c>
      <c r="N13" s="8"/>
      <c r="O13" s="8">
        <f>IFERROR(VLOOKUP(A13,'درآمد ناشی از تغییر قیمت اوراق'!A:Q,17,0),0)</f>
        <v>0</v>
      </c>
      <c r="P13" s="8"/>
      <c r="Q13" s="8">
        <f>IFERROR(VLOOKUP(A13,'درآمد ناشی از فروش'!A:Q,17,0),0)</f>
        <v>24252680318</v>
      </c>
      <c r="R13" s="8"/>
      <c r="S13" s="8">
        <f t="shared" si="4"/>
        <v>29532425373</v>
      </c>
      <c r="T13" s="8"/>
      <c r="U13" s="1">
        <f t="shared" si="1"/>
        <v>1.1597176689504132E-2</v>
      </c>
    </row>
    <row r="14" spans="1:21" ht="21" x14ac:dyDescent="0.55000000000000004">
      <c r="A14" s="25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9168577857</v>
      </c>
      <c r="F14" s="8"/>
      <c r="G14" s="8">
        <f>IFERROR(VLOOKUP(A14,'درآمد ناشی از فروش'!A:Q,9,0),0)</f>
        <v>0</v>
      </c>
      <c r="H14" s="8"/>
      <c r="I14" s="8">
        <f t="shared" si="2"/>
        <v>9168577857</v>
      </c>
      <c r="J14" s="8"/>
      <c r="K14" s="1">
        <f t="shared" si="0"/>
        <v>4.5633441190447545E-3</v>
      </c>
      <c r="L14" s="8"/>
      <c r="M14" s="8">
        <f>IFERROR(VLOOKUP(A14,'درآمد سود سهام'!A:S,19,0),0)</f>
        <v>5063786817</v>
      </c>
      <c r="N14" s="8"/>
      <c r="O14" s="8">
        <f>IFERROR(VLOOKUP(A14,'درآمد ناشی از تغییر قیمت اوراق'!A:Q,17,0),0)</f>
        <v>25237367897</v>
      </c>
      <c r="P14" s="8"/>
      <c r="Q14" s="8">
        <f>IFERROR(VLOOKUP(A14,'درآمد ناشی از فروش'!A:Q,17,0),0)</f>
        <v>13262085071</v>
      </c>
      <c r="R14" s="8"/>
      <c r="S14" s="8">
        <f t="shared" si="4"/>
        <v>43563239785</v>
      </c>
      <c r="T14" s="8"/>
      <c r="U14" s="1">
        <f t="shared" si="1"/>
        <v>1.710697928033264E-2</v>
      </c>
    </row>
    <row r="15" spans="1:21" ht="21" x14ac:dyDescent="0.55000000000000004">
      <c r="A15" s="25" t="s">
        <v>73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0</v>
      </c>
      <c r="F15" s="8"/>
      <c r="G15" s="8">
        <f>IFERROR(VLOOKUP(A15,'درآمد ناشی از فروش'!A:Q,9,0),0)</f>
        <v>0</v>
      </c>
      <c r="H15" s="8"/>
      <c r="I15" s="8">
        <f t="shared" si="2"/>
        <v>0</v>
      </c>
      <c r="J15" s="8"/>
      <c r="K15" s="1">
        <f t="shared" ref="K15:K20" si="5">+I15/$I$54</f>
        <v>0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0</v>
      </c>
      <c r="P15" s="8"/>
      <c r="Q15" s="8">
        <f>IFERROR(VLOOKUP(A15,'درآمد ناشی از فروش'!A:Q,17,0),0)</f>
        <v>-4583453683</v>
      </c>
      <c r="R15" s="8"/>
      <c r="S15" s="8">
        <f t="shared" ref="S15:S20" si="6">+Q15+O15+M15</f>
        <v>-4583453683</v>
      </c>
      <c r="T15" s="8"/>
      <c r="U15" s="1">
        <f t="shared" ref="U15:U20" si="7">+S15/$S$54</f>
        <v>-1.7998901728710198E-3</v>
      </c>
    </row>
    <row r="16" spans="1:21" ht="21" x14ac:dyDescent="0.55000000000000004">
      <c r="A16" s="25" t="s">
        <v>74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2"/>
        <v>0</v>
      </c>
      <c r="J16" s="8"/>
      <c r="K16" s="1">
        <f t="shared" si="5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6"/>
        <v>98234736</v>
      </c>
      <c r="T16" s="8"/>
      <c r="U16" s="1">
        <f t="shared" si="7"/>
        <v>3.8576093092589231E-5</v>
      </c>
    </row>
    <row r="17" spans="1:21" ht="21" x14ac:dyDescent="0.55000000000000004">
      <c r="A17" s="25" t="s">
        <v>71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0</v>
      </c>
      <c r="F17" s="8"/>
      <c r="G17" s="8">
        <f>IFERROR(VLOOKUP(A17,'درآمد ناشی از فروش'!A:Q,9,0),0)</f>
        <v>0</v>
      </c>
      <c r="H17" s="8"/>
      <c r="I17" s="8">
        <f t="shared" si="2"/>
        <v>0</v>
      </c>
      <c r="J17" s="8"/>
      <c r="K17" s="1">
        <f t="shared" si="5"/>
        <v>0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0</v>
      </c>
      <c r="P17" s="8"/>
      <c r="Q17" s="8">
        <f>IFERROR(VLOOKUP(A17,'درآمد ناشی از فروش'!A:Q,17,0),0)</f>
        <v>2962915237</v>
      </c>
      <c r="R17" s="8"/>
      <c r="S17" s="8">
        <f t="shared" si="6"/>
        <v>2962915237</v>
      </c>
      <c r="T17" s="8"/>
      <c r="U17" s="1">
        <f t="shared" si="7"/>
        <v>1.1635160704046997E-3</v>
      </c>
    </row>
    <row r="18" spans="1:21" ht="21" x14ac:dyDescent="0.55000000000000004">
      <c r="A18" s="25" t="s">
        <v>70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-233883823</v>
      </c>
      <c r="F18" s="8"/>
      <c r="G18" s="8">
        <f>IFERROR(VLOOKUP(A18,'درآمد ناشی از فروش'!A:Q,9,0),0)</f>
        <v>0</v>
      </c>
      <c r="H18" s="8"/>
      <c r="I18" s="8">
        <f t="shared" si="2"/>
        <v>-233883823</v>
      </c>
      <c r="J18" s="8"/>
      <c r="K18" s="1">
        <f t="shared" si="5"/>
        <v>-1.164076244836489E-4</v>
      </c>
      <c r="L18" s="8"/>
      <c r="M18" s="8">
        <f>IFERROR(VLOOKUP(A18,'درآمد سود سهام'!A:S,19,0),0)</f>
        <v>153085680</v>
      </c>
      <c r="N18" s="8"/>
      <c r="O18" s="8">
        <f>IFERROR(VLOOKUP(A18,'درآمد ناشی از تغییر قیمت اوراق'!A:Q,17,0),0)</f>
        <v>2962050743</v>
      </c>
      <c r="P18" s="8"/>
      <c r="Q18" s="8">
        <f>IFERROR(VLOOKUP(A18,'درآمد ناشی از فروش'!A:Q,17,0),0)</f>
        <v>-36436152</v>
      </c>
      <c r="R18" s="8"/>
      <c r="S18" s="8">
        <f t="shared" si="6"/>
        <v>3078700271</v>
      </c>
      <c r="T18" s="8"/>
      <c r="U18" s="1">
        <f t="shared" si="7"/>
        <v>1.2089840426534632E-3</v>
      </c>
    </row>
    <row r="19" spans="1:21" ht="21" x14ac:dyDescent="0.55000000000000004">
      <c r="A19" s="25" t="s">
        <v>72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2"/>
        <v>0</v>
      </c>
      <c r="J19" s="8"/>
      <c r="K19" s="1">
        <f t="shared" si="5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6"/>
        <v>45047935</v>
      </c>
      <c r="T19" s="8"/>
      <c r="U19" s="1">
        <f t="shared" si="7"/>
        <v>1.7690008697014353E-5</v>
      </c>
    </row>
    <row r="20" spans="1:21" ht="21" x14ac:dyDescent="0.55000000000000004">
      <c r="A20" s="25" t="s">
        <v>52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65420137109</v>
      </c>
      <c r="F20" s="8"/>
      <c r="G20" s="8">
        <f>IFERROR(VLOOKUP(A20,'درآمد ناشی از فروش'!A:Q,9,0),0)</f>
        <v>0</v>
      </c>
      <c r="H20" s="8"/>
      <c r="I20" s="8">
        <f t="shared" si="2"/>
        <v>65420137109</v>
      </c>
      <c r="J20" s="8"/>
      <c r="K20" s="1">
        <f t="shared" si="5"/>
        <v>3.2560622006992321E-2</v>
      </c>
      <c r="L20" s="8"/>
      <c r="M20" s="8">
        <f>IFERROR(VLOOKUP(A20,'درآمد سود سهام'!A:S,19,0),0)</f>
        <v>40924750400</v>
      </c>
      <c r="N20" s="8"/>
      <c r="O20" s="8">
        <f>IFERROR(VLOOKUP(A20,'درآمد ناشی از تغییر قیمت اوراق'!A:Q,17,0),0)</f>
        <v>57299977838</v>
      </c>
      <c r="P20" s="8"/>
      <c r="Q20" s="8">
        <f>IFERROR(VLOOKUP(A20,'درآمد ناشی از فروش'!A:Q,17,0),0)</f>
        <v>-89159264964</v>
      </c>
      <c r="R20" s="8"/>
      <c r="S20" s="8">
        <f t="shared" si="6"/>
        <v>9065463274</v>
      </c>
      <c r="T20" s="8"/>
      <c r="U20" s="1">
        <f t="shared" si="7"/>
        <v>3.55994396101673E-3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107204850800</v>
      </c>
      <c r="F21" s="8"/>
      <c r="G21" s="8">
        <f>IFERROR(VLOOKUP(A21,'درآمد ناشی از فروش'!A:Q,9,0),0)</f>
        <v>0</v>
      </c>
      <c r="H21" s="8"/>
      <c r="I21" s="8">
        <f t="shared" si="2"/>
        <v>107204850800</v>
      </c>
      <c r="J21" s="8"/>
      <c r="K21" s="1">
        <f>+I21/$I$54</f>
        <v>5.3357525350318936E-2</v>
      </c>
      <c r="L21" s="8"/>
      <c r="M21" s="8">
        <f>IFERROR(VLOOKUP(A21,'درآمد سود سهام'!A:S,19,0),0)</f>
        <v>42454037384</v>
      </c>
      <c r="N21" s="8"/>
      <c r="O21" s="8">
        <f>IFERROR(VLOOKUP(A21,'درآمد ناشی از تغییر قیمت اوراق'!A:Q,17,0),0)</f>
        <v>100178587142</v>
      </c>
      <c r="P21" s="8"/>
      <c r="Q21" s="8">
        <f>IFERROR(VLOOKUP(A21,'درآمد ناشی از فروش'!A:Q,17,0),0)</f>
        <v>260871739</v>
      </c>
      <c r="R21" s="8"/>
      <c r="S21" s="8">
        <f t="shared" si="3"/>
        <v>142893496265</v>
      </c>
      <c r="T21" s="8"/>
      <c r="U21" s="1">
        <f>+S21/$S$54</f>
        <v>5.6113275595754561E-2</v>
      </c>
    </row>
    <row r="22" spans="1:21" ht="21" x14ac:dyDescent="0.55000000000000004">
      <c r="A22" s="25" t="s">
        <v>64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27662503060</v>
      </c>
      <c r="F22" s="8"/>
      <c r="G22" s="8">
        <f>IFERROR(VLOOKUP(A22,'درآمد ناشی از فروش'!A:Q,9,0),0)</f>
        <v>0</v>
      </c>
      <c r="H22" s="8"/>
      <c r="I22" s="8">
        <f t="shared" si="2"/>
        <v>27662503060</v>
      </c>
      <c r="J22" s="8"/>
      <c r="K22" s="1">
        <f>+I22/$I$54</f>
        <v>1.3768058975529353E-2</v>
      </c>
      <c r="L22" s="8"/>
      <c r="M22" s="8">
        <f>IFERROR(VLOOKUP(A22,'درآمد سود سهام'!A:S,19,0),0)</f>
        <v>19950000000</v>
      </c>
      <c r="N22" s="8"/>
      <c r="O22" s="8">
        <f>IFERROR(VLOOKUP(A22,'درآمد ناشی از تغییر قیمت اوراق'!A:Q,17,0),0)</f>
        <v>25085577786</v>
      </c>
      <c r="P22" s="8"/>
      <c r="Q22" s="8">
        <f>IFERROR(VLOOKUP(A22,'درآمد ناشی از فروش'!A:Q,17,0),0)</f>
        <v>-3839145222</v>
      </c>
      <c r="R22" s="8"/>
      <c r="S22" s="8">
        <f t="shared" ref="S22:S31" si="8">+Q22+O22+M22</f>
        <v>41196432564</v>
      </c>
      <c r="T22" s="8"/>
      <c r="U22" s="1">
        <f>+S22/$S$54</f>
        <v>1.617755065450004E-2</v>
      </c>
    </row>
    <row r="23" spans="1:21" ht="21" x14ac:dyDescent="0.55000000000000004">
      <c r="A23" s="25" t="s">
        <v>61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137479008500</v>
      </c>
      <c r="F23" s="8"/>
      <c r="G23" s="8">
        <f>IFERROR(VLOOKUP(A23,'درآمد ناشی از فروش'!A:Q,9,0),0)</f>
        <v>0</v>
      </c>
      <c r="H23" s="8"/>
      <c r="I23" s="8">
        <f t="shared" si="2"/>
        <v>137479008500</v>
      </c>
      <c r="J23" s="8"/>
      <c r="K23" s="1">
        <f>+I23/$I$54</f>
        <v>6.8425445550598749E-2</v>
      </c>
      <c r="L23" s="8"/>
      <c r="M23" s="8">
        <f>IFERROR(VLOOKUP(A23,'درآمد سود سهام'!A:S,19,0),0)</f>
        <v>26982037900</v>
      </c>
      <c r="N23" s="8"/>
      <c r="O23" s="8">
        <f>IFERROR(VLOOKUP(A23,'درآمد ناشی از تغییر قیمت اوراق'!A:Q,17,0),0)</f>
        <v>74288902494</v>
      </c>
      <c r="P23" s="8"/>
      <c r="Q23" s="8">
        <f>IFERROR(VLOOKUP(A23,'درآمد ناشی از فروش'!A:Q,17,0),0)</f>
        <v>-8969201285</v>
      </c>
      <c r="R23" s="8"/>
      <c r="S23" s="8">
        <f t="shared" si="8"/>
        <v>92301739109</v>
      </c>
      <c r="T23" s="8"/>
      <c r="U23" s="1">
        <f>+S23/$S$54</f>
        <v>3.6246246749995527E-2</v>
      </c>
    </row>
    <row r="24" spans="1:21" ht="21" x14ac:dyDescent="0.55000000000000004">
      <c r="A24" s="25" t="s">
        <v>80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0</v>
      </c>
      <c r="H24" s="8"/>
      <c r="I24" s="8">
        <f t="shared" si="2"/>
        <v>0</v>
      </c>
      <c r="J24" s="8"/>
      <c r="K24" s="1">
        <f t="shared" ref="K24:K25" si="9">+I24/$I$54</f>
        <v>0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1903944641</v>
      </c>
      <c r="R24" s="8"/>
      <c r="S24" s="8">
        <f t="shared" ref="S24:S25" si="10">+Q24+O24+M24</f>
        <v>1903944641</v>
      </c>
      <c r="T24" s="8"/>
      <c r="U24" s="1">
        <f t="shared" ref="U24:U25" si="11">+S24/$S$54</f>
        <v>7.4766573113559738E-4</v>
      </c>
    </row>
    <row r="25" spans="1:21" ht="21" x14ac:dyDescent="0.55000000000000004">
      <c r="A25" s="25" t="s">
        <v>78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2"/>
        <v>0</v>
      </c>
      <c r="J25" s="8"/>
      <c r="K25" s="1">
        <f t="shared" si="9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3150369032</v>
      </c>
      <c r="R25" s="8"/>
      <c r="S25" s="8">
        <f t="shared" si="10"/>
        <v>3150369032</v>
      </c>
      <c r="T25" s="8"/>
      <c r="U25" s="1">
        <f t="shared" si="11"/>
        <v>1.237127863350111E-3</v>
      </c>
    </row>
    <row r="26" spans="1:21" ht="21" x14ac:dyDescent="0.55000000000000004">
      <c r="A26" s="25" t="s">
        <v>79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6618440900</v>
      </c>
      <c r="F26" s="8"/>
      <c r="G26" s="8">
        <f>IFERROR(VLOOKUP(A26,'درآمد ناشی از فروش'!A:Q,9,0),0)</f>
        <v>0</v>
      </c>
      <c r="H26" s="8"/>
      <c r="I26" s="8">
        <f t="shared" si="2"/>
        <v>6618440900</v>
      </c>
      <c r="J26" s="8"/>
      <c r="K26" s="1">
        <f>+I26/$I$54</f>
        <v>3.2941012040598604E-3</v>
      </c>
      <c r="L26" s="8"/>
      <c r="M26" s="8">
        <f>IFERROR(VLOOKUP(A26,'درآمد سود سهام'!A:S,19,0),0)</f>
        <v>2400000000</v>
      </c>
      <c r="N26" s="8"/>
      <c r="O26" s="8">
        <f>IFERROR(VLOOKUP(A26,'درآمد ناشی از تغییر قیمت اوراق'!A:Q,17,0),0)</f>
        <v>3646721797</v>
      </c>
      <c r="P26" s="8"/>
      <c r="Q26" s="8">
        <f>IFERROR(VLOOKUP(A26,'درآمد ناشی از فروش'!A:Q,17,0),0)</f>
        <v>0</v>
      </c>
      <c r="R26" s="8"/>
      <c r="S26" s="8">
        <f t="shared" ref="S26" si="12">+Q26+O26+M26</f>
        <v>6046721797</v>
      </c>
      <c r="T26" s="8"/>
      <c r="U26" s="1">
        <f>+S26/$S$54</f>
        <v>2.3745053169996859E-3</v>
      </c>
    </row>
    <row r="27" spans="1:21" ht="21" x14ac:dyDescent="0.55000000000000004">
      <c r="A27" s="25" t="s">
        <v>49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893009629941</v>
      </c>
      <c r="F27" s="8"/>
      <c r="G27" s="8">
        <f>IFERROR(VLOOKUP(A27,'درآمد ناشی از فروش'!A:Q,9,0),0)</f>
        <v>0</v>
      </c>
      <c r="H27" s="8"/>
      <c r="I27" s="8">
        <f t="shared" si="2"/>
        <v>893009629941</v>
      </c>
      <c r="J27" s="8"/>
      <c r="K27" s="1">
        <f t="shared" ref="K27" si="13">+I27/$I$54</f>
        <v>0.44446481303862645</v>
      </c>
      <c r="L27" s="8"/>
      <c r="M27" s="8">
        <f>IFERROR(VLOOKUP(A27,'درآمد سود سهام'!A:S,19,0),0)</f>
        <v>105945098429</v>
      </c>
      <c r="N27" s="8"/>
      <c r="O27" s="8">
        <f>IFERROR(VLOOKUP(A27,'درآمد ناشی از تغییر قیمت اوراق'!A:Q,17,0),0)</f>
        <v>698745872988</v>
      </c>
      <c r="P27" s="8"/>
      <c r="Q27" s="8">
        <f>IFERROR(VLOOKUP(A27,'درآمد ناشی از فروش'!A:Q,17,0),0)</f>
        <v>-3303637221</v>
      </c>
      <c r="R27" s="8"/>
      <c r="S27" s="8">
        <f t="shared" ref="S27" si="14">+Q27+O27+M27</f>
        <v>801387334196</v>
      </c>
      <c r="T27" s="8"/>
      <c r="U27" s="1">
        <f t="shared" ref="U27" si="15">+S27/$S$54</f>
        <v>0.31469919568132004</v>
      </c>
    </row>
    <row r="28" spans="1:21" ht="21" x14ac:dyDescent="0.55000000000000004">
      <c r="A28" s="25" t="s">
        <v>86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0</v>
      </c>
      <c r="F28" s="8"/>
      <c r="G28" s="8">
        <f>IFERROR(VLOOKUP(A28,'درآمد ناشی از فروش'!A:Q,9,0),0)</f>
        <v>0</v>
      </c>
      <c r="H28" s="8"/>
      <c r="I28" s="8">
        <f t="shared" si="2"/>
        <v>0</v>
      </c>
      <c r="J28" s="8"/>
      <c r="K28" s="1">
        <f t="shared" ref="K28:K30" si="16">+I28/$I$54</f>
        <v>0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0</v>
      </c>
      <c r="P28" s="8"/>
      <c r="Q28" s="8">
        <f>IFERROR(VLOOKUP(A28,'درآمد ناشی از فروش'!A:Q,17,0),0)</f>
        <v>0</v>
      </c>
      <c r="R28" s="8"/>
      <c r="S28" s="8">
        <f t="shared" ref="S28:S30" si="17">+Q28+O28+M28</f>
        <v>0</v>
      </c>
      <c r="T28" s="8"/>
      <c r="U28" s="1">
        <f t="shared" ref="U28:U30" si="18">+S28/$S$54</f>
        <v>0</v>
      </c>
    </row>
    <row r="29" spans="1:21" ht="21" x14ac:dyDescent="0.55000000000000004">
      <c r="A29" s="25" t="s">
        <v>88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20474367466</v>
      </c>
      <c r="F29" s="8"/>
      <c r="G29" s="8">
        <f>IFERROR(VLOOKUP(A29,'درآمد ناشی از فروش'!A:Q,9,0),0)</f>
        <v>0</v>
      </c>
      <c r="H29" s="8"/>
      <c r="I29" s="8">
        <f t="shared" si="2"/>
        <v>20474367466</v>
      </c>
      <c r="J29" s="8"/>
      <c r="K29" s="1">
        <f t="shared" si="16"/>
        <v>1.0190411841875725E-2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31289138518</v>
      </c>
      <c r="P29" s="8"/>
      <c r="Q29" s="8">
        <f>IFERROR(VLOOKUP(A29,'درآمد ناشی از فروش'!A:Q,17,0),0)</f>
        <v>14348980912</v>
      </c>
      <c r="R29" s="8"/>
      <c r="S29" s="8">
        <f t="shared" si="17"/>
        <v>45638119430</v>
      </c>
      <c r="T29" s="8"/>
      <c r="U29" s="1">
        <f t="shared" si="18"/>
        <v>1.7921769990834866E-2</v>
      </c>
    </row>
    <row r="30" spans="1:21" ht="21" x14ac:dyDescent="0.55000000000000004">
      <c r="A30" s="25" t="s">
        <v>87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0</v>
      </c>
      <c r="F30" s="8"/>
      <c r="G30" s="8">
        <f>IFERROR(VLOOKUP(A30,'درآمد ناشی از فروش'!A:Q,9,0),0)</f>
        <v>0</v>
      </c>
      <c r="H30" s="8"/>
      <c r="I30" s="8">
        <f t="shared" si="2"/>
        <v>0</v>
      </c>
      <c r="J30" s="8"/>
      <c r="K30" s="1">
        <f t="shared" si="16"/>
        <v>0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0</v>
      </c>
      <c r="P30" s="8"/>
      <c r="Q30" s="8">
        <f>IFERROR(VLOOKUP(A30,'درآمد ناشی از فروش'!A:Q,17,0),0)</f>
        <v>-2688</v>
      </c>
      <c r="R30" s="8"/>
      <c r="S30" s="8">
        <f t="shared" si="17"/>
        <v>-2688</v>
      </c>
      <c r="T30" s="8"/>
      <c r="U30" s="1">
        <f t="shared" si="18"/>
        <v>-1.0555587814974111E-9</v>
      </c>
    </row>
    <row r="31" spans="1:21" ht="21" x14ac:dyDescent="0.55000000000000004">
      <c r="A31" s="25" t="s">
        <v>62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27982014000</v>
      </c>
      <c r="F31" s="8"/>
      <c r="G31" s="8">
        <f>IFERROR(VLOOKUP(A31,'درآمد ناشی از فروش'!A:Q,9,0),0)</f>
        <v>0</v>
      </c>
      <c r="H31" s="8"/>
      <c r="I31" s="8">
        <f t="shared" si="2"/>
        <v>27982014000</v>
      </c>
      <c r="J31" s="8"/>
      <c r="K31" s="1">
        <f>+I31/$I$54</f>
        <v>1.3927084550897761E-2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44863287911</v>
      </c>
      <c r="P31" s="8"/>
      <c r="Q31" s="8">
        <f>IFERROR(VLOOKUP(A31,'درآمد ناشی از فروش'!A:Q,17,0),0)</f>
        <v>-28196587</v>
      </c>
      <c r="R31" s="8"/>
      <c r="S31" s="8">
        <f t="shared" si="8"/>
        <v>44835091324</v>
      </c>
      <c r="T31" s="8"/>
      <c r="U31" s="1">
        <f>+S31/$S$54</f>
        <v>1.7606426475553046E-2</v>
      </c>
    </row>
    <row r="32" spans="1:21" ht="21" x14ac:dyDescent="0.55000000000000004">
      <c r="A32" s="25" t="s">
        <v>85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17519485983</v>
      </c>
      <c r="F32" s="8"/>
      <c r="G32" s="8">
        <f>IFERROR(VLOOKUP(A32,'درآمد ناشی از فروش'!A:Q,9,0),0)</f>
        <v>0</v>
      </c>
      <c r="H32" s="8"/>
      <c r="I32" s="8">
        <f t="shared" si="2"/>
        <v>17519485983</v>
      </c>
      <c r="J32" s="8"/>
      <c r="K32" s="1">
        <f t="shared" ref="K32:K33" si="19">+I32/$I$54</f>
        <v>8.7197212671507197E-3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22411236283</v>
      </c>
      <c r="P32" s="8"/>
      <c r="Q32" s="8">
        <f>IFERROR(VLOOKUP(A32,'درآمد ناشی از فروش'!A:Q,17,0),0)</f>
        <v>-2871</v>
      </c>
      <c r="R32" s="8"/>
      <c r="S32" s="8">
        <f t="shared" ref="S32:S33" si="20">+Q32+O32+M32</f>
        <v>22411233412</v>
      </c>
      <c r="T32" s="8"/>
      <c r="U32" s="1">
        <f t="shared" ref="U32:U33" si="21">+S32/$S$54</f>
        <v>8.8007344613931504E-3</v>
      </c>
    </row>
    <row r="33" spans="1:21" ht="21" x14ac:dyDescent="0.55000000000000004">
      <c r="A33" s="25" t="s">
        <v>84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0</v>
      </c>
      <c r="F33" s="8"/>
      <c r="G33" s="8">
        <f>IFERROR(VLOOKUP(A33,'درآمد ناشی از فروش'!A:Q,9,0),0)</f>
        <v>0</v>
      </c>
      <c r="H33" s="8"/>
      <c r="I33" s="8">
        <f t="shared" si="2"/>
        <v>0</v>
      </c>
      <c r="J33" s="8"/>
      <c r="K33" s="1">
        <f t="shared" si="19"/>
        <v>0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0</v>
      </c>
      <c r="P33" s="8"/>
      <c r="Q33" s="8">
        <f>IFERROR(VLOOKUP(A33,'درآمد ناشی از فروش'!A:Q,17,0),0)</f>
        <v>-8724</v>
      </c>
      <c r="R33" s="8"/>
      <c r="S33" s="8">
        <f t="shared" si="20"/>
        <v>-8724</v>
      </c>
      <c r="T33" s="8"/>
      <c r="U33" s="1">
        <f t="shared" si="21"/>
        <v>-3.4258537238777583E-9</v>
      </c>
    </row>
    <row r="34" spans="1:21" ht="21" x14ac:dyDescent="0.55000000000000004">
      <c r="A34" s="25" t="s">
        <v>63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2"/>
        <v>0</v>
      </c>
      <c r="J34" s="8"/>
      <c r="K34" s="1">
        <f t="shared" ref="K34:K43" si="22">+I34/$I$54</f>
        <v>0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-9285143490</v>
      </c>
      <c r="R34" s="8"/>
      <c r="S34" s="8">
        <f t="shared" si="3"/>
        <v>-9285143490</v>
      </c>
      <c r="T34" s="8"/>
      <c r="U34" s="1">
        <f t="shared" ref="U34:U43" si="23">+S34/$S$54</f>
        <v>-3.6462108438738909E-3</v>
      </c>
    </row>
    <row r="35" spans="1:21" ht="21" x14ac:dyDescent="0.55000000000000004">
      <c r="A35" s="25" t="s">
        <v>65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95225981849</v>
      </c>
      <c r="F35" s="8"/>
      <c r="G35" s="8">
        <f>IFERROR(VLOOKUP(A35,'درآمد ناشی از فروش'!A:Q,9,0),0)</f>
        <v>0</v>
      </c>
      <c r="H35" s="8"/>
      <c r="I35" s="8">
        <f t="shared" si="2"/>
        <v>95225981849</v>
      </c>
      <c r="J35" s="8"/>
      <c r="K35" s="1">
        <f t="shared" si="22"/>
        <v>4.7395455547026691E-2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151661782119</v>
      </c>
      <c r="P35" s="8"/>
      <c r="Q35" s="8">
        <f>IFERROR(VLOOKUP(A35,'درآمد ناشی از فروش'!A:Q,17,0),0)</f>
        <v>3559486910</v>
      </c>
      <c r="R35" s="8"/>
      <c r="S35" s="8">
        <f t="shared" si="3"/>
        <v>155221269029</v>
      </c>
      <c r="T35" s="8"/>
      <c r="U35" s="1">
        <f t="shared" si="23"/>
        <v>6.095430565429058E-2</v>
      </c>
    </row>
    <row r="36" spans="1:21" ht="21" x14ac:dyDescent="0.55000000000000004">
      <c r="A36" s="25" t="s">
        <v>97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5695629800</v>
      </c>
      <c r="F36" s="8"/>
      <c r="G36" s="8">
        <f>IFERROR(VLOOKUP(A36,'درآمد ناشی از فروش'!A:Q,9,0),0)</f>
        <v>0</v>
      </c>
      <c r="H36" s="8"/>
      <c r="I36" s="8">
        <f t="shared" si="2"/>
        <v>5695629800</v>
      </c>
      <c r="J36" s="8"/>
      <c r="K36" s="1">
        <f t="shared" si="22"/>
        <v>2.8348037348281258E-3</v>
      </c>
      <c r="L36" s="8"/>
      <c r="M36" s="8">
        <f>IFERROR(VLOOKUP(A36,'درآمد سود سهام'!A:S,19,0),0)</f>
        <v>1843093192</v>
      </c>
      <c r="N36" s="8"/>
      <c r="O36" s="8">
        <f>IFERROR(VLOOKUP(A36,'درآمد ناشی از تغییر قیمت اوراق'!A:Q,17,0),0)</f>
        <v>12773499080</v>
      </c>
      <c r="P36" s="8"/>
      <c r="Q36" s="8">
        <f>IFERROR(VLOOKUP(A36,'درآمد ناشی از فروش'!A:Q,17,0),0)</f>
        <v>0</v>
      </c>
      <c r="R36" s="8"/>
      <c r="S36" s="8">
        <f t="shared" ref="S36" si="24">+Q36+O36+M36</f>
        <v>14616592272</v>
      </c>
      <c r="T36" s="8"/>
      <c r="U36" s="1">
        <f t="shared" si="23"/>
        <v>5.7398334554601173E-3</v>
      </c>
    </row>
    <row r="37" spans="1:21" ht="21" x14ac:dyDescent="0.55000000000000004">
      <c r="A37" s="25" t="s">
        <v>51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140363802584</v>
      </c>
      <c r="F37" s="8"/>
      <c r="G37" s="8">
        <f>IFERROR(VLOOKUP(A37,'درآمد ناشی از فروش'!A:Q,9,0),0)</f>
        <v>0</v>
      </c>
      <c r="H37" s="8"/>
      <c r="I37" s="8">
        <f t="shared" si="2"/>
        <v>140363802584</v>
      </c>
      <c r="J37" s="8"/>
      <c r="K37" s="1">
        <f t="shared" si="22"/>
        <v>6.986125253432042E-2</v>
      </c>
      <c r="L37" s="8"/>
      <c r="M37" s="8">
        <f>IFERROR(VLOOKUP(A37,'درآمد سود سهام'!A:S,19,0),0)</f>
        <v>45222493071</v>
      </c>
      <c r="N37" s="8"/>
      <c r="O37" s="8">
        <f>IFERROR(VLOOKUP(A37,'درآمد ناشی از تغییر قیمت اوراق'!A:Q,17,0),0)</f>
        <v>108842439517</v>
      </c>
      <c r="P37" s="8"/>
      <c r="Q37" s="8">
        <f>IFERROR(VLOOKUP(A37,'درآمد ناشی از فروش'!A:Q,17,0),0)</f>
        <v>-13995632906</v>
      </c>
      <c r="R37" s="8"/>
      <c r="S37" s="8">
        <f t="shared" si="3"/>
        <v>140069299682</v>
      </c>
      <c r="T37" s="8"/>
      <c r="U37" s="1">
        <f t="shared" si="23"/>
        <v>5.5004233369615935E-2</v>
      </c>
    </row>
    <row r="38" spans="1:21" ht="21" x14ac:dyDescent="0.55000000000000004">
      <c r="A38" s="25" t="s">
        <v>95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2"/>
        <v>0</v>
      </c>
      <c r="J38" s="8"/>
      <c r="K38" s="1">
        <f t="shared" si="22"/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16802538</v>
      </c>
      <c r="R38" s="8"/>
      <c r="S38" s="8">
        <f t="shared" ref="S38:S52" si="25">+Q38+O38+M38</f>
        <v>16802538</v>
      </c>
      <c r="T38" s="8"/>
      <c r="U38" s="1">
        <f t="shared" si="23"/>
        <v>6.5982390391904567E-6</v>
      </c>
    </row>
    <row r="39" spans="1:21" ht="21" x14ac:dyDescent="0.55000000000000004">
      <c r="A39" s="25" t="s">
        <v>92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16320055504</v>
      </c>
      <c r="F39" s="8"/>
      <c r="G39" s="8">
        <f>IFERROR(VLOOKUP(A39,'درآمد ناشی از فروش'!A:Q,9,0),0)</f>
        <v>0</v>
      </c>
      <c r="H39" s="8"/>
      <c r="I39" s="8">
        <f t="shared" si="2"/>
        <v>16320055504</v>
      </c>
      <c r="J39" s="8"/>
      <c r="K39" s="1">
        <f t="shared" si="22"/>
        <v>8.1227460210531073E-3</v>
      </c>
      <c r="L39" s="8"/>
      <c r="M39" s="8">
        <f>IFERROR(VLOOKUP(A39,'درآمد سود سهام'!A:S,19,0),0)</f>
        <v>0</v>
      </c>
      <c r="N39" s="8"/>
      <c r="O39" s="8">
        <f>IFERROR(VLOOKUP(A39,'درآمد ناشی از تغییر قیمت اوراق'!A:Q,17,0),0)</f>
        <v>9206553941</v>
      </c>
      <c r="P39" s="8"/>
      <c r="Q39" s="8">
        <f>IFERROR(VLOOKUP(A39,'درآمد ناشی از فروش'!A:Q,17,0),0)</f>
        <v>0</v>
      </c>
      <c r="R39" s="8"/>
      <c r="S39" s="8">
        <f t="shared" si="25"/>
        <v>9206553941</v>
      </c>
      <c r="T39" s="8"/>
      <c r="U39" s="1">
        <f t="shared" si="23"/>
        <v>3.6153492781816027E-3</v>
      </c>
    </row>
    <row r="40" spans="1:21" ht="21" x14ac:dyDescent="0.55000000000000004">
      <c r="A40" s="25" t="s">
        <v>90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-1033731236</v>
      </c>
      <c r="F40" s="8"/>
      <c r="G40" s="8">
        <f>IFERROR(VLOOKUP(A40,'درآمد ناشی از فروش'!A:Q,9,0),0)</f>
        <v>0</v>
      </c>
      <c r="H40" s="8"/>
      <c r="I40" s="8">
        <f t="shared" si="2"/>
        <v>-1033731236</v>
      </c>
      <c r="J40" s="8"/>
      <c r="K40" s="1">
        <f t="shared" si="22"/>
        <v>-5.1450414993988803E-4</v>
      </c>
      <c r="L40" s="8"/>
      <c r="M40" s="8">
        <f>IFERROR(VLOOKUP(A40,'درآمد سود سهام'!A:S,19,0),0)</f>
        <v>1024769648</v>
      </c>
      <c r="N40" s="8"/>
      <c r="O40" s="8">
        <f>IFERROR(VLOOKUP(A40,'درآمد ناشی از تغییر قیمت اوراق'!A:Q,17,0),0)</f>
        <v>2631294630</v>
      </c>
      <c r="P40" s="8"/>
      <c r="Q40" s="8">
        <f>IFERROR(VLOOKUP(A40,'درآمد ناشی از فروش'!A:Q,17,0),0)</f>
        <v>0</v>
      </c>
      <c r="R40" s="8"/>
      <c r="S40" s="8">
        <f t="shared" si="25"/>
        <v>3656064278</v>
      </c>
      <c r="T40" s="8"/>
      <c r="U40" s="1">
        <f t="shared" si="23"/>
        <v>1.4357108461167754E-3</v>
      </c>
    </row>
    <row r="41" spans="1:21" ht="21" x14ac:dyDescent="0.55000000000000004">
      <c r="A41" s="25" t="s">
        <v>98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2"/>
        <v>0</v>
      </c>
      <c r="J41" s="8"/>
      <c r="K41" s="1">
        <f t="shared" si="22"/>
        <v>0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-1245766837</v>
      </c>
      <c r="R41" s="8"/>
      <c r="S41" s="8">
        <f t="shared" si="25"/>
        <v>-1245766837</v>
      </c>
      <c r="T41" s="8"/>
      <c r="U41" s="1">
        <f t="shared" si="23"/>
        <v>-4.892039153622038E-4</v>
      </c>
    </row>
    <row r="42" spans="1:21" ht="21" x14ac:dyDescent="0.55000000000000004">
      <c r="A42" s="25" t="s">
        <v>102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0</v>
      </c>
      <c r="F42" s="8"/>
      <c r="G42" s="8">
        <f>IFERROR(VLOOKUP(A42,'درآمد ناشی از فروش'!A:Q,9,0),0)</f>
        <v>0</v>
      </c>
      <c r="H42" s="8"/>
      <c r="I42" s="8">
        <f t="shared" si="2"/>
        <v>0</v>
      </c>
      <c r="J42" s="8"/>
      <c r="K42" s="1">
        <f t="shared" si="22"/>
        <v>0</v>
      </c>
      <c r="L42" s="8"/>
      <c r="M42" s="8">
        <f>IFERROR(VLOOKUP(A42,'درآمد سود سهام'!A:S,19,0),0)</f>
        <v>761739130</v>
      </c>
      <c r="N42" s="8"/>
      <c r="O42" s="8">
        <f>IFERROR(VLOOKUP(A42,'درآمد ناشی از تغییر قیمت اوراق'!A:Q,17,0),0)</f>
        <v>0</v>
      </c>
      <c r="P42" s="8"/>
      <c r="Q42" s="8">
        <f>IFERROR(VLOOKUP(A42,'درآمد ناشی از فروش'!A:Q,17,0),0)</f>
        <v>1477905665</v>
      </c>
      <c r="R42" s="8"/>
      <c r="S42" s="8">
        <f t="shared" ref="S42:S43" si="26">+Q42+O42+M42</f>
        <v>2239644795</v>
      </c>
      <c r="T42" s="8"/>
      <c r="U42" s="1">
        <f t="shared" si="23"/>
        <v>8.794928313977749E-4</v>
      </c>
    </row>
    <row r="43" spans="1:21" ht="21" x14ac:dyDescent="0.55000000000000004">
      <c r="A43" s="25" t="s">
        <v>100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3125650500</v>
      </c>
      <c r="F43" s="8"/>
      <c r="G43" s="8">
        <f>IFERROR(VLOOKUP(A43,'درآمد ناشی از فروش'!A:Q,9,0),0)</f>
        <v>0</v>
      </c>
      <c r="H43" s="8"/>
      <c r="I43" s="8">
        <f t="shared" si="2"/>
        <v>3125650500</v>
      </c>
      <c r="J43" s="8"/>
      <c r="K43" s="1">
        <f t="shared" si="22"/>
        <v>1.5556849764300691E-3</v>
      </c>
      <c r="L43" s="8"/>
      <c r="M43" s="8">
        <f>IFERROR(VLOOKUP(A43,'درآمد سود سهام'!A:S,19,0),0)</f>
        <v>699401198</v>
      </c>
      <c r="N43" s="8"/>
      <c r="O43" s="8">
        <f>IFERROR(VLOOKUP(A43,'درآمد ناشی از تغییر قیمت اوراق'!A:Q,17,0),0)</f>
        <v>2363515162</v>
      </c>
      <c r="P43" s="8"/>
      <c r="Q43" s="8">
        <f>IFERROR(VLOOKUP(A43,'درآمد ناشی از فروش'!A:Q,17,0),0)</f>
        <v>0</v>
      </c>
      <c r="R43" s="8"/>
      <c r="S43" s="8">
        <f t="shared" si="26"/>
        <v>3062916360</v>
      </c>
      <c r="T43" s="8"/>
      <c r="U43" s="1">
        <f t="shared" si="23"/>
        <v>1.2027858113058355E-3</v>
      </c>
    </row>
    <row r="44" spans="1:21" ht="21" x14ac:dyDescent="0.55000000000000004">
      <c r="A44" s="25" t="s">
        <v>103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0</v>
      </c>
      <c r="F44" s="8"/>
      <c r="G44" s="8">
        <f>IFERROR(VLOOKUP(A44,'درآمد ناشی از فروش'!A:Q,9,0),0)</f>
        <v>0</v>
      </c>
      <c r="H44" s="8"/>
      <c r="I44" s="8">
        <f t="shared" si="2"/>
        <v>0</v>
      </c>
      <c r="J44" s="8"/>
      <c r="K44" s="1">
        <f t="shared" ref="K44:K45" si="27">+I44/$I$54</f>
        <v>0</v>
      </c>
      <c r="L44" s="8"/>
      <c r="M44" s="8">
        <f>IFERROR(VLOOKUP(A44,'درآمد سود سهام'!A:S,19,0),0)</f>
        <v>0</v>
      </c>
      <c r="N44" s="8"/>
      <c r="O44" s="8">
        <f>IFERROR(VLOOKUP(A44,'درآمد ناشی از تغییر قیمت اوراق'!A:Q,17,0),0)</f>
        <v>0</v>
      </c>
      <c r="P44" s="8"/>
      <c r="Q44" s="8">
        <f>IFERROR(VLOOKUP(A44,'درآمد ناشی از فروش'!A:Q,17,0),0)</f>
        <v>50802929</v>
      </c>
      <c r="R44" s="8"/>
      <c r="S44" s="8">
        <f t="shared" ref="S44:S45" si="28">+Q44+O44+M44</f>
        <v>50802929</v>
      </c>
      <c r="T44" s="8"/>
      <c r="U44" s="1">
        <f t="shared" ref="U44:U45" si="29">+S44/$S$54</f>
        <v>1.9949954550498321E-5</v>
      </c>
    </row>
    <row r="45" spans="1:21" ht="21" x14ac:dyDescent="0.55000000000000004">
      <c r="A45" s="25" t="s">
        <v>104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0</v>
      </c>
      <c r="F45" s="8"/>
      <c r="G45" s="8">
        <f>IFERROR(VLOOKUP(A45,'درآمد ناشی از فروش'!A:Q,9,0),0)</f>
        <v>0</v>
      </c>
      <c r="H45" s="8"/>
      <c r="I45" s="8">
        <f t="shared" si="2"/>
        <v>0</v>
      </c>
      <c r="J45" s="8"/>
      <c r="K45" s="1">
        <f t="shared" si="27"/>
        <v>0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0</v>
      </c>
      <c r="P45" s="8"/>
      <c r="Q45" s="8">
        <f>IFERROR(VLOOKUP(A45,'درآمد ناشی از فروش'!A:Q,17,0),0)</f>
        <v>-92380194</v>
      </c>
      <c r="R45" s="8"/>
      <c r="S45" s="8">
        <f t="shared" si="28"/>
        <v>-92380194</v>
      </c>
      <c r="T45" s="8"/>
      <c r="U45" s="1">
        <f t="shared" si="29"/>
        <v>-3.6277055436433945E-5</v>
      </c>
    </row>
    <row r="46" spans="1:21" ht="21" x14ac:dyDescent="0.55000000000000004">
      <c r="A46" s="25" t="s">
        <v>101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1080582030</v>
      </c>
      <c r="F46" s="8"/>
      <c r="G46" s="8">
        <f>IFERROR(VLOOKUP(A46,'درآمد ناشی از فروش'!A:Q,9,0),0)</f>
        <v>0</v>
      </c>
      <c r="H46" s="8"/>
      <c r="I46" s="8">
        <f t="shared" si="2"/>
        <v>1080582030</v>
      </c>
      <c r="J46" s="8"/>
      <c r="K46" s="1">
        <f t="shared" ref="K46:K51" si="30">+I46/$I$54</f>
        <v>5.3782252042296674E-4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1648222074</v>
      </c>
      <c r="P46" s="8"/>
      <c r="Q46" s="8">
        <f>IFERROR(VLOOKUP(A46,'درآمد ناشی از فروش'!A:Q,17,0),0)</f>
        <v>0</v>
      </c>
      <c r="R46" s="8"/>
      <c r="S46" s="8">
        <f t="shared" ref="S46:S51" si="31">+Q46+O46+M46</f>
        <v>1648222074</v>
      </c>
      <c r="T46" s="8"/>
      <c r="U46" s="1">
        <f t="shared" ref="U46:U51" si="32">+S46/$S$54</f>
        <v>6.4724526937074984E-4</v>
      </c>
    </row>
    <row r="47" spans="1:21" ht="21" x14ac:dyDescent="0.55000000000000004">
      <c r="A47" s="25" t="s">
        <v>96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0</v>
      </c>
      <c r="F47" s="8"/>
      <c r="G47" s="8">
        <f>IFERROR(VLOOKUP(A47,'درآمد ناشی از فروش'!A:Q,9,0),0)</f>
        <v>0</v>
      </c>
      <c r="H47" s="8"/>
      <c r="I47" s="8">
        <f t="shared" si="2"/>
        <v>0</v>
      </c>
      <c r="J47" s="8"/>
      <c r="K47" s="1">
        <f t="shared" ref="K47:K52" si="33">+I47/$I$54</f>
        <v>0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0</v>
      </c>
      <c r="P47" s="8"/>
      <c r="Q47" s="8">
        <f>IFERROR(VLOOKUP(A47,'درآمد ناشی از فروش'!A:Q,17,0),0)</f>
        <v>111887598</v>
      </c>
      <c r="R47" s="8"/>
      <c r="S47" s="8">
        <f t="shared" ref="S47:S52" si="34">+Q47+O47+M47</f>
        <v>111887598</v>
      </c>
      <c r="T47" s="8"/>
      <c r="U47" s="1">
        <f t="shared" ref="U47:U52" si="35">+S47/$S$54</f>
        <v>4.3937476417244112E-5</v>
      </c>
    </row>
    <row r="48" spans="1:21" ht="21" x14ac:dyDescent="0.55000000000000004">
      <c r="A48" s="25" t="s">
        <v>108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-835570476</v>
      </c>
      <c r="F48" s="8"/>
      <c r="G48" s="8">
        <f>IFERROR(VLOOKUP(A48,'درآمد ناشی از فروش'!A:Q,9,0),0)</f>
        <v>0</v>
      </c>
      <c r="H48" s="8"/>
      <c r="I48" s="8">
        <f t="shared" si="2"/>
        <v>-835570476</v>
      </c>
      <c r="J48" s="8"/>
      <c r="K48" s="1">
        <f t="shared" si="33"/>
        <v>-4.158764507617603E-4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-835570476</v>
      </c>
      <c r="P48" s="8"/>
      <c r="Q48" s="8">
        <f>IFERROR(VLOOKUP(A48,'درآمد ناشی از فروش'!A:Q,17,0),0)</f>
        <v>0</v>
      </c>
      <c r="R48" s="8"/>
      <c r="S48" s="8">
        <f t="shared" si="34"/>
        <v>-835570476</v>
      </c>
      <c r="T48" s="8"/>
      <c r="U48" s="1">
        <f t="shared" si="35"/>
        <v>-3.2812267615393295E-4</v>
      </c>
    </row>
    <row r="49" spans="1:21" ht="21" x14ac:dyDescent="0.55000000000000004">
      <c r="A49" s="25" t="s">
        <v>107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69554344</v>
      </c>
      <c r="F49" s="8"/>
      <c r="G49" s="8">
        <f>IFERROR(VLOOKUP(A49,'درآمد ناشی از فروش'!A:Q,9,0),0)</f>
        <v>0</v>
      </c>
      <c r="H49" s="8"/>
      <c r="I49" s="8">
        <f t="shared" si="2"/>
        <v>69554344</v>
      </c>
      <c r="J49" s="8"/>
      <c r="K49" s="1">
        <f t="shared" si="33"/>
        <v>3.4618281220580778E-5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69554344</v>
      </c>
      <c r="P49" s="8"/>
      <c r="Q49" s="8">
        <f>IFERROR(VLOOKUP(A49,'درآمد ناشی از فروش'!A:Q,17,0),0)</f>
        <v>0</v>
      </c>
      <c r="R49" s="8"/>
      <c r="S49" s="8">
        <f t="shared" si="34"/>
        <v>69554344</v>
      </c>
      <c r="T49" s="8"/>
      <c r="U49" s="1">
        <f t="shared" si="35"/>
        <v>2.7313503943635331E-5</v>
      </c>
    </row>
    <row r="50" spans="1:21" ht="21" x14ac:dyDescent="0.55000000000000004">
      <c r="A50" s="25" t="s">
        <v>89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2"/>
        <v>0</v>
      </c>
      <c r="J50" s="8"/>
      <c r="K50" s="1">
        <f t="shared" si="33"/>
        <v>0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9074792</v>
      </c>
      <c r="R50" s="8"/>
      <c r="S50" s="8">
        <f t="shared" si="34"/>
        <v>9074792</v>
      </c>
      <c r="T50" s="8"/>
      <c r="U50" s="1">
        <f t="shared" si="35"/>
        <v>3.5636072864071628E-6</v>
      </c>
    </row>
    <row r="51" spans="1:21" ht="21" x14ac:dyDescent="0.55000000000000004">
      <c r="A51" s="25" t="s">
        <v>93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1</v>
      </c>
      <c r="F51" s="8"/>
      <c r="G51" s="8">
        <f>IFERROR(VLOOKUP(A51,'درآمد ناشی از فروش'!A:Q,9,0),0)</f>
        <v>0</v>
      </c>
      <c r="H51" s="8"/>
      <c r="I51" s="8">
        <f t="shared" si="2"/>
        <v>1</v>
      </c>
      <c r="J51" s="8"/>
      <c r="K51" s="1">
        <f t="shared" si="33"/>
        <v>4.9771558798082801E-13</v>
      </c>
      <c r="L51" s="8"/>
      <c r="M51" s="8">
        <f>IFERROR(VLOOKUP(A51,'درآمد سود سهام'!A:S,19,0),0)</f>
        <v>229013860</v>
      </c>
      <c r="N51" s="8"/>
      <c r="O51" s="8">
        <f>IFERROR(VLOOKUP(A51,'درآمد ناشی از تغییر قیمت اوراق'!A:Q,17,0),0)</f>
        <v>-1265189929</v>
      </c>
      <c r="P51" s="8"/>
      <c r="Q51" s="8">
        <f>IFERROR(VLOOKUP(A51,'درآمد ناشی از فروش'!A:Q,17,0),0)</f>
        <v>0</v>
      </c>
      <c r="R51" s="8"/>
      <c r="S51" s="8">
        <f t="shared" si="34"/>
        <v>-1036176069</v>
      </c>
      <c r="T51" s="8"/>
      <c r="U51" s="1">
        <f t="shared" si="35"/>
        <v>-4.0689908809911357E-4</v>
      </c>
    </row>
    <row r="52" spans="1:21" ht="21" x14ac:dyDescent="0.55000000000000004">
      <c r="A52" s="25" t="s">
        <v>91</v>
      </c>
      <c r="C52" s="8">
        <f>IFERROR(VLOOKUP(A52,'درآمد سود سهام'!A:S,13,0),0)</f>
        <v>6836174306</v>
      </c>
      <c r="D52" s="8"/>
      <c r="E52" s="8">
        <f>IFERROR(VLOOKUP(A52,'درآمد ناشی از تغییر قیمت اوراق'!A:Q,9,0),0)</f>
        <v>5871261590</v>
      </c>
      <c r="F52" s="8"/>
      <c r="G52" s="8">
        <f>IFERROR(VLOOKUP(A52,'درآمد ناشی از فروش'!A:Q,9,0),0)</f>
        <v>0</v>
      </c>
      <c r="H52" s="8"/>
      <c r="I52" s="8">
        <f t="shared" si="2"/>
        <v>12707435896</v>
      </c>
      <c r="J52" s="8"/>
      <c r="K52" s="1">
        <f t="shared" si="33"/>
        <v>6.3246889287063195E-3</v>
      </c>
      <c r="L52" s="8"/>
      <c r="M52" s="8">
        <f>IFERROR(VLOOKUP(A52,'درآمد سود سهام'!A:S,19,0),0)</f>
        <v>6836174306</v>
      </c>
      <c r="N52" s="8"/>
      <c r="O52" s="8">
        <f>IFERROR(VLOOKUP(A52,'درآمد ناشی از تغییر قیمت اوراق'!A:Q,17,0),0)</f>
        <v>9713828045</v>
      </c>
      <c r="P52" s="8"/>
      <c r="Q52" s="8">
        <f>IFERROR(VLOOKUP(A52,'درآمد ناشی از فروش'!A:Q,17,0),0)</f>
        <v>0</v>
      </c>
      <c r="R52" s="8"/>
      <c r="S52" s="8">
        <f t="shared" si="34"/>
        <v>16550002351</v>
      </c>
      <c r="T52" s="8"/>
      <c r="U52" s="1">
        <f t="shared" si="35"/>
        <v>6.4990700578128153E-3</v>
      </c>
    </row>
    <row r="53" spans="1:21" ht="21.75" thickBot="1" x14ac:dyDescent="0.6">
      <c r="A53" s="25" t="s">
        <v>46</v>
      </c>
      <c r="C53" s="8">
        <f>IFERROR(VLOOKUP(A53,'درآمد سود سهام'!A:S,13,0),0)</f>
        <v>0</v>
      </c>
      <c r="D53" s="8"/>
      <c r="E53" s="8">
        <f>IFERROR(VLOOKUP(A53,'درآمد ناشی از تغییر قیمت اوراق'!A:Q,9,0),0)</f>
        <v>377264354290</v>
      </c>
      <c r="F53" s="8"/>
      <c r="G53" s="8">
        <f>IFERROR(VLOOKUP(A53,'درآمد ناشی از فروش'!A:Q,9,0),0)</f>
        <v>0</v>
      </c>
      <c r="H53" s="8"/>
      <c r="I53" s="8">
        <f t="shared" si="2"/>
        <v>377264354290</v>
      </c>
      <c r="J53" s="8"/>
      <c r="K53" s="1">
        <f>+I53/$I$54</f>
        <v>0.18777034991965474</v>
      </c>
      <c r="L53" s="8"/>
      <c r="M53" s="8">
        <f>IFERROR(VLOOKUP(A53,'درآمد سود سهام'!A:S,19,0),0)</f>
        <v>0</v>
      </c>
      <c r="N53" s="8"/>
      <c r="O53" s="8">
        <f>IFERROR(VLOOKUP(A53,'درآمد ناشی از تغییر قیمت اوراق'!A:Q,17,0),0)</f>
        <v>880764101353</v>
      </c>
      <c r="P53" s="8"/>
      <c r="Q53" s="8">
        <f>IFERROR(VLOOKUP(A53,'درآمد ناشی از فروش'!A:Q,17,0),0)</f>
        <v>5411709279</v>
      </c>
      <c r="R53" s="8"/>
      <c r="S53" s="8">
        <f t="shared" si="3"/>
        <v>886175810632</v>
      </c>
      <c r="T53" s="8"/>
      <c r="U53" s="1">
        <f>+S53/$S$54</f>
        <v>0.3479950367794622</v>
      </c>
    </row>
    <row r="54" spans="1:21" s="5" customFormat="1" ht="26.25" customHeight="1" thickBot="1" x14ac:dyDescent="0.25">
      <c r="A54" s="5" t="s">
        <v>15</v>
      </c>
      <c r="C54" s="6">
        <f>SUM(C8:C53)</f>
        <v>6836174306</v>
      </c>
      <c r="E54" s="6">
        <f>SUM(E8:E53)</f>
        <v>2002343413693</v>
      </c>
      <c r="G54" s="6">
        <f>SUM(G8:G53)</f>
        <v>0</v>
      </c>
      <c r="I54" s="6">
        <f>SUM(I8:I53)</f>
        <v>2009179587999</v>
      </c>
      <c r="K54" s="7">
        <f>SUM(K8:K53)</f>
        <v>1</v>
      </c>
      <c r="M54" s="6">
        <f>SUM(M8:M53)</f>
        <v>324248833746</v>
      </c>
      <c r="O54" s="6">
        <f>SUM(O8:O53)</f>
        <v>2289448396546</v>
      </c>
      <c r="Q54" s="6">
        <f>SUM(Q8:Q53)</f>
        <v>-67178697059</v>
      </c>
      <c r="S54" s="6">
        <f>SUM(S8:S53)</f>
        <v>2546518533233</v>
      </c>
      <c r="U54" s="7">
        <f>SUM(U8:U53)</f>
        <v>1</v>
      </c>
    </row>
    <row r="5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27"/>
  <sheetViews>
    <sheetView rightToLeft="1" topLeftCell="A7" zoomScaleNormal="100" workbookViewId="0">
      <selection activeCell="K26" sqref="K26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19" ht="26.25" x14ac:dyDescent="0.2">
      <c r="A3" s="62" t="s">
        <v>22</v>
      </c>
      <c r="B3" s="62" t="s">
        <v>22</v>
      </c>
      <c r="C3" s="62" t="s">
        <v>22</v>
      </c>
      <c r="D3" s="62" t="s">
        <v>22</v>
      </c>
      <c r="E3" s="62" t="s">
        <v>22</v>
      </c>
      <c r="F3" s="62" t="s">
        <v>22</v>
      </c>
      <c r="G3" s="62" t="s">
        <v>22</v>
      </c>
      <c r="H3" s="62" t="s">
        <v>22</v>
      </c>
      <c r="I3" s="62" t="s">
        <v>22</v>
      </c>
      <c r="J3" s="62" t="s">
        <v>22</v>
      </c>
      <c r="K3" s="62" t="s">
        <v>22</v>
      </c>
      <c r="L3" s="62" t="s">
        <v>22</v>
      </c>
      <c r="M3" s="62" t="s">
        <v>22</v>
      </c>
      <c r="N3" s="62" t="s">
        <v>22</v>
      </c>
      <c r="O3" s="62" t="s">
        <v>22</v>
      </c>
      <c r="P3" s="62" t="s">
        <v>22</v>
      </c>
      <c r="Q3" s="62" t="s">
        <v>22</v>
      </c>
      <c r="R3" s="62" t="s">
        <v>22</v>
      </c>
      <c r="S3" s="62" t="s">
        <v>22</v>
      </c>
    </row>
    <row r="4" spans="1:19" ht="26.25" x14ac:dyDescent="0.2">
      <c r="A4" s="62" t="str">
        <f>+سهام!A4</f>
        <v>برای ماه منتهی به 1405/05/31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19" ht="27" thickBot="1" x14ac:dyDescent="0.25">
      <c r="A6" s="63" t="s">
        <v>3</v>
      </c>
      <c r="C6" s="63" t="s">
        <v>53</v>
      </c>
      <c r="D6" s="63" t="s">
        <v>53</v>
      </c>
      <c r="E6" s="63" t="s">
        <v>53</v>
      </c>
      <c r="F6" s="63" t="s">
        <v>53</v>
      </c>
      <c r="G6" s="63" t="s">
        <v>53</v>
      </c>
      <c r="I6" s="63" t="s">
        <v>24</v>
      </c>
      <c r="J6" s="63" t="s">
        <v>24</v>
      </c>
      <c r="K6" s="63" t="s">
        <v>24</v>
      </c>
      <c r="L6" s="63" t="s">
        <v>24</v>
      </c>
      <c r="M6" s="63" t="s">
        <v>24</v>
      </c>
      <c r="O6" s="63" t="s">
        <v>25</v>
      </c>
      <c r="P6" s="63" t="s">
        <v>25</v>
      </c>
      <c r="Q6" s="63" t="s">
        <v>25</v>
      </c>
      <c r="R6" s="63" t="s">
        <v>25</v>
      </c>
      <c r="S6" s="63" t="s">
        <v>25</v>
      </c>
    </row>
    <row r="7" spans="1:19" ht="27" thickBot="1" x14ac:dyDescent="0.25">
      <c r="A7" s="63" t="s">
        <v>3</v>
      </c>
      <c r="C7" s="51" t="s">
        <v>54</v>
      </c>
      <c r="E7" s="51" t="s">
        <v>55</v>
      </c>
      <c r="G7" s="51" t="s">
        <v>56</v>
      </c>
      <c r="I7" s="51" t="s">
        <v>57</v>
      </c>
      <c r="K7" s="51" t="s">
        <v>28</v>
      </c>
      <c r="M7" s="51" t="s">
        <v>58</v>
      </c>
      <c r="O7" s="51" t="s">
        <v>57</v>
      </c>
      <c r="Q7" s="51" t="s">
        <v>28</v>
      </c>
      <c r="S7" s="51" t="s">
        <v>58</v>
      </c>
    </row>
    <row r="8" spans="1:19" ht="21" x14ac:dyDescent="0.2">
      <c r="A8" s="5" t="s">
        <v>102</v>
      </c>
      <c r="C8" s="8" t="s">
        <v>82</v>
      </c>
      <c r="E8" s="8">
        <v>0</v>
      </c>
      <c r="G8" s="8">
        <v>0</v>
      </c>
      <c r="I8" s="8">
        <v>0</v>
      </c>
      <c r="K8" s="8">
        <v>0</v>
      </c>
      <c r="M8" s="8">
        <f t="shared" ref="M8:M13" si="0">+I8+K8</f>
        <v>0</v>
      </c>
      <c r="O8" s="8">
        <v>804000000</v>
      </c>
      <c r="Q8" s="8">
        <v>-42260870</v>
      </c>
      <c r="S8" s="8">
        <f>+O8+Q8</f>
        <v>761739130</v>
      </c>
    </row>
    <row r="9" spans="1:19" ht="21" x14ac:dyDescent="0.2">
      <c r="A9" s="5" t="s">
        <v>64</v>
      </c>
      <c r="C9" s="8" t="s">
        <v>82</v>
      </c>
      <c r="E9" s="8">
        <v>0</v>
      </c>
      <c r="G9" s="8">
        <v>0</v>
      </c>
      <c r="I9" s="8">
        <v>0</v>
      </c>
      <c r="K9" s="8">
        <v>0</v>
      </c>
      <c r="M9" s="8">
        <f t="shared" si="0"/>
        <v>0</v>
      </c>
      <c r="O9" s="8">
        <v>19950000000</v>
      </c>
      <c r="Q9" s="8">
        <v>0</v>
      </c>
      <c r="S9" s="8">
        <f t="shared" ref="S9:S24" si="1">+O9+Q9</f>
        <v>19950000000</v>
      </c>
    </row>
    <row r="10" spans="1:19" ht="21" x14ac:dyDescent="0.2">
      <c r="A10" s="5" t="s">
        <v>100</v>
      </c>
      <c r="C10" s="8" t="s">
        <v>82</v>
      </c>
      <c r="E10" s="8">
        <v>0</v>
      </c>
      <c r="G10" s="8">
        <v>0</v>
      </c>
      <c r="I10" s="8">
        <v>0</v>
      </c>
      <c r="K10" s="8">
        <v>0</v>
      </c>
      <c r="M10" s="8">
        <f t="shared" si="0"/>
        <v>0</v>
      </c>
      <c r="O10" s="8">
        <v>800000000</v>
      </c>
      <c r="Q10" s="8">
        <v>-100598802</v>
      </c>
      <c r="S10" s="8">
        <f t="shared" si="1"/>
        <v>699401198</v>
      </c>
    </row>
    <row r="11" spans="1:19" ht="21" x14ac:dyDescent="0.2">
      <c r="A11" s="5" t="s">
        <v>49</v>
      </c>
      <c r="C11" s="8" t="s">
        <v>82</v>
      </c>
      <c r="E11" s="8">
        <v>0</v>
      </c>
      <c r="G11" s="8">
        <v>0</v>
      </c>
      <c r="I11" s="8">
        <v>0</v>
      </c>
      <c r="K11" s="8">
        <v>0</v>
      </c>
      <c r="M11" s="8">
        <f t="shared" si="0"/>
        <v>0</v>
      </c>
      <c r="O11" s="8">
        <v>109645920360</v>
      </c>
      <c r="Q11" s="8">
        <v>-3700821931</v>
      </c>
      <c r="S11" s="8">
        <f t="shared" si="1"/>
        <v>105945098429</v>
      </c>
    </row>
    <row r="12" spans="1:19" ht="21" x14ac:dyDescent="0.2">
      <c r="A12" s="5" t="s">
        <v>67</v>
      </c>
      <c r="C12" s="8" t="s">
        <v>82</v>
      </c>
      <c r="E12" s="8">
        <v>0</v>
      </c>
      <c r="G12" s="8">
        <v>0</v>
      </c>
      <c r="I12" s="8">
        <v>0</v>
      </c>
      <c r="K12" s="8">
        <v>0</v>
      </c>
      <c r="M12" s="8">
        <f t="shared" si="0"/>
        <v>0</v>
      </c>
      <c r="O12" s="8">
        <v>5923440000</v>
      </c>
      <c r="Q12" s="8">
        <v>-643694945</v>
      </c>
      <c r="S12" s="8">
        <f t="shared" si="1"/>
        <v>5279745055</v>
      </c>
    </row>
    <row r="13" spans="1:19" ht="21" x14ac:dyDescent="0.2">
      <c r="A13" s="5" t="s">
        <v>90</v>
      </c>
      <c r="C13" s="8" t="s">
        <v>82</v>
      </c>
      <c r="E13" s="8">
        <v>0</v>
      </c>
      <c r="G13" s="8">
        <v>0</v>
      </c>
      <c r="I13" s="8">
        <v>0</v>
      </c>
      <c r="K13" s="8">
        <v>0</v>
      </c>
      <c r="M13" s="8">
        <f t="shared" si="0"/>
        <v>0</v>
      </c>
      <c r="O13" s="8">
        <v>1036000000</v>
      </c>
      <c r="Q13" s="8">
        <v>-11230352</v>
      </c>
      <c r="S13" s="8">
        <f t="shared" si="1"/>
        <v>1024769648</v>
      </c>
    </row>
    <row r="14" spans="1:19" ht="21" x14ac:dyDescent="0.2">
      <c r="A14" s="5" t="s">
        <v>52</v>
      </c>
      <c r="C14" s="8" t="s">
        <v>82</v>
      </c>
      <c r="E14" s="8">
        <v>0</v>
      </c>
      <c r="G14" s="8">
        <v>0</v>
      </c>
      <c r="I14" s="8">
        <v>0</v>
      </c>
      <c r="K14" s="8">
        <v>0</v>
      </c>
      <c r="M14" s="8">
        <f t="shared" ref="M9:M24" si="2">+I14+K14</f>
        <v>0</v>
      </c>
      <c r="O14" s="8">
        <v>40924750400</v>
      </c>
      <c r="Q14" s="8">
        <v>0</v>
      </c>
      <c r="S14" s="8">
        <f t="shared" si="1"/>
        <v>40924750400</v>
      </c>
    </row>
    <row r="15" spans="1:19" ht="21" x14ac:dyDescent="0.2">
      <c r="A15" s="5" t="s">
        <v>51</v>
      </c>
      <c r="C15" s="8" t="s">
        <v>82</v>
      </c>
      <c r="E15" s="8">
        <v>0</v>
      </c>
      <c r="G15" s="8">
        <v>0</v>
      </c>
      <c r="I15" s="8">
        <v>0</v>
      </c>
      <c r="K15" s="8">
        <v>0</v>
      </c>
      <c r="M15" s="8">
        <f t="shared" si="2"/>
        <v>0</v>
      </c>
      <c r="O15" s="8">
        <v>49899613930</v>
      </c>
      <c r="Q15" s="8">
        <v>-4677120859</v>
      </c>
      <c r="S15" s="8">
        <f t="shared" si="1"/>
        <v>45222493071</v>
      </c>
    </row>
    <row r="16" spans="1:19" ht="21" x14ac:dyDescent="0.2">
      <c r="A16" s="5" t="s">
        <v>97</v>
      </c>
      <c r="C16" s="8" t="s">
        <v>82</v>
      </c>
      <c r="E16" s="8">
        <v>0</v>
      </c>
      <c r="G16" s="8">
        <v>0</v>
      </c>
      <c r="I16" s="8">
        <v>0</v>
      </c>
      <c r="K16" s="8">
        <v>0</v>
      </c>
      <c r="M16" s="8">
        <f t="shared" si="2"/>
        <v>0</v>
      </c>
      <c r="O16" s="8">
        <v>1910000000</v>
      </c>
      <c r="Q16" s="8">
        <v>-66906808</v>
      </c>
      <c r="S16" s="8">
        <f t="shared" si="1"/>
        <v>1843093192</v>
      </c>
    </row>
    <row r="17" spans="1:19" ht="21" x14ac:dyDescent="0.2">
      <c r="A17" s="5" t="s">
        <v>91</v>
      </c>
      <c r="C17" s="8" t="s">
        <v>110</v>
      </c>
      <c r="E17" s="8">
        <v>6100000</v>
      </c>
      <c r="G17" s="8">
        <v>1189</v>
      </c>
      <c r="I17" s="8">
        <v>7252900000</v>
      </c>
      <c r="K17" s="8">
        <v>-416725694</v>
      </c>
      <c r="M17" s="8">
        <f t="shared" si="2"/>
        <v>6836174306</v>
      </c>
      <c r="O17" s="8">
        <v>7252900000</v>
      </c>
      <c r="Q17" s="8">
        <v>-416725694</v>
      </c>
      <c r="S17" s="8">
        <f t="shared" si="1"/>
        <v>6836174306</v>
      </c>
    </row>
    <row r="18" spans="1:19" ht="21" x14ac:dyDescent="0.2">
      <c r="A18" s="5" t="s">
        <v>69</v>
      </c>
      <c r="C18" s="8" t="s">
        <v>82</v>
      </c>
      <c r="E18" s="8">
        <v>0</v>
      </c>
      <c r="G18" s="8">
        <v>0</v>
      </c>
      <c r="I18" s="8">
        <v>0</v>
      </c>
      <c r="K18" s="8">
        <v>0</v>
      </c>
      <c r="M18" s="8">
        <f t="shared" si="2"/>
        <v>0</v>
      </c>
      <c r="O18" s="8">
        <v>5750519550</v>
      </c>
      <c r="Q18" s="8">
        <v>-686732733</v>
      </c>
      <c r="S18" s="8">
        <f t="shared" si="1"/>
        <v>5063786817</v>
      </c>
    </row>
    <row r="19" spans="1:19" ht="21" x14ac:dyDescent="0.2">
      <c r="A19" s="5" t="s">
        <v>50</v>
      </c>
      <c r="C19" s="8" t="s">
        <v>82</v>
      </c>
      <c r="E19" s="8">
        <v>0</v>
      </c>
      <c r="G19" s="8">
        <v>0</v>
      </c>
      <c r="I19" s="8">
        <v>0</v>
      </c>
      <c r="K19" s="8">
        <v>0</v>
      </c>
      <c r="M19" s="8">
        <f t="shared" ref="M19:M24" si="3">+I19+K19</f>
        <v>0</v>
      </c>
      <c r="O19" s="8">
        <v>47659018680</v>
      </c>
      <c r="Q19" s="8">
        <v>-5204981296</v>
      </c>
      <c r="S19" s="8">
        <f t="shared" si="1"/>
        <v>42454037384</v>
      </c>
    </row>
    <row r="20" spans="1:19" ht="21" x14ac:dyDescent="0.2">
      <c r="A20" s="5" t="s">
        <v>48</v>
      </c>
      <c r="C20" s="8" t="s">
        <v>82</v>
      </c>
      <c r="E20" s="8">
        <v>0</v>
      </c>
      <c r="G20" s="8">
        <v>0</v>
      </c>
      <c r="I20" s="8">
        <v>0</v>
      </c>
      <c r="K20" s="8">
        <v>0</v>
      </c>
      <c r="M20" s="8">
        <f t="shared" si="3"/>
        <v>0</v>
      </c>
      <c r="O20" s="8">
        <v>19217247220</v>
      </c>
      <c r="Q20" s="8">
        <v>-737639544</v>
      </c>
      <c r="S20" s="8">
        <f t="shared" si="1"/>
        <v>18479607676</v>
      </c>
    </row>
    <row r="21" spans="1:19" ht="21" x14ac:dyDescent="0.2">
      <c r="A21" s="5" t="s">
        <v>70</v>
      </c>
      <c r="C21" s="8" t="s">
        <v>82</v>
      </c>
      <c r="E21" s="8">
        <v>0</v>
      </c>
      <c r="G21" s="8">
        <v>0</v>
      </c>
      <c r="I21" s="8">
        <v>0</v>
      </c>
      <c r="K21" s="8">
        <v>0</v>
      </c>
      <c r="M21" s="8">
        <f t="shared" si="3"/>
        <v>0</v>
      </c>
      <c r="O21" s="8">
        <v>175000000</v>
      </c>
      <c r="Q21" s="8">
        <v>-21914320</v>
      </c>
      <c r="S21" s="8">
        <f t="shared" si="1"/>
        <v>153085680</v>
      </c>
    </row>
    <row r="22" spans="1:19" ht="21" x14ac:dyDescent="0.2">
      <c r="A22" s="5" t="s">
        <v>61</v>
      </c>
      <c r="C22" s="8" t="s">
        <v>82</v>
      </c>
      <c r="E22" s="8">
        <v>0</v>
      </c>
      <c r="G22" s="8">
        <v>0</v>
      </c>
      <c r="I22" s="8">
        <v>0</v>
      </c>
      <c r="K22" s="8">
        <v>0</v>
      </c>
      <c r="M22" s="8">
        <f t="shared" si="3"/>
        <v>0</v>
      </c>
      <c r="O22" s="8">
        <v>26982037900</v>
      </c>
      <c r="Q22" s="8">
        <v>0</v>
      </c>
      <c r="S22" s="8">
        <f t="shared" si="1"/>
        <v>26982037900</v>
      </c>
    </row>
    <row r="23" spans="1:19" ht="21" x14ac:dyDescent="0.2">
      <c r="A23" s="5" t="s">
        <v>79</v>
      </c>
      <c r="C23" s="8" t="s">
        <v>82</v>
      </c>
      <c r="E23" s="8">
        <v>0</v>
      </c>
      <c r="G23" s="8">
        <v>0</v>
      </c>
      <c r="I23" s="8">
        <v>0</v>
      </c>
      <c r="K23" s="8">
        <v>0</v>
      </c>
      <c r="M23" s="8">
        <f t="shared" si="3"/>
        <v>0</v>
      </c>
      <c r="O23" s="8">
        <v>2400000000</v>
      </c>
      <c r="Q23" s="8">
        <v>0</v>
      </c>
      <c r="S23" s="8">
        <f t="shared" si="1"/>
        <v>2400000000</v>
      </c>
    </row>
    <row r="24" spans="1:19" ht="21.75" thickBot="1" x14ac:dyDescent="0.25">
      <c r="A24" s="5" t="s">
        <v>93</v>
      </c>
      <c r="C24" s="8" t="s">
        <v>82</v>
      </c>
      <c r="E24" s="8">
        <v>0</v>
      </c>
      <c r="G24" s="8">
        <v>0</v>
      </c>
      <c r="I24" s="8">
        <v>0</v>
      </c>
      <c r="K24" s="8">
        <v>0</v>
      </c>
      <c r="M24" s="8">
        <f t="shared" si="3"/>
        <v>0</v>
      </c>
      <c r="O24" s="8">
        <v>242190000</v>
      </c>
      <c r="Q24" s="8">
        <v>-13176140</v>
      </c>
      <c r="S24" s="8">
        <f t="shared" si="1"/>
        <v>229013860</v>
      </c>
    </row>
    <row r="25" spans="1:19" s="5" customFormat="1" ht="21.75" thickBot="1" x14ac:dyDescent="0.25">
      <c r="G25" s="8"/>
      <c r="I25" s="6">
        <f>SUM(I8:I24)</f>
        <v>7252900000</v>
      </c>
      <c r="K25" s="6">
        <f>SUM(K8:K24)</f>
        <v>-416725694</v>
      </c>
      <c r="M25" s="6">
        <f>SUM(M8:M24)</f>
        <v>6836174306</v>
      </c>
      <c r="O25" s="6">
        <f>SUM(O8:O24)</f>
        <v>340572638040</v>
      </c>
      <c r="Q25" s="6">
        <f>SUM(Q8:Q24)</f>
        <v>-16323804294</v>
      </c>
      <c r="S25" s="6">
        <f>SUM(S8:S24)</f>
        <v>324248833746</v>
      </c>
    </row>
    <row r="26" spans="1:19" ht="19.5" thickTop="1" x14ac:dyDescent="0.2"/>
    <row r="27" spans="1:19" x14ac:dyDescent="0.2">
      <c r="L27" s="8" t="s">
        <v>60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K26" sqref="K26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</row>
    <row r="3" spans="1:9" ht="26.25" x14ac:dyDescent="0.45">
      <c r="A3" s="62" t="s">
        <v>22</v>
      </c>
      <c r="B3" s="62" t="s">
        <v>22</v>
      </c>
      <c r="C3" s="62" t="s">
        <v>22</v>
      </c>
      <c r="D3" s="62" t="s">
        <v>22</v>
      </c>
      <c r="E3" s="62" t="s">
        <v>22</v>
      </c>
      <c r="F3" s="62" t="s">
        <v>22</v>
      </c>
      <c r="G3" s="62" t="s">
        <v>22</v>
      </c>
      <c r="H3" s="62" t="s">
        <v>22</v>
      </c>
      <c r="I3" s="62" t="s">
        <v>22</v>
      </c>
    </row>
    <row r="4" spans="1:9" ht="26.25" x14ac:dyDescent="0.45">
      <c r="A4" s="62" t="str">
        <f>+سهام!A4</f>
        <v>برای ماه منتهی به 1405/05/31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</row>
    <row r="6" spans="1:9" ht="27" thickBot="1" x14ac:dyDescent="0.5">
      <c r="A6" s="36" t="s">
        <v>37</v>
      </c>
      <c r="C6" s="63" t="s">
        <v>24</v>
      </c>
      <c r="D6" s="63" t="s">
        <v>24</v>
      </c>
      <c r="E6" s="63" t="s">
        <v>24</v>
      </c>
      <c r="G6" s="63" t="s">
        <v>25</v>
      </c>
      <c r="H6" s="63" t="s">
        <v>25</v>
      </c>
      <c r="I6" s="63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1165139603</v>
      </c>
      <c r="D8" s="8"/>
      <c r="E8" s="39">
        <f>+C8/$C$10</f>
        <v>0.99994396693629406</v>
      </c>
      <c r="F8" s="8"/>
      <c r="G8" s="8">
        <f>+'سود سپرده بانکی'!M8</f>
        <v>2798782046</v>
      </c>
      <c r="H8" s="8"/>
      <c r="I8" s="39">
        <f>+G8/$G$10</f>
        <v>0.99983401605725442</v>
      </c>
    </row>
    <row r="9" spans="1:9" ht="21.75" thickBot="1" x14ac:dyDescent="0.6">
      <c r="A9" s="25" t="s">
        <v>47</v>
      </c>
      <c r="B9" s="8"/>
      <c r="C9" s="8">
        <f>+'سود سپرده بانکی'!G9</f>
        <v>65290</v>
      </c>
      <c r="D9" s="8"/>
      <c r="E9" s="39">
        <f>+C9/$C$10</f>
        <v>5.6033063705989774E-5</v>
      </c>
      <c r="F9" s="8"/>
      <c r="G9" s="8">
        <f>+'سود سپرده بانکی'!M9</f>
        <v>464630</v>
      </c>
      <c r="H9" s="8"/>
      <c r="I9" s="39">
        <f>+G9/$G$10</f>
        <v>1.6598394274560174E-4</v>
      </c>
    </row>
    <row r="10" spans="1:9" ht="24.75" thickBot="1" x14ac:dyDescent="0.6">
      <c r="A10" s="18" t="s">
        <v>15</v>
      </c>
      <c r="B10" s="25"/>
      <c r="C10" s="26">
        <f>SUM(C8:C9)</f>
        <v>1165204893</v>
      </c>
      <c r="D10" s="27"/>
      <c r="E10" s="40">
        <f>SUM(E8:E9)</f>
        <v>1</v>
      </c>
      <c r="F10" s="27"/>
      <c r="G10" s="26">
        <f>SUM(G8:G9)</f>
        <v>2799246676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K26" sqref="K26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22</v>
      </c>
      <c r="B3" s="62" t="s">
        <v>22</v>
      </c>
      <c r="C3" s="62" t="s">
        <v>22</v>
      </c>
      <c r="D3" s="62" t="s">
        <v>22</v>
      </c>
      <c r="E3" s="62" t="s">
        <v>22</v>
      </c>
      <c r="F3" s="62" t="s">
        <v>22</v>
      </c>
      <c r="G3" s="62" t="s">
        <v>22</v>
      </c>
      <c r="H3" s="62" t="s">
        <v>22</v>
      </c>
      <c r="I3" s="62" t="s">
        <v>22</v>
      </c>
      <c r="J3" s="62" t="s">
        <v>22</v>
      </c>
      <c r="K3" s="62" t="s">
        <v>22</v>
      </c>
      <c r="L3" s="62" t="s">
        <v>22</v>
      </c>
      <c r="M3" s="62" t="s">
        <v>22</v>
      </c>
    </row>
    <row r="4" spans="1:13" ht="26.25" x14ac:dyDescent="0.2">
      <c r="A4" s="62" t="str">
        <f>+سهام!A4</f>
        <v>برای ماه منتهی به 1405/05/31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3" t="s">
        <v>23</v>
      </c>
      <c r="B6" s="63" t="s">
        <v>23</v>
      </c>
      <c r="C6" s="63" t="s">
        <v>24</v>
      </c>
      <c r="D6" s="63" t="s">
        <v>24</v>
      </c>
      <c r="E6" s="63" t="s">
        <v>24</v>
      </c>
      <c r="F6" s="63" t="s">
        <v>24</v>
      </c>
      <c r="G6" s="63" t="s">
        <v>24</v>
      </c>
      <c r="I6" s="63" t="s">
        <v>25</v>
      </c>
      <c r="J6" s="63" t="s">
        <v>25</v>
      </c>
      <c r="K6" s="63" t="s">
        <v>25</v>
      </c>
      <c r="L6" s="63" t="s">
        <v>25</v>
      </c>
      <c r="M6" s="63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1165139603</v>
      </c>
      <c r="E8" s="8">
        <v>0</v>
      </c>
      <c r="G8" s="8">
        <f>+C8-E8</f>
        <v>1165139603</v>
      </c>
      <c r="I8" s="8">
        <v>2798782046</v>
      </c>
      <c r="K8" s="8">
        <v>0</v>
      </c>
      <c r="M8" s="8">
        <f>+I8-K8</f>
        <v>2798782046</v>
      </c>
    </row>
    <row r="9" spans="1:13" ht="19.5" customHeight="1" thickBot="1" x14ac:dyDescent="0.25">
      <c r="A9" s="5" t="s">
        <v>47</v>
      </c>
      <c r="C9" s="8">
        <v>65290</v>
      </c>
      <c r="E9" s="8">
        <v>0</v>
      </c>
      <c r="G9" s="8">
        <f t="shared" ref="G9" si="0">+C9-E9</f>
        <v>65290</v>
      </c>
      <c r="I9" s="8">
        <v>464630</v>
      </c>
      <c r="K9" s="8">
        <v>0</v>
      </c>
      <c r="M9" s="8">
        <f t="shared" ref="M9" si="1">+I9-K9</f>
        <v>464630</v>
      </c>
    </row>
    <row r="10" spans="1:13" s="5" customFormat="1" ht="21.75" thickBot="1" x14ac:dyDescent="0.25">
      <c r="A10" s="5" t="s">
        <v>15</v>
      </c>
      <c r="C10" s="6">
        <f>SUM(C8:C9)</f>
        <v>1165204893</v>
      </c>
      <c r="E10" s="6">
        <f>SUM(E8:E9)</f>
        <v>0</v>
      </c>
      <c r="G10" s="6">
        <f>SUM(G8:G9)</f>
        <v>1165204893</v>
      </c>
      <c r="I10" s="6">
        <f>SUM(I8:I9)</f>
        <v>2799246676</v>
      </c>
      <c r="K10" s="6">
        <f>SUM(K8:K9)</f>
        <v>0</v>
      </c>
      <c r="M10" s="6">
        <f>SUM(M8:M9)</f>
        <v>2799246676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معدن</vt:lpstr>
      <vt:lpstr>سهام</vt:lpstr>
      <vt:lpstr>سپرده</vt:lpstr>
      <vt:lpstr>سایر درآمدها</vt:lpstr>
      <vt:lpstr>جمع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2026-08-26T16:50:06Z</dcterms:modified>
</cp:coreProperties>
</file>