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k.pirzadeh\Desktop\پرتفو\1405\140506\بخشی\"/>
    </mc:Choice>
  </mc:AlternateContent>
  <xr:revisionPtr revIDLastSave="0" documentId="13_ncr:1_{25322F85-2AF1-4A5A-A492-A71DDED3557E}" xr6:coauthVersionLast="47" xr6:coauthVersionMax="47" xr10:uidLastSave="{00000000-0000-0000-0000-000000000000}"/>
  <bookViews>
    <workbookView xWindow="-120" yWindow="-120" windowWidth="29040" windowHeight="15720" tabRatio="872" xr2:uid="{00000000-000D-0000-FFFF-FFFF00000000}"/>
  </bookViews>
  <sheets>
    <sheet name="سهام" sheetId="1" r:id="rId1"/>
    <sheet name="سپرده" sheetId="6" r:id="rId2"/>
    <sheet name="جمع درآمدها" sheetId="15" r:id="rId3"/>
    <sheet name="سایر درآمدها" sheetId="19" state="hidden" r:id="rId4"/>
    <sheet name="سرمایه‌گذاری در سهام" sheetId="11" r:id="rId5"/>
    <sheet name="درآمد سود سهام" sheetId="18" r:id="rId6"/>
    <sheet name="درآمد سپرده بانکی" sheetId="13" r:id="rId7"/>
    <sheet name="سود سپرده بانکی" sheetId="7" r:id="rId8"/>
    <sheet name="درآمد ناشی از فروش" sheetId="9" r:id="rId9"/>
    <sheet name="درآمد ناشی از تغییر قیمت اوراق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7" i="11" l="1"/>
  <c r="E67" i="11"/>
  <c r="G67" i="11"/>
  <c r="I67" i="11" s="1"/>
  <c r="M67" i="11"/>
  <c r="O67" i="11"/>
  <c r="Q67" i="11"/>
  <c r="S67" i="11" s="1"/>
  <c r="C68" i="11"/>
  <c r="E68" i="11"/>
  <c r="G68" i="11"/>
  <c r="M68" i="11"/>
  <c r="O68" i="11"/>
  <c r="Q68" i="11"/>
  <c r="C69" i="11"/>
  <c r="E69" i="11"/>
  <c r="G69" i="11"/>
  <c r="I69" i="11" s="1"/>
  <c r="M69" i="11"/>
  <c r="S69" i="11" s="1"/>
  <c r="O69" i="11"/>
  <c r="Q69" i="11"/>
  <c r="C70" i="11"/>
  <c r="E70" i="11"/>
  <c r="G70" i="11"/>
  <c r="M70" i="11"/>
  <c r="O70" i="11"/>
  <c r="Q70" i="11"/>
  <c r="C71" i="11"/>
  <c r="E71" i="11"/>
  <c r="G71" i="11"/>
  <c r="I71" i="11" s="1"/>
  <c r="M71" i="11"/>
  <c r="O71" i="11"/>
  <c r="Q71" i="11"/>
  <c r="C72" i="11"/>
  <c r="E72" i="11"/>
  <c r="G72" i="11"/>
  <c r="M72" i="11"/>
  <c r="O72" i="11"/>
  <c r="Q72" i="11"/>
  <c r="C73" i="11"/>
  <c r="E73" i="11"/>
  <c r="G73" i="11"/>
  <c r="M73" i="11"/>
  <c r="O73" i="11"/>
  <c r="Q73" i="11"/>
  <c r="C74" i="11"/>
  <c r="E74" i="11"/>
  <c r="G74" i="11"/>
  <c r="M74" i="11"/>
  <c r="O74" i="11"/>
  <c r="Q74" i="11"/>
  <c r="C75" i="11"/>
  <c r="E75" i="11"/>
  <c r="G75" i="11"/>
  <c r="I75" i="11" s="1"/>
  <c r="M75" i="11"/>
  <c r="O75" i="11"/>
  <c r="S75" i="11" s="1"/>
  <c r="Q75" i="11"/>
  <c r="C76" i="11"/>
  <c r="E76" i="11"/>
  <c r="G76" i="11"/>
  <c r="M76" i="11"/>
  <c r="O76" i="11"/>
  <c r="Q76" i="11"/>
  <c r="C64" i="11"/>
  <c r="E64" i="11"/>
  <c r="G64" i="11"/>
  <c r="M64" i="11"/>
  <c r="O64" i="11"/>
  <c r="Q64" i="11"/>
  <c r="C65" i="11"/>
  <c r="E65" i="11"/>
  <c r="G65" i="11"/>
  <c r="M65" i="11"/>
  <c r="O65" i="11"/>
  <c r="Q65" i="11"/>
  <c r="I24" i="10"/>
  <c r="Q24" i="10"/>
  <c r="I25" i="10"/>
  <c r="Q25" i="10"/>
  <c r="I26" i="10"/>
  <c r="Q26" i="10"/>
  <c r="I27" i="10"/>
  <c r="Q27" i="10"/>
  <c r="I28" i="10"/>
  <c r="Q28" i="10"/>
  <c r="I29" i="10"/>
  <c r="Q29" i="10"/>
  <c r="I30" i="10"/>
  <c r="Q30" i="10"/>
  <c r="I31" i="10"/>
  <c r="Q31" i="10"/>
  <c r="I39" i="9"/>
  <c r="I40" i="9"/>
  <c r="I41" i="9"/>
  <c r="I42" i="9"/>
  <c r="I43" i="9"/>
  <c r="I44" i="9"/>
  <c r="I45" i="9"/>
  <c r="I46" i="9"/>
  <c r="I47" i="9"/>
  <c r="I48" i="9"/>
  <c r="I49" i="9"/>
  <c r="I50" i="9"/>
  <c r="I20" i="9"/>
  <c r="I21" i="9"/>
  <c r="I22" i="9"/>
  <c r="I23" i="9"/>
  <c r="I24" i="9"/>
  <c r="Q11" i="9"/>
  <c r="Q12" i="9"/>
  <c r="Q13" i="9"/>
  <c r="Q14" i="9"/>
  <c r="I11" i="9"/>
  <c r="I12" i="9"/>
  <c r="I13" i="9"/>
  <c r="I14" i="9"/>
  <c r="I15" i="9"/>
  <c r="I16" i="9"/>
  <c r="M9" i="7"/>
  <c r="M10" i="7"/>
  <c r="G9" i="7"/>
  <c r="G10" i="7"/>
  <c r="G11" i="7"/>
  <c r="M44" i="18"/>
  <c r="M41" i="18"/>
  <c r="M34" i="18"/>
  <c r="M33" i="18"/>
  <c r="M31" i="18"/>
  <c r="M28" i="18"/>
  <c r="S24" i="18"/>
  <c r="S25" i="18"/>
  <c r="S26" i="18"/>
  <c r="S27" i="18"/>
  <c r="S28" i="18"/>
  <c r="S29" i="18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32" i="10"/>
  <c r="I33" i="10"/>
  <c r="I34" i="10"/>
  <c r="I35" i="10"/>
  <c r="I36" i="10"/>
  <c r="I37" i="10"/>
  <c r="I38" i="10"/>
  <c r="I39" i="10"/>
  <c r="I40" i="10"/>
  <c r="I41" i="10"/>
  <c r="I42" i="10"/>
  <c r="I43" i="10"/>
  <c r="I44" i="10"/>
  <c r="I45" i="10"/>
  <c r="I46" i="10"/>
  <c r="I47" i="10"/>
  <c r="I48" i="10"/>
  <c r="I49" i="10"/>
  <c r="I50" i="10"/>
  <c r="I8" i="10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8" i="10"/>
  <c r="M51" i="10"/>
  <c r="O51" i="10"/>
  <c r="I10" i="9"/>
  <c r="I9" i="9"/>
  <c r="I8" i="9"/>
  <c r="I19" i="9"/>
  <c r="I18" i="9"/>
  <c r="I17" i="9"/>
  <c r="I36" i="9"/>
  <c r="I35" i="9"/>
  <c r="I34" i="9"/>
  <c r="I33" i="9"/>
  <c r="I32" i="9"/>
  <c r="I31" i="9"/>
  <c r="I30" i="9"/>
  <c r="I29" i="9"/>
  <c r="I28" i="9"/>
  <c r="I27" i="9"/>
  <c r="I26" i="9"/>
  <c r="I25" i="9"/>
  <c r="I38" i="9"/>
  <c r="I37" i="9"/>
  <c r="I51" i="9"/>
  <c r="I52" i="9"/>
  <c r="I53" i="9"/>
  <c r="I54" i="9"/>
  <c r="I55" i="9"/>
  <c r="I56" i="9"/>
  <c r="Q9" i="9"/>
  <c r="Q10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45" i="18"/>
  <c r="O45" i="18"/>
  <c r="K45" i="18"/>
  <c r="I45" i="18"/>
  <c r="S13" i="18"/>
  <c r="S14" i="18"/>
  <c r="S15" i="18"/>
  <c r="S16" i="18"/>
  <c r="S17" i="18"/>
  <c r="S18" i="18"/>
  <c r="S19" i="18"/>
  <c r="S20" i="18"/>
  <c r="S10" i="18"/>
  <c r="S21" i="18"/>
  <c r="S22" i="18"/>
  <c r="S23" i="18"/>
  <c r="S8" i="18"/>
  <c r="S9" i="18"/>
  <c r="S30" i="18"/>
  <c r="S31" i="18"/>
  <c r="S11" i="18"/>
  <c r="S32" i="18"/>
  <c r="S33" i="18"/>
  <c r="S34" i="18"/>
  <c r="S35" i="18"/>
  <c r="S36" i="18"/>
  <c r="S37" i="18"/>
  <c r="S38" i="18"/>
  <c r="S39" i="18"/>
  <c r="S40" i="18"/>
  <c r="S41" i="18"/>
  <c r="S42" i="18"/>
  <c r="S43" i="18"/>
  <c r="S44" i="18"/>
  <c r="S12" i="18"/>
  <c r="I10" i="6"/>
  <c r="I73" i="11" l="1"/>
  <c r="I72" i="11"/>
  <c r="S74" i="11"/>
  <c r="S71" i="11"/>
  <c r="S76" i="11"/>
  <c r="I76" i="11"/>
  <c r="S70" i="11"/>
  <c r="I68" i="11"/>
  <c r="I74" i="11"/>
  <c r="I70" i="11"/>
  <c r="S72" i="11"/>
  <c r="S73" i="11"/>
  <c r="S68" i="11"/>
  <c r="S65" i="11"/>
  <c r="I65" i="11"/>
  <c r="S64" i="11"/>
  <c r="I64" i="11"/>
  <c r="M45" i="18"/>
  <c r="S45" i="18"/>
  <c r="I57" i="9"/>
  <c r="I58" i="9"/>
  <c r="I59" i="9"/>
  <c r="I60" i="9"/>
  <c r="Q8" i="9" l="1"/>
  <c r="Q61" i="9" s="1"/>
  <c r="Y53" i="1"/>
  <c r="G53" i="1"/>
  <c r="E53" i="1"/>
  <c r="M11" i="7"/>
  <c r="M12" i="7"/>
  <c r="M8" i="7"/>
  <c r="G12" i="7"/>
  <c r="C12" i="13" s="1"/>
  <c r="G8" i="7"/>
  <c r="F9" i="15"/>
  <c r="C6" i="6"/>
  <c r="I9" i="6"/>
  <c r="K13" i="7"/>
  <c r="I13" i="7"/>
  <c r="E13" i="7"/>
  <c r="C13" i="7"/>
  <c r="A4" i="19"/>
  <c r="A2" i="19"/>
  <c r="E9" i="19"/>
  <c r="C9" i="19"/>
  <c r="I51" i="10" l="1"/>
  <c r="O53" i="1"/>
  <c r="K53" i="1"/>
  <c r="U53" i="1"/>
  <c r="W53" i="1"/>
  <c r="G9" i="15"/>
  <c r="G51" i="10"/>
  <c r="E51" i="10"/>
  <c r="Q51" i="10"/>
  <c r="I6" i="6" l="1"/>
  <c r="A4" i="6"/>
  <c r="A4" i="10" s="1"/>
  <c r="I61" i="9"/>
  <c r="E62" i="11" l="1"/>
  <c r="O66" i="11"/>
  <c r="E63" i="11"/>
  <c r="O62" i="11"/>
  <c r="E66" i="11"/>
  <c r="O63" i="11"/>
  <c r="E56" i="11"/>
  <c r="E60" i="11"/>
  <c r="O57" i="11"/>
  <c r="O61" i="11"/>
  <c r="E59" i="11"/>
  <c r="E54" i="11"/>
  <c r="E55" i="11"/>
  <c r="O56" i="11"/>
  <c r="O60" i="11"/>
  <c r="E58" i="11"/>
  <c r="E61" i="11"/>
  <c r="O55" i="11"/>
  <c r="E57" i="11"/>
  <c r="O58" i="11"/>
  <c r="O54" i="11"/>
  <c r="O59" i="11"/>
  <c r="O52" i="11"/>
  <c r="E52" i="11"/>
  <c r="O53" i="11"/>
  <c r="E53" i="11"/>
  <c r="O51" i="11"/>
  <c r="E50" i="11"/>
  <c r="E51" i="11"/>
  <c r="O50" i="11"/>
  <c r="E49" i="11"/>
  <c r="O77" i="11"/>
  <c r="O49" i="11"/>
  <c r="E77" i="11"/>
  <c r="K12" i="6" l="1"/>
  <c r="I11" i="6"/>
  <c r="M61" i="9"/>
  <c r="O61" i="9"/>
  <c r="E61" i="9" l="1"/>
  <c r="G61" i="9"/>
  <c r="I8" i="6" l="1"/>
  <c r="I12" i="6" s="1"/>
  <c r="A4" i="9"/>
  <c r="A4" i="7"/>
  <c r="A4" i="13"/>
  <c r="A4" i="18"/>
  <c r="A4" i="11"/>
  <c r="A4" i="15"/>
  <c r="O31" i="11"/>
  <c r="O36" i="11"/>
  <c r="M62" i="11" l="1"/>
  <c r="M66" i="11"/>
  <c r="C63" i="11"/>
  <c r="C62" i="11"/>
  <c r="M63" i="11"/>
  <c r="C66" i="11"/>
  <c r="G66" i="11"/>
  <c r="G62" i="11"/>
  <c r="Q66" i="11"/>
  <c r="Q62" i="11"/>
  <c r="G63" i="11"/>
  <c r="I63" i="11" s="1"/>
  <c r="Q63" i="11"/>
  <c r="G77" i="11"/>
  <c r="Q58" i="11"/>
  <c r="Q54" i="11"/>
  <c r="G54" i="11"/>
  <c r="G56" i="11"/>
  <c r="G60" i="11"/>
  <c r="Q61" i="11"/>
  <c r="Q57" i="11"/>
  <c r="Q60" i="11"/>
  <c r="Q59" i="11"/>
  <c r="G55" i="11"/>
  <c r="G59" i="11"/>
  <c r="G58" i="11"/>
  <c r="Q56" i="11"/>
  <c r="Q55" i="11"/>
  <c r="G57" i="11"/>
  <c r="G61" i="11"/>
  <c r="M57" i="11"/>
  <c r="M61" i="11"/>
  <c r="C55" i="11"/>
  <c r="C59" i="11"/>
  <c r="C61" i="11"/>
  <c r="M56" i="11"/>
  <c r="M60" i="11"/>
  <c r="C57" i="11"/>
  <c r="C58" i="11"/>
  <c r="C54" i="11"/>
  <c r="M59" i="11"/>
  <c r="M55" i="11"/>
  <c r="M58" i="11"/>
  <c r="C56" i="11"/>
  <c r="C60" i="11"/>
  <c r="M54" i="11"/>
  <c r="G13" i="7"/>
  <c r="M13" i="7"/>
  <c r="M52" i="11"/>
  <c r="C53" i="11"/>
  <c r="M53" i="11"/>
  <c r="C52" i="11"/>
  <c r="Q53" i="11"/>
  <c r="Q52" i="11"/>
  <c r="G53" i="11"/>
  <c r="G52" i="11"/>
  <c r="C50" i="11"/>
  <c r="C51" i="11"/>
  <c r="M50" i="11"/>
  <c r="M51" i="11"/>
  <c r="Q51" i="11"/>
  <c r="G50" i="11"/>
  <c r="G51" i="11"/>
  <c r="Q50" i="11"/>
  <c r="M77" i="11"/>
  <c r="C77" i="11"/>
  <c r="C49" i="11"/>
  <c r="M49" i="11"/>
  <c r="G49" i="11"/>
  <c r="Q77" i="11"/>
  <c r="Q49" i="11"/>
  <c r="O48" i="11"/>
  <c r="O47" i="11"/>
  <c r="E46" i="11"/>
  <c r="E45" i="11"/>
  <c r="O46" i="11"/>
  <c r="E48" i="11"/>
  <c r="O45" i="11"/>
  <c r="E47" i="11"/>
  <c r="C46" i="11"/>
  <c r="M47" i="11"/>
  <c r="C45" i="11"/>
  <c r="M46" i="11"/>
  <c r="C48" i="11"/>
  <c r="M45" i="11"/>
  <c r="C47" i="11"/>
  <c r="M48" i="11"/>
  <c r="G47" i="11"/>
  <c r="Q48" i="11"/>
  <c r="G46" i="11"/>
  <c r="Q47" i="11"/>
  <c r="G48" i="11"/>
  <c r="G45" i="11"/>
  <c r="Q46" i="11"/>
  <c r="Q45" i="11"/>
  <c r="C42" i="11"/>
  <c r="M42" i="11"/>
  <c r="C43" i="11"/>
  <c r="C44" i="11"/>
  <c r="C78" i="11"/>
  <c r="M43" i="11"/>
  <c r="M44" i="11"/>
  <c r="M78" i="11"/>
  <c r="E42" i="11"/>
  <c r="O42" i="11"/>
  <c r="E78" i="11"/>
  <c r="E43" i="11"/>
  <c r="E44" i="11"/>
  <c r="O43" i="11"/>
  <c r="O44" i="11"/>
  <c r="O78" i="11"/>
  <c r="G43" i="11"/>
  <c r="G44" i="11"/>
  <c r="G42" i="11"/>
  <c r="Q43" i="11"/>
  <c r="Q44" i="11"/>
  <c r="Q42" i="11"/>
  <c r="G78" i="11"/>
  <c r="Q78" i="11"/>
  <c r="C12" i="11"/>
  <c r="M13" i="11"/>
  <c r="C14" i="11"/>
  <c r="M12" i="11"/>
  <c r="M14" i="11"/>
  <c r="C13" i="11"/>
  <c r="G13" i="11"/>
  <c r="G12" i="11"/>
  <c r="Q14" i="11"/>
  <c r="Q13" i="11"/>
  <c r="G14" i="11"/>
  <c r="Q12" i="11"/>
  <c r="E12" i="11"/>
  <c r="O13" i="11"/>
  <c r="E14" i="11"/>
  <c r="O12" i="11"/>
  <c r="O14" i="11"/>
  <c r="E13" i="11"/>
  <c r="M41" i="11"/>
  <c r="C39" i="11"/>
  <c r="C40" i="11"/>
  <c r="M39" i="11"/>
  <c r="M40" i="11"/>
  <c r="C41" i="11"/>
  <c r="O41" i="11"/>
  <c r="E40" i="11"/>
  <c r="E39" i="11"/>
  <c r="O40" i="11"/>
  <c r="E41" i="11"/>
  <c r="O39" i="11"/>
  <c r="Q40" i="11"/>
  <c r="G39" i="11"/>
  <c r="G41" i="11"/>
  <c r="Q39" i="11"/>
  <c r="G40" i="11"/>
  <c r="Q41" i="11"/>
  <c r="O19" i="11"/>
  <c r="O23" i="11"/>
  <c r="O30" i="11"/>
  <c r="O29" i="11"/>
  <c r="Q9" i="11"/>
  <c r="Q17" i="11"/>
  <c r="Q30" i="11"/>
  <c r="Q36" i="11"/>
  <c r="Q10" i="11"/>
  <c r="Q25" i="11"/>
  <c r="Q15" i="11"/>
  <c r="Q20" i="11"/>
  <c r="Q26" i="11"/>
  <c r="Q33" i="11"/>
  <c r="Q16" i="11"/>
  <c r="Q22" i="11"/>
  <c r="Q37" i="11"/>
  <c r="Q19" i="11"/>
  <c r="Q23" i="11"/>
  <c r="Q27" i="11"/>
  <c r="Q31" i="11"/>
  <c r="Q34" i="11"/>
  <c r="Q79" i="11"/>
  <c r="Q32" i="11"/>
  <c r="Q21" i="11"/>
  <c r="Q28" i="11"/>
  <c r="Q35" i="11"/>
  <c r="Q38" i="11"/>
  <c r="Q8" i="11"/>
  <c r="Q18" i="11"/>
  <c r="Q24" i="11"/>
  <c r="Q29" i="11"/>
  <c r="Q11" i="11"/>
  <c r="E24" i="11"/>
  <c r="E29" i="11"/>
  <c r="E17" i="11"/>
  <c r="E36" i="11"/>
  <c r="E11" i="11"/>
  <c r="E19" i="11"/>
  <c r="E32" i="11"/>
  <c r="E15" i="11"/>
  <c r="E20" i="11"/>
  <c r="E26" i="11"/>
  <c r="E33" i="11"/>
  <c r="E9" i="11"/>
  <c r="E25" i="11"/>
  <c r="E16" i="11"/>
  <c r="E22" i="11"/>
  <c r="E37" i="11"/>
  <c r="E23" i="11"/>
  <c r="E27" i="11"/>
  <c r="E31" i="11"/>
  <c r="E34" i="11"/>
  <c r="E30" i="11"/>
  <c r="E10" i="11"/>
  <c r="E8" i="11"/>
  <c r="E21" i="11"/>
  <c r="E28" i="11"/>
  <c r="E35" i="11"/>
  <c r="E38" i="11"/>
  <c r="E18" i="11"/>
  <c r="O37" i="11"/>
  <c r="O16" i="11"/>
  <c r="O27" i="11"/>
  <c r="M15" i="11"/>
  <c r="M20" i="11"/>
  <c r="M26" i="11"/>
  <c r="M33" i="11"/>
  <c r="C15" i="11"/>
  <c r="C20" i="11"/>
  <c r="C26" i="11"/>
  <c r="M16" i="11"/>
  <c r="M22" i="11"/>
  <c r="M37" i="11"/>
  <c r="C32" i="11"/>
  <c r="C16" i="11"/>
  <c r="C22" i="11"/>
  <c r="C8" i="11"/>
  <c r="C19" i="11"/>
  <c r="C79" i="11"/>
  <c r="M23" i="11"/>
  <c r="M27" i="11"/>
  <c r="M31" i="11"/>
  <c r="M34" i="11"/>
  <c r="M8" i="11"/>
  <c r="C33" i="11"/>
  <c r="C23" i="11"/>
  <c r="C11" i="11"/>
  <c r="M21" i="11"/>
  <c r="M28" i="11"/>
  <c r="M35" i="11"/>
  <c r="M38" i="11"/>
  <c r="C37" i="11"/>
  <c r="C21" i="11"/>
  <c r="M19" i="11"/>
  <c r="M32" i="11"/>
  <c r="M24" i="11"/>
  <c r="M29" i="11"/>
  <c r="C27" i="11"/>
  <c r="C31" i="11"/>
  <c r="C34" i="11"/>
  <c r="C24" i="11"/>
  <c r="M11" i="11"/>
  <c r="C36" i="11"/>
  <c r="M9" i="11"/>
  <c r="M17" i="11"/>
  <c r="M30" i="11"/>
  <c r="M36" i="11"/>
  <c r="C28" i="11"/>
  <c r="C35" i="11"/>
  <c r="C38" i="11"/>
  <c r="C9" i="11"/>
  <c r="C17" i="11"/>
  <c r="M79" i="11"/>
  <c r="C30" i="11"/>
  <c r="M10" i="11"/>
  <c r="M18" i="11"/>
  <c r="M25" i="11"/>
  <c r="C29" i="11"/>
  <c r="C10" i="11"/>
  <c r="C18" i="11"/>
  <c r="C25" i="11"/>
  <c r="O24" i="11"/>
  <c r="G19" i="11"/>
  <c r="G28" i="11"/>
  <c r="G32" i="11"/>
  <c r="G23" i="11"/>
  <c r="G31" i="11"/>
  <c r="G15" i="11"/>
  <c r="G38" i="11"/>
  <c r="G26" i="11"/>
  <c r="I26" i="11" s="1"/>
  <c r="G79" i="11"/>
  <c r="G33" i="11"/>
  <c r="I33" i="11" s="1"/>
  <c r="G30" i="11"/>
  <c r="G35" i="11"/>
  <c r="G22" i="11"/>
  <c r="G34" i="11"/>
  <c r="G16" i="11"/>
  <c r="G9" i="11"/>
  <c r="G10" i="11"/>
  <c r="G18" i="11"/>
  <c r="G37" i="11"/>
  <c r="G17" i="11"/>
  <c r="G21" i="11"/>
  <c r="G25" i="11"/>
  <c r="G27" i="11"/>
  <c r="G36" i="11"/>
  <c r="G20" i="11"/>
  <c r="G11" i="11"/>
  <c r="G29" i="11"/>
  <c r="G8" i="11"/>
  <c r="G24" i="11"/>
  <c r="O79" i="11"/>
  <c r="E79" i="11"/>
  <c r="O22" i="11"/>
  <c r="O11" i="11"/>
  <c r="O33" i="11"/>
  <c r="O34" i="11"/>
  <c r="O35" i="11"/>
  <c r="O32" i="11"/>
  <c r="O28" i="11"/>
  <c r="O8" i="11"/>
  <c r="O38" i="11"/>
  <c r="O26" i="11"/>
  <c r="O20" i="11"/>
  <c r="O15" i="11"/>
  <c r="O25" i="11"/>
  <c r="O18" i="11"/>
  <c r="O10" i="11"/>
  <c r="O17" i="11"/>
  <c r="O9" i="11"/>
  <c r="O21" i="11"/>
  <c r="I10" i="11" l="1"/>
  <c r="I15" i="11"/>
  <c r="I11" i="11"/>
  <c r="I28" i="11"/>
  <c r="I20" i="11"/>
  <c r="I9" i="11"/>
  <c r="I38" i="11"/>
  <c r="I22" i="11"/>
  <c r="I19" i="11"/>
  <c r="I36" i="11"/>
  <c r="I18" i="11"/>
  <c r="I17" i="11"/>
  <c r="I29" i="11"/>
  <c r="I37" i="11"/>
  <c r="I27" i="11"/>
  <c r="I16" i="11"/>
  <c r="I62" i="11"/>
  <c r="I34" i="11"/>
  <c r="I24" i="11"/>
  <c r="I21" i="11"/>
  <c r="I48" i="11"/>
  <c r="I23" i="11"/>
  <c r="I30" i="11"/>
  <c r="I32" i="11"/>
  <c r="I45" i="11"/>
  <c r="I43" i="11"/>
  <c r="I35" i="11"/>
  <c r="I50" i="11"/>
  <c r="I47" i="11"/>
  <c r="I52" i="11"/>
  <c r="I59" i="11"/>
  <c r="I54" i="11"/>
  <c r="I31" i="11"/>
  <c r="I51" i="11"/>
  <c r="I66" i="11"/>
  <c r="I49" i="11"/>
  <c r="I25" i="11"/>
  <c r="I53" i="11"/>
  <c r="I55" i="11"/>
  <c r="I40" i="11"/>
  <c r="I14" i="11"/>
  <c r="I78" i="11"/>
  <c r="I61" i="11"/>
  <c r="I77" i="11"/>
  <c r="I41" i="11"/>
  <c r="I57" i="11"/>
  <c r="I79" i="11"/>
  <c r="I39" i="11"/>
  <c r="I12" i="11"/>
  <c r="I13" i="11"/>
  <c r="I42" i="11"/>
  <c r="I46" i="11"/>
  <c r="I60" i="11"/>
  <c r="I44" i="11"/>
  <c r="I58" i="11"/>
  <c r="I56" i="11"/>
  <c r="S66" i="11"/>
  <c r="S63" i="11"/>
  <c r="S62" i="11"/>
  <c r="S32" i="11"/>
  <c r="S54" i="11"/>
  <c r="S58" i="11"/>
  <c r="S60" i="11"/>
  <c r="S56" i="11"/>
  <c r="S59" i="11"/>
  <c r="S61" i="11"/>
  <c r="S55" i="11"/>
  <c r="S57" i="11"/>
  <c r="S36" i="11"/>
  <c r="S21" i="11"/>
  <c r="S22" i="11"/>
  <c r="S24" i="11"/>
  <c r="S38" i="11"/>
  <c r="S33" i="11"/>
  <c r="S10" i="11"/>
  <c r="S28" i="11"/>
  <c r="S79" i="11"/>
  <c r="S34" i="11"/>
  <c r="S20" i="11"/>
  <c r="S14" i="11"/>
  <c r="S43" i="11"/>
  <c r="S17" i="11"/>
  <c r="S27" i="11"/>
  <c r="S78" i="11"/>
  <c r="S25" i="11"/>
  <c r="S37" i="11"/>
  <c r="S11" i="11"/>
  <c r="S9" i="11"/>
  <c r="S31" i="11"/>
  <c r="S50" i="11"/>
  <c r="S53" i="11"/>
  <c r="S18" i="11"/>
  <c r="S16" i="11"/>
  <c r="S30" i="11"/>
  <c r="S23" i="11"/>
  <c r="S39" i="11"/>
  <c r="S13" i="11"/>
  <c r="S47" i="11"/>
  <c r="S19" i="11"/>
  <c r="S48" i="11"/>
  <c r="S77" i="11"/>
  <c r="S52" i="11"/>
  <c r="S40" i="11"/>
  <c r="S35" i="11"/>
  <c r="S42" i="11"/>
  <c r="S45" i="11"/>
  <c r="S44" i="11"/>
  <c r="S15" i="11"/>
  <c r="S41" i="11"/>
  <c r="S46" i="11"/>
  <c r="S26" i="11"/>
  <c r="S29" i="11"/>
  <c r="S12" i="11"/>
  <c r="S49" i="11"/>
  <c r="S51" i="11"/>
  <c r="I8" i="11"/>
  <c r="S8" i="11"/>
  <c r="Q80" i="11"/>
  <c r="E80" i="11"/>
  <c r="O80" i="11"/>
  <c r="C80" i="11"/>
  <c r="M80" i="11"/>
  <c r="G80" i="11"/>
  <c r="C12" i="6"/>
  <c r="E12" i="6"/>
  <c r="G12" i="6"/>
  <c r="G13" i="13" l="1"/>
  <c r="C13" i="13"/>
  <c r="I80" i="11"/>
  <c r="S80" i="11"/>
  <c r="K68" i="11" l="1"/>
  <c r="K71" i="11"/>
  <c r="K73" i="11"/>
  <c r="K76" i="11"/>
  <c r="K72" i="11"/>
  <c r="K75" i="11"/>
  <c r="K67" i="11"/>
  <c r="K69" i="11"/>
  <c r="K74" i="11"/>
  <c r="K70" i="11"/>
  <c r="U73" i="11"/>
  <c r="U76" i="11"/>
  <c r="U74" i="11"/>
  <c r="U72" i="11"/>
  <c r="U69" i="11"/>
  <c r="U68" i="11"/>
  <c r="U75" i="11"/>
  <c r="U67" i="11"/>
  <c r="U71" i="11"/>
  <c r="U70" i="11"/>
  <c r="U66" i="11"/>
  <c r="U64" i="11"/>
  <c r="U65" i="11"/>
  <c r="K66" i="11"/>
  <c r="K64" i="11"/>
  <c r="K65" i="11"/>
  <c r="I11" i="13"/>
  <c r="I9" i="13"/>
  <c r="E11" i="13"/>
  <c r="E9" i="13"/>
  <c r="U62" i="11"/>
  <c r="U63" i="11"/>
  <c r="K62" i="11"/>
  <c r="K63" i="11"/>
  <c r="K54" i="11"/>
  <c r="K55" i="11"/>
  <c r="K56" i="11"/>
  <c r="K58" i="11"/>
  <c r="K61" i="11"/>
  <c r="K59" i="11"/>
  <c r="K60" i="11"/>
  <c r="K57" i="11"/>
  <c r="U54" i="11"/>
  <c r="U58" i="11"/>
  <c r="U59" i="11"/>
  <c r="U57" i="11"/>
  <c r="U60" i="11"/>
  <c r="U56" i="11"/>
  <c r="U61" i="11"/>
  <c r="U55" i="11"/>
  <c r="K77" i="11"/>
  <c r="K51" i="11"/>
  <c r="K52" i="11"/>
  <c r="K49" i="11"/>
  <c r="K53" i="11"/>
  <c r="K50" i="11"/>
  <c r="K35" i="11"/>
  <c r="K28" i="11"/>
  <c r="K39" i="11"/>
  <c r="K9" i="11"/>
  <c r="K17" i="11"/>
  <c r="K46" i="11"/>
  <c r="K26" i="11"/>
  <c r="K45" i="11"/>
  <c r="K43" i="11"/>
  <c r="K29" i="11"/>
  <c r="K23" i="11"/>
  <c r="K15" i="11"/>
  <c r="K21" i="11"/>
  <c r="K48" i="11"/>
  <c r="K36" i="11"/>
  <c r="K41" i="11"/>
  <c r="K47" i="11"/>
  <c r="K25" i="11"/>
  <c r="K32" i="11"/>
  <c r="K44" i="11"/>
  <c r="K20" i="11"/>
  <c r="K37" i="11"/>
  <c r="K30" i="11"/>
  <c r="K27" i="11"/>
  <c r="K24" i="11"/>
  <c r="K11" i="11"/>
  <c r="K79" i="11"/>
  <c r="K34" i="11"/>
  <c r="K12" i="11"/>
  <c r="K14" i="11"/>
  <c r="K78" i="11"/>
  <c r="K10" i="11"/>
  <c r="K40" i="11"/>
  <c r="K42" i="11"/>
  <c r="K38" i="11"/>
  <c r="K22" i="11"/>
  <c r="K16" i="11"/>
  <c r="K13" i="11"/>
  <c r="K18" i="11"/>
  <c r="K31" i="11"/>
  <c r="K19" i="11"/>
  <c r="K33" i="11"/>
  <c r="U77" i="11"/>
  <c r="U50" i="11"/>
  <c r="U49" i="11"/>
  <c r="U52" i="11"/>
  <c r="U51" i="11"/>
  <c r="U53" i="11"/>
  <c r="U36" i="11"/>
  <c r="U31" i="11"/>
  <c r="U47" i="11"/>
  <c r="U79" i="11"/>
  <c r="U40" i="11"/>
  <c r="U34" i="11"/>
  <c r="U25" i="11"/>
  <c r="U42" i="11"/>
  <c r="U41" i="11"/>
  <c r="U12" i="11"/>
  <c r="U18" i="11"/>
  <c r="U43" i="11"/>
  <c r="U44" i="11"/>
  <c r="U78" i="11"/>
  <c r="U37" i="11"/>
  <c r="U20" i="11"/>
  <c r="U29" i="11"/>
  <c r="U26" i="11"/>
  <c r="U38" i="11"/>
  <c r="U11" i="11"/>
  <c r="U24" i="11"/>
  <c r="U19" i="11"/>
  <c r="U21" i="11"/>
  <c r="U45" i="11"/>
  <c r="U14" i="11"/>
  <c r="U30" i="11"/>
  <c r="U23" i="11"/>
  <c r="U32" i="11"/>
  <c r="U16" i="11"/>
  <c r="U15" i="11"/>
  <c r="U28" i="11"/>
  <c r="U35" i="11"/>
  <c r="U39" i="11"/>
  <c r="U27" i="11"/>
  <c r="U22" i="11"/>
  <c r="U33" i="11"/>
  <c r="U17" i="11"/>
  <c r="U13" i="11"/>
  <c r="U48" i="11"/>
  <c r="U10" i="11"/>
  <c r="U46" i="11"/>
  <c r="U9" i="11"/>
  <c r="I12" i="13"/>
  <c r="I10" i="13"/>
  <c r="E12" i="13"/>
  <c r="E10" i="13"/>
  <c r="U8" i="11"/>
  <c r="K8" i="11"/>
  <c r="I8" i="13"/>
  <c r="C8" i="15"/>
  <c r="E8" i="13"/>
  <c r="C7" i="15"/>
  <c r="C9" i="15" l="1"/>
  <c r="I13" i="13"/>
  <c r="E13" i="13"/>
  <c r="U80" i="11"/>
  <c r="K80" i="11"/>
  <c r="E8" i="15" l="1"/>
  <c r="E7" i="15"/>
  <c r="E9" i="15" l="1"/>
</calcChain>
</file>

<file path=xl/sharedStrings.xml><?xml version="1.0" encoding="utf-8"?>
<sst xmlns="http://schemas.openxmlformats.org/spreadsheetml/2006/main" count="1015" uniqueCount="144">
  <si>
    <t>صندوق سرمایه‌گذاری بخشی صنایع مفید</t>
  </si>
  <si>
    <t>صورت وضعیت پورتفوی</t>
  </si>
  <si>
    <t>برای ماه منتهی به 1403/11/30</t>
  </si>
  <si>
    <t>نام شرکت</t>
  </si>
  <si>
    <t>1403/10/30</t>
  </si>
  <si>
    <t>تغییرات طی دوره</t>
  </si>
  <si>
    <t>1403/11/30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</si>
  <si>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</si>
  <si>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</si>
  <si>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</si>
  <si>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</si>
  <si>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</si>
  <si>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</si>
  <si>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</si>
  <si>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</si>
  <si>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</si>
  <si>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توسعه معدنی و صنعتی صبانور</t>
  </si>
  <si>
    <t>سرمایه‌گذاری‌توکافولاد(هلدینگ</t>
  </si>
  <si>
    <t>شرکت آهن و فولاد ارفع</t>
  </si>
  <si>
    <t>فولاد  خوزستان</t>
  </si>
  <si>
    <t>فولاد آلیاژی ایران</t>
  </si>
  <si>
    <t>فولاد افزا سپاهان</t>
  </si>
  <si>
    <t>فولاد امیرکبیرکاشان</t>
  </si>
  <si>
    <t>فولاد شاهرود</t>
  </si>
  <si>
    <t>فولاد مبارکه اصفهان</t>
  </si>
  <si>
    <t>فولاد هرمزگان جنوب</t>
  </si>
  <si>
    <t>فولاد کاوه جنوب کیش</t>
  </si>
  <si>
    <t>ملی‌ صنایع‌ مس‌ ایران‌</t>
  </si>
  <si>
    <t>نوردوقطعات‌ فولادی‌</t>
  </si>
  <si>
    <t>فولاد خراسان</t>
  </si>
  <si>
    <t/>
  </si>
  <si>
    <t>درصد به کل دارایی‌ها</t>
  </si>
  <si>
    <t>سپرده</t>
  </si>
  <si>
    <t>مبلغ</t>
  </si>
  <si>
    <t>افزایش</t>
  </si>
  <si>
    <t>کاهش</t>
  </si>
  <si>
    <t>بانک خاورمیانه آفریقا</t>
  </si>
  <si>
    <t>بانک پاسارگاد هفت تیر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</si>
  <si>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</si>
  <si>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</si>
  <si>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</si>
  <si>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</si>
  <si>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</si>
  <si>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</si>
  <si>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</si>
  <si>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</si>
  <si>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</si>
  <si>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</si>
  <si>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</si>
  <si>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</si>
  <si>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</si>
  <si>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</si>
  <si>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</si>
  <si>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</si>
  <si>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</si>
  <si>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</si>
  <si>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</si>
  <si>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</si>
  <si>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سرمایه‌گذاری در سهام</t>
  </si>
  <si>
    <t>درآمد سپرده بانکی</t>
  </si>
  <si>
    <t>صندوق سرمایه‌گذاری بخشی صنایع مفید - استیل</t>
  </si>
  <si>
    <t>فولاد خوزستان</t>
  </si>
  <si>
    <t>برای ماه منتهی به 1403/12/30</t>
  </si>
  <si>
    <t>حمل ونقل توکا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</si>
  <si>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</si>
  <si>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</si>
  <si>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</si>
  <si>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</si>
  <si>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</si>
  <si>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</si>
  <si>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توسعه معادن وفلزات</t>
  </si>
  <si>
    <t>ملی  صنایع  مس  ایران</t>
  </si>
  <si>
    <t>ملی صنایع مس ایران</t>
  </si>
  <si>
    <t>بانک اقتصادنوین</t>
  </si>
  <si>
    <t>سرمایه گذاری تامین اجتماعی</t>
  </si>
  <si>
    <t>گروه مالی صبا تامین</t>
  </si>
  <si>
    <t>گروه‌صنعتی‌سپاهان‌</t>
  </si>
  <si>
    <t>طلوع فولاد پارس</t>
  </si>
  <si>
    <t>سرمایه گذاری سیمان تامین</t>
  </si>
  <si>
    <t>سرمایه‌گذاری‌غدیر(هلدینگ‌</t>
  </si>
  <si>
    <t>صنایع مس افق کرمان</t>
  </si>
  <si>
    <t>بین المللی توسعه ص. معادن غدیر</t>
  </si>
  <si>
    <t>صنایع فروآلیاژ ایران</t>
  </si>
  <si>
    <t>فروسیلیس  ایران</t>
  </si>
  <si>
    <t>فولاد سیرجان ایرانیان</t>
  </si>
  <si>
    <t>فروسیلیس ایران</t>
  </si>
  <si>
    <t>اختیارخ فملی-8000-1404/11/01</t>
  </si>
  <si>
    <t>اختیارخ فملی-9000-1404/11/01</t>
  </si>
  <si>
    <t>اختیارخ فولاد-2400-1404/11/08</t>
  </si>
  <si>
    <t>پتروشیمی زاگرس</t>
  </si>
  <si>
    <t>پتروشیمی شیراز</t>
  </si>
  <si>
    <t>تولیدی چدن سازان</t>
  </si>
  <si>
    <t>س. و توسعه صنایع لاستیک</t>
  </si>
  <si>
    <t>صنایع پتروشیمی کرمانشاه</t>
  </si>
  <si>
    <t>برای ماه منتهی به 1404/09/30</t>
  </si>
  <si>
    <t>ح.فولاد سیرجان ایرانیان</t>
  </si>
  <si>
    <t>زغال سنگ پروده طبس</t>
  </si>
  <si>
    <t>گروه مالی مهرگان تامین پارس</t>
  </si>
  <si>
    <t>هامون نایزه</t>
  </si>
  <si>
    <t>صندوق سرمایه‌گذاری تضمین اصل سرمایه مفید</t>
  </si>
  <si>
    <t>از ابتدای سال مالی</t>
  </si>
  <si>
    <t>سایر درآمدها</t>
  </si>
  <si>
    <t>تا پایان ماه</t>
  </si>
  <si>
    <t>پتروشیمی اروند</t>
  </si>
  <si>
    <t>گروه مالی نماد غدیر(سهامی عام)</t>
  </si>
  <si>
    <t>مجتمع کاشی و سنگ پرسپولیس یزد</t>
  </si>
  <si>
    <t>کیمیا کالای رازی</t>
  </si>
  <si>
    <t>اختیارخ فملی-14000-1405/01/11</t>
  </si>
  <si>
    <t>تکادو</t>
  </si>
  <si>
    <t>بانک ملت مستقل مرکزی</t>
  </si>
  <si>
    <t>کارخانجات تولیدی نیروترانسفو</t>
  </si>
  <si>
    <t>توسعه ساختمان سپهر تهران</t>
  </si>
  <si>
    <t>سرمایه گذاری دارویی تامین</t>
  </si>
  <si>
    <t>آلومینیوم‌ایران‌</t>
  </si>
  <si>
    <t>پاریز شرق</t>
  </si>
  <si>
    <t>پالایش نفت اصفهان</t>
  </si>
  <si>
    <t>پالایش نفت بندرعباس</t>
  </si>
  <si>
    <t>رهیاب پیام گستران</t>
  </si>
  <si>
    <t>سرمایه گذاری صدرتامین</t>
  </si>
  <si>
    <t>معدنی‌ املاح‌  ایران‌</t>
  </si>
  <si>
    <t>کشت و صنعت شیفته آرای شرق</t>
  </si>
  <si>
    <t>-</t>
  </si>
  <si>
    <t>معدنی‌ املاح‌ ایران‌</t>
  </si>
  <si>
    <t>پنبه و دانه های روغنی خراسان</t>
  </si>
  <si>
    <t>سرمایه گذاری صنعت نفت</t>
  </si>
  <si>
    <t>رینگ اسپرت نور نی ریز</t>
  </si>
  <si>
    <t>1405/05/31</t>
  </si>
  <si>
    <t>احیا استیل فولاد بافت</t>
  </si>
  <si>
    <t>برای ماه منتهی به 1405/06/31</t>
  </si>
  <si>
    <t>1405/06/31</t>
  </si>
  <si>
    <t>ح.شرکت آهن و فولاد ارفع</t>
  </si>
  <si>
    <t>شیر پاستوریزه پگاه زنجان</t>
  </si>
  <si>
    <t>ص س. پروژه برق خورشیدی</t>
  </si>
  <si>
    <t>صبا فولاد خلیج فارس</t>
  </si>
  <si>
    <t>صنایع دامپروری و لبنی رضوی</t>
  </si>
  <si>
    <t>صنایع فولاد آلیاژی یزد</t>
  </si>
  <si>
    <t>صنعتی معدنی سیمان تجارت مهریز</t>
  </si>
  <si>
    <t>فنرسازی زر گلپایگان</t>
  </si>
  <si>
    <t>گروه پتروشیمی تابان فردا</t>
  </si>
  <si>
    <t>1405/06/17</t>
  </si>
  <si>
    <t>1405/06/09</t>
  </si>
  <si>
    <t>1405/06/21</t>
  </si>
  <si>
    <t>1405/06/16</t>
  </si>
  <si>
    <t>تولید نیروی برق سبز منجیل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</si>
</sst>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;\(#,##0\)"/>
  </numFmts>
  <fonts count="13" x14ac:knownFonts="1">
    <font>
      <sz val="11"/>
      <name val="Calibri"/>
    </font>
    <font>
      <sz val="11"/>
      <name val="Calibri"/>
      <family val="2"/>
    </font>
    <font>
      <sz val="12"/>
      <name val="B Nazanin"/>
      <charset val="178"/>
    </font>
    <font>
      <b/>
      <sz val="14"/>
      <name val="B Nazanin"/>
      <charset val="178"/>
    </font>
    <font>
      <sz val="14"/>
      <name val="B Nazanin"/>
      <charset val="178"/>
    </font>
    <font>
      <b/>
      <sz val="14"/>
      <color rgb="FF000000"/>
      <name val="B Nazanin"/>
      <charset val="178"/>
    </font>
    <font>
      <sz val="10"/>
      <color rgb="FF000000"/>
      <name val="IRANSans"/>
      <family val="2"/>
    </font>
    <font>
      <b/>
      <sz val="10"/>
      <color rgb="FF000000"/>
      <name val="IRANSans"/>
      <family val="2"/>
    </font>
    <font>
      <b/>
      <sz val="16"/>
      <color rgb="FF000000"/>
      <name val="B Nazanin"/>
      <charset val="178"/>
    </font>
    <font>
      <b/>
      <sz val="12"/>
      <name val="B Nazanin"/>
      <charset val="178"/>
    </font>
    <font>
      <sz val="16"/>
      <color theme="1"/>
      <name val="B Nazanin"/>
      <charset val="178"/>
    </font>
    <font>
      <b/>
      <sz val="16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2" fillId="0" borderId="0"/>
  </cellStyleXfs>
  <cellXfs count="34">
    <xf numFmtId="0" fontId="0" fillId="0" borderId="0" xfId="0"/>
    <xf numFmtId="164" fontId="4" fillId="0" borderId="0" xfId="0" applyNumberFormat="1" applyFont="1" applyFill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0" fontId="3" fillId="0" borderId="2" xfId="1" applyNumberFormat="1" applyFont="1" applyFill="1" applyBorder="1" applyAlignment="1">
      <alignment horizontal="center" vertical="center"/>
    </xf>
    <xf numFmtId="10" fontId="4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6" fillId="0" borderId="0" xfId="0" applyNumberFormat="1" applyFont="1" applyFill="1"/>
    <xf numFmtId="164" fontId="9" fillId="0" borderId="0" xfId="0" applyNumberFormat="1" applyFont="1" applyFill="1" applyAlignment="1">
      <alignment horizontal="center" vertical="center"/>
    </xf>
    <xf numFmtId="164" fontId="9" fillId="0" borderId="2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/>
    <xf numFmtId="9" fontId="4" fillId="0" borderId="0" xfId="1" applyFont="1" applyFill="1" applyAlignment="1">
      <alignment horizontal="center" vertical="center"/>
    </xf>
    <xf numFmtId="9" fontId="3" fillId="0" borderId="2" xfId="1" applyFont="1" applyFill="1" applyBorder="1" applyAlignment="1">
      <alignment horizontal="center" vertical="center"/>
    </xf>
    <xf numFmtId="3" fontId="0" fillId="0" borderId="0" xfId="0" applyNumberFormat="1" applyFill="1"/>
    <xf numFmtId="164" fontId="3" fillId="0" borderId="3" xfId="0" applyNumberFormat="1" applyFont="1" applyFill="1" applyBorder="1" applyAlignment="1">
      <alignment horizontal="center" vertical="center"/>
    </xf>
    <xf numFmtId="10" fontId="3" fillId="0" borderId="3" xfId="1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3" fontId="7" fillId="0" borderId="0" xfId="0" applyNumberFormat="1" applyFont="1"/>
    <xf numFmtId="3" fontId="6" fillId="0" borderId="0" xfId="0" applyNumberFormat="1" applyFont="1"/>
    <xf numFmtId="164" fontId="10" fillId="0" borderId="0" xfId="0" applyNumberFormat="1" applyFont="1" applyBorder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164" fontId="11" fillId="0" borderId="0" xfId="2" applyNumberFormat="1" applyFont="1" applyAlignment="1">
      <alignment horizontal="center" vertical="center"/>
    </xf>
    <xf numFmtId="164" fontId="8" fillId="0" borderId="1" xfId="2" applyNumberFormat="1" applyFont="1" applyBorder="1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164" fontId="9" fillId="0" borderId="2" xfId="2" applyNumberFormat="1" applyFont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64" fontId="8" fillId="0" borderId="0" xfId="2" applyNumberFormat="1" applyFont="1" applyAlignment="1">
      <alignment horizontal="center" vertical="center"/>
    </xf>
    <xf numFmtId="164" fontId="8" fillId="0" borderId="1" xfId="2" applyNumberFormat="1" applyFont="1" applyBorder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2" xr:uid="{1F4A5D59-8BCE-432C-8EAB-441C78F54A4F}"/>
    <cellStyle name="Normal 3" xfId="3" xr:uid="{B8CDAD29-BE45-4735-8BEF-AC119CFC1589}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4"/>
  <sheetViews>
    <sheetView rightToLeft="1" tabSelected="1" zoomScale="70" zoomScaleNormal="70" workbookViewId="0">
      <selection activeCell="A2" sqref="A2:Y2"/>
    </sheetView>
  </sheetViews>
  <sheetFormatPr defaultRowHeight="18.75" x14ac:dyDescent="0.25"/>
  <cols>
    <col min="1" max="1" width="34.42578125" style="7" bestFit="1" customWidth="1"/>
    <col min="2" max="2" width="1" style="7" customWidth="1"/>
    <col min="3" max="3" width="19" style="7" customWidth="1"/>
    <col min="4" max="4" width="1" style="7" customWidth="1"/>
    <col min="5" max="5" width="24" style="7" bestFit="1" customWidth="1"/>
    <col min="6" max="6" width="1" style="7" customWidth="1"/>
    <col min="7" max="7" width="26" style="7" customWidth="1"/>
    <col min="8" max="8" width="1" style="7" customWidth="1"/>
    <col min="9" max="9" width="18.5703125" style="7" customWidth="1"/>
    <col min="10" max="10" width="1" style="7" customWidth="1"/>
    <col min="11" max="11" width="24.5703125" style="7" customWidth="1"/>
    <col min="12" max="12" width="1" style="7" customWidth="1"/>
    <col min="13" max="13" width="18.5703125" style="7" customWidth="1"/>
    <col min="14" max="14" width="1" style="7" customWidth="1"/>
    <col min="15" max="15" width="24.5703125" style="7" customWidth="1"/>
    <col min="16" max="16" width="1" style="7" customWidth="1"/>
    <col min="17" max="17" width="19" style="7" customWidth="1"/>
    <col min="18" max="18" width="1" style="7" customWidth="1"/>
    <col min="19" max="19" width="22" style="7" bestFit="1" customWidth="1"/>
    <col min="20" max="20" width="1" style="7" customWidth="1"/>
    <col min="21" max="21" width="24.28515625" style="7" bestFit="1" customWidth="1"/>
    <col min="22" max="22" width="1" style="7" customWidth="1"/>
    <col min="23" max="23" width="26" style="7" customWidth="1"/>
    <col min="24" max="24" width="1" style="7" customWidth="1"/>
    <col min="25" max="25" width="30.7109375" style="7" bestFit="1" customWidth="1"/>
    <col min="26" max="26" width="1" style="7" customWidth="1"/>
    <col min="27" max="27" width="16.28515625" style="7" bestFit="1" customWidth="1"/>
    <col min="28" max="28" width="15" style="7" bestFit="1" customWidth="1"/>
    <col min="29" max="16384" width="9.140625" style="7"/>
  </cols>
  <sheetData>
    <row r="1" spans="1:25" s="1" customFormat="1" ht="22.5" x14ac:dyDescent="0.25"/>
    <row r="2" spans="1:25" s="1" customFormat="1" ht="24" x14ac:dyDescent="0.25">
      <c r="A2" s="29" t="s">
        <v>60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O2" s="29" t="s">
        <v>0</v>
      </c>
      <c r="P2" s="29" t="s">
        <v>0</v>
      </c>
      <c r="Q2" s="29" t="s">
        <v>0</v>
      </c>
      <c r="R2" s="29" t="s">
        <v>0</v>
      </c>
      <c r="S2" s="29" t="s">
        <v>0</v>
      </c>
      <c r="T2" s="29" t="s">
        <v>0</v>
      </c>
      <c r="U2" s="29" t="s">
        <v>0</v>
      </c>
      <c r="V2" s="29" t="s">
        <v>0</v>
      </c>
      <c r="W2" s="29" t="s">
        <v>0</v>
      </c>
      <c r="X2" s="29" t="s">
        <v>0</v>
      </c>
      <c r="Y2" s="29" t="s">
        <v>0</v>
      </c>
    </row>
    <row r="3" spans="1:25" s="1" customFormat="1" ht="24" x14ac:dyDescent="0.25">
      <c r="A3" s="29" t="s">
        <v>1</v>
      </c>
      <c r="B3" s="29" t="s">
        <v>1</v>
      </c>
      <c r="C3" s="29" t="s">
        <v>1</v>
      </c>
      <c r="D3" s="29" t="s">
        <v>1</v>
      </c>
      <c r="E3" s="29" t="s">
        <v>1</v>
      </c>
      <c r="F3" s="29" t="s">
        <v>1</v>
      </c>
      <c r="G3" s="29" t="s">
        <v>1</v>
      </c>
      <c r="H3" s="29" t="s">
        <v>1</v>
      </c>
      <c r="I3" s="29" t="s">
        <v>1</v>
      </c>
      <c r="J3" s="29" t="s">
        <v>1</v>
      </c>
      <c r="K3" s="29" t="s">
        <v>1</v>
      </c>
      <c r="L3" s="29" t="s">
        <v>1</v>
      </c>
      <c r="M3" s="29" t="s">
        <v>1</v>
      </c>
      <c r="N3" s="29" t="s">
        <v>1</v>
      </c>
      <c r="O3" s="29" t="s">
        <v>1</v>
      </c>
      <c r="P3" s="29" t="s">
        <v>1</v>
      </c>
      <c r="Q3" s="29" t="s">
        <v>1</v>
      </c>
      <c r="R3" s="29" t="s">
        <v>1</v>
      </c>
      <c r="S3" s="29" t="s">
        <v>1</v>
      </c>
      <c r="T3" s="29" t="s">
        <v>1</v>
      </c>
      <c r="U3" s="29" t="s">
        <v>1</v>
      </c>
      <c r="V3" s="29" t="s">
        <v>1</v>
      </c>
      <c r="W3" s="29" t="s">
        <v>1</v>
      </c>
      <c r="X3" s="29" t="s">
        <v>1</v>
      </c>
      <c r="Y3" s="29" t="s">
        <v>1</v>
      </c>
    </row>
    <row r="4" spans="1:25" s="1" customFormat="1" ht="24" x14ac:dyDescent="0.25">
      <c r="A4" s="29" t="s">
        <v>128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  <c r="N4" s="29" t="s">
        <v>2</v>
      </c>
      <c r="O4" s="29" t="s">
        <v>2</v>
      </c>
      <c r="P4" s="29" t="s">
        <v>2</v>
      </c>
      <c r="Q4" s="29" t="s">
        <v>2</v>
      </c>
      <c r="R4" s="29" t="s">
        <v>2</v>
      </c>
      <c r="S4" s="29" t="s">
        <v>2</v>
      </c>
      <c r="T4" s="29" t="s">
        <v>2</v>
      </c>
      <c r="U4" s="29" t="s">
        <v>2</v>
      </c>
      <c r="V4" s="29" t="s">
        <v>2</v>
      </c>
      <c r="W4" s="29" t="s">
        <v>2</v>
      </c>
      <c r="X4" s="29" t="s">
        <v>2</v>
      </c>
      <c r="Y4" s="29" t="s">
        <v>2</v>
      </c>
    </row>
    <row r="5" spans="1:25" s="1" customFormat="1" ht="22.5" x14ac:dyDescent="0.25"/>
    <row r="6" spans="1:25" s="1" customFormat="1" ht="24.75" thickBot="1" x14ac:dyDescent="0.3">
      <c r="A6" s="28" t="s">
        <v>3</v>
      </c>
      <c r="C6" s="28" t="s">
        <v>126</v>
      </c>
      <c r="D6" s="28" t="s">
        <v>4</v>
      </c>
      <c r="E6" s="28" t="s">
        <v>4</v>
      </c>
      <c r="F6" s="28" t="s">
        <v>4</v>
      </c>
      <c r="G6" s="28" t="s">
        <v>4</v>
      </c>
      <c r="I6" s="28" t="s">
        <v>5</v>
      </c>
      <c r="J6" s="28" t="s">
        <v>5</v>
      </c>
      <c r="K6" s="28" t="s">
        <v>5</v>
      </c>
      <c r="L6" s="28" t="s">
        <v>5</v>
      </c>
      <c r="M6" s="28" t="s">
        <v>5</v>
      </c>
      <c r="N6" s="28" t="s">
        <v>5</v>
      </c>
      <c r="O6" s="28" t="s">
        <v>5</v>
      </c>
      <c r="Q6" s="28" t="s">
        <v>129</v>
      </c>
      <c r="R6" s="28" t="s">
        <v>6</v>
      </c>
      <c r="S6" s="28" t="s">
        <v>6</v>
      </c>
      <c r="T6" s="28" t="s">
        <v>6</v>
      </c>
      <c r="U6" s="28" t="s">
        <v>6</v>
      </c>
      <c r="V6" s="28" t="s">
        <v>6</v>
      </c>
      <c r="W6" s="28" t="s">
        <v>6</v>
      </c>
      <c r="X6" s="28" t="s">
        <v>6</v>
      </c>
      <c r="Y6" s="28" t="s">
        <v>6</v>
      </c>
    </row>
    <row r="7" spans="1:25" s="1" customFormat="1" ht="24.75" thickBot="1" x14ac:dyDescent="0.3">
      <c r="A7" s="28" t="s">
        <v>3</v>
      </c>
      <c r="C7" s="28" t="s">
        <v>7</v>
      </c>
      <c r="E7" s="28" t="s">
        <v>8</v>
      </c>
      <c r="G7" s="28" t="s">
        <v>9</v>
      </c>
      <c r="I7" s="28" t="s">
        <v>10</v>
      </c>
      <c r="J7" s="28" t="s">
        <v>10</v>
      </c>
      <c r="K7" s="28" t="s">
        <v>10</v>
      </c>
      <c r="M7" s="28" t="s">
        <v>11</v>
      </c>
      <c r="N7" s="28" t="s">
        <v>11</v>
      </c>
      <c r="O7" s="28" t="s">
        <v>11</v>
      </c>
      <c r="Q7" s="28" t="s">
        <v>7</v>
      </c>
      <c r="S7" s="28" t="s">
        <v>12</v>
      </c>
      <c r="U7" s="28" t="s">
        <v>8</v>
      </c>
      <c r="W7" s="28" t="s">
        <v>9</v>
      </c>
      <c r="Y7" s="28" t="s">
        <v>13</v>
      </c>
    </row>
    <row r="8" spans="1:25" s="1" customFormat="1" ht="24.75" thickBot="1" x14ac:dyDescent="0.3">
      <c r="A8" s="28" t="s">
        <v>3</v>
      </c>
      <c r="C8" s="28" t="s">
        <v>7</v>
      </c>
      <c r="E8" s="28" t="s">
        <v>8</v>
      </c>
      <c r="G8" s="28" t="s">
        <v>9</v>
      </c>
      <c r="I8" s="28" t="s">
        <v>7</v>
      </c>
      <c r="K8" s="28" t="s">
        <v>8</v>
      </c>
      <c r="M8" s="28" t="s">
        <v>7</v>
      </c>
      <c r="O8" s="28" t="s">
        <v>14</v>
      </c>
      <c r="Q8" s="28" t="s">
        <v>7</v>
      </c>
      <c r="S8" s="28" t="s">
        <v>12</v>
      </c>
      <c r="U8" s="28" t="s">
        <v>8</v>
      </c>
      <c r="W8" s="28" t="s">
        <v>9</v>
      </c>
      <c r="Y8" s="28" t="s">
        <v>13</v>
      </c>
    </row>
    <row r="9" spans="1:25" s="1" customFormat="1" ht="24" x14ac:dyDescent="0.25">
      <c r="A9" s="3" t="s">
        <v>15</v>
      </c>
      <c r="C9" s="1">
        <v>27900000</v>
      </c>
      <c r="E9" s="1">
        <v>170780092539</v>
      </c>
      <c r="G9" s="1">
        <v>124302655170</v>
      </c>
      <c r="H9" s="1">
        <v>0</v>
      </c>
      <c r="I9" s="1">
        <v>600000</v>
      </c>
      <c r="K9" s="1">
        <v>3086138218</v>
      </c>
      <c r="M9" s="1">
        <v>0</v>
      </c>
      <c r="O9" s="1">
        <v>0</v>
      </c>
      <c r="Q9" s="1">
        <v>28500000</v>
      </c>
      <c r="S9" s="1">
        <v>7300</v>
      </c>
      <c r="U9" s="1">
        <v>173866230757</v>
      </c>
      <c r="W9" s="1">
        <v>206441773500</v>
      </c>
      <c r="Y9" s="5">
        <v>8.7308561370646569E-3</v>
      </c>
    </row>
    <row r="10" spans="1:25" s="1" customFormat="1" ht="24" x14ac:dyDescent="0.25">
      <c r="A10" s="3" t="s">
        <v>123</v>
      </c>
      <c r="C10" s="1">
        <v>200000</v>
      </c>
      <c r="E10" s="1">
        <v>2745239262</v>
      </c>
      <c r="G10" s="1">
        <v>3844053980</v>
      </c>
      <c r="H10" s="1">
        <v>0</v>
      </c>
      <c r="I10" s="1">
        <v>0</v>
      </c>
      <c r="K10" s="1">
        <v>0</v>
      </c>
      <c r="M10" s="1">
        <v>0</v>
      </c>
      <c r="O10" s="1">
        <v>0</v>
      </c>
      <c r="Q10" s="1">
        <v>200000</v>
      </c>
      <c r="S10" s="1">
        <v>17250</v>
      </c>
      <c r="U10" s="1">
        <v>2745239262</v>
      </c>
      <c r="W10" s="1">
        <v>3423331500</v>
      </c>
      <c r="Y10" s="5">
        <v>1.4477987826423005E-4</v>
      </c>
    </row>
    <row r="11" spans="1:25" s="1" customFormat="1" ht="24" x14ac:dyDescent="0.25">
      <c r="A11" s="3" t="s">
        <v>17</v>
      </c>
      <c r="C11" s="1">
        <v>56420463</v>
      </c>
      <c r="E11" s="1">
        <v>150002435271</v>
      </c>
      <c r="G11" s="1">
        <v>168960716453.80801</v>
      </c>
      <c r="H11" s="1">
        <v>0</v>
      </c>
      <c r="I11" s="1">
        <v>3579537</v>
      </c>
      <c r="K11" s="1">
        <v>12992443732</v>
      </c>
      <c r="M11" s="1">
        <v>0</v>
      </c>
      <c r="O11" s="1">
        <v>0</v>
      </c>
      <c r="Q11" s="1">
        <v>60000000</v>
      </c>
      <c r="S11" s="1">
        <v>3510</v>
      </c>
      <c r="U11" s="1">
        <v>162994879003</v>
      </c>
      <c r="W11" s="1">
        <v>208972062000</v>
      </c>
      <c r="Y11" s="5">
        <v>8.8378673514338691E-3</v>
      </c>
    </row>
    <row r="12" spans="1:25" s="1" customFormat="1" ht="24" x14ac:dyDescent="0.25">
      <c r="A12" s="3" t="s">
        <v>18</v>
      </c>
      <c r="C12" s="1">
        <v>30000000</v>
      </c>
      <c r="E12" s="1">
        <v>175352569447</v>
      </c>
      <c r="G12" s="1">
        <v>379543275000</v>
      </c>
      <c r="H12" s="1">
        <v>0</v>
      </c>
      <c r="I12" s="1">
        <v>100000</v>
      </c>
      <c r="K12" s="1">
        <v>1150032661</v>
      </c>
      <c r="M12" s="1">
        <v>0</v>
      </c>
      <c r="O12" s="1">
        <v>0</v>
      </c>
      <c r="Q12" s="1">
        <v>30100000</v>
      </c>
      <c r="S12" s="1">
        <v>14560</v>
      </c>
      <c r="U12" s="1">
        <v>141899477108</v>
      </c>
      <c r="W12" s="1">
        <v>434868281120</v>
      </c>
      <c r="Y12" s="5">
        <v>1.8391492848860408E-2</v>
      </c>
    </row>
    <row r="13" spans="1:25" s="1" customFormat="1" ht="24" x14ac:dyDescent="0.25">
      <c r="A13" s="3" t="s">
        <v>108</v>
      </c>
      <c r="C13" s="1">
        <v>1000000</v>
      </c>
      <c r="E13" s="1">
        <v>2278002161</v>
      </c>
      <c r="G13" s="1">
        <v>3482867700</v>
      </c>
      <c r="H13" s="1">
        <v>0</v>
      </c>
      <c r="I13" s="1">
        <v>0</v>
      </c>
      <c r="K13" s="1">
        <v>0</v>
      </c>
      <c r="M13" s="1">
        <v>0</v>
      </c>
      <c r="O13" s="1">
        <v>0</v>
      </c>
      <c r="Q13" s="1">
        <v>1000000</v>
      </c>
      <c r="S13" s="1">
        <v>4330</v>
      </c>
      <c r="U13" s="1">
        <v>2278002161</v>
      </c>
      <c r="W13" s="1">
        <v>4296529100</v>
      </c>
      <c r="Y13" s="5">
        <v>1.8170923851713511E-4</v>
      </c>
    </row>
    <row r="14" spans="1:25" s="1" customFormat="1" ht="24" x14ac:dyDescent="0.25">
      <c r="A14" s="3" t="s">
        <v>19</v>
      </c>
      <c r="C14" s="1">
        <v>118600000</v>
      </c>
      <c r="E14" s="1">
        <v>234203060838</v>
      </c>
      <c r="G14" s="1">
        <v>180526062548</v>
      </c>
      <c r="H14" s="1">
        <v>0</v>
      </c>
      <c r="I14" s="1">
        <v>0</v>
      </c>
      <c r="K14" s="1">
        <v>0</v>
      </c>
      <c r="M14" s="1">
        <v>0</v>
      </c>
      <c r="O14" s="1">
        <v>0</v>
      </c>
      <c r="Q14" s="1">
        <v>118600000</v>
      </c>
      <c r="S14" s="1">
        <v>2890</v>
      </c>
      <c r="U14" s="1">
        <v>234203060838</v>
      </c>
      <c r="W14" s="1">
        <v>340104511580</v>
      </c>
      <c r="Y14" s="5">
        <v>1.4383734027413886E-2</v>
      </c>
    </row>
    <row r="15" spans="1:25" s="1" customFormat="1" ht="24" x14ac:dyDescent="0.25">
      <c r="A15" s="3" t="s">
        <v>22</v>
      </c>
      <c r="C15" s="1">
        <v>10075939</v>
      </c>
      <c r="E15" s="1">
        <v>25707331656</v>
      </c>
      <c r="G15" s="1">
        <v>54089461274.177299</v>
      </c>
      <c r="H15" s="1">
        <v>0</v>
      </c>
      <c r="I15" s="1">
        <v>0</v>
      </c>
      <c r="K15" s="1">
        <v>0</v>
      </c>
      <c r="M15" s="1">
        <v>0</v>
      </c>
      <c r="O15" s="1">
        <v>0</v>
      </c>
      <c r="Q15" s="1">
        <v>10075939</v>
      </c>
      <c r="S15" s="1">
        <v>6730</v>
      </c>
      <c r="U15" s="1">
        <v>25707331656</v>
      </c>
      <c r="W15" s="1">
        <v>67286889902.996902</v>
      </c>
      <c r="Y15" s="5">
        <v>2.8457038790822746E-3</v>
      </c>
    </row>
    <row r="16" spans="1:25" s="1" customFormat="1" ht="24" x14ac:dyDescent="0.25">
      <c r="A16" s="3" t="s">
        <v>24</v>
      </c>
      <c r="C16" s="1">
        <v>340000000</v>
      </c>
      <c r="E16" s="1">
        <v>899199607992</v>
      </c>
      <c r="G16" s="1">
        <v>854562769400</v>
      </c>
      <c r="H16" s="1">
        <v>0</v>
      </c>
      <c r="I16" s="1">
        <v>0</v>
      </c>
      <c r="K16" s="1">
        <v>0</v>
      </c>
      <c r="M16" s="1">
        <v>0</v>
      </c>
      <c r="O16" s="1">
        <v>0</v>
      </c>
      <c r="Q16" s="1">
        <v>340000000</v>
      </c>
      <c r="S16" s="1">
        <v>3230</v>
      </c>
      <c r="U16" s="1">
        <v>899199607992</v>
      </c>
      <c r="W16" s="1">
        <v>1089710914000</v>
      </c>
      <c r="Y16" s="5">
        <v>4.6086162988341291E-2</v>
      </c>
    </row>
    <row r="17" spans="1:25" s="1" customFormat="1" ht="24" x14ac:dyDescent="0.25">
      <c r="A17" s="3" t="s">
        <v>25</v>
      </c>
      <c r="C17" s="1">
        <v>56000000</v>
      </c>
      <c r="E17" s="1">
        <v>105841809479</v>
      </c>
      <c r="G17" s="1">
        <v>177259112800</v>
      </c>
      <c r="H17" s="1">
        <v>0</v>
      </c>
      <c r="I17" s="1">
        <v>11975734</v>
      </c>
      <c r="K17" s="1">
        <v>57169523135</v>
      </c>
      <c r="M17" s="1">
        <v>0</v>
      </c>
      <c r="O17" s="1">
        <v>0</v>
      </c>
      <c r="Q17" s="1">
        <v>67975734</v>
      </c>
      <c r="S17" s="1">
        <v>4390</v>
      </c>
      <c r="U17" s="1">
        <v>163011332614</v>
      </c>
      <c r="W17" s="1">
        <v>296106736119.42999</v>
      </c>
      <c r="Y17" s="5">
        <v>1.2522975706147526E-2</v>
      </c>
    </row>
    <row r="18" spans="1:25" s="1" customFormat="1" ht="24" x14ac:dyDescent="0.25">
      <c r="A18" s="3" t="s">
        <v>26</v>
      </c>
      <c r="C18" s="1">
        <v>47000000</v>
      </c>
      <c r="E18" s="1">
        <v>195182468172</v>
      </c>
      <c r="G18" s="1">
        <v>249972658400</v>
      </c>
      <c r="H18" s="1">
        <v>0</v>
      </c>
      <c r="I18" s="1">
        <v>0</v>
      </c>
      <c r="K18" s="1">
        <v>0</v>
      </c>
      <c r="M18" s="1">
        <v>0</v>
      </c>
      <c r="O18" s="1">
        <v>0</v>
      </c>
      <c r="Q18" s="1">
        <v>47000000</v>
      </c>
      <c r="S18" s="1">
        <v>7120</v>
      </c>
      <c r="U18" s="1">
        <v>195182468172</v>
      </c>
      <c r="W18" s="1">
        <v>332053232800</v>
      </c>
      <c r="Y18" s="5">
        <v>1.4043228539809259E-2</v>
      </c>
    </row>
    <row r="19" spans="1:25" s="1" customFormat="1" ht="24" x14ac:dyDescent="0.25">
      <c r="A19" s="3" t="s">
        <v>76</v>
      </c>
      <c r="C19" s="1">
        <v>40000000</v>
      </c>
      <c r="E19" s="1">
        <v>119651018152</v>
      </c>
      <c r="G19" s="1">
        <v>225443744000</v>
      </c>
      <c r="H19" s="1">
        <v>0</v>
      </c>
      <c r="I19" s="1">
        <v>0</v>
      </c>
      <c r="K19" s="1">
        <v>0</v>
      </c>
      <c r="M19" s="1">
        <v>-40000000</v>
      </c>
      <c r="O19" s="1">
        <v>232114739071</v>
      </c>
      <c r="Q19" s="1">
        <v>0</v>
      </c>
      <c r="S19" s="1">
        <v>0</v>
      </c>
      <c r="U19" s="1">
        <v>0</v>
      </c>
      <c r="W19" s="1">
        <v>0</v>
      </c>
      <c r="Y19" s="5">
        <v>0</v>
      </c>
    </row>
    <row r="20" spans="1:25" s="1" customFormat="1" ht="24" x14ac:dyDescent="0.25">
      <c r="A20" s="3" t="s">
        <v>71</v>
      </c>
      <c r="C20" s="1">
        <v>395071429</v>
      </c>
      <c r="E20" s="1">
        <v>1818033443293</v>
      </c>
      <c r="G20" s="1">
        <v>7546337391936.2305</v>
      </c>
      <c r="H20" s="1">
        <v>0</v>
      </c>
      <c r="I20" s="1">
        <v>0</v>
      </c>
      <c r="K20" s="1">
        <v>0</v>
      </c>
      <c r="M20" s="1">
        <v>-1</v>
      </c>
      <c r="O20" s="1">
        <v>1</v>
      </c>
      <c r="Q20" s="1">
        <v>395071428</v>
      </c>
      <c r="S20" s="1">
        <v>24160</v>
      </c>
      <c r="U20" s="1">
        <v>1818033438691</v>
      </c>
      <c r="W20" s="1">
        <v>9471143424815.2891</v>
      </c>
      <c r="Y20" s="5">
        <v>0.40055454520481598</v>
      </c>
    </row>
    <row r="21" spans="1:25" s="1" customFormat="1" ht="24" x14ac:dyDescent="0.25">
      <c r="A21" s="3" t="s">
        <v>70</v>
      </c>
      <c r="C21" s="1">
        <v>687664253</v>
      </c>
      <c r="E21" s="1">
        <v>1485174434441</v>
      </c>
      <c r="G21" s="1">
        <v>1943328836507.6299</v>
      </c>
      <c r="H21" s="1">
        <v>0</v>
      </c>
      <c r="I21" s="1">
        <v>243346980</v>
      </c>
      <c r="K21" s="1">
        <v>335176174736</v>
      </c>
      <c r="M21" s="1">
        <v>-50000000</v>
      </c>
      <c r="O21" s="1">
        <v>143291121767</v>
      </c>
      <c r="Q21" s="1">
        <v>881011233</v>
      </c>
      <c r="S21" s="1">
        <v>3250</v>
      </c>
      <c r="U21" s="1">
        <v>2114325398701</v>
      </c>
      <c r="W21" s="1">
        <v>2841153302548.96</v>
      </c>
      <c r="Y21" s="5">
        <v>0.12015833969717908</v>
      </c>
    </row>
    <row r="22" spans="1:25" s="1" customFormat="1" ht="24" x14ac:dyDescent="0.25">
      <c r="A22" s="3" t="s">
        <v>73</v>
      </c>
      <c r="C22" s="1">
        <v>46724377</v>
      </c>
      <c r="E22" s="1">
        <v>81088618944</v>
      </c>
      <c r="G22" s="1">
        <v>157171239748.02802</v>
      </c>
      <c r="H22" s="1">
        <v>0</v>
      </c>
      <c r="I22" s="1">
        <v>0</v>
      </c>
      <c r="K22" s="1">
        <v>0</v>
      </c>
      <c r="M22" s="1">
        <v>-1</v>
      </c>
      <c r="O22" s="1">
        <v>1</v>
      </c>
      <c r="Q22" s="1">
        <v>46724376</v>
      </c>
      <c r="S22" s="1">
        <v>3680</v>
      </c>
      <c r="U22" s="1">
        <v>81088617209</v>
      </c>
      <c r="W22" s="1">
        <v>170616563390.55399</v>
      </c>
      <c r="Y22" s="5">
        <v>7.2157327672022695E-3</v>
      </c>
    </row>
    <row r="23" spans="1:25" s="1" customFormat="1" ht="24" x14ac:dyDescent="0.25">
      <c r="A23" s="3" t="s">
        <v>78</v>
      </c>
      <c r="C23" s="1">
        <v>6000000</v>
      </c>
      <c r="E23" s="1">
        <v>123707319816</v>
      </c>
      <c r="G23" s="1">
        <v>185633871600</v>
      </c>
      <c r="H23" s="1">
        <v>0</v>
      </c>
      <c r="I23" s="1">
        <v>0</v>
      </c>
      <c r="K23" s="1">
        <v>0</v>
      </c>
      <c r="M23" s="1">
        <v>0</v>
      </c>
      <c r="O23" s="1">
        <v>0</v>
      </c>
      <c r="Q23" s="1">
        <v>6000000</v>
      </c>
      <c r="S23" s="1">
        <v>28960</v>
      </c>
      <c r="U23" s="1">
        <v>123707319816</v>
      </c>
      <c r="W23" s="1">
        <v>172416835200</v>
      </c>
      <c r="Y23" s="5">
        <v>7.2918700426645262E-3</v>
      </c>
    </row>
    <row r="24" spans="1:25" s="1" customFormat="1" ht="24" x14ac:dyDescent="0.25">
      <c r="A24" s="3" t="s">
        <v>74</v>
      </c>
      <c r="C24" s="1">
        <v>62000000</v>
      </c>
      <c r="E24" s="1">
        <v>95364299387</v>
      </c>
      <c r="G24" s="1">
        <v>177364293420</v>
      </c>
      <c r="H24" s="1">
        <v>0</v>
      </c>
      <c r="I24" s="1">
        <v>0</v>
      </c>
      <c r="K24" s="1">
        <v>0</v>
      </c>
      <c r="M24" s="1">
        <v>0</v>
      </c>
      <c r="O24" s="1">
        <v>0</v>
      </c>
      <c r="Q24" s="1">
        <v>62000000</v>
      </c>
      <c r="S24" s="1">
        <v>3540</v>
      </c>
      <c r="U24" s="1">
        <v>95364299387</v>
      </c>
      <c r="W24" s="1">
        <v>217783419600</v>
      </c>
      <c r="Y24" s="5">
        <v>9.2105181685313668E-3</v>
      </c>
    </row>
    <row r="25" spans="1:25" s="1" customFormat="1" ht="24" x14ac:dyDescent="0.25">
      <c r="A25" s="3" t="s">
        <v>75</v>
      </c>
      <c r="C25" s="1">
        <v>154763418</v>
      </c>
      <c r="E25" s="1">
        <v>698661177409</v>
      </c>
      <c r="G25" s="1">
        <v>1073434006484.23</v>
      </c>
      <c r="H25" s="1">
        <v>0</v>
      </c>
      <c r="I25" s="1">
        <v>47739065</v>
      </c>
      <c r="K25" s="1">
        <v>401845364228</v>
      </c>
      <c r="M25" s="1">
        <v>0</v>
      </c>
      <c r="O25" s="1">
        <v>0</v>
      </c>
      <c r="Q25" s="1">
        <v>202502483</v>
      </c>
      <c r="S25" s="1">
        <v>8990</v>
      </c>
      <c r="U25" s="1">
        <v>1100506541637</v>
      </c>
      <c r="W25" s="1">
        <v>1806424877869.6299</v>
      </c>
      <c r="Y25" s="5">
        <v>7.6397501647573904E-2</v>
      </c>
    </row>
    <row r="26" spans="1:25" s="1" customFormat="1" ht="24" x14ac:dyDescent="0.25">
      <c r="A26" s="3" t="s">
        <v>29</v>
      </c>
      <c r="C26" s="1">
        <v>95000000</v>
      </c>
      <c r="E26" s="1">
        <v>227668301288</v>
      </c>
      <c r="G26" s="1">
        <v>244807893050</v>
      </c>
      <c r="H26" s="1">
        <v>0</v>
      </c>
      <c r="I26" s="1">
        <v>0</v>
      </c>
      <c r="K26" s="1">
        <v>0</v>
      </c>
      <c r="M26" s="1">
        <v>0</v>
      </c>
      <c r="O26" s="1">
        <v>0</v>
      </c>
      <c r="Q26" s="1">
        <v>95000000</v>
      </c>
      <c r="S26" s="1">
        <v>3240</v>
      </c>
      <c r="U26" s="1">
        <v>227668301288</v>
      </c>
      <c r="W26" s="1">
        <v>305420706000</v>
      </c>
      <c r="Y26" s="5">
        <v>1.2916883052095655E-2</v>
      </c>
    </row>
    <row r="27" spans="1:25" s="1" customFormat="1" ht="24" x14ac:dyDescent="0.25">
      <c r="A27" s="3" t="s">
        <v>96</v>
      </c>
      <c r="C27" s="1">
        <v>10000000</v>
      </c>
      <c r="E27" s="1">
        <v>44966005725</v>
      </c>
      <c r="G27" s="1">
        <v>47033598000</v>
      </c>
      <c r="I27" s="1">
        <v>0</v>
      </c>
      <c r="K27" s="1">
        <v>0</v>
      </c>
      <c r="M27" s="1">
        <v>0</v>
      </c>
      <c r="O27" s="1">
        <v>0</v>
      </c>
      <c r="Q27" s="1">
        <v>10000000</v>
      </c>
      <c r="S27" s="1">
        <v>5340</v>
      </c>
      <c r="U27" s="1">
        <v>44966005725</v>
      </c>
      <c r="W27" s="1">
        <v>52987218000</v>
      </c>
      <c r="Y27" s="5">
        <v>2.2409407244376477E-3</v>
      </c>
    </row>
    <row r="28" spans="1:25" s="1" customFormat="1" ht="24" x14ac:dyDescent="0.25">
      <c r="A28" s="3" t="s">
        <v>104</v>
      </c>
      <c r="C28" s="1">
        <v>15000000</v>
      </c>
      <c r="E28" s="1">
        <v>46198745635</v>
      </c>
      <c r="G28" s="1">
        <v>52689537000</v>
      </c>
      <c r="H28" s="1">
        <v>0</v>
      </c>
      <c r="I28" s="1">
        <v>0</v>
      </c>
      <c r="K28" s="1">
        <v>0</v>
      </c>
      <c r="M28" s="1">
        <v>0</v>
      </c>
      <c r="O28" s="1">
        <v>0</v>
      </c>
      <c r="Q28" s="1">
        <v>15000000</v>
      </c>
      <c r="S28" s="1">
        <v>3980</v>
      </c>
      <c r="U28" s="1">
        <v>46198745635</v>
      </c>
      <c r="W28" s="1">
        <v>59238519000</v>
      </c>
      <c r="Y28" s="5">
        <v>2.5053213717027636E-3</v>
      </c>
    </row>
    <row r="29" spans="1:25" s="1" customFormat="1" ht="24" x14ac:dyDescent="0.25">
      <c r="A29" s="3" t="s">
        <v>79</v>
      </c>
      <c r="C29" s="1">
        <v>26300000</v>
      </c>
      <c r="E29" s="1">
        <v>260784486365</v>
      </c>
      <c r="G29" s="1">
        <v>495054417970</v>
      </c>
      <c r="I29" s="1">
        <v>0</v>
      </c>
      <c r="K29" s="1">
        <v>0</v>
      </c>
      <c r="M29" s="1">
        <v>0</v>
      </c>
      <c r="O29" s="1">
        <v>0</v>
      </c>
      <c r="Q29" s="1">
        <v>26300000</v>
      </c>
      <c r="S29" s="1">
        <v>20420</v>
      </c>
      <c r="U29" s="1">
        <v>260784486365</v>
      </c>
      <c r="W29" s="1">
        <v>532894634420</v>
      </c>
      <c r="Y29" s="5">
        <v>2.2537233189070055E-2</v>
      </c>
    </row>
    <row r="30" spans="1:25" s="1" customFormat="1" ht="24" x14ac:dyDescent="0.25">
      <c r="A30" s="3" t="s">
        <v>80</v>
      </c>
      <c r="C30" s="1">
        <v>12000000</v>
      </c>
      <c r="E30" s="1">
        <v>113009301153</v>
      </c>
      <c r="G30" s="1">
        <v>149197717200</v>
      </c>
      <c r="I30" s="1">
        <v>0</v>
      </c>
      <c r="K30" s="1">
        <v>0</v>
      </c>
      <c r="M30" s="1">
        <v>0</v>
      </c>
      <c r="O30" s="1">
        <v>0</v>
      </c>
      <c r="Q30" s="1">
        <v>12000000</v>
      </c>
      <c r="S30" s="1">
        <v>14420</v>
      </c>
      <c r="U30" s="1">
        <v>113009301153</v>
      </c>
      <c r="W30" s="1">
        <v>171702400800</v>
      </c>
      <c r="Y30" s="5">
        <v>7.2616551115485132E-3</v>
      </c>
    </row>
    <row r="31" spans="1:25" s="1" customFormat="1" ht="24" x14ac:dyDescent="0.25">
      <c r="A31" s="3" t="s">
        <v>81</v>
      </c>
      <c r="C31" s="1">
        <v>50600000</v>
      </c>
      <c r="E31" s="1">
        <v>165154922800</v>
      </c>
      <c r="G31" s="1">
        <v>240500448980</v>
      </c>
      <c r="I31" s="1">
        <v>1200000</v>
      </c>
      <c r="K31" s="1">
        <v>7914026932</v>
      </c>
      <c r="M31" s="1">
        <v>0</v>
      </c>
      <c r="O31" s="1">
        <v>0</v>
      </c>
      <c r="Q31" s="1">
        <v>51800000</v>
      </c>
      <c r="S31" s="1">
        <v>6760</v>
      </c>
      <c r="U31" s="1">
        <v>173068949732</v>
      </c>
      <c r="W31" s="1">
        <v>347461201360</v>
      </c>
      <c r="Y31" s="5">
        <v>1.4694863887544611E-2</v>
      </c>
    </row>
    <row r="32" spans="1:25" s="1" customFormat="1" ht="24" x14ac:dyDescent="0.25">
      <c r="A32" s="3" t="s">
        <v>83</v>
      </c>
      <c r="C32" s="1">
        <v>530563</v>
      </c>
      <c r="E32" s="1">
        <v>1103022656</v>
      </c>
      <c r="G32" s="1">
        <v>1524106760.48895</v>
      </c>
      <c r="I32" s="1">
        <v>0</v>
      </c>
      <c r="K32" s="1">
        <v>0</v>
      </c>
      <c r="M32" s="1">
        <v>0</v>
      </c>
      <c r="O32" s="1">
        <v>0</v>
      </c>
      <c r="Q32" s="1">
        <v>530563</v>
      </c>
      <c r="S32" s="1">
        <v>4310</v>
      </c>
      <c r="U32" s="1">
        <v>1103022656</v>
      </c>
      <c r="W32" s="1">
        <v>2269050133.9231</v>
      </c>
      <c r="Y32" s="5">
        <v>9.5962895257097161E-5</v>
      </c>
    </row>
    <row r="33" spans="1:25" s="1" customFormat="1" ht="24" x14ac:dyDescent="0.25">
      <c r="A33" s="3" t="s">
        <v>84</v>
      </c>
      <c r="C33" s="1">
        <v>67647058</v>
      </c>
      <c r="E33" s="1">
        <v>138763631748</v>
      </c>
      <c r="G33" s="1">
        <v>351730526306.29797</v>
      </c>
      <c r="I33" s="1">
        <v>0</v>
      </c>
      <c r="K33" s="1">
        <v>0</v>
      </c>
      <c r="M33" s="1">
        <v>0</v>
      </c>
      <c r="O33" s="1">
        <v>0</v>
      </c>
      <c r="Q33" s="1">
        <v>67647058</v>
      </c>
      <c r="S33" s="1">
        <v>6200</v>
      </c>
      <c r="U33" s="1">
        <v>138763631748</v>
      </c>
      <c r="W33" s="1">
        <v>416169706698.29199</v>
      </c>
      <c r="Y33" s="5">
        <v>1.7600690868833195E-2</v>
      </c>
    </row>
    <row r="34" spans="1:25" s="1" customFormat="1" ht="24" x14ac:dyDescent="0.25">
      <c r="A34" s="3" t="s">
        <v>91</v>
      </c>
      <c r="C34" s="1">
        <v>11764705</v>
      </c>
      <c r="E34" s="1">
        <v>16145154874</v>
      </c>
      <c r="G34" s="1">
        <v>33970652746.318501</v>
      </c>
      <c r="I34" s="1">
        <v>0</v>
      </c>
      <c r="K34" s="1">
        <v>0</v>
      </c>
      <c r="M34" s="1">
        <v>0</v>
      </c>
      <c r="O34" s="1">
        <v>0</v>
      </c>
      <c r="Q34" s="1">
        <v>11764705</v>
      </c>
      <c r="S34" s="1">
        <v>4210</v>
      </c>
      <c r="U34" s="1">
        <v>16145154874</v>
      </c>
      <c r="W34" s="1">
        <v>49146545725.773499</v>
      </c>
      <c r="Y34" s="5">
        <v>2.0785106283995295E-3</v>
      </c>
    </row>
    <row r="35" spans="1:25" s="1" customFormat="1" ht="24" x14ac:dyDescent="0.25">
      <c r="A35" s="3" t="s">
        <v>127</v>
      </c>
      <c r="C35" s="1">
        <v>100000</v>
      </c>
      <c r="E35" s="1">
        <v>362957110</v>
      </c>
      <c r="G35" s="1">
        <v>413776590</v>
      </c>
      <c r="I35" s="1">
        <v>0</v>
      </c>
      <c r="K35" s="1">
        <v>0</v>
      </c>
      <c r="M35" s="1">
        <v>0</v>
      </c>
      <c r="O35" s="1">
        <v>0</v>
      </c>
      <c r="Q35" s="1">
        <v>100000</v>
      </c>
      <c r="S35" s="1">
        <v>4700</v>
      </c>
      <c r="U35" s="1">
        <v>362957110</v>
      </c>
      <c r="W35" s="1">
        <v>466366900</v>
      </c>
      <c r="Y35" s="5">
        <v>1.9723635589619747E-5</v>
      </c>
    </row>
    <row r="36" spans="1:25" s="1" customFormat="1" ht="24" x14ac:dyDescent="0.25">
      <c r="A36" s="3" t="s">
        <v>93</v>
      </c>
      <c r="C36" s="1">
        <v>5000001</v>
      </c>
      <c r="E36" s="1">
        <v>65442676785</v>
      </c>
      <c r="G36" s="1">
        <v>115351410570.27699</v>
      </c>
      <c r="I36" s="1">
        <v>0</v>
      </c>
      <c r="K36" s="1">
        <v>0</v>
      </c>
      <c r="M36" s="1">
        <v>-1</v>
      </c>
      <c r="O36" s="1">
        <v>1</v>
      </c>
      <c r="Q36" s="1">
        <v>5000000</v>
      </c>
      <c r="S36" s="1">
        <v>29140</v>
      </c>
      <c r="U36" s="1">
        <v>65442663696</v>
      </c>
      <c r="W36" s="1">
        <v>144573739000</v>
      </c>
      <c r="Y36" s="5">
        <v>6.1143270327821218E-3</v>
      </c>
    </row>
    <row r="37" spans="1:25" s="1" customFormat="1" ht="24" x14ac:dyDescent="0.25">
      <c r="A37" s="3" t="s">
        <v>112</v>
      </c>
      <c r="C37" s="1">
        <v>6391968</v>
      </c>
      <c r="E37" s="1">
        <v>130831645602</v>
      </c>
      <c r="G37" s="1">
        <v>188754528679.83401</v>
      </c>
      <c r="I37" s="1">
        <v>0</v>
      </c>
      <c r="K37" s="1">
        <v>0</v>
      </c>
      <c r="M37" s="1">
        <v>-1</v>
      </c>
      <c r="O37" s="1">
        <v>1</v>
      </c>
      <c r="Q37" s="1">
        <v>6391967</v>
      </c>
      <c r="S37" s="1">
        <v>26010</v>
      </c>
      <c r="U37" s="1">
        <v>130831625134</v>
      </c>
      <c r="W37" s="1">
        <v>164969910043.29099</v>
      </c>
      <c r="Y37" s="5">
        <v>6.9769239389549775E-3</v>
      </c>
    </row>
    <row r="38" spans="1:25" s="1" customFormat="1" ht="24" x14ac:dyDescent="0.25">
      <c r="A38" s="3" t="s">
        <v>113</v>
      </c>
      <c r="C38" s="1">
        <v>10000000</v>
      </c>
      <c r="E38" s="1">
        <v>110003800559</v>
      </c>
      <c r="G38" s="1">
        <v>145764463000</v>
      </c>
      <c r="I38" s="1">
        <v>0</v>
      </c>
      <c r="K38" s="1">
        <v>0</v>
      </c>
      <c r="M38" s="1">
        <v>0</v>
      </c>
      <c r="O38" s="1">
        <v>0</v>
      </c>
      <c r="Q38" s="1">
        <v>10000000</v>
      </c>
      <c r="S38" s="1">
        <v>14500</v>
      </c>
      <c r="U38" s="1">
        <v>110003800559</v>
      </c>
      <c r="W38" s="1">
        <v>143879150000</v>
      </c>
      <c r="Y38" s="5">
        <v>6.08495140530822E-3</v>
      </c>
    </row>
    <row r="39" spans="1:25" s="1" customFormat="1" ht="24" x14ac:dyDescent="0.25">
      <c r="A39" s="3" t="s">
        <v>115</v>
      </c>
      <c r="C39" s="1">
        <v>15800000</v>
      </c>
      <c r="E39" s="1">
        <v>183946731011</v>
      </c>
      <c r="G39" s="1">
        <v>177159885800</v>
      </c>
      <c r="I39" s="1">
        <v>0</v>
      </c>
      <c r="K39" s="1">
        <v>0</v>
      </c>
      <c r="M39" s="1">
        <v>0</v>
      </c>
      <c r="O39" s="1">
        <v>0</v>
      </c>
      <c r="Q39" s="1">
        <v>15800000</v>
      </c>
      <c r="S39" s="1">
        <v>12380</v>
      </c>
      <c r="U39" s="1">
        <v>183946731011</v>
      </c>
      <c r="W39" s="1">
        <v>194091981080</v>
      </c>
      <c r="Y39" s="5">
        <v>8.2085574805786828E-3</v>
      </c>
    </row>
    <row r="40" spans="1:25" s="1" customFormat="1" ht="24" x14ac:dyDescent="0.25">
      <c r="A40" s="3" t="s">
        <v>116</v>
      </c>
      <c r="C40" s="1">
        <v>8289778</v>
      </c>
      <c r="E40" s="1">
        <v>95665861556</v>
      </c>
      <c r="G40" s="1">
        <v>99119661093.522995</v>
      </c>
      <c r="I40" s="1">
        <v>0</v>
      </c>
      <c r="K40" s="1">
        <v>0</v>
      </c>
      <c r="M40" s="1">
        <v>0</v>
      </c>
      <c r="O40" s="1">
        <v>0</v>
      </c>
      <c r="Q40" s="1">
        <v>8289778</v>
      </c>
      <c r="S40" s="1">
        <v>14690</v>
      </c>
      <c r="U40" s="1">
        <v>95665861556</v>
      </c>
      <c r="W40" s="1">
        <v>120835503855.92101</v>
      </c>
      <c r="Y40" s="5">
        <v>5.1103872173224076E-3</v>
      </c>
    </row>
    <row r="41" spans="1:25" s="1" customFormat="1" ht="24" x14ac:dyDescent="0.25">
      <c r="A41" s="3" t="s">
        <v>117</v>
      </c>
      <c r="C41" s="1">
        <v>585000</v>
      </c>
      <c r="E41" s="1">
        <v>4856607006</v>
      </c>
      <c r="G41" s="1">
        <v>3591417076.6500001</v>
      </c>
      <c r="I41" s="1">
        <v>0</v>
      </c>
      <c r="K41" s="1">
        <v>0</v>
      </c>
      <c r="M41" s="1">
        <v>0</v>
      </c>
      <c r="O41" s="1">
        <v>0</v>
      </c>
      <c r="Q41" s="1">
        <v>585000</v>
      </c>
      <c r="S41" s="1">
        <v>6187</v>
      </c>
      <c r="U41" s="1">
        <v>4856607006</v>
      </c>
      <c r="W41" s="1">
        <v>3591417076.6500001</v>
      </c>
      <c r="Y41" s="5">
        <v>1.5188857028700374E-4</v>
      </c>
    </row>
    <row r="42" spans="1:25" s="1" customFormat="1" ht="24" x14ac:dyDescent="0.25">
      <c r="A42" s="3" t="s">
        <v>118</v>
      </c>
      <c r="C42" s="1">
        <v>27270514</v>
      </c>
      <c r="E42" s="1">
        <v>440433051347</v>
      </c>
      <c r="G42" s="1">
        <v>565548000169.70203</v>
      </c>
      <c r="I42" s="1">
        <v>1766492</v>
      </c>
      <c r="K42" s="1">
        <v>49070797912</v>
      </c>
      <c r="M42" s="1">
        <v>0</v>
      </c>
      <c r="O42" s="1">
        <v>0</v>
      </c>
      <c r="Q42" s="1">
        <v>29037006</v>
      </c>
      <c r="S42" s="1">
        <v>29940</v>
      </c>
      <c r="U42" s="1">
        <v>489503849259</v>
      </c>
      <c r="W42" s="1">
        <v>862647745311.98303</v>
      </c>
      <c r="Y42" s="5">
        <v>3.6483184743043857E-2</v>
      </c>
    </row>
    <row r="43" spans="1:25" s="1" customFormat="1" ht="24" x14ac:dyDescent="0.25">
      <c r="A43" s="3" t="s">
        <v>130</v>
      </c>
      <c r="C43" s="1">
        <v>0</v>
      </c>
      <c r="E43" s="1">
        <v>0</v>
      </c>
      <c r="G43" s="1">
        <v>0</v>
      </c>
      <c r="I43" s="1">
        <v>9375000</v>
      </c>
      <c r="K43" s="1">
        <v>34603125000</v>
      </c>
      <c r="M43" s="1">
        <v>0</v>
      </c>
      <c r="O43" s="1">
        <v>0</v>
      </c>
      <c r="Q43" s="1">
        <v>9375000</v>
      </c>
      <c r="S43" s="1">
        <v>13000</v>
      </c>
      <c r="U43" s="1">
        <v>34603125000</v>
      </c>
      <c r="W43" s="1">
        <v>120932906250</v>
      </c>
      <c r="Y43" s="5">
        <v>5.1145065691168227E-3</v>
      </c>
    </row>
    <row r="44" spans="1:25" s="1" customFormat="1" ht="24" x14ac:dyDescent="0.25">
      <c r="A44" s="3" t="s">
        <v>131</v>
      </c>
      <c r="C44" s="1">
        <v>0</v>
      </c>
      <c r="E44" s="1">
        <v>0</v>
      </c>
      <c r="G44" s="1">
        <v>0</v>
      </c>
      <c r="I44" s="1">
        <v>110</v>
      </c>
      <c r="K44" s="1">
        <v>764107</v>
      </c>
      <c r="M44" s="1">
        <v>0</v>
      </c>
      <c r="O44" s="1">
        <v>0</v>
      </c>
      <c r="Q44" s="1">
        <v>110</v>
      </c>
      <c r="S44" s="1">
        <v>7780</v>
      </c>
      <c r="U44" s="1">
        <v>764107</v>
      </c>
      <c r="W44" s="1">
        <v>849184.66599999997</v>
      </c>
      <c r="Y44" s="5">
        <v>3.5913802845950171E-8</v>
      </c>
    </row>
    <row r="45" spans="1:25" s="1" customFormat="1" ht="24" x14ac:dyDescent="0.25">
      <c r="A45" s="3" t="s">
        <v>132</v>
      </c>
      <c r="C45" s="1">
        <v>0</v>
      </c>
      <c r="E45" s="1">
        <v>0</v>
      </c>
      <c r="G45" s="1">
        <v>0</v>
      </c>
      <c r="I45" s="1">
        <v>40000000</v>
      </c>
      <c r="K45" s="1">
        <v>400290000000</v>
      </c>
      <c r="M45" s="1">
        <v>0</v>
      </c>
      <c r="O45" s="1">
        <v>0</v>
      </c>
      <c r="Q45" s="1">
        <v>40000000</v>
      </c>
      <c r="S45" s="1">
        <v>10000</v>
      </c>
      <c r="U45" s="1">
        <v>400290000000</v>
      </c>
      <c r="W45" s="1">
        <v>399710000000</v>
      </c>
      <c r="Y45" s="5">
        <v>1.6904575306538498E-2</v>
      </c>
    </row>
    <row r="46" spans="1:25" s="1" customFormat="1" ht="24" x14ac:dyDescent="0.25">
      <c r="A46" s="3" t="s">
        <v>133</v>
      </c>
      <c r="C46" s="1">
        <v>0</v>
      </c>
      <c r="E46" s="1">
        <v>0</v>
      </c>
      <c r="G46" s="1">
        <v>0</v>
      </c>
      <c r="I46" s="1">
        <v>48573677</v>
      </c>
      <c r="K46" s="1">
        <v>177077436400</v>
      </c>
      <c r="M46" s="1">
        <v>0</v>
      </c>
      <c r="O46" s="1">
        <v>0</v>
      </c>
      <c r="Q46" s="1">
        <v>48573677</v>
      </c>
      <c r="S46" s="1">
        <v>3780</v>
      </c>
      <c r="U46" s="1">
        <v>177077436400</v>
      </c>
      <c r="W46" s="1">
        <v>182189205362.26599</v>
      </c>
      <c r="Y46" s="5">
        <v>7.7051640991839905E-3</v>
      </c>
    </row>
    <row r="47" spans="1:25" s="1" customFormat="1" ht="24" x14ac:dyDescent="0.25">
      <c r="A47" s="3" t="s">
        <v>134</v>
      </c>
      <c r="C47" s="1">
        <v>0</v>
      </c>
      <c r="E47" s="1">
        <v>0</v>
      </c>
      <c r="G47" s="1">
        <v>0</v>
      </c>
      <c r="I47" s="1">
        <v>3910000</v>
      </c>
      <c r="K47" s="1">
        <v>38425829967</v>
      </c>
      <c r="M47" s="1">
        <v>0</v>
      </c>
      <c r="O47" s="1">
        <v>0</v>
      </c>
      <c r="Q47" s="1">
        <v>3910000</v>
      </c>
      <c r="S47" s="1">
        <v>11380</v>
      </c>
      <c r="U47" s="1">
        <v>38425829967</v>
      </c>
      <c r="W47" s="1">
        <v>44151847466</v>
      </c>
      <c r="Y47" s="5">
        <v>1.8672743499331965E-3</v>
      </c>
    </row>
    <row r="48" spans="1:25" s="1" customFormat="1" ht="24" x14ac:dyDescent="0.25">
      <c r="A48" s="3" t="s">
        <v>135</v>
      </c>
      <c r="C48" s="1">
        <v>0</v>
      </c>
      <c r="E48" s="1">
        <v>0</v>
      </c>
      <c r="G48" s="1">
        <v>0</v>
      </c>
      <c r="I48" s="1">
        <v>10000000</v>
      </c>
      <c r="K48" s="1">
        <v>41736588345</v>
      </c>
      <c r="M48" s="1">
        <v>0</v>
      </c>
      <c r="O48" s="1">
        <v>0</v>
      </c>
      <c r="Q48" s="1">
        <v>10000000</v>
      </c>
      <c r="S48" s="1">
        <v>4750</v>
      </c>
      <c r="U48" s="1">
        <v>41736588345</v>
      </c>
      <c r="W48" s="1">
        <v>47132825000</v>
      </c>
      <c r="Y48" s="5">
        <v>1.9933461500147615E-3</v>
      </c>
    </row>
    <row r="49" spans="1:25" s="1" customFormat="1" ht="24" x14ac:dyDescent="0.25">
      <c r="A49" s="3" t="s">
        <v>136</v>
      </c>
      <c r="C49" s="1">
        <v>0</v>
      </c>
      <c r="E49" s="1">
        <v>0</v>
      </c>
      <c r="G49" s="1">
        <v>0</v>
      </c>
      <c r="I49" s="1">
        <v>977500</v>
      </c>
      <c r="K49" s="1">
        <v>22590271170</v>
      </c>
      <c r="M49" s="1">
        <v>-508750</v>
      </c>
      <c r="O49" s="1">
        <v>13352419267</v>
      </c>
      <c r="Q49" s="1">
        <v>468750</v>
      </c>
      <c r="S49" s="1">
        <v>26350</v>
      </c>
      <c r="U49" s="1">
        <v>10832930549</v>
      </c>
      <c r="W49" s="1">
        <v>12256084921.875</v>
      </c>
      <c r="Y49" s="5">
        <v>5.1833556960087794E-4</v>
      </c>
    </row>
    <row r="50" spans="1:25" s="1" customFormat="1" ht="24" x14ac:dyDescent="0.25">
      <c r="A50" s="3" t="s">
        <v>137</v>
      </c>
      <c r="C50" s="1">
        <v>0</v>
      </c>
      <c r="E50" s="1">
        <v>0</v>
      </c>
      <c r="G50" s="1">
        <v>0</v>
      </c>
      <c r="I50" s="1">
        <v>1000000</v>
      </c>
      <c r="K50" s="1">
        <v>3674690260</v>
      </c>
      <c r="M50" s="1">
        <v>0</v>
      </c>
      <c r="O50" s="1">
        <v>0</v>
      </c>
      <c r="Q50" s="1">
        <v>1000000</v>
      </c>
      <c r="S50" s="1">
        <v>5530</v>
      </c>
      <c r="U50" s="1">
        <v>3674690260</v>
      </c>
      <c r="W50" s="1">
        <v>5487253100</v>
      </c>
      <c r="Y50" s="5">
        <v>2.3206745704382382E-4</v>
      </c>
    </row>
    <row r="51" spans="1:25" s="1" customFormat="1" ht="24" x14ac:dyDescent="0.25">
      <c r="A51" s="3" t="s">
        <v>138</v>
      </c>
      <c r="C51" s="1">
        <v>0</v>
      </c>
      <c r="E51" s="1">
        <v>0</v>
      </c>
      <c r="G51" s="1">
        <v>0</v>
      </c>
      <c r="I51" s="1">
        <v>100000</v>
      </c>
      <c r="K51" s="1">
        <v>1529062593</v>
      </c>
      <c r="M51" s="1">
        <v>0</v>
      </c>
      <c r="O51" s="1">
        <v>0</v>
      </c>
      <c r="Q51" s="1">
        <v>100000</v>
      </c>
      <c r="S51" s="1">
        <v>18660</v>
      </c>
      <c r="U51" s="1">
        <v>1529062593</v>
      </c>
      <c r="W51" s="1">
        <v>1851575820</v>
      </c>
      <c r="Y51" s="5">
        <v>7.8307029809000951E-5</v>
      </c>
    </row>
    <row r="52" spans="1:25" s="1" customFormat="1" ht="24" x14ac:dyDescent="0.25">
      <c r="A52" s="3" t="s">
        <v>119</v>
      </c>
      <c r="C52" s="1">
        <v>2300000</v>
      </c>
      <c r="E52" s="1">
        <v>50163279741</v>
      </c>
      <c r="G52" s="1">
        <v>79352824170</v>
      </c>
      <c r="I52" s="1">
        <v>0</v>
      </c>
      <c r="K52" s="1">
        <v>0</v>
      </c>
      <c r="M52" s="1">
        <v>0</v>
      </c>
      <c r="O52" s="1">
        <v>0</v>
      </c>
      <c r="Q52" s="1">
        <v>2300000</v>
      </c>
      <c r="S52" s="1">
        <v>38930</v>
      </c>
      <c r="U52" s="1">
        <v>50163279741</v>
      </c>
      <c r="W52" s="1">
        <v>88846863530</v>
      </c>
      <c r="Y52" s="5">
        <v>3.757520440550984E-3</v>
      </c>
    </row>
    <row r="53" spans="1:25" s="3" customFormat="1" ht="24.75" thickBot="1" x14ac:dyDescent="0.3">
      <c r="A53" s="3" t="s">
        <v>30</v>
      </c>
      <c r="C53" s="3" t="s">
        <v>30</v>
      </c>
      <c r="E53" s="15">
        <f>SUM(E9:E52)</f>
        <v>8478473111220</v>
      </c>
      <c r="G53" s="15">
        <f>SUM(G9:G52)</f>
        <v>16496821881585.193</v>
      </c>
      <c r="K53" s="15">
        <f>SUM(K9:K52)</f>
        <v>1588332269396</v>
      </c>
      <c r="O53" s="15">
        <f>SUM(O9:O52)</f>
        <v>388758280109</v>
      </c>
      <c r="S53" s="3" t="s">
        <v>30</v>
      </c>
      <c r="U53" s="15">
        <f>SUM(U9:U52)</f>
        <v>10194768646473</v>
      </c>
      <c r="W53" s="15">
        <f>SUM(W9:W52)</f>
        <v>22137707891087.496</v>
      </c>
      <c r="Y53" s="16">
        <f>SUM(Y9:Y52)</f>
        <v>0.93625015676125267</v>
      </c>
    </row>
    <row r="54" spans="1:25" ht="19.5" thickTop="1" x14ac:dyDescent="0.25"/>
  </sheetData>
  <mergeCells count="21">
    <mergeCell ref="Y7:Y8"/>
    <mergeCell ref="Q6:Y6"/>
    <mergeCell ref="A2:Y2"/>
    <mergeCell ref="A3:Y3"/>
    <mergeCell ref="A4:Y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15"/>
  <sheetViews>
    <sheetView rightToLeft="1" workbookViewId="0">
      <selection activeCell="A2" sqref="A2:Y2"/>
    </sheetView>
  </sheetViews>
  <sheetFormatPr defaultRowHeight="22.5" x14ac:dyDescent="0.25"/>
  <cols>
    <col min="1" max="1" width="24.5703125" style="1" bestFit="1" customWidth="1"/>
    <col min="2" max="2" width="1" style="1" customWidth="1"/>
    <col min="3" max="3" width="25.140625" style="1" customWidth="1"/>
    <col min="4" max="4" width="1" style="1" customWidth="1"/>
    <col min="5" max="5" width="25.140625" style="1" customWidth="1"/>
    <col min="6" max="6" width="1" style="1" customWidth="1"/>
    <col min="7" max="7" width="25.140625" style="1" customWidth="1"/>
    <col min="8" max="8" width="1" style="1" customWidth="1"/>
    <col min="9" max="9" width="25.140625" style="1" customWidth="1"/>
    <col min="10" max="10" width="1" style="1" customWidth="1"/>
    <col min="11" max="11" width="25.140625" style="1" customWidth="1"/>
    <col min="12" max="12" width="1" style="1" customWidth="1"/>
    <col min="13" max="13" width="9.140625" style="1" customWidth="1"/>
    <col min="14" max="14" width="9.140625" style="1"/>
    <col min="15" max="15" width="20.42578125" style="1" bestFit="1" customWidth="1"/>
    <col min="16" max="16384" width="9.140625" style="1"/>
  </cols>
  <sheetData>
    <row r="2" spans="1:11" ht="24" x14ac:dyDescent="0.25">
      <c r="A2" s="29" t="s">
        <v>60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</row>
    <row r="3" spans="1:11" ht="24" x14ac:dyDescent="0.25">
      <c r="A3" s="29" t="s">
        <v>1</v>
      </c>
      <c r="B3" s="29" t="s">
        <v>1</v>
      </c>
      <c r="C3" s="29" t="s">
        <v>1</v>
      </c>
      <c r="D3" s="29" t="s">
        <v>1</v>
      </c>
      <c r="E3" s="29" t="s">
        <v>1</v>
      </c>
      <c r="F3" s="29" t="s">
        <v>1</v>
      </c>
      <c r="G3" s="29" t="s">
        <v>1</v>
      </c>
      <c r="H3" s="29" t="s">
        <v>1</v>
      </c>
      <c r="I3" s="29" t="s">
        <v>1</v>
      </c>
      <c r="J3" s="29" t="s">
        <v>1</v>
      </c>
      <c r="K3" s="29" t="s">
        <v>1</v>
      </c>
    </row>
    <row r="4" spans="1:11" ht="24" x14ac:dyDescent="0.25">
      <c r="A4" s="29" t="str">
        <f>+سهام!A4</f>
        <v>برای ماه منتهی به 1405/06/31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</row>
    <row r="6" spans="1:11" ht="24.75" thickBot="1" x14ac:dyDescent="0.3">
      <c r="A6" s="28" t="s">
        <v>32</v>
      </c>
      <c r="C6" s="17" t="str">
        <f>+سهام!C6</f>
        <v>1405/05/31</v>
      </c>
      <c r="E6" s="28" t="s">
        <v>5</v>
      </c>
      <c r="F6" s="28" t="s">
        <v>5</v>
      </c>
      <c r="G6" s="28" t="s">
        <v>5</v>
      </c>
      <c r="I6" s="28" t="str">
        <f>+سهام!Q6</f>
        <v>1405/06/31</v>
      </c>
      <c r="J6" s="28" t="s">
        <v>6</v>
      </c>
      <c r="K6" s="28" t="s">
        <v>6</v>
      </c>
    </row>
    <row r="7" spans="1:11" ht="24.75" thickBot="1" x14ac:dyDescent="0.3">
      <c r="A7" s="28" t="s">
        <v>32</v>
      </c>
      <c r="C7" s="28" t="s">
        <v>33</v>
      </c>
      <c r="E7" s="28" t="s">
        <v>34</v>
      </c>
      <c r="G7" s="28" t="s">
        <v>35</v>
      </c>
      <c r="I7" s="28" t="s">
        <v>33</v>
      </c>
      <c r="K7" s="28" t="s">
        <v>31</v>
      </c>
    </row>
    <row r="8" spans="1:11" ht="24" x14ac:dyDescent="0.25">
      <c r="A8" s="3" t="s">
        <v>36</v>
      </c>
      <c r="C8" s="1">
        <v>97017693375</v>
      </c>
      <c r="E8" s="1">
        <v>3653935182049</v>
      </c>
      <c r="G8" s="1">
        <v>2861213101208</v>
      </c>
      <c r="I8" s="1">
        <f>+C8+E8-G8</f>
        <v>889739774216</v>
      </c>
      <c r="K8" s="5">
        <v>3.7628963539708619E-2</v>
      </c>
    </row>
    <row r="9" spans="1:11" ht="24" x14ac:dyDescent="0.25">
      <c r="A9" s="3" t="s">
        <v>109</v>
      </c>
      <c r="C9" s="1">
        <v>10403223</v>
      </c>
      <c r="E9" s="1">
        <v>44168</v>
      </c>
      <c r="G9" s="1">
        <v>0</v>
      </c>
      <c r="I9" s="1">
        <f>+C9+E9-G9</f>
        <v>10447391</v>
      </c>
      <c r="K9" s="5">
        <v>4.4184210531723634E-7</v>
      </c>
    </row>
    <row r="10" spans="1:11" ht="24" x14ac:dyDescent="0.25">
      <c r="A10" s="3" t="s">
        <v>37</v>
      </c>
      <c r="C10" s="1">
        <v>160000000000</v>
      </c>
      <c r="E10" s="1">
        <v>0</v>
      </c>
      <c r="G10" s="1">
        <v>0</v>
      </c>
      <c r="I10" s="1">
        <f>+C10+E10-G10</f>
        <v>160000000000</v>
      </c>
      <c r="K10" s="5">
        <v>6.7667360062199089E-3</v>
      </c>
    </row>
    <row r="11" spans="1:11" ht="24.75" thickBot="1" x14ac:dyDescent="0.3">
      <c r="A11" s="3" t="s">
        <v>37</v>
      </c>
      <c r="C11" s="1">
        <v>7531038</v>
      </c>
      <c r="E11" s="1">
        <v>4416438355</v>
      </c>
      <c r="G11" s="1">
        <v>4143375000</v>
      </c>
      <c r="I11" s="1">
        <f>+C11+E11-G11</f>
        <v>280594393</v>
      </c>
      <c r="K11" s="5">
        <v>1.1866926139103246E-5</v>
      </c>
    </row>
    <row r="12" spans="1:11" ht="24.75" thickBot="1" x14ac:dyDescent="0.3">
      <c r="A12" s="3" t="s">
        <v>30</v>
      </c>
      <c r="C12" s="2">
        <f>SUM(C8:C11)</f>
        <v>257035627636</v>
      </c>
      <c r="D12" s="3"/>
      <c r="E12" s="2">
        <f>SUM(E8:E11)</f>
        <v>3658351664572</v>
      </c>
      <c r="F12" s="3"/>
      <c r="G12" s="2">
        <f>SUM(G8:G11)</f>
        <v>2865356476208</v>
      </c>
      <c r="H12" s="3"/>
      <c r="I12" s="2">
        <f>SUM(I8:I11)</f>
        <v>1050030816000</v>
      </c>
      <c r="J12" s="3"/>
      <c r="K12" s="4">
        <f>SUM(K8:K11)</f>
        <v>4.440800831417295E-2</v>
      </c>
    </row>
    <row r="13" spans="1:11" ht="23.25" thickTop="1" x14ac:dyDescent="0.25"/>
    <row r="15" spans="1:11" x14ac:dyDescent="0.45">
      <c r="K15" s="11"/>
    </row>
  </sheetData>
  <mergeCells count="11">
    <mergeCell ref="I7"/>
    <mergeCell ref="K7"/>
    <mergeCell ref="I6:K6"/>
    <mergeCell ref="A2:K2"/>
    <mergeCell ref="A3:K3"/>
    <mergeCell ref="A4:K4"/>
    <mergeCell ref="C7"/>
    <mergeCell ref="E7"/>
    <mergeCell ref="G7"/>
    <mergeCell ref="E6:G6"/>
    <mergeCell ref="A6:A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I18"/>
  <sheetViews>
    <sheetView rightToLeft="1" zoomScale="90" zoomScaleNormal="90" workbookViewId="0">
      <selection activeCell="A2" sqref="A2:Y2"/>
    </sheetView>
  </sheetViews>
  <sheetFormatPr defaultRowHeight="22.5" x14ac:dyDescent="0.25"/>
  <cols>
    <col min="1" max="1" width="26.85546875" style="1" customWidth="1"/>
    <col min="2" max="2" width="1" style="1" customWidth="1"/>
    <col min="3" max="3" width="24" style="1" customWidth="1"/>
    <col min="4" max="4" width="1" style="1" customWidth="1"/>
    <col min="5" max="5" width="23" style="1" customWidth="1"/>
    <col min="6" max="6" width="1" style="1" customWidth="1"/>
    <col min="7" max="7" width="32" style="1" customWidth="1"/>
    <col min="8" max="8" width="1" style="1" customWidth="1"/>
    <col min="9" max="9" width="9.140625" style="1" customWidth="1"/>
    <col min="10" max="16384" width="9.140625" style="1"/>
  </cols>
  <sheetData>
    <row r="2" spans="1:9" ht="24" x14ac:dyDescent="0.25">
      <c r="A2" s="29" t="s">
        <v>60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</row>
    <row r="3" spans="1:9" ht="24" x14ac:dyDescent="0.25">
      <c r="A3" s="29" t="s">
        <v>38</v>
      </c>
      <c r="B3" s="29" t="s">
        <v>38</v>
      </c>
      <c r="C3" s="29" t="s">
        <v>38</v>
      </c>
      <c r="D3" s="29" t="s">
        <v>38</v>
      </c>
      <c r="E3" s="29" t="s">
        <v>38</v>
      </c>
      <c r="F3" s="29" t="s">
        <v>38</v>
      </c>
      <c r="G3" s="29" t="s">
        <v>38</v>
      </c>
    </row>
    <row r="4" spans="1:9" ht="24" x14ac:dyDescent="0.25">
      <c r="A4" s="29" t="str">
        <f>+سپرده!A4</f>
        <v>برای ماه منتهی به 1405/06/31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</row>
    <row r="6" spans="1:9" ht="24" x14ac:dyDescent="0.25">
      <c r="A6" s="28" t="s">
        <v>42</v>
      </c>
      <c r="C6" s="28" t="s">
        <v>33</v>
      </c>
      <c r="E6" s="28" t="s">
        <v>53</v>
      </c>
      <c r="G6" s="28" t="s">
        <v>13</v>
      </c>
    </row>
    <row r="7" spans="1:9" ht="24" x14ac:dyDescent="0.25">
      <c r="A7" s="3" t="s">
        <v>58</v>
      </c>
      <c r="C7" s="1">
        <f>+'سرمایه‌گذاری در سهام'!I80</f>
        <v>4353420859566</v>
      </c>
      <c r="E7" s="5">
        <f>+C7/$C$9</f>
        <v>0.99633005049121881</v>
      </c>
      <c r="G7" s="5">
        <v>0.18411531050408797</v>
      </c>
    </row>
    <row r="8" spans="1:9" ht="24.75" thickBot="1" x14ac:dyDescent="0.3">
      <c r="A8" s="3" t="s">
        <v>59</v>
      </c>
      <c r="C8" s="1">
        <f>+'درآمد سپرده بانکی'!C13</f>
        <v>16035684899</v>
      </c>
      <c r="E8" s="5">
        <f>+C8/$C$9</f>
        <v>3.6699495087811709E-3</v>
      </c>
      <c r="G8" s="5">
        <v>6.7818278994037596E-4</v>
      </c>
    </row>
    <row r="9" spans="1:9" ht="24.75" thickBot="1" x14ac:dyDescent="0.3">
      <c r="A9" s="3" t="s">
        <v>30</v>
      </c>
      <c r="C9" s="2">
        <f>SUM(C7:C8)</f>
        <v>4369456544465</v>
      </c>
      <c r="D9" s="3"/>
      <c r="E9" s="13">
        <f>SUM(E7:E8)</f>
        <v>1</v>
      </c>
      <c r="F9" s="3">
        <f>SUM(F7:F8)</f>
        <v>0</v>
      </c>
      <c r="G9" s="4">
        <f>SUM(G7:G8)</f>
        <v>0.18479349329402833</v>
      </c>
      <c r="H9" s="3"/>
      <c r="I9" s="3"/>
    </row>
    <row r="10" spans="1:9" ht="23.25" thickTop="1" x14ac:dyDescent="0.25"/>
    <row r="11" spans="1:9" x14ac:dyDescent="0.45">
      <c r="C11" s="19"/>
      <c r="G11" s="19"/>
    </row>
    <row r="12" spans="1:9" x14ac:dyDescent="0.45">
      <c r="C12" s="20"/>
      <c r="E12" s="19"/>
      <c r="G12" s="19"/>
    </row>
    <row r="13" spans="1:9" x14ac:dyDescent="0.45">
      <c r="C13" s="20"/>
      <c r="G13" s="19"/>
    </row>
    <row r="14" spans="1:9" x14ac:dyDescent="0.25">
      <c r="C14" s="6"/>
    </row>
    <row r="15" spans="1:9" ht="24.75" x14ac:dyDescent="0.25">
      <c r="C15" s="21"/>
    </row>
    <row r="16" spans="1:9" x14ac:dyDescent="0.25">
      <c r="C16" s="6"/>
    </row>
    <row r="17" spans="3:3" x14ac:dyDescent="0.25">
      <c r="C17" s="6"/>
    </row>
    <row r="18" spans="3:3" ht="24" x14ac:dyDescent="0.25">
      <c r="C18" s="27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1316A-5B37-450C-B3F1-D845B5C06938}">
  <dimension ref="A2:E9"/>
  <sheetViews>
    <sheetView rightToLeft="1" workbookViewId="0">
      <selection activeCell="W49" sqref="W49"/>
    </sheetView>
  </sheetViews>
  <sheetFormatPr defaultRowHeight="18.75" x14ac:dyDescent="0.25"/>
  <cols>
    <col min="1" max="1" width="24" style="22" customWidth="1"/>
    <col min="2" max="2" width="1" style="22" customWidth="1"/>
    <col min="3" max="3" width="22" style="22" customWidth="1"/>
    <col min="4" max="4" width="1" style="22" customWidth="1"/>
    <col min="5" max="5" width="22" style="22" customWidth="1"/>
    <col min="6" max="6" width="1" style="22" customWidth="1"/>
    <col min="7" max="7" width="9.140625" style="22" customWidth="1"/>
    <col min="8" max="16384" width="9.140625" style="22"/>
  </cols>
  <sheetData>
    <row r="2" spans="1:5" ht="26.25" x14ac:dyDescent="0.25">
      <c r="A2" s="30" t="str">
        <f>+سهام!A2</f>
        <v>صندوق سرمایه‌گذاری بخشی صنایع مفید - استیل</v>
      </c>
      <c r="B2" s="30" t="s">
        <v>99</v>
      </c>
      <c r="C2" s="30" t="s">
        <v>99</v>
      </c>
      <c r="D2" s="30" t="s">
        <v>99</v>
      </c>
      <c r="E2" s="30" t="s">
        <v>99</v>
      </c>
    </row>
    <row r="3" spans="1:5" ht="26.25" x14ac:dyDescent="0.25">
      <c r="A3" s="30" t="s">
        <v>38</v>
      </c>
      <c r="B3" s="30" t="s">
        <v>38</v>
      </c>
      <c r="C3" s="30" t="s">
        <v>38</v>
      </c>
      <c r="D3" s="30" t="s">
        <v>38</v>
      </c>
      <c r="E3" s="30" t="s">
        <v>38</v>
      </c>
    </row>
    <row r="4" spans="1:5" ht="26.25" x14ac:dyDescent="0.25">
      <c r="A4" s="30" t="str">
        <f>+سهام!A4</f>
        <v>برای ماه منتهی به 1405/06/31</v>
      </c>
      <c r="B4" s="30" t="s">
        <v>94</v>
      </c>
      <c r="C4" s="30" t="s">
        <v>94</v>
      </c>
      <c r="D4" s="30" t="s">
        <v>94</v>
      </c>
      <c r="E4" s="30" t="s">
        <v>94</v>
      </c>
    </row>
    <row r="5" spans="1:5" ht="26.25" x14ac:dyDescent="0.25">
      <c r="E5" s="23" t="s">
        <v>100</v>
      </c>
    </row>
    <row r="6" spans="1:5" ht="27" thickBot="1" x14ac:dyDescent="0.3">
      <c r="A6" s="31" t="s">
        <v>101</v>
      </c>
      <c r="C6" s="24" t="s">
        <v>40</v>
      </c>
      <c r="E6" s="24" t="s">
        <v>102</v>
      </c>
    </row>
    <row r="7" spans="1:5" ht="27" thickBot="1" x14ac:dyDescent="0.3">
      <c r="A7" s="31" t="s">
        <v>101</v>
      </c>
      <c r="C7" s="24" t="s">
        <v>33</v>
      </c>
      <c r="E7" s="24" t="s">
        <v>33</v>
      </c>
    </row>
    <row r="8" spans="1:5" ht="21.75" thickBot="1" x14ac:dyDescent="0.3">
      <c r="A8" s="25" t="s">
        <v>101</v>
      </c>
      <c r="C8" s="22">
        <v>0</v>
      </c>
      <c r="E8" s="22">
        <v>637514149</v>
      </c>
    </row>
    <row r="9" spans="1:5" ht="21.75" thickBot="1" x14ac:dyDescent="0.3">
      <c r="A9" s="25" t="s">
        <v>30</v>
      </c>
      <c r="C9" s="26">
        <f>SUM(C8:C8)</f>
        <v>0</v>
      </c>
      <c r="D9" s="25"/>
      <c r="E9" s="26">
        <f>SUM(E8:E8)</f>
        <v>637514149</v>
      </c>
    </row>
  </sheetData>
  <mergeCells count="4">
    <mergeCell ref="A2:E2"/>
    <mergeCell ref="A3:E3"/>
    <mergeCell ref="A4:E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81"/>
  <sheetViews>
    <sheetView rightToLeft="1" topLeftCell="A64" zoomScale="70" zoomScaleNormal="70" workbookViewId="0">
      <selection activeCell="A2" sqref="A2:Y2"/>
    </sheetView>
  </sheetViews>
  <sheetFormatPr defaultRowHeight="22.5" x14ac:dyDescent="0.25"/>
  <cols>
    <col min="1" max="1" width="47.7109375" style="1" bestFit="1" customWidth="1"/>
    <col min="2" max="2" width="1" style="1" customWidth="1"/>
    <col min="3" max="3" width="23" style="1" customWidth="1"/>
    <col min="4" max="4" width="1" style="1" customWidth="1"/>
    <col min="5" max="5" width="24" style="1" bestFit="1" customWidth="1"/>
    <col min="6" max="6" width="1" style="1" customWidth="1"/>
    <col min="7" max="7" width="23" style="1" customWidth="1"/>
    <col min="8" max="8" width="1" style="1" customWidth="1"/>
    <col min="9" max="9" width="24.140625" style="1" bestFit="1" customWidth="1"/>
    <col min="10" max="10" width="1" style="1" customWidth="1"/>
    <col min="11" max="11" width="23" style="1" customWidth="1"/>
    <col min="12" max="12" width="1" style="1" customWidth="1"/>
    <col min="13" max="13" width="23" style="1" customWidth="1"/>
    <col min="14" max="14" width="1" style="1" customWidth="1"/>
    <col min="15" max="15" width="24.140625" style="1" bestFit="1" customWidth="1"/>
    <col min="16" max="16" width="1" style="1" customWidth="1"/>
    <col min="17" max="17" width="23" style="1" customWidth="1"/>
    <col min="18" max="18" width="1" style="1" customWidth="1"/>
    <col min="19" max="19" width="24.28515625" style="1" bestFit="1" customWidth="1"/>
    <col min="20" max="20" width="1" style="1" customWidth="1"/>
    <col min="21" max="21" width="23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4" x14ac:dyDescent="0.25">
      <c r="A2" s="29" t="s">
        <v>60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O2" s="29" t="s">
        <v>0</v>
      </c>
      <c r="P2" s="29" t="s">
        <v>0</v>
      </c>
      <c r="Q2" s="29" t="s">
        <v>0</v>
      </c>
      <c r="R2" s="29" t="s">
        <v>0</v>
      </c>
      <c r="S2" s="29" t="s">
        <v>0</v>
      </c>
      <c r="T2" s="29" t="s">
        <v>0</v>
      </c>
      <c r="U2" s="29" t="s">
        <v>0</v>
      </c>
    </row>
    <row r="3" spans="1:21" ht="24" x14ac:dyDescent="0.25">
      <c r="A3" s="29" t="s">
        <v>38</v>
      </c>
      <c r="B3" s="29" t="s">
        <v>38</v>
      </c>
      <c r="C3" s="29" t="s">
        <v>38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  <c r="J3" s="29" t="s">
        <v>38</v>
      </c>
      <c r="K3" s="29" t="s">
        <v>38</v>
      </c>
      <c r="L3" s="29" t="s">
        <v>38</v>
      </c>
      <c r="M3" s="29" t="s">
        <v>38</v>
      </c>
      <c r="N3" s="29" t="s">
        <v>38</v>
      </c>
      <c r="O3" s="29" t="s">
        <v>38</v>
      </c>
      <c r="P3" s="29" t="s">
        <v>38</v>
      </c>
      <c r="Q3" s="29" t="s">
        <v>38</v>
      </c>
      <c r="R3" s="29" t="s">
        <v>38</v>
      </c>
      <c r="S3" s="29" t="s">
        <v>38</v>
      </c>
      <c r="T3" s="29" t="s">
        <v>38</v>
      </c>
      <c r="U3" s="29" t="s">
        <v>38</v>
      </c>
    </row>
    <row r="4" spans="1:21" ht="24" x14ac:dyDescent="0.25">
      <c r="A4" s="29" t="str">
        <f>+سپرده!A4</f>
        <v>برای ماه منتهی به 1405/06/31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  <c r="N4" s="29" t="s">
        <v>2</v>
      </c>
      <c r="O4" s="29" t="s">
        <v>2</v>
      </c>
      <c r="P4" s="29" t="s">
        <v>2</v>
      </c>
      <c r="Q4" s="29" t="s">
        <v>2</v>
      </c>
      <c r="R4" s="29" t="s">
        <v>2</v>
      </c>
      <c r="S4" s="29" t="s">
        <v>2</v>
      </c>
      <c r="T4" s="29" t="s">
        <v>2</v>
      </c>
      <c r="U4" s="29" t="s">
        <v>2</v>
      </c>
    </row>
    <row r="6" spans="1:21" ht="24" x14ac:dyDescent="0.25">
      <c r="A6" s="28" t="s">
        <v>3</v>
      </c>
      <c r="C6" s="28" t="s">
        <v>40</v>
      </c>
      <c r="D6" s="28" t="s">
        <v>40</v>
      </c>
      <c r="E6" s="28" t="s">
        <v>40</v>
      </c>
      <c r="F6" s="28" t="s">
        <v>40</v>
      </c>
      <c r="G6" s="28" t="s">
        <v>40</v>
      </c>
      <c r="H6" s="28" t="s">
        <v>40</v>
      </c>
      <c r="I6" s="28" t="s">
        <v>40</v>
      </c>
      <c r="J6" s="28" t="s">
        <v>40</v>
      </c>
      <c r="K6" s="28" t="s">
        <v>40</v>
      </c>
      <c r="M6" s="28" t="s">
        <v>41</v>
      </c>
      <c r="N6" s="28" t="s">
        <v>41</v>
      </c>
      <c r="O6" s="28" t="s">
        <v>41</v>
      </c>
      <c r="P6" s="28" t="s">
        <v>41</v>
      </c>
      <c r="Q6" s="28" t="s">
        <v>41</v>
      </c>
      <c r="R6" s="28" t="s">
        <v>41</v>
      </c>
      <c r="S6" s="28" t="s">
        <v>41</v>
      </c>
      <c r="T6" s="28" t="s">
        <v>41</v>
      </c>
      <c r="U6" s="28" t="s">
        <v>41</v>
      </c>
    </row>
    <row r="7" spans="1:21" ht="24.75" thickBot="1" x14ac:dyDescent="0.3">
      <c r="A7" s="28" t="s">
        <v>3</v>
      </c>
      <c r="C7" s="28" t="s">
        <v>50</v>
      </c>
      <c r="E7" s="28" t="s">
        <v>51</v>
      </c>
      <c r="G7" s="28" t="s">
        <v>52</v>
      </c>
      <c r="I7" s="28" t="s">
        <v>33</v>
      </c>
      <c r="K7" s="28" t="s">
        <v>53</v>
      </c>
      <c r="M7" s="28" t="s">
        <v>50</v>
      </c>
      <c r="O7" s="28" t="s">
        <v>51</v>
      </c>
      <c r="Q7" s="28" t="s">
        <v>52</v>
      </c>
      <c r="S7" s="28" t="s">
        <v>33</v>
      </c>
      <c r="U7" s="28" t="s">
        <v>53</v>
      </c>
    </row>
    <row r="8" spans="1:21" ht="24" x14ac:dyDescent="0.25">
      <c r="A8" s="3" t="s">
        <v>85</v>
      </c>
      <c r="C8" s="1">
        <f>IFERROR(VLOOKUP(A8,'درآمد سود سهام'!A:S,13,0),0)</f>
        <v>0</v>
      </c>
      <c r="E8" s="1">
        <f>IFERROR(VLOOKUP(A8,'درآمد ناشی از تغییر قیمت اوراق'!A:Q,9,0),0)</f>
        <v>744943374</v>
      </c>
      <c r="G8" s="1">
        <f>IFERROR(VLOOKUP(A8,'درآمد ناشی از فروش'!A:Q,9,0),0)</f>
        <v>0</v>
      </c>
      <c r="I8" s="1">
        <f>+G8+E8+C8</f>
        <v>744943374</v>
      </c>
      <c r="K8" s="5">
        <f t="shared" ref="K8:K79" si="0">+I8/$I$80</f>
        <v>1.7111678333674008E-4</v>
      </c>
      <c r="M8" s="1">
        <f>IFERROR(VLOOKUP(A8,'درآمد سود سهام'!A:S,19,0),0)</f>
        <v>13916388</v>
      </c>
      <c r="O8" s="1">
        <f>IFERROR(VLOOKUP(A8,'درآمد ناشی از تغییر قیمت اوراق'!A:Q,17,0),0)</f>
        <v>999763156</v>
      </c>
      <c r="Q8" s="1">
        <f>IFERROR(VLOOKUP(A8,'درآمد ناشی از فروش'!A:Q,17,0),0)</f>
        <v>2133386</v>
      </c>
      <c r="S8" s="1">
        <f>+M8+O8+Q8</f>
        <v>1015812930</v>
      </c>
      <c r="U8" s="5">
        <f>+S8/$S$80</f>
        <v>9.2315486690476778E-5</v>
      </c>
    </row>
    <row r="9" spans="1:21" ht="24" x14ac:dyDescent="0.25">
      <c r="A9" s="3" t="s">
        <v>84</v>
      </c>
      <c r="C9" s="1">
        <f>IFERROR(VLOOKUP(A9,'درآمد سود سهام'!A:S,13,0),0)</f>
        <v>0</v>
      </c>
      <c r="E9" s="1">
        <f>IFERROR(VLOOKUP(A9,'درآمد ناشی از تغییر قیمت اوراق'!A:Q,9,0),0)</f>
        <v>64439180392</v>
      </c>
      <c r="G9" s="1">
        <f>IFERROR(VLOOKUP(A9,'درآمد ناشی از فروش'!A:Q,9,0),0)</f>
        <v>0</v>
      </c>
      <c r="I9" s="1">
        <f t="shared" ref="I9:I79" si="1">+G9+E9+C9</f>
        <v>64439180392</v>
      </c>
      <c r="K9" s="5">
        <f t="shared" si="0"/>
        <v>1.4801964356467951E-2</v>
      </c>
      <c r="M9" s="1">
        <f>IFERROR(VLOOKUP(A9,'درآمد سود سهام'!A:S,19,0),0)</f>
        <v>19549999762</v>
      </c>
      <c r="O9" s="1">
        <f>IFERROR(VLOOKUP(A9,'درآمد ناشی از تغییر قیمت اوراق'!A:Q,17,0),0)</f>
        <v>277406074950</v>
      </c>
      <c r="Q9" s="1">
        <f>IFERROR(VLOOKUP(A9,'درآمد ناشی از فروش'!A:Q,17,0),0)</f>
        <v>4794909</v>
      </c>
      <c r="S9" s="1">
        <f t="shared" ref="S9:S79" si="2">+M9+O9+Q9</f>
        <v>296960869621</v>
      </c>
      <c r="U9" s="5">
        <f t="shared" ref="U9:U79" si="3">+S9/$S$80</f>
        <v>2.6987338315421754E-2</v>
      </c>
    </row>
    <row r="10" spans="1:21" ht="24" x14ac:dyDescent="0.25">
      <c r="A10" s="3" t="s">
        <v>81</v>
      </c>
      <c r="C10" s="1">
        <f>IFERROR(VLOOKUP(A10,'درآمد سود سهام'!A:S,13,0),0)</f>
        <v>0</v>
      </c>
      <c r="E10" s="1">
        <f>IFERROR(VLOOKUP(A10,'درآمد ناشی از تغییر قیمت اوراق'!A:Q,9,0),0)</f>
        <v>99046725448</v>
      </c>
      <c r="G10" s="1">
        <f>IFERROR(VLOOKUP(A10,'درآمد ناشی از فروش'!A:Q,9,0),0)</f>
        <v>0</v>
      </c>
      <c r="I10" s="1">
        <f t="shared" si="1"/>
        <v>99046725448</v>
      </c>
      <c r="K10" s="5">
        <f t="shared" si="0"/>
        <v>2.2751470313365049E-2</v>
      </c>
      <c r="M10" s="1">
        <f>IFERROR(VLOOKUP(A10,'درآمد سود سهام'!A:S,19,0),0)</f>
        <v>13634997560</v>
      </c>
      <c r="O10" s="1">
        <f>IFERROR(VLOOKUP(A10,'درآمد ناشی از تغییر قیمت اوراق'!A:Q,17,0),0)</f>
        <v>144718962965</v>
      </c>
      <c r="Q10" s="1">
        <f>IFERROR(VLOOKUP(A10,'درآمد ناشی از فروش'!A:Q,17,0),0)</f>
        <v>-6117167976</v>
      </c>
      <c r="S10" s="1">
        <f t="shared" si="2"/>
        <v>152236792549</v>
      </c>
      <c r="U10" s="5">
        <f t="shared" si="3"/>
        <v>1.383504106052094E-2</v>
      </c>
    </row>
    <row r="11" spans="1:21" ht="24" x14ac:dyDescent="0.25">
      <c r="A11" s="3" t="s">
        <v>82</v>
      </c>
      <c r="C11" s="1">
        <f>IFERROR(VLOOKUP(A11,'درآمد سود سهام'!A:S,13,0),0)</f>
        <v>0</v>
      </c>
      <c r="E11" s="1">
        <f>IFERROR(VLOOKUP(A11,'درآمد ناشی از تغییر قیمت اوراق'!A:Q,9,0),0)</f>
        <v>0</v>
      </c>
      <c r="G11" s="1">
        <f>IFERROR(VLOOKUP(A11,'درآمد ناشی از فروش'!A:Q,9,0),0)</f>
        <v>0</v>
      </c>
      <c r="I11" s="1">
        <f t="shared" si="1"/>
        <v>0</v>
      </c>
      <c r="K11" s="5">
        <f t="shared" si="0"/>
        <v>0</v>
      </c>
      <c r="M11" s="1">
        <f>IFERROR(VLOOKUP(A11,'درآمد سود سهام'!A:S,19,0),0)</f>
        <v>0</v>
      </c>
      <c r="O11" s="1">
        <f>IFERROR(VLOOKUP(A11,'درآمد ناشی از تغییر قیمت اوراق'!A:Q,17,0),0)</f>
        <v>0</v>
      </c>
      <c r="Q11" s="1">
        <f>IFERROR(VLOOKUP(A11,'درآمد ناشی از فروش'!A:Q,17,0),0)</f>
        <v>-615256705</v>
      </c>
      <c r="S11" s="1">
        <f t="shared" si="2"/>
        <v>-615256705</v>
      </c>
      <c r="U11" s="5">
        <f t="shared" si="3"/>
        <v>-5.5913564874247168E-5</v>
      </c>
    </row>
    <row r="12" spans="1:21" ht="24" x14ac:dyDescent="0.25">
      <c r="A12" s="3" t="s">
        <v>92</v>
      </c>
      <c r="C12" s="1">
        <f>IFERROR(VLOOKUP(A12,'درآمد سود سهام'!A:S,13,0),0)</f>
        <v>0</v>
      </c>
      <c r="E12" s="1">
        <f>IFERROR(VLOOKUP(A12,'درآمد ناشی از تغییر قیمت اوراق'!A:Q,9,0),0)</f>
        <v>0</v>
      </c>
      <c r="G12" s="1">
        <f>IFERROR(VLOOKUP(A12,'درآمد ناشی از فروش'!A:Q,9,0),0)</f>
        <v>0</v>
      </c>
      <c r="I12" s="1">
        <f t="shared" si="1"/>
        <v>0</v>
      </c>
      <c r="K12" s="5">
        <f t="shared" si="0"/>
        <v>0</v>
      </c>
      <c r="M12" s="1">
        <f>IFERROR(VLOOKUP(A12,'درآمد سود سهام'!A:S,19,0),0)</f>
        <v>0</v>
      </c>
      <c r="O12" s="1">
        <f>IFERROR(VLOOKUP(A12,'درآمد ناشی از تغییر قیمت اوراق'!A:Q,17,0),0)</f>
        <v>0</v>
      </c>
      <c r="Q12" s="1">
        <f>IFERROR(VLOOKUP(A12,'درآمد ناشی از فروش'!A:Q,17,0),0)</f>
        <v>-604478310</v>
      </c>
      <c r="S12" s="1">
        <f t="shared" si="2"/>
        <v>-604478310</v>
      </c>
      <c r="U12" s="5">
        <f t="shared" si="3"/>
        <v>-5.4934041232854648E-5</v>
      </c>
    </row>
    <row r="13" spans="1:21" ht="24" x14ac:dyDescent="0.25">
      <c r="A13" s="3" t="s">
        <v>89</v>
      </c>
      <c r="C13" s="1">
        <f>IFERROR(VLOOKUP(A13,'درآمد سود سهام'!A:S,13,0),0)</f>
        <v>0</v>
      </c>
      <c r="E13" s="1">
        <f>IFERROR(VLOOKUP(A13,'درآمد ناشی از تغییر قیمت اوراق'!A:Q,9,0),0)</f>
        <v>0</v>
      </c>
      <c r="G13" s="1">
        <f>IFERROR(VLOOKUP(A13,'درآمد ناشی از فروش'!A:Q,9,0),0)</f>
        <v>0</v>
      </c>
      <c r="I13" s="1">
        <f t="shared" si="1"/>
        <v>0</v>
      </c>
      <c r="K13" s="5">
        <f t="shared" si="0"/>
        <v>0</v>
      </c>
      <c r="M13" s="1">
        <f>IFERROR(VLOOKUP(A13,'درآمد سود سهام'!A:S,19,0),0)</f>
        <v>0</v>
      </c>
      <c r="O13" s="1">
        <f>IFERROR(VLOOKUP(A13,'درآمد ناشی از تغییر قیمت اوراق'!A:Q,17,0),0)</f>
        <v>0</v>
      </c>
      <c r="Q13" s="1">
        <f>IFERROR(VLOOKUP(A13,'درآمد ناشی از فروش'!A:Q,17,0),0)</f>
        <v>-5841989625</v>
      </c>
      <c r="S13" s="1">
        <f t="shared" si="2"/>
        <v>-5841989625</v>
      </c>
      <c r="U13" s="5">
        <f t="shared" si="3"/>
        <v>-5.3091085921951292E-4</v>
      </c>
    </row>
    <row r="14" spans="1:21" ht="24" x14ac:dyDescent="0.25">
      <c r="A14" s="3" t="s">
        <v>91</v>
      </c>
      <c r="C14" s="1">
        <f>IFERROR(VLOOKUP(A14,'درآمد سود سهام'!A:S,13,0),0)</f>
        <v>0</v>
      </c>
      <c r="E14" s="1">
        <f>IFERROR(VLOOKUP(A14,'درآمد ناشی از تغییر قیمت اوراق'!A:Q,9,0),0)</f>
        <v>15175892980</v>
      </c>
      <c r="G14" s="1">
        <f>IFERROR(VLOOKUP(A14,'درآمد ناشی از فروش'!A:Q,9,0),0)</f>
        <v>0</v>
      </c>
      <c r="I14" s="1">
        <f t="shared" si="1"/>
        <v>15175892980</v>
      </c>
      <c r="K14" s="5">
        <f t="shared" si="0"/>
        <v>3.485969647674475E-3</v>
      </c>
      <c r="M14" s="1">
        <f>IFERROR(VLOOKUP(A14,'درآمد سود سهام'!A:S,19,0),0)</f>
        <v>2154144665</v>
      </c>
      <c r="O14" s="1">
        <f>IFERROR(VLOOKUP(A14,'درآمد ناشی از تغییر قیمت اوراق'!A:Q,17,0),0)</f>
        <v>30650634497</v>
      </c>
      <c r="Q14" s="1">
        <f>IFERROR(VLOOKUP(A14,'درآمد ناشی از فروش'!A:Q,17,0),0)</f>
        <v>-1570</v>
      </c>
      <c r="S14" s="1">
        <f t="shared" si="2"/>
        <v>32804777592</v>
      </c>
      <c r="U14" s="5">
        <f t="shared" si="3"/>
        <v>2.9812467628053591E-3</v>
      </c>
    </row>
    <row r="15" spans="1:21" ht="24" x14ac:dyDescent="0.25">
      <c r="A15" s="3" t="s">
        <v>90</v>
      </c>
      <c r="C15" s="1">
        <f>IFERROR(VLOOKUP(A15,'درآمد سود سهام'!A:S,13,0),0)</f>
        <v>0</v>
      </c>
      <c r="E15" s="1">
        <f>IFERROR(VLOOKUP(A15,'درآمد ناشی از تغییر قیمت اوراق'!A:Q,9,0),0)</f>
        <v>0</v>
      </c>
      <c r="G15" s="1">
        <f>IFERROR(VLOOKUP(A15,'درآمد ناشی از فروش'!A:Q,9,0),0)</f>
        <v>0</v>
      </c>
      <c r="I15" s="1">
        <f t="shared" si="1"/>
        <v>0</v>
      </c>
      <c r="K15" s="5">
        <f t="shared" si="0"/>
        <v>0</v>
      </c>
      <c r="M15" s="1">
        <f>IFERROR(VLOOKUP(A15,'درآمد سود سهام'!A:S,19,0),0)</f>
        <v>5381594524</v>
      </c>
      <c r="O15" s="1">
        <f>IFERROR(VLOOKUP(A15,'درآمد ناشی از تغییر قیمت اوراق'!A:Q,17,0),0)</f>
        <v>0</v>
      </c>
      <c r="Q15" s="1">
        <f>IFERROR(VLOOKUP(A15,'درآمد ناشی از فروش'!A:Q,17,0),0)</f>
        <v>27750021433</v>
      </c>
      <c r="S15" s="1">
        <f t="shared" si="2"/>
        <v>33131615957</v>
      </c>
      <c r="U15" s="5">
        <f t="shared" si="3"/>
        <v>3.010949321064875E-3</v>
      </c>
    </row>
    <row r="16" spans="1:21" ht="24" x14ac:dyDescent="0.25">
      <c r="A16" s="3" t="s">
        <v>93</v>
      </c>
      <c r="C16" s="1">
        <f>IFERROR(VLOOKUP(A16,'درآمد سود سهام'!A:S,13,0),0)</f>
        <v>0</v>
      </c>
      <c r="E16" s="1">
        <f>IFERROR(VLOOKUP(A16,'درآمد ناشی از تغییر قیمت اوراق'!A:Q,9,0),0)</f>
        <v>29222343089</v>
      </c>
      <c r="G16" s="1">
        <f>IFERROR(VLOOKUP(A16,'درآمد ناشی از فروش'!A:Q,9,0),0)</f>
        <v>-14658</v>
      </c>
      <c r="I16" s="1">
        <f t="shared" si="1"/>
        <v>29222328431</v>
      </c>
      <c r="K16" s="5">
        <f t="shared" si="0"/>
        <v>6.7124979122540488E-3</v>
      </c>
      <c r="M16" s="1">
        <f>IFERROR(VLOOKUP(A16,'درآمد سود سهام'!A:S,19,0),0)</f>
        <v>6192323449</v>
      </c>
      <c r="O16" s="1">
        <f>IFERROR(VLOOKUP(A16,'درآمد ناشی از تغییر قیمت اوراق'!A:Q,17,0),0)</f>
        <v>71284617301</v>
      </c>
      <c r="Q16" s="1">
        <f>IFERROR(VLOOKUP(A16,'درآمد ناشی از فروش'!A:Q,17,0),0)</f>
        <v>5953702264</v>
      </c>
      <c r="S16" s="1">
        <f t="shared" si="2"/>
        <v>83430643014</v>
      </c>
      <c r="U16" s="5">
        <f t="shared" si="3"/>
        <v>7.5820460512713069E-3</v>
      </c>
    </row>
    <row r="17" spans="1:21" ht="24" x14ac:dyDescent="0.25">
      <c r="A17" s="3" t="s">
        <v>22</v>
      </c>
      <c r="C17" s="1">
        <f>IFERROR(VLOOKUP(A17,'درآمد سود سهام'!A:S,13,0),0)</f>
        <v>0</v>
      </c>
      <c r="E17" s="1">
        <f>IFERROR(VLOOKUP(A17,'درآمد ناشی از تغییر قیمت اوراق'!A:Q,9,0),0)</f>
        <v>13197428629</v>
      </c>
      <c r="G17" s="1">
        <f>IFERROR(VLOOKUP(A17,'درآمد ناشی از فروش'!A:Q,9,0),0)</f>
        <v>0</v>
      </c>
      <c r="I17" s="1">
        <f t="shared" si="1"/>
        <v>13197428629</v>
      </c>
      <c r="K17" s="5">
        <f t="shared" si="0"/>
        <v>3.031507647600989E-3</v>
      </c>
      <c r="M17" s="1">
        <f>IFERROR(VLOOKUP(A17,'درآمد سود سهام'!A:S,19,0),0)</f>
        <v>4408620629</v>
      </c>
      <c r="O17" s="1">
        <f>IFERROR(VLOOKUP(A17,'درآمد ناشی از تغییر قیمت اوراق'!A:Q,17,0),0)</f>
        <v>39512301471</v>
      </c>
      <c r="Q17" s="1">
        <f>IFERROR(VLOOKUP(A17,'درآمد ناشی از فروش'!A:Q,17,0),0)</f>
        <v>8945654</v>
      </c>
      <c r="S17" s="1">
        <f t="shared" si="2"/>
        <v>43929867754</v>
      </c>
      <c r="U17" s="5">
        <f t="shared" si="3"/>
        <v>3.9922775170412447E-3</v>
      </c>
    </row>
    <row r="18" spans="1:21" ht="24" x14ac:dyDescent="0.25">
      <c r="A18" s="3" t="s">
        <v>18</v>
      </c>
      <c r="C18" s="1">
        <f>IFERROR(VLOOKUP(A18,'درآمد سود سهام'!A:S,13,0),0)</f>
        <v>0</v>
      </c>
      <c r="E18" s="1">
        <f>IFERROR(VLOOKUP(A18,'درآمد ناشی از تغییر قیمت اوراق'!A:Q,9,0),0)</f>
        <v>88778098459</v>
      </c>
      <c r="G18" s="1">
        <f>IFERROR(VLOOKUP(A18,'درآمد ناشی از فروش'!A:Q,9,0),0)</f>
        <v>0</v>
      </c>
      <c r="I18" s="1">
        <f t="shared" si="1"/>
        <v>88778098459</v>
      </c>
      <c r="K18" s="5">
        <f t="shared" si="0"/>
        <v>2.0392721338651013E-2</v>
      </c>
      <c r="M18" s="1">
        <f>IFERROR(VLOOKUP(A18,'درآمد سود سهام'!A:S,19,0),0)</f>
        <v>39640157784</v>
      </c>
      <c r="O18" s="1">
        <f>IFERROR(VLOOKUP(A18,'درآمد ناشی از تغییر قیمت اوراق'!A:Q,17,0),0)</f>
        <v>289601145002</v>
      </c>
      <c r="Q18" s="1">
        <f>IFERROR(VLOOKUP(A18,'درآمد ناشی از فروش'!A:Q,17,0),0)</f>
        <v>8738968087</v>
      </c>
      <c r="S18" s="1">
        <f t="shared" si="2"/>
        <v>337980270873</v>
      </c>
      <c r="U18" s="5">
        <f t="shared" si="3"/>
        <v>3.0715117199207307E-2</v>
      </c>
    </row>
    <row r="19" spans="1:21" ht="24" x14ac:dyDescent="0.25">
      <c r="A19" s="3" t="s">
        <v>16</v>
      </c>
      <c r="C19" s="1">
        <f>IFERROR(VLOOKUP(A19,'درآمد سود سهام'!A:S,13,0),0)</f>
        <v>0</v>
      </c>
      <c r="E19" s="1">
        <f>IFERROR(VLOOKUP(A19,'درآمد ناشی از تغییر قیمت اوراق'!A:Q,9,0),0)</f>
        <v>0</v>
      </c>
      <c r="G19" s="1">
        <f>IFERROR(VLOOKUP(A19,'درآمد ناشی از فروش'!A:Q,9,0),0)</f>
        <v>0</v>
      </c>
      <c r="I19" s="1">
        <f t="shared" si="1"/>
        <v>0</v>
      </c>
      <c r="K19" s="5">
        <f t="shared" si="0"/>
        <v>0</v>
      </c>
      <c r="M19" s="1">
        <f>IFERROR(VLOOKUP(A19,'درآمد سود سهام'!A:S,19,0),0)</f>
        <v>8190000000</v>
      </c>
      <c r="O19" s="1">
        <f>IFERROR(VLOOKUP(A19,'درآمد ناشی از تغییر قیمت اوراق'!A:Q,17,0),0)</f>
        <v>0</v>
      </c>
      <c r="Q19" s="1">
        <f>IFERROR(VLOOKUP(A19,'درآمد ناشی از فروش'!A:Q,17,0),0)</f>
        <v>1638688548</v>
      </c>
      <c r="S19" s="1">
        <f t="shared" si="2"/>
        <v>9828688548</v>
      </c>
      <c r="U19" s="5">
        <f t="shared" si="3"/>
        <v>8.9321580779419248E-4</v>
      </c>
    </row>
    <row r="20" spans="1:21" ht="24" x14ac:dyDescent="0.25">
      <c r="A20" s="3" t="s">
        <v>26</v>
      </c>
      <c r="C20" s="1">
        <f>IFERROR(VLOOKUP(A20,'درآمد سود سهام'!A:S,13,0),0)</f>
        <v>0</v>
      </c>
      <c r="E20" s="1">
        <f>IFERROR(VLOOKUP(A20,'درآمد ناشی از تغییر قیمت اوراق'!A:Q,9,0),0)</f>
        <v>82080574400</v>
      </c>
      <c r="G20" s="1">
        <f>IFERROR(VLOOKUP(A20,'درآمد ناشی از فروش'!A:Q,9,0),0)</f>
        <v>0</v>
      </c>
      <c r="I20" s="1">
        <f t="shared" si="1"/>
        <v>82080574400</v>
      </c>
      <c r="K20" s="5">
        <f t="shared" si="0"/>
        <v>1.8854270480107627E-2</v>
      </c>
      <c r="M20" s="1">
        <f>IFERROR(VLOOKUP(A20,'درآمد سود سهام'!A:S,19,0),0)</f>
        <v>0</v>
      </c>
      <c r="O20" s="1">
        <f>IFERROR(VLOOKUP(A20,'درآمد ناشی از تغییر قیمت اوراق'!A:Q,17,0),0)</f>
        <v>102559112980</v>
      </c>
      <c r="Q20" s="1">
        <f>IFERROR(VLOOKUP(A20,'درآمد ناشی از فروش'!A:Q,17,0),0)</f>
        <v>-1015073065</v>
      </c>
      <c r="S20" s="1">
        <f t="shared" si="2"/>
        <v>101544039915</v>
      </c>
      <c r="U20" s="5">
        <f t="shared" si="3"/>
        <v>9.2281631670807981E-3</v>
      </c>
    </row>
    <row r="21" spans="1:21" ht="24" x14ac:dyDescent="0.25">
      <c r="A21" s="3" t="s">
        <v>15</v>
      </c>
      <c r="C21" s="1">
        <f>IFERROR(VLOOKUP(A21,'درآمد سود سهام'!A:S,13,0),0)</f>
        <v>0</v>
      </c>
      <c r="E21" s="1">
        <f>IFERROR(VLOOKUP(A21,'درآمد ناشی از تغییر قیمت اوراق'!A:Q,9,0),0)</f>
        <v>79052980112</v>
      </c>
      <c r="G21" s="1">
        <f>IFERROR(VLOOKUP(A21,'درآمد ناشی از فروش'!A:Q,9,0),0)</f>
        <v>0</v>
      </c>
      <c r="I21" s="1">
        <f t="shared" si="1"/>
        <v>79052980112</v>
      </c>
      <c r="K21" s="5">
        <f t="shared" si="0"/>
        <v>1.8158818699619345E-2</v>
      </c>
      <c r="M21" s="1">
        <f>IFERROR(VLOOKUP(A21,'درآمد سود سهام'!A:S,19,0),0)</f>
        <v>20220902796</v>
      </c>
      <c r="O21" s="1">
        <f>IFERROR(VLOOKUP(A21,'درآمد ناشی از تغییر قیمت اوراق'!A:Q,17,0),0)</f>
        <v>62882943446</v>
      </c>
      <c r="Q21" s="1">
        <f>IFERROR(VLOOKUP(A21,'درآمد ناشی از فروش'!A:Q,17,0),0)</f>
        <v>-2477300790</v>
      </c>
      <c r="S21" s="1">
        <f t="shared" si="2"/>
        <v>80626545452</v>
      </c>
      <c r="U21" s="5">
        <f t="shared" si="3"/>
        <v>7.3272140605389093E-3</v>
      </c>
    </row>
    <row r="22" spans="1:21" ht="24" x14ac:dyDescent="0.25">
      <c r="A22" s="3" t="s">
        <v>23</v>
      </c>
      <c r="C22" s="1">
        <f>IFERROR(VLOOKUP(A22,'درآمد سود سهام'!A:S,13,0),0)</f>
        <v>0</v>
      </c>
      <c r="E22" s="1">
        <f>IFERROR(VLOOKUP(A22,'درآمد ناشی از تغییر قیمت اوراق'!A:Q,9,0),0)</f>
        <v>0</v>
      </c>
      <c r="G22" s="1">
        <f>IFERROR(VLOOKUP(A22,'درآمد ناشی از فروش'!A:Q,9,0),0)</f>
        <v>0</v>
      </c>
      <c r="I22" s="1">
        <f t="shared" si="1"/>
        <v>0</v>
      </c>
      <c r="K22" s="5">
        <f t="shared" si="0"/>
        <v>0</v>
      </c>
      <c r="M22" s="1">
        <f>IFERROR(VLOOKUP(A22,'درآمد سود سهام'!A:S,19,0),0)</f>
        <v>7024899058</v>
      </c>
      <c r="O22" s="1">
        <f>IFERROR(VLOOKUP(A22,'درآمد ناشی از تغییر قیمت اوراق'!A:Q,17,0),0)</f>
        <v>0</v>
      </c>
      <c r="Q22" s="1">
        <f>IFERROR(VLOOKUP(A22,'درآمد ناشی از فروش'!A:Q,17,0),0)</f>
        <v>29878188717</v>
      </c>
      <c r="S22" s="1">
        <f t="shared" si="2"/>
        <v>36903087775</v>
      </c>
      <c r="U22" s="5">
        <f t="shared" si="3"/>
        <v>3.3536947677270741E-3</v>
      </c>
    </row>
    <row r="23" spans="1:21" ht="24" x14ac:dyDescent="0.25">
      <c r="A23" s="3" t="s">
        <v>27</v>
      </c>
      <c r="C23" s="1">
        <f>IFERROR(VLOOKUP(A23,'درآمد سود سهام'!A:S,13,0),0)</f>
        <v>0</v>
      </c>
      <c r="E23" s="1">
        <f>IFERROR(VLOOKUP(A23,'درآمد ناشی از تغییر قیمت اوراق'!A:Q,9,0),0)</f>
        <v>1924806041442</v>
      </c>
      <c r="G23" s="1">
        <f>IFERROR(VLOOKUP(A23,'درآمد ناشی از فروش'!A:Q,9,0),0)</f>
        <v>-8561</v>
      </c>
      <c r="I23" s="1">
        <f t="shared" si="1"/>
        <v>1924806032881</v>
      </c>
      <c r="K23" s="5">
        <f t="shared" si="0"/>
        <v>0.44213644739895125</v>
      </c>
      <c r="M23" s="1">
        <f>IFERROR(VLOOKUP(A23,'درآمد سود سهام'!A:S,19,0),0)</f>
        <v>177737143050</v>
      </c>
      <c r="O23" s="1">
        <f>IFERROR(VLOOKUP(A23,'درآمد ناشی از تغییر قیمت اوراق'!A:Q,17,0),0)</f>
        <v>6088697818747</v>
      </c>
      <c r="Q23" s="1">
        <f>IFERROR(VLOOKUP(A23,'درآمد ناشی از فروش'!A:Q,17,0),0)</f>
        <v>187497262153</v>
      </c>
      <c r="S23" s="1">
        <f t="shared" si="2"/>
        <v>6453932223950</v>
      </c>
      <c r="U23" s="5">
        <f t="shared" si="3"/>
        <v>0.58652324333112738</v>
      </c>
    </row>
    <row r="24" spans="1:21" ht="24" x14ac:dyDescent="0.25">
      <c r="A24" s="3" t="s">
        <v>24</v>
      </c>
      <c r="C24" s="1">
        <f>IFERROR(VLOOKUP(A24,'درآمد سود سهام'!A:S,13,0),0)</f>
        <v>0</v>
      </c>
      <c r="E24" s="1">
        <f>IFERROR(VLOOKUP(A24,'درآمد ناشی از تغییر قیمت اوراق'!A:Q,9,0),0)</f>
        <v>235148144600</v>
      </c>
      <c r="G24" s="1">
        <f>IFERROR(VLOOKUP(A24,'درآمد ناشی از فروش'!A:Q,9,0),0)</f>
        <v>0</v>
      </c>
      <c r="I24" s="1">
        <f t="shared" si="1"/>
        <v>235148144600</v>
      </c>
      <c r="K24" s="5">
        <f t="shared" si="0"/>
        <v>5.4014567436846052E-2</v>
      </c>
      <c r="M24" s="1">
        <f>IFERROR(VLOOKUP(A24,'درآمد سود سهام'!A:S,19,0),0)</f>
        <v>32143241185</v>
      </c>
      <c r="O24" s="1">
        <f>IFERROR(VLOOKUP(A24,'درآمد ناشی از تغییر قیمت اوراق'!A:Q,17,0),0)</f>
        <v>76549400451</v>
      </c>
      <c r="Q24" s="1">
        <f>IFERROR(VLOOKUP(A24,'درآمد ناشی از فروش'!A:Q,17,0),0)</f>
        <v>-179510412400</v>
      </c>
      <c r="S24" s="1">
        <f t="shared" si="2"/>
        <v>-70817770764</v>
      </c>
      <c r="U24" s="5">
        <f t="shared" si="3"/>
        <v>-6.4358079931245583E-3</v>
      </c>
    </row>
    <row r="25" spans="1:21" ht="24" x14ac:dyDescent="0.25">
      <c r="A25" s="3" t="s">
        <v>28</v>
      </c>
      <c r="C25" s="1">
        <f>IFERROR(VLOOKUP(A25,'درآمد سود سهام'!A:S,13,0),0)</f>
        <v>0</v>
      </c>
      <c r="E25" s="1">
        <f>IFERROR(VLOOKUP(A25,'درآمد ناشی از تغییر قیمت اوراق'!A:Q,9,0),0)</f>
        <v>0</v>
      </c>
      <c r="G25" s="1">
        <f>IFERROR(VLOOKUP(A25,'درآمد ناشی از فروش'!A:Q,9,0),0)</f>
        <v>0</v>
      </c>
      <c r="I25" s="1">
        <f t="shared" si="1"/>
        <v>0</v>
      </c>
      <c r="K25" s="5">
        <f t="shared" si="0"/>
        <v>0</v>
      </c>
      <c r="M25" s="1">
        <f>IFERROR(VLOOKUP(A25,'درآمد سود سهام'!A:S,19,0),0)</f>
        <v>0</v>
      </c>
      <c r="O25" s="1">
        <f>IFERROR(VLOOKUP(A25,'درآمد ناشی از تغییر قیمت اوراق'!A:Q,17,0),0)</f>
        <v>0</v>
      </c>
      <c r="Q25" s="1">
        <f>IFERROR(VLOOKUP(A25,'درآمد ناشی از فروش'!A:Q,17,0),0)</f>
        <v>10285827295</v>
      </c>
      <c r="S25" s="1">
        <f t="shared" si="2"/>
        <v>10285827295</v>
      </c>
      <c r="U25" s="5">
        <f t="shared" si="3"/>
        <v>9.3475986051104432E-4</v>
      </c>
    </row>
    <row r="26" spans="1:21" ht="24" x14ac:dyDescent="0.25">
      <c r="A26" s="3" t="s">
        <v>29</v>
      </c>
      <c r="C26" s="1">
        <f>IFERROR(VLOOKUP(A26,'درآمد سود سهام'!A:S,13,0),0)</f>
        <v>0</v>
      </c>
      <c r="E26" s="1">
        <f>IFERROR(VLOOKUP(A26,'درآمد ناشی از تغییر قیمت اوراق'!A:Q,9,0),0)</f>
        <v>60612812950</v>
      </c>
      <c r="G26" s="1">
        <f>IFERROR(VLOOKUP(A26,'درآمد ناشی از فروش'!A:Q,9,0),0)</f>
        <v>0</v>
      </c>
      <c r="I26" s="1">
        <f t="shared" si="1"/>
        <v>60612812950</v>
      </c>
      <c r="K26" s="5">
        <f t="shared" si="0"/>
        <v>1.3923030854417002E-2</v>
      </c>
      <c r="M26" s="1">
        <f>IFERROR(VLOOKUP(A26,'درآمد سود سهام'!A:S,19,0),0)</f>
        <v>5548000000</v>
      </c>
      <c r="O26" s="1">
        <f>IFERROR(VLOOKUP(A26,'درآمد ناشی از تغییر قیمت اوراق'!A:Q,17,0),0)</f>
        <v>100610599323</v>
      </c>
      <c r="Q26" s="1">
        <f>IFERROR(VLOOKUP(A26,'درآمد ناشی از فروش'!A:Q,17,0),0)</f>
        <v>-578257525</v>
      </c>
      <c r="S26" s="1">
        <f t="shared" si="2"/>
        <v>105580341798</v>
      </c>
      <c r="U26" s="5">
        <f t="shared" si="3"/>
        <v>9.594975954902699E-3</v>
      </c>
    </row>
    <row r="27" spans="1:21" ht="24" x14ac:dyDescent="0.25">
      <c r="A27" s="3" t="s">
        <v>21</v>
      </c>
      <c r="C27" s="1">
        <f>IFERROR(VLOOKUP(A27,'درآمد سود سهام'!A:S,13,0),0)</f>
        <v>0</v>
      </c>
      <c r="E27" s="1">
        <f>IFERROR(VLOOKUP(A27,'درآمد ناشی از تغییر قیمت اوراق'!A:Q,9,0),0)</f>
        <v>0</v>
      </c>
      <c r="G27" s="1">
        <f>IFERROR(VLOOKUP(A27,'درآمد ناشی از فروش'!A:Q,9,0),0)</f>
        <v>0</v>
      </c>
      <c r="I27" s="1">
        <f t="shared" si="1"/>
        <v>0</v>
      </c>
      <c r="K27" s="5">
        <f t="shared" si="0"/>
        <v>0</v>
      </c>
      <c r="M27" s="1">
        <f>IFERROR(VLOOKUP(A27,'درآمد سود سهام'!A:S,19,0),0)</f>
        <v>0</v>
      </c>
      <c r="O27" s="1">
        <f>IFERROR(VLOOKUP(A27,'درآمد ناشی از تغییر قیمت اوراق'!A:Q,17,0),0)</f>
        <v>0</v>
      </c>
      <c r="Q27" s="1">
        <f>IFERROR(VLOOKUP(A27,'درآمد ناشی از فروش'!A:Q,17,0),0)</f>
        <v>-8101346048</v>
      </c>
      <c r="S27" s="1">
        <f t="shared" si="2"/>
        <v>-8101346048</v>
      </c>
      <c r="U27" s="5">
        <f t="shared" si="3"/>
        <v>-7.3623762917557139E-4</v>
      </c>
    </row>
    <row r="28" spans="1:21" ht="24" x14ac:dyDescent="0.25">
      <c r="A28" s="3" t="s">
        <v>63</v>
      </c>
      <c r="C28" s="1">
        <f>IFERROR(VLOOKUP(A28,'درآمد سود سهام'!A:S,13,0),0)</f>
        <v>0</v>
      </c>
      <c r="E28" s="1">
        <f>IFERROR(VLOOKUP(A28,'درآمد ناشی از تغییر قیمت اوراق'!A:Q,9,0),0)</f>
        <v>0</v>
      </c>
      <c r="G28" s="1">
        <f>IFERROR(VLOOKUP(A28,'درآمد ناشی از فروش'!A:Q,9,0),0)</f>
        <v>0</v>
      </c>
      <c r="I28" s="1">
        <f t="shared" si="1"/>
        <v>0</v>
      </c>
      <c r="K28" s="5">
        <f t="shared" si="0"/>
        <v>0</v>
      </c>
      <c r="M28" s="1">
        <f>IFERROR(VLOOKUP(A28,'درآمد سود سهام'!A:S,19,0),0)</f>
        <v>5120393259</v>
      </c>
      <c r="O28" s="1">
        <f>IFERROR(VLOOKUP(A28,'درآمد ناشی از تغییر قیمت اوراق'!A:Q,17,0),0)</f>
        <v>0</v>
      </c>
      <c r="Q28" s="1">
        <f>IFERROR(VLOOKUP(A28,'درآمد ناشی از فروش'!A:Q,17,0),0)</f>
        <v>-5721036583</v>
      </c>
      <c r="S28" s="1">
        <f t="shared" si="2"/>
        <v>-600643324</v>
      </c>
      <c r="U28" s="5">
        <f t="shared" si="3"/>
        <v>-5.45855237168971E-5</v>
      </c>
    </row>
    <row r="29" spans="1:21" ht="24" x14ac:dyDescent="0.25">
      <c r="A29" s="3" t="s">
        <v>17</v>
      </c>
      <c r="C29" s="1">
        <f>IFERROR(VLOOKUP(A29,'درآمد سود سهام'!A:S,13,0),0)</f>
        <v>0</v>
      </c>
      <c r="E29" s="1">
        <f>IFERROR(VLOOKUP(A29,'درآمد ناشی از تغییر قیمت اوراق'!A:Q,9,0),0)</f>
        <v>27018901815</v>
      </c>
      <c r="G29" s="1">
        <f>IFERROR(VLOOKUP(A29,'درآمد ناشی از فروش'!A:Q,9,0),0)</f>
        <v>0</v>
      </c>
      <c r="I29" s="1">
        <f t="shared" si="1"/>
        <v>27018901815</v>
      </c>
      <c r="K29" s="5">
        <f t="shared" si="0"/>
        <v>6.2063610862776912E-3</v>
      </c>
      <c r="M29" s="1">
        <f>IFERROR(VLOOKUP(A29,'درآمد سود سهام'!A:S,19,0),0)</f>
        <v>24341508013</v>
      </c>
      <c r="O29" s="1">
        <f>IFERROR(VLOOKUP(A29,'درآمد ناشی از تغییر قیمت اوراق'!A:Q,17,0),0)</f>
        <v>5856824008</v>
      </c>
      <c r="Q29" s="1">
        <f>IFERROR(VLOOKUP(A29,'درآمد ناشی از فروش'!A:Q,17,0),0)</f>
        <v>0</v>
      </c>
      <c r="S29" s="1">
        <f t="shared" si="2"/>
        <v>30198332021</v>
      </c>
      <c r="U29" s="5">
        <f t="shared" si="3"/>
        <v>2.7443770751758635E-3</v>
      </c>
    </row>
    <row r="30" spans="1:21" ht="24" x14ac:dyDescent="0.25">
      <c r="A30" s="3" t="s">
        <v>76</v>
      </c>
      <c r="C30" s="1">
        <f>IFERROR(VLOOKUP(A30,'درآمد سود سهام'!A:S,13,0),0)</f>
        <v>0</v>
      </c>
      <c r="E30" s="1">
        <f>IFERROR(VLOOKUP(A30,'درآمد ناشی از تغییر قیمت اوراق'!A:Q,9,0),0)</f>
        <v>0</v>
      </c>
      <c r="G30" s="1">
        <f>IFERROR(VLOOKUP(A30,'درآمد ناشی از فروش'!A:Q,9,0),0)</f>
        <v>136606767547</v>
      </c>
      <c r="I30" s="1">
        <f t="shared" si="1"/>
        <v>136606767547</v>
      </c>
      <c r="K30" s="5">
        <f t="shared" si="0"/>
        <v>3.1379177881878058E-2</v>
      </c>
      <c r="M30" s="1">
        <f>IFERROR(VLOOKUP(A30,'درآمد سود سهام'!A:S,19,0),0)</f>
        <v>21131578947</v>
      </c>
      <c r="O30" s="1">
        <f>IFERROR(VLOOKUP(A30,'درآمد ناشی از تغییر قیمت اوراق'!A:Q,17,0),0)</f>
        <v>0</v>
      </c>
      <c r="Q30" s="1">
        <f>IFERROR(VLOOKUP(A30,'درآمد ناشی از فروش'!A:Q,17,0),0)</f>
        <v>228591416558</v>
      </c>
      <c r="S30" s="1">
        <f t="shared" si="2"/>
        <v>249722995505</v>
      </c>
      <c r="U30" s="5">
        <f t="shared" si="3"/>
        <v>2.2694434365831333E-2</v>
      </c>
    </row>
    <row r="31" spans="1:21" ht="24" x14ac:dyDescent="0.25">
      <c r="A31" s="3" t="s">
        <v>20</v>
      </c>
      <c r="C31" s="1">
        <f>IFERROR(VLOOKUP(A31,'درآمد سود سهام'!A:S,13,0),0)</f>
        <v>0</v>
      </c>
      <c r="E31" s="1">
        <f>IFERROR(VLOOKUP(A31,'درآمد ناشی از تغییر قیمت اوراق'!A:Q,9,0),0)</f>
        <v>0</v>
      </c>
      <c r="G31" s="1">
        <f>IFERROR(VLOOKUP(A31,'درآمد ناشی از فروش'!A:Q,9,0),0)</f>
        <v>0</v>
      </c>
      <c r="I31" s="1">
        <f t="shared" si="1"/>
        <v>0</v>
      </c>
      <c r="K31" s="5">
        <f t="shared" si="0"/>
        <v>0</v>
      </c>
      <c r="M31" s="1">
        <f>IFERROR(VLOOKUP(A31,'درآمد سود سهام'!A:S,19,0),0)</f>
        <v>0</v>
      </c>
      <c r="O31" s="1">
        <f>IFERROR(VLOOKUP(A31,'درآمد ناشی از تغییر قیمت اوراق'!A:Q,17,0),0)</f>
        <v>0</v>
      </c>
      <c r="Q31" s="1">
        <f>IFERROR(VLOOKUP(A31,'درآمد ناشی از فروش'!A:Q,17,0),0)</f>
        <v>-2005816957</v>
      </c>
      <c r="S31" s="1">
        <f t="shared" si="2"/>
        <v>-2005816957</v>
      </c>
      <c r="U31" s="5">
        <f t="shared" si="3"/>
        <v>-1.8228550073433908E-4</v>
      </c>
    </row>
    <row r="32" spans="1:21" ht="24" x14ac:dyDescent="0.25">
      <c r="A32" s="3" t="s">
        <v>75</v>
      </c>
      <c r="C32" s="1">
        <f>IFERROR(VLOOKUP(A32,'درآمد سود سهام'!A:S,13,0),0)</f>
        <v>104909350870</v>
      </c>
      <c r="E32" s="1">
        <f>IFERROR(VLOOKUP(A32,'درآمد ناشی از تغییر قیمت اوراق'!A:Q,9,0),0)</f>
        <v>331145507157</v>
      </c>
      <c r="G32" s="1">
        <f>IFERROR(VLOOKUP(A32,'درآمد ناشی از فروش'!A:Q,9,0),0)</f>
        <v>0</v>
      </c>
      <c r="I32" s="1">
        <f t="shared" si="1"/>
        <v>436054858027</v>
      </c>
      <c r="K32" s="5">
        <f t="shared" si="0"/>
        <v>0.10016372689280288</v>
      </c>
      <c r="M32" s="1">
        <f>IFERROR(VLOOKUP(A32,'درآمد سود سهام'!A:S,19,0),0)</f>
        <v>104909350870</v>
      </c>
      <c r="O32" s="1">
        <f>IFERROR(VLOOKUP(A32,'درآمد ناشی از تغییر قیمت اوراق'!A:Q,17,0),0)</f>
        <v>641658357684</v>
      </c>
      <c r="Q32" s="1">
        <f>IFERROR(VLOOKUP(A32,'درآمد ناشی از فروش'!A:Q,17,0),0)</f>
        <v>-1497285442</v>
      </c>
      <c r="S32" s="1">
        <f t="shared" si="2"/>
        <v>745070423112</v>
      </c>
      <c r="U32" s="5">
        <f t="shared" si="3"/>
        <v>6.7710832080335639E-2</v>
      </c>
    </row>
    <row r="33" spans="1:21" ht="24" x14ac:dyDescent="0.25">
      <c r="A33" s="3" t="s">
        <v>73</v>
      </c>
      <c r="C33" s="1">
        <f>IFERROR(VLOOKUP(A33,'درآمد سود سهام'!A:S,13,0),0)</f>
        <v>0</v>
      </c>
      <c r="E33" s="1">
        <f>IFERROR(VLOOKUP(A33,'درآمد ناشی از تغییر قیمت اوراق'!A:Q,9,0),0)</f>
        <v>13445325719</v>
      </c>
      <c r="G33" s="1">
        <f>IFERROR(VLOOKUP(A33,'درآمد ناشی از فروش'!A:Q,9,0),0)</f>
        <v>-2075</v>
      </c>
      <c r="I33" s="1">
        <f t="shared" si="1"/>
        <v>13445323644</v>
      </c>
      <c r="K33" s="5">
        <f t="shared" si="0"/>
        <v>3.0884502274701711E-3</v>
      </c>
      <c r="M33" s="1">
        <f>IFERROR(VLOOKUP(A33,'درآمد سود سهام'!A:S,19,0),0)</f>
        <v>3775313556</v>
      </c>
      <c r="O33" s="1">
        <f>IFERROR(VLOOKUP(A33,'درآمد ناشی از تغییر قیمت اوراق'!A:Q,17,0),0)</f>
        <v>73566476742</v>
      </c>
      <c r="Q33" s="1">
        <f>IFERROR(VLOOKUP(A33,'درآمد ناشی از فروش'!A:Q,17,0),0)</f>
        <v>-85390522</v>
      </c>
      <c r="S33" s="1">
        <f t="shared" si="2"/>
        <v>77256399776</v>
      </c>
      <c r="U33" s="5">
        <f t="shared" si="3"/>
        <v>7.0209405045429784E-3</v>
      </c>
    </row>
    <row r="34" spans="1:21" ht="24" x14ac:dyDescent="0.25">
      <c r="A34" s="3" t="s">
        <v>77</v>
      </c>
      <c r="C34" s="1">
        <f>IFERROR(VLOOKUP(A34,'درآمد سود سهام'!A:S,13,0),0)</f>
        <v>0</v>
      </c>
      <c r="E34" s="1">
        <f>IFERROR(VLOOKUP(A34,'درآمد ناشی از تغییر قیمت اوراق'!A:Q,9,0),0)</f>
        <v>0</v>
      </c>
      <c r="G34" s="1">
        <f>IFERROR(VLOOKUP(A34,'درآمد ناشی از فروش'!A:Q,9,0),0)</f>
        <v>0</v>
      </c>
      <c r="I34" s="1">
        <f t="shared" si="1"/>
        <v>0</v>
      </c>
      <c r="K34" s="5">
        <f t="shared" si="0"/>
        <v>0</v>
      </c>
      <c r="M34" s="1">
        <f>IFERROR(VLOOKUP(A34,'درآمد سود سهام'!A:S,19,0),0)</f>
        <v>0</v>
      </c>
      <c r="O34" s="1">
        <f>IFERROR(VLOOKUP(A34,'درآمد ناشی از تغییر قیمت اوراق'!A:Q,17,0),0)</f>
        <v>0</v>
      </c>
      <c r="Q34" s="1">
        <f>IFERROR(VLOOKUP(A34,'درآمد ناشی از فروش'!A:Q,17,0),0)</f>
        <v>734279895</v>
      </c>
      <c r="S34" s="1">
        <f t="shared" si="2"/>
        <v>734279895</v>
      </c>
      <c r="U34" s="5">
        <f t="shared" si="3"/>
        <v>6.6730205800744413E-5</v>
      </c>
    </row>
    <row r="35" spans="1:21" ht="24" x14ac:dyDescent="0.25">
      <c r="A35" s="3" t="s">
        <v>74</v>
      </c>
      <c r="C35" s="1">
        <f>IFERROR(VLOOKUP(A35,'درآمد سود سهام'!A:S,13,0),0)</f>
        <v>0</v>
      </c>
      <c r="E35" s="1">
        <f>IFERROR(VLOOKUP(A35,'درآمد ناشی از تغییر قیمت اوراق'!A:Q,9,0),0)</f>
        <v>40419126180</v>
      </c>
      <c r="G35" s="1">
        <f>IFERROR(VLOOKUP(A35,'درآمد ناشی از فروش'!A:Q,9,0),0)</f>
        <v>0</v>
      </c>
      <c r="I35" s="1">
        <f t="shared" si="1"/>
        <v>40419126180</v>
      </c>
      <c r="K35" s="5">
        <f t="shared" si="0"/>
        <v>9.2844518101632498E-3</v>
      </c>
      <c r="M35" s="1">
        <f>IFERROR(VLOOKUP(A35,'درآمد سود سهام'!A:S,19,0),0)</f>
        <v>0</v>
      </c>
      <c r="O35" s="1">
        <f>IFERROR(VLOOKUP(A35,'درآمد ناشی از تغییر قیمت اوراق'!A:Q,17,0),0)</f>
        <v>109199098223</v>
      </c>
      <c r="Q35" s="1">
        <f>IFERROR(VLOOKUP(A35,'درآمد ناشی از فروش'!A:Q,17,0),0)</f>
        <v>4620176218</v>
      </c>
      <c r="S35" s="1">
        <f t="shared" si="2"/>
        <v>113819274441</v>
      </c>
      <c r="U35" s="5">
        <f t="shared" si="3"/>
        <v>1.0343717238151182E-2</v>
      </c>
    </row>
    <row r="36" spans="1:21" ht="24" x14ac:dyDescent="0.25">
      <c r="A36" s="3" t="s">
        <v>25</v>
      </c>
      <c r="C36" s="1">
        <f>IFERROR(VLOOKUP(A36,'درآمد سود سهام'!A:S,13,0),0)</f>
        <v>0</v>
      </c>
      <c r="E36" s="1">
        <f>IFERROR(VLOOKUP(A36,'درآمد ناشی از تغییر قیمت اوراق'!A:Q,9,0),0)</f>
        <v>61678100185</v>
      </c>
      <c r="G36" s="1">
        <f>IFERROR(VLOOKUP(A36,'درآمد ناشی از فروش'!A:Q,9,0),0)</f>
        <v>0</v>
      </c>
      <c r="I36" s="1">
        <f t="shared" si="1"/>
        <v>61678100185</v>
      </c>
      <c r="K36" s="5">
        <f t="shared" si="0"/>
        <v>1.4167732037547318E-2</v>
      </c>
      <c r="M36" s="1">
        <f>IFERROR(VLOOKUP(A36,'درآمد سود سهام'!A:S,19,0),0)</f>
        <v>5214520044</v>
      </c>
      <c r="O36" s="1">
        <f>IFERROR(VLOOKUP(A36,'درآمد ناشی از تغییر قیمت اوراق'!A:Q,17,0),0)</f>
        <v>132340688855</v>
      </c>
      <c r="Q36" s="1">
        <f>IFERROR(VLOOKUP(A36,'درآمد ناشی از فروش'!A:Q,17,0),0)</f>
        <v>61540548</v>
      </c>
      <c r="S36" s="1">
        <f t="shared" si="2"/>
        <v>137616749447</v>
      </c>
      <c r="U36" s="5">
        <f t="shared" si="3"/>
        <v>1.2506394461784618E-2</v>
      </c>
    </row>
    <row r="37" spans="1:21" ht="24" x14ac:dyDescent="0.25">
      <c r="A37" s="3" t="s">
        <v>61</v>
      </c>
      <c r="C37" s="1">
        <f>IFERROR(VLOOKUP(A37,'درآمد سود سهام'!A:S,13,0),0)</f>
        <v>0</v>
      </c>
      <c r="E37" s="1">
        <f>IFERROR(VLOOKUP(A37,'درآمد ناشی از تغییر قیمت اوراق'!A:Q,9,0),0)</f>
        <v>159578449032</v>
      </c>
      <c r="G37" s="1">
        <f>IFERROR(VLOOKUP(A37,'درآمد ناشی از فروش'!A:Q,9,0),0)</f>
        <v>0</v>
      </c>
      <c r="I37" s="1">
        <f t="shared" si="1"/>
        <v>159578449032</v>
      </c>
      <c r="K37" s="5">
        <f t="shared" si="0"/>
        <v>3.6655874582249476E-2</v>
      </c>
      <c r="M37" s="1">
        <f>IFERROR(VLOOKUP(A37,'درآمد سود سهام'!A:S,19,0),0)</f>
        <v>9725200000</v>
      </c>
      <c r="O37" s="1">
        <f>IFERROR(VLOOKUP(A37,'درآمد ناشی از تغییر قیمت اوراق'!A:Q,17,0),0)</f>
        <v>118507004554</v>
      </c>
      <c r="Q37" s="1">
        <f>IFERROR(VLOOKUP(A37,'درآمد ناشی از فروش'!A:Q,17,0),0)</f>
        <v>33340279</v>
      </c>
      <c r="S37" s="1">
        <f t="shared" si="2"/>
        <v>128265544833</v>
      </c>
      <c r="U37" s="5">
        <f t="shared" si="3"/>
        <v>1.1656571645408731E-2</v>
      </c>
    </row>
    <row r="38" spans="1:21" ht="24" x14ac:dyDescent="0.25">
      <c r="A38" s="3" t="s">
        <v>70</v>
      </c>
      <c r="C38" s="1">
        <f>IFERROR(VLOOKUP(A38,'درآمد سود سهام'!A:S,13,0),0)</f>
        <v>0</v>
      </c>
      <c r="E38" s="1">
        <f>IFERROR(VLOOKUP(A38,'درآمد ناشی از تغییر قیمت اوراق'!A:Q,9,0),0)</f>
        <v>267977793405</v>
      </c>
      <c r="G38" s="1">
        <f>IFERROR(VLOOKUP(A38,'درآمد ناشی از فروش'!A:Q,9,0),0)</f>
        <v>31792715204</v>
      </c>
      <c r="I38" s="1">
        <f t="shared" si="1"/>
        <v>299770508609</v>
      </c>
      <c r="K38" s="5">
        <f t="shared" si="0"/>
        <v>6.8858609879239807E-2</v>
      </c>
      <c r="M38" s="1">
        <f>IFERROR(VLOOKUP(A38,'درآمد سود سهام'!A:S,19,0),0)</f>
        <v>71027026790</v>
      </c>
      <c r="O38" s="1">
        <f>IFERROR(VLOOKUP(A38,'درآمد ناشی از تغییر قیمت اوراق'!A:Q,17,0),0)</f>
        <v>677007749615</v>
      </c>
      <c r="Q38" s="1">
        <f>IFERROR(VLOOKUP(A38,'درآمد ناشی از فروش'!A:Q,17,0),0)</f>
        <v>22936516628</v>
      </c>
      <c r="S38" s="1">
        <f t="shared" si="2"/>
        <v>770971293033</v>
      </c>
      <c r="U38" s="5">
        <f t="shared" si="3"/>
        <v>7.006466253656328E-2</v>
      </c>
    </row>
    <row r="39" spans="1:21" ht="24" x14ac:dyDescent="0.25">
      <c r="A39" s="3" t="s">
        <v>79</v>
      </c>
      <c r="C39" s="1">
        <f>IFERROR(VLOOKUP(A39,'درآمد سود سهام'!A:S,13,0),0)</f>
        <v>0</v>
      </c>
      <c r="E39" s="1">
        <f>IFERROR(VLOOKUP(A39,'درآمد ناشی از تغییر قیمت اوراق'!A:Q,9,0),0)</f>
        <v>37840216450</v>
      </c>
      <c r="G39" s="1">
        <f>IFERROR(VLOOKUP(A39,'درآمد ناشی از فروش'!A:Q,9,0),0)</f>
        <v>0</v>
      </c>
      <c r="I39" s="1">
        <f t="shared" si="1"/>
        <v>37840216450</v>
      </c>
      <c r="K39" s="5">
        <f t="shared" si="0"/>
        <v>8.6920648544354974E-3</v>
      </c>
      <c r="M39" s="1">
        <f>IFERROR(VLOOKUP(A39,'درآمد سود سهام'!A:S,19,0),0)</f>
        <v>42750000000</v>
      </c>
      <c r="O39" s="1">
        <f>IFERROR(VLOOKUP(A39,'درآمد ناشی از تغییر قیمت اوراق'!A:Q,17,0),0)</f>
        <v>162321480214</v>
      </c>
      <c r="Q39" s="1">
        <f>IFERROR(VLOOKUP(A39,'درآمد ناشی از فروش'!A:Q,17,0),0)</f>
        <v>1016055799</v>
      </c>
      <c r="S39" s="1">
        <f t="shared" si="2"/>
        <v>206087536013</v>
      </c>
      <c r="U39" s="5">
        <f t="shared" si="3"/>
        <v>1.8728912210126382E-2</v>
      </c>
    </row>
    <row r="40" spans="1:21" ht="24" x14ac:dyDescent="0.25">
      <c r="A40" s="3" t="s">
        <v>78</v>
      </c>
      <c r="C40" s="1">
        <f>IFERROR(VLOOKUP(A40,'درآمد سود سهام'!A:S,13,0),0)</f>
        <v>24743575799</v>
      </c>
      <c r="E40" s="1">
        <f>IFERROR(VLOOKUP(A40,'درآمد ناشی از تغییر قیمت اوراق'!A:Q,9,0),0)</f>
        <v>-13217036400</v>
      </c>
      <c r="G40" s="1">
        <f>IFERROR(VLOOKUP(A40,'درآمد ناشی از فروش'!A:Q,9,0),0)</f>
        <v>0</v>
      </c>
      <c r="I40" s="1">
        <f t="shared" si="1"/>
        <v>11526539399</v>
      </c>
      <c r="K40" s="5">
        <f t="shared" si="0"/>
        <v>2.6476970113450279E-3</v>
      </c>
      <c r="M40" s="1">
        <f>IFERROR(VLOOKUP(A40,'درآمد سود سهام'!A:S,19,0),0)</f>
        <v>24743575799</v>
      </c>
      <c r="O40" s="1">
        <f>IFERROR(VLOOKUP(A40,'درآمد ناشی از تغییر قیمت اوراق'!A:Q,17,0),0)</f>
        <v>32539845784</v>
      </c>
      <c r="Q40" s="1">
        <f>IFERROR(VLOOKUP(A40,'درآمد ناشی از فروش'!A:Q,17,0),0)</f>
        <v>40326104091</v>
      </c>
      <c r="S40" s="1">
        <f t="shared" si="2"/>
        <v>97609525674</v>
      </c>
      <c r="U40" s="5">
        <f t="shared" si="3"/>
        <v>8.8706006806015935E-3</v>
      </c>
    </row>
    <row r="41" spans="1:21" ht="24" x14ac:dyDescent="0.25">
      <c r="A41" s="3" t="s">
        <v>80</v>
      </c>
      <c r="C41" s="1">
        <f>IFERROR(VLOOKUP(A41,'درآمد سود سهام'!A:S,13,0),0)</f>
        <v>0</v>
      </c>
      <c r="E41" s="1">
        <f>IFERROR(VLOOKUP(A41,'درآمد ناشی از تغییر قیمت اوراق'!A:Q,9,0),0)</f>
        <v>22504683600</v>
      </c>
      <c r="G41" s="1">
        <f>IFERROR(VLOOKUP(A41,'درآمد ناشی از فروش'!A:Q,9,0),0)</f>
        <v>0</v>
      </c>
      <c r="I41" s="1">
        <f t="shared" si="1"/>
        <v>22504683600</v>
      </c>
      <c r="K41" s="5">
        <f t="shared" si="0"/>
        <v>5.1694252235111333E-3</v>
      </c>
      <c r="M41" s="1">
        <f>IFERROR(VLOOKUP(A41,'درآمد سود سهام'!A:S,19,0),0)</f>
        <v>7150396720</v>
      </c>
      <c r="O41" s="1">
        <f>IFERROR(VLOOKUP(A41,'درآمد ناشی از تغییر قیمت اوراق'!A:Q,17,0),0)</f>
        <v>50407694551</v>
      </c>
      <c r="Q41" s="1">
        <f>IFERROR(VLOOKUP(A41,'درآمد ناشی از فروش'!A:Q,17,0),0)</f>
        <v>0</v>
      </c>
      <c r="S41" s="1">
        <f t="shared" si="2"/>
        <v>57558091271</v>
      </c>
      <c r="U41" s="5">
        <f t="shared" si="3"/>
        <v>5.2307891066687325E-3</v>
      </c>
    </row>
    <row r="42" spans="1:21" ht="24" x14ac:dyDescent="0.25">
      <c r="A42" s="3" t="s">
        <v>105</v>
      </c>
      <c r="C42" s="1">
        <f>IFERROR(VLOOKUP(A42,'درآمد سود سهام'!A:S,13,0),0)</f>
        <v>0</v>
      </c>
      <c r="E42" s="1">
        <f>IFERROR(VLOOKUP(A42,'درآمد ناشی از تغییر قیمت اوراق'!A:Q,9,0),0)</f>
        <v>0</v>
      </c>
      <c r="G42" s="1">
        <f>IFERROR(VLOOKUP(A42,'درآمد ناشی از فروش'!A:Q,9,0),0)</f>
        <v>0</v>
      </c>
      <c r="I42" s="1">
        <f t="shared" si="1"/>
        <v>0</v>
      </c>
      <c r="K42" s="5">
        <f t="shared" si="0"/>
        <v>0</v>
      </c>
      <c r="M42" s="1">
        <f>IFERROR(VLOOKUP(A42,'درآمد سود سهام'!A:S,19,0),0)</f>
        <v>0</v>
      </c>
      <c r="O42" s="1">
        <f>IFERROR(VLOOKUP(A42,'درآمد ناشی از تغییر قیمت اوراق'!A:Q,17,0),0)</f>
        <v>0</v>
      </c>
      <c r="Q42" s="1">
        <f>IFERROR(VLOOKUP(A42,'درآمد ناشی از فروش'!A:Q,17,0),0)</f>
        <v>1885921984</v>
      </c>
      <c r="S42" s="1">
        <f t="shared" si="2"/>
        <v>1885921984</v>
      </c>
      <c r="U42" s="5">
        <f t="shared" si="3"/>
        <v>1.713896335354085E-4</v>
      </c>
    </row>
    <row r="43" spans="1:21" ht="24" x14ac:dyDescent="0.25">
      <c r="A43" s="3" t="s">
        <v>103</v>
      </c>
      <c r="C43" s="1">
        <f>IFERROR(VLOOKUP(A43,'درآمد سود سهام'!A:S,13,0),0)</f>
        <v>0</v>
      </c>
      <c r="E43" s="1">
        <f>IFERROR(VLOOKUP(A43,'درآمد ناشی از تغییر قیمت اوراق'!A:Q,9,0),0)</f>
        <v>0</v>
      </c>
      <c r="G43" s="1">
        <f>IFERROR(VLOOKUP(A43,'درآمد ناشی از فروش'!A:Q,9,0),0)</f>
        <v>0</v>
      </c>
      <c r="I43" s="1">
        <f t="shared" si="1"/>
        <v>0</v>
      </c>
      <c r="K43" s="5">
        <f t="shared" si="0"/>
        <v>0</v>
      </c>
      <c r="M43" s="1">
        <f>IFERROR(VLOOKUP(A43,'درآمد سود سهام'!A:S,19,0),0)</f>
        <v>0</v>
      </c>
      <c r="O43" s="1">
        <f>IFERROR(VLOOKUP(A43,'درآمد ناشی از تغییر قیمت اوراق'!A:Q,17,0),0)</f>
        <v>0</v>
      </c>
      <c r="Q43" s="1">
        <f>IFERROR(VLOOKUP(A43,'درآمد ناشی از فروش'!A:Q,17,0),0)</f>
        <v>1636347822</v>
      </c>
      <c r="S43" s="1">
        <f t="shared" si="2"/>
        <v>1636347822</v>
      </c>
      <c r="U43" s="5">
        <f t="shared" si="3"/>
        <v>1.4870872492520022E-4</v>
      </c>
    </row>
    <row r="44" spans="1:21" ht="24" x14ac:dyDescent="0.25">
      <c r="A44" s="3" t="s">
        <v>106</v>
      </c>
      <c r="C44" s="1">
        <f>IFERROR(VLOOKUP(A44,'درآمد سود سهام'!A:S,13,0),0)</f>
        <v>0</v>
      </c>
      <c r="E44" s="1">
        <f>IFERROR(VLOOKUP(A44,'درآمد ناشی از تغییر قیمت اوراق'!A:Q,9,0),0)</f>
        <v>0</v>
      </c>
      <c r="G44" s="1">
        <f>IFERROR(VLOOKUP(A44,'درآمد ناشی از فروش'!A:Q,9,0),0)</f>
        <v>0</v>
      </c>
      <c r="I44" s="1">
        <f t="shared" si="1"/>
        <v>0</v>
      </c>
      <c r="K44" s="5">
        <f t="shared" si="0"/>
        <v>0</v>
      </c>
      <c r="M44" s="1">
        <f>IFERROR(VLOOKUP(A44,'درآمد سود سهام'!A:S,19,0),0)</f>
        <v>0</v>
      </c>
      <c r="O44" s="1">
        <f>IFERROR(VLOOKUP(A44,'درآمد ناشی از تغییر قیمت اوراق'!A:Q,17,0),0)</f>
        <v>0</v>
      </c>
      <c r="Q44" s="1">
        <f>IFERROR(VLOOKUP(A44,'درآمد ناشی از فروش'!A:Q,17,0),0)</f>
        <v>80830791</v>
      </c>
      <c r="S44" s="1">
        <f t="shared" si="2"/>
        <v>80830791</v>
      </c>
      <c r="U44" s="5">
        <f t="shared" si="3"/>
        <v>7.3457755757659144E-6</v>
      </c>
    </row>
    <row r="45" spans="1:21" ht="24" x14ac:dyDescent="0.25">
      <c r="A45" s="3" t="s">
        <v>98</v>
      </c>
      <c r="C45" s="1">
        <f>IFERROR(VLOOKUP(A45,'درآمد سود سهام'!A:S,13,0),0)</f>
        <v>0</v>
      </c>
      <c r="E45" s="1">
        <f>IFERROR(VLOOKUP(A45,'درآمد ناشی از تغییر قیمت اوراق'!A:Q,9,0),0)</f>
        <v>0</v>
      </c>
      <c r="G45" s="1">
        <f>IFERROR(VLOOKUP(A45,'درآمد ناشی از فروش'!A:Q,9,0),0)</f>
        <v>0</v>
      </c>
      <c r="I45" s="1">
        <f t="shared" si="1"/>
        <v>0</v>
      </c>
      <c r="K45" s="5">
        <f t="shared" si="0"/>
        <v>0</v>
      </c>
      <c r="M45" s="1">
        <f>IFERROR(VLOOKUP(A45,'درآمد سود سهام'!A:S,19,0),0)</f>
        <v>0</v>
      </c>
      <c r="O45" s="1">
        <f>IFERROR(VLOOKUP(A45,'درآمد ناشی از تغییر قیمت اوراق'!A:Q,17,0),0)</f>
        <v>0</v>
      </c>
      <c r="Q45" s="1">
        <f>IFERROR(VLOOKUP(A45,'درآمد ناشی از فروش'!A:Q,17,0),0)</f>
        <v>-4576139713</v>
      </c>
      <c r="S45" s="1">
        <f t="shared" si="2"/>
        <v>-4576139713</v>
      </c>
      <c r="U45" s="5">
        <f t="shared" si="3"/>
        <v>-4.1587240356274428E-4</v>
      </c>
    </row>
    <row r="46" spans="1:21" ht="24" x14ac:dyDescent="0.25">
      <c r="A46" s="3" t="s">
        <v>97</v>
      </c>
      <c r="C46" s="1">
        <f>IFERROR(VLOOKUP(A46,'درآمد سود سهام'!A:S,13,0),0)</f>
        <v>0</v>
      </c>
      <c r="E46" s="1">
        <f>IFERROR(VLOOKUP(A46,'درآمد ناشی از تغییر قیمت اوراق'!A:Q,9,0),0)</f>
        <v>0</v>
      </c>
      <c r="G46" s="1">
        <f>IFERROR(VLOOKUP(A46,'درآمد ناشی از فروش'!A:Q,9,0),0)</f>
        <v>0</v>
      </c>
      <c r="I46" s="1">
        <f t="shared" si="1"/>
        <v>0</v>
      </c>
      <c r="K46" s="5">
        <f t="shared" si="0"/>
        <v>0</v>
      </c>
      <c r="M46" s="1">
        <f>IFERROR(VLOOKUP(A46,'درآمد سود سهام'!A:S,19,0),0)</f>
        <v>0</v>
      </c>
      <c r="O46" s="1">
        <f>IFERROR(VLOOKUP(A46,'درآمد ناشی از تغییر قیمت اوراق'!A:Q,17,0),0)</f>
        <v>0</v>
      </c>
      <c r="Q46" s="1">
        <f>IFERROR(VLOOKUP(A46,'درآمد ناشی از فروش'!A:Q,17,0),0)</f>
        <v>2940094551</v>
      </c>
      <c r="S46" s="1">
        <f t="shared" si="2"/>
        <v>2940094551</v>
      </c>
      <c r="U46" s="5">
        <f t="shared" si="3"/>
        <v>2.671911839038944E-4</v>
      </c>
    </row>
    <row r="47" spans="1:21" ht="24" x14ac:dyDescent="0.25">
      <c r="A47" s="3" t="s">
        <v>96</v>
      </c>
      <c r="C47" s="1">
        <f>IFERROR(VLOOKUP(A47,'درآمد سود سهام'!A:S,13,0),0)</f>
        <v>0</v>
      </c>
      <c r="E47" s="1">
        <f>IFERROR(VLOOKUP(A47,'درآمد ناشی از تغییر قیمت اوراق'!A:Q,9,0),0)</f>
        <v>5953620000</v>
      </c>
      <c r="G47" s="1">
        <f>IFERROR(VLOOKUP(A47,'درآمد ناشی از فروش'!A:Q,9,0),0)</f>
        <v>0</v>
      </c>
      <c r="I47" s="1">
        <f t="shared" si="1"/>
        <v>5953620000</v>
      </c>
      <c r="K47" s="5">
        <f t="shared" si="0"/>
        <v>1.3675728104526807E-3</v>
      </c>
      <c r="M47" s="1">
        <f>IFERROR(VLOOKUP(A47,'درآمد سود سهام'!A:S,19,0),0)</f>
        <v>155982906</v>
      </c>
      <c r="O47" s="1">
        <f>IFERROR(VLOOKUP(A47,'درآمد ناشی از تغییر قیمت اوراق'!A:Q,17,0),0)</f>
        <v>7943203861</v>
      </c>
      <c r="Q47" s="1">
        <f>IFERROR(VLOOKUP(A47,'درآمد ناشی از فروش'!A:Q,17,0),0)</f>
        <v>-32149548</v>
      </c>
      <c r="S47" s="1">
        <f t="shared" si="2"/>
        <v>8067037219</v>
      </c>
      <c r="U47" s="5">
        <f t="shared" si="3"/>
        <v>7.3311969657855738E-4</v>
      </c>
    </row>
    <row r="48" spans="1:21" ht="24" x14ac:dyDescent="0.25">
      <c r="A48" s="3" t="s">
        <v>112</v>
      </c>
      <c r="C48" s="1">
        <f>IFERROR(VLOOKUP(A48,'درآمد سود سهام'!A:S,13,0),0)</f>
        <v>11426662746</v>
      </c>
      <c r="E48" s="1">
        <f>IFERROR(VLOOKUP(A48,'درآمد ناشی از تغییر قیمت اوراق'!A:Q,9,0),0)</f>
        <v>-23784598167</v>
      </c>
      <c r="G48" s="1">
        <f>IFERROR(VLOOKUP(A48,'درآمد ناشی از فروش'!A:Q,9,0),0)</f>
        <v>-20467</v>
      </c>
      <c r="I48" s="1">
        <f t="shared" si="1"/>
        <v>-12357955888</v>
      </c>
      <c r="K48" s="5">
        <f t="shared" si="0"/>
        <v>-2.8386770511390404E-3</v>
      </c>
      <c r="M48" s="1">
        <f>IFERROR(VLOOKUP(A48,'درآمد سود سهام'!A:S,19,0),0)</f>
        <v>11426662746</v>
      </c>
      <c r="O48" s="1">
        <f>IFERROR(VLOOKUP(A48,'درآمد ناشی از تغییر قیمت اوراق'!A:Q,17,0),0)</f>
        <v>34138284910</v>
      </c>
      <c r="Q48" s="1">
        <f>IFERROR(VLOOKUP(A48,'درآمد ناشی از فروش'!A:Q,17,0),0)</f>
        <v>-20467</v>
      </c>
      <c r="S48" s="1">
        <f t="shared" si="2"/>
        <v>45564927189</v>
      </c>
      <c r="U48" s="5">
        <f t="shared" si="3"/>
        <v>4.1408691553755598E-3</v>
      </c>
    </row>
    <row r="49" spans="1:21" ht="24" x14ac:dyDescent="0.25">
      <c r="A49" s="3" t="s">
        <v>108</v>
      </c>
      <c r="C49" s="1">
        <f>IFERROR(VLOOKUP(A49,'درآمد سود سهام'!A:S,13,0),0)</f>
        <v>254486766</v>
      </c>
      <c r="E49" s="1">
        <f>IFERROR(VLOOKUP(A49,'درآمد ناشی از تغییر قیمت اوراق'!A:Q,9,0),0)</f>
        <v>813661400</v>
      </c>
      <c r="G49" s="1">
        <f>IFERROR(VLOOKUP(A49,'درآمد ناشی از فروش'!A:Q,9,0),0)</f>
        <v>0</v>
      </c>
      <c r="I49" s="1">
        <f t="shared" si="1"/>
        <v>1068148166</v>
      </c>
      <c r="K49" s="5">
        <f t="shared" si="0"/>
        <v>2.4535835161741877E-4</v>
      </c>
      <c r="M49" s="1">
        <f>IFERROR(VLOOKUP(A49,'درآمد سود سهام'!A:S,19,0),0)</f>
        <v>254486766</v>
      </c>
      <c r="O49" s="1">
        <f>IFERROR(VLOOKUP(A49,'درآمد ناشی از تغییر قیمت اوراق'!A:Q,17,0),0)</f>
        <v>2018526939</v>
      </c>
      <c r="Q49" s="1">
        <f>IFERROR(VLOOKUP(A49,'درآمد ناشی از فروش'!A:Q,17,0),0)</f>
        <v>0</v>
      </c>
      <c r="S49" s="1">
        <f t="shared" si="2"/>
        <v>2273013705</v>
      </c>
      <c r="U49" s="5">
        <f t="shared" si="3"/>
        <v>2.0656792233506892E-4</v>
      </c>
    </row>
    <row r="50" spans="1:21" ht="24" x14ac:dyDescent="0.25">
      <c r="A50" s="3" t="s">
        <v>127</v>
      </c>
      <c r="C50" s="1">
        <f>IFERROR(VLOOKUP(A50,'درآمد سود سهام'!A:S,13,0),0)</f>
        <v>0</v>
      </c>
      <c r="E50" s="1">
        <f>IFERROR(VLOOKUP(A50,'درآمد ناشی از تغییر قیمت اوراق'!A:Q,9,0),0)</f>
        <v>52590310</v>
      </c>
      <c r="G50" s="1">
        <f>IFERROR(VLOOKUP(A50,'درآمد ناشی از فروش'!A:Q,9,0),0)</f>
        <v>0</v>
      </c>
      <c r="I50" s="1">
        <f t="shared" si="1"/>
        <v>52590310</v>
      </c>
      <c r="K50" s="5">
        <f t="shared" si="0"/>
        <v>1.2080226492332013E-5</v>
      </c>
      <c r="M50" s="1">
        <f>IFERROR(VLOOKUP(A50,'درآمد سود سهام'!A:S,19,0),0)</f>
        <v>0</v>
      </c>
      <c r="O50" s="1">
        <f>IFERROR(VLOOKUP(A50,'درآمد ناشی از تغییر قیمت اوراق'!A:Q,17,0),0)</f>
        <v>103409790</v>
      </c>
      <c r="Q50" s="1">
        <f>IFERROR(VLOOKUP(A50,'درآمد ناشی از فروش'!A:Q,17,0),0)</f>
        <v>0</v>
      </c>
      <c r="S50" s="1">
        <f t="shared" si="2"/>
        <v>103409790</v>
      </c>
      <c r="U50" s="5">
        <f t="shared" si="3"/>
        <v>9.3977196100565475E-6</v>
      </c>
    </row>
    <row r="51" spans="1:21" ht="24" x14ac:dyDescent="0.25">
      <c r="A51" s="3" t="s">
        <v>110</v>
      </c>
      <c r="C51" s="1">
        <f>IFERROR(VLOOKUP(A51,'درآمد سود سهام'!A:S,13,0),0)</f>
        <v>0</v>
      </c>
      <c r="E51" s="1">
        <f>IFERROR(VLOOKUP(A51,'درآمد ناشی از تغییر قیمت اوراق'!A:Q,9,0),0)</f>
        <v>0</v>
      </c>
      <c r="G51" s="1">
        <f>IFERROR(VLOOKUP(A51,'درآمد ناشی از فروش'!A:Q,9,0),0)</f>
        <v>0</v>
      </c>
      <c r="I51" s="1">
        <f t="shared" si="1"/>
        <v>0</v>
      </c>
      <c r="K51" s="5">
        <f t="shared" si="0"/>
        <v>0</v>
      </c>
      <c r="M51" s="1">
        <f>IFERROR(VLOOKUP(A51,'درآمد سود سهام'!A:S,19,0),0)</f>
        <v>0</v>
      </c>
      <c r="O51" s="1">
        <f>IFERROR(VLOOKUP(A51,'درآمد ناشی از تغییر قیمت اوراق'!A:Q,17,0),0)</f>
        <v>0</v>
      </c>
      <c r="Q51" s="1">
        <f>IFERROR(VLOOKUP(A51,'درآمد ناشی از فروش'!A:Q,17,0),0)</f>
        <v>327849283</v>
      </c>
      <c r="S51" s="1">
        <f t="shared" si="2"/>
        <v>327849283</v>
      </c>
      <c r="U51" s="5">
        <f t="shared" si="3"/>
        <v>2.979442890264141E-5</v>
      </c>
    </row>
    <row r="52" spans="1:21" ht="24" x14ac:dyDescent="0.25">
      <c r="A52" s="3" t="s">
        <v>111</v>
      </c>
      <c r="C52" s="1">
        <f>IFERROR(VLOOKUP(A52,'درآمد سود سهام'!A:S,13,0),0)</f>
        <v>0</v>
      </c>
      <c r="E52" s="1">
        <f>IFERROR(VLOOKUP(A52,'درآمد ناشی از تغییر قیمت اوراق'!A:Q,9,0),0)</f>
        <v>0</v>
      </c>
      <c r="G52" s="1">
        <f>IFERROR(VLOOKUP(A52,'درآمد ناشی از فروش'!A:Q,9,0),0)</f>
        <v>0</v>
      </c>
      <c r="I52" s="1">
        <f t="shared" si="1"/>
        <v>0</v>
      </c>
      <c r="K52" s="5">
        <f t="shared" si="0"/>
        <v>0</v>
      </c>
      <c r="M52" s="1">
        <f>IFERROR(VLOOKUP(A52,'درآمد سود سهام'!A:S,19,0),0)</f>
        <v>0</v>
      </c>
      <c r="O52" s="1">
        <f>IFERROR(VLOOKUP(A52,'درآمد ناشی از تغییر قیمت اوراق'!A:Q,17,0),0)</f>
        <v>0</v>
      </c>
      <c r="Q52" s="1">
        <f>IFERROR(VLOOKUP(A52,'درآمد ناشی از فروش'!A:Q,17,0),0)</f>
        <v>-17025287</v>
      </c>
      <c r="S52" s="1">
        <f t="shared" si="2"/>
        <v>-17025287</v>
      </c>
      <c r="U52" s="5">
        <f t="shared" si="3"/>
        <v>-1.5472313937272361E-6</v>
      </c>
    </row>
    <row r="53" spans="1:21" ht="24" x14ac:dyDescent="0.25">
      <c r="A53" s="3" t="s">
        <v>95</v>
      </c>
      <c r="C53" s="1">
        <f>IFERROR(VLOOKUP(A53,'درآمد سود سهام'!A:S,13,0),0)</f>
        <v>0</v>
      </c>
      <c r="E53" s="1">
        <f>IFERROR(VLOOKUP(A53,'درآمد ناشی از تغییر قیمت اوراق'!A:Q,9,0),0)</f>
        <v>0</v>
      </c>
      <c r="G53" s="1">
        <f>IFERROR(VLOOKUP(A53,'درآمد ناشی از فروش'!A:Q,9,0),0)</f>
        <v>0</v>
      </c>
      <c r="I53" s="1">
        <f t="shared" si="1"/>
        <v>0</v>
      </c>
      <c r="K53" s="5">
        <f t="shared" si="0"/>
        <v>0</v>
      </c>
      <c r="M53" s="1">
        <f>IFERROR(VLOOKUP(A53,'درآمد سود سهام'!A:S,19,0),0)</f>
        <v>0</v>
      </c>
      <c r="O53" s="1">
        <f>IFERROR(VLOOKUP(A53,'درآمد ناشی از تغییر قیمت اوراق'!A:Q,17,0),0)</f>
        <v>0</v>
      </c>
      <c r="Q53" s="1">
        <f>IFERROR(VLOOKUP(A53,'درآمد ناشی از فروش'!A:Q,17,0),0)</f>
        <v>-3241660181</v>
      </c>
      <c r="S53" s="1">
        <f t="shared" si="2"/>
        <v>-3241660181</v>
      </c>
      <c r="U53" s="5">
        <f t="shared" si="3"/>
        <v>-2.9459699562413923E-4</v>
      </c>
    </row>
    <row r="54" spans="1:21" ht="24" x14ac:dyDescent="0.25">
      <c r="A54" s="3" t="s">
        <v>122</v>
      </c>
      <c r="C54" s="1">
        <f>IFERROR(VLOOKUP(A54,'درآمد سود سهام'!A:S,13,0),0)</f>
        <v>0</v>
      </c>
      <c r="E54" s="1">
        <f>IFERROR(VLOOKUP(A54,'درآمد ناشی از تغییر قیمت اوراق'!A:Q,9,0),0)</f>
        <v>9494039360</v>
      </c>
      <c r="G54" s="1">
        <f>IFERROR(VLOOKUP(A54,'درآمد ناشی از فروش'!A:Q,9,0),0)</f>
        <v>0</v>
      </c>
      <c r="I54" s="1">
        <f t="shared" si="1"/>
        <v>9494039360</v>
      </c>
      <c r="K54" s="5">
        <f t="shared" ref="K54" si="4">+I54/$I$80</f>
        <v>2.1808227750685417E-3</v>
      </c>
      <c r="M54" s="1">
        <f>IFERROR(VLOOKUP(A54,'درآمد سود سهام'!A:S,19,0),0)</f>
        <v>4327786775</v>
      </c>
      <c r="O54" s="1">
        <f>IFERROR(VLOOKUP(A54,'درآمد ناشی از تغییر قیمت اوراق'!A:Q,17,0),0)</f>
        <v>38683583789</v>
      </c>
      <c r="Q54" s="1">
        <f>IFERROR(VLOOKUP(A54,'درآمد ناشی از فروش'!A:Q,17,0),0)</f>
        <v>0</v>
      </c>
      <c r="S54" s="1">
        <f t="shared" ref="S54" si="5">+M54+O54+Q54</f>
        <v>43011370564</v>
      </c>
      <c r="U54" s="5">
        <f t="shared" ref="U54" si="6">+S54/$S$80</f>
        <v>3.908805932249855E-3</v>
      </c>
    </row>
    <row r="55" spans="1:21" ht="24" x14ac:dyDescent="0.25">
      <c r="A55" s="3" t="s">
        <v>120</v>
      </c>
      <c r="C55" s="1">
        <f>IFERROR(VLOOKUP(A55,'درآمد سود سهام'!A:S,13,0),0)</f>
        <v>0</v>
      </c>
      <c r="E55" s="1">
        <f>IFERROR(VLOOKUP(A55,'درآمد ناشی از تغییر قیمت اوراق'!A:Q,9,0),0)</f>
        <v>0</v>
      </c>
      <c r="G55" s="1">
        <f>IFERROR(VLOOKUP(A55,'درآمد ناشی از فروش'!A:Q,9,0),0)</f>
        <v>0</v>
      </c>
      <c r="I55" s="1">
        <f t="shared" si="1"/>
        <v>0</v>
      </c>
      <c r="K55" s="5">
        <f t="shared" ref="K55:K61" si="7">+I55/$I$80</f>
        <v>0</v>
      </c>
      <c r="M55" s="1">
        <f>IFERROR(VLOOKUP(A55,'درآمد سود سهام'!A:S,19,0),0)</f>
        <v>0</v>
      </c>
      <c r="O55" s="1">
        <f>IFERROR(VLOOKUP(A55,'درآمد ناشی از تغییر قیمت اوراق'!A:Q,17,0),0)</f>
        <v>0</v>
      </c>
      <c r="Q55" s="1">
        <f>IFERROR(VLOOKUP(A55,'درآمد ناشی از فروش'!A:Q,17,0),0)</f>
        <v>7919876</v>
      </c>
      <c r="S55" s="1">
        <f t="shared" ref="S55:S61" si="8">+M55+O55+Q55</f>
        <v>7919876</v>
      </c>
      <c r="U55" s="5">
        <f t="shared" ref="U55:U61" si="9">+S55/$S$80</f>
        <v>7.1974591568570258E-7</v>
      </c>
    </row>
    <row r="56" spans="1:21" ht="24" x14ac:dyDescent="0.25">
      <c r="A56" s="3" t="s">
        <v>115</v>
      </c>
      <c r="C56" s="1">
        <f>IFERROR(VLOOKUP(A56,'درآمد سود سهام'!A:S,13,0),0)</f>
        <v>0</v>
      </c>
      <c r="E56" s="1">
        <f>IFERROR(VLOOKUP(A56,'درآمد ناشی از تغییر قیمت اوراق'!A:Q,9,0),0)</f>
        <v>16932095280</v>
      </c>
      <c r="G56" s="1">
        <f>IFERROR(VLOOKUP(A56,'درآمد ناشی از فروش'!A:Q,9,0),0)</f>
        <v>0</v>
      </c>
      <c r="I56" s="1">
        <f t="shared" si="1"/>
        <v>16932095280</v>
      </c>
      <c r="K56" s="5">
        <f t="shared" si="7"/>
        <v>3.8893770729274244E-3</v>
      </c>
      <c r="M56" s="1">
        <f>IFERROR(VLOOKUP(A56,'درآمد سود سهام'!A:S,19,0),0)</f>
        <v>592000000</v>
      </c>
      <c r="O56" s="1">
        <f>IFERROR(VLOOKUP(A56,'درآمد ناشی از تغییر قیمت اوراق'!A:Q,17,0),0)</f>
        <v>10145250069</v>
      </c>
      <c r="Q56" s="1">
        <f>IFERROR(VLOOKUP(A56,'درآمد ناشی از فروش'!A:Q,17,0),0)</f>
        <v>0</v>
      </c>
      <c r="S56" s="1">
        <f t="shared" si="8"/>
        <v>10737250069</v>
      </c>
      <c r="U56" s="5">
        <f t="shared" si="9"/>
        <v>9.7578445456201308E-4</v>
      </c>
    </row>
    <row r="57" spans="1:21" ht="24" x14ac:dyDescent="0.25">
      <c r="A57" s="3" t="s">
        <v>114</v>
      </c>
      <c r="C57" s="1">
        <f>IFERROR(VLOOKUP(A57,'درآمد سود سهام'!A:S,13,0),0)</f>
        <v>0</v>
      </c>
      <c r="E57" s="1">
        <f>IFERROR(VLOOKUP(A57,'درآمد ناشی از تغییر قیمت اوراق'!A:Q,9,0),0)</f>
        <v>0</v>
      </c>
      <c r="G57" s="1">
        <f>IFERROR(VLOOKUP(A57,'درآمد ناشی از فروش'!A:Q,9,0),0)</f>
        <v>0</v>
      </c>
      <c r="I57" s="1">
        <f t="shared" si="1"/>
        <v>0</v>
      </c>
      <c r="K57" s="5">
        <f t="shared" si="7"/>
        <v>0</v>
      </c>
      <c r="M57" s="1">
        <f>IFERROR(VLOOKUP(A57,'درآمد سود سهام'!A:S,19,0),0)</f>
        <v>0</v>
      </c>
      <c r="O57" s="1">
        <f>IFERROR(VLOOKUP(A57,'درآمد ناشی از تغییر قیمت اوراق'!A:Q,17,0),0)</f>
        <v>0</v>
      </c>
      <c r="Q57" s="1">
        <f>IFERROR(VLOOKUP(A57,'درآمد ناشی از فروش'!A:Q,17,0),0)</f>
        <v>18149702</v>
      </c>
      <c r="S57" s="1">
        <f t="shared" si="8"/>
        <v>18149702</v>
      </c>
      <c r="U57" s="5">
        <f t="shared" si="9"/>
        <v>1.6494164662947535E-6</v>
      </c>
    </row>
    <row r="58" spans="1:21" ht="24" x14ac:dyDescent="0.25">
      <c r="A58" s="3" t="s">
        <v>117</v>
      </c>
      <c r="C58" s="1">
        <f>IFERROR(VLOOKUP(A58,'درآمد سود سهام'!A:S,13,0),0)</f>
        <v>0</v>
      </c>
      <c r="E58" s="1">
        <f>IFERROR(VLOOKUP(A58,'درآمد ناشی از تغییر قیمت اوراق'!A:Q,9,0),0)</f>
        <v>1</v>
      </c>
      <c r="G58" s="1">
        <f>IFERROR(VLOOKUP(A58,'درآمد ناشی از فروش'!A:Q,9,0),0)</f>
        <v>0</v>
      </c>
      <c r="I58" s="1">
        <f t="shared" si="1"/>
        <v>1</v>
      </c>
      <c r="K58" s="5">
        <f t="shared" si="7"/>
        <v>2.2970441688463168E-13</v>
      </c>
      <c r="M58" s="1">
        <f>IFERROR(VLOOKUP(A58,'درآمد سود سهام'!A:S,19,0),0)</f>
        <v>233706147</v>
      </c>
      <c r="O58" s="1">
        <f>IFERROR(VLOOKUP(A58,'درآمد ناشی از تغییر قیمت اوراق'!A:Q,17,0),0)</f>
        <v>-1265189929</v>
      </c>
      <c r="Q58" s="1">
        <f>IFERROR(VLOOKUP(A58,'درآمد ناشی از فروش'!A:Q,17,0),0)</f>
        <v>0</v>
      </c>
      <c r="S58" s="1">
        <f t="shared" si="8"/>
        <v>-1031483782</v>
      </c>
      <c r="U58" s="5">
        <f t="shared" si="9"/>
        <v>-9.3739629154615753E-5</v>
      </c>
    </row>
    <row r="59" spans="1:21" ht="24" x14ac:dyDescent="0.25">
      <c r="A59" s="3" t="s">
        <v>113</v>
      </c>
      <c r="C59" s="1">
        <f>IFERROR(VLOOKUP(A59,'درآمد سود سهام'!A:S,13,0),0)</f>
        <v>0</v>
      </c>
      <c r="E59" s="1">
        <f>IFERROR(VLOOKUP(A59,'درآمد ناشی از تغییر قیمت اوراق'!A:Q,9,0),0)</f>
        <v>-1885313000</v>
      </c>
      <c r="G59" s="1">
        <f>IFERROR(VLOOKUP(A59,'درآمد ناشی از فروش'!A:Q,9,0),0)</f>
        <v>0</v>
      </c>
      <c r="I59" s="1">
        <f t="shared" si="1"/>
        <v>-1885313000</v>
      </c>
      <c r="K59" s="5">
        <f t="shared" si="7"/>
        <v>-4.330647233100156E-4</v>
      </c>
      <c r="M59" s="1">
        <f>IFERROR(VLOOKUP(A59,'درآمد سود سهام'!A:S,19,0),0)</f>
        <v>7126296522</v>
      </c>
      <c r="O59" s="1">
        <f>IFERROR(VLOOKUP(A59,'درآمد ناشی از تغییر قیمت اوراق'!A:Q,17,0),0)</f>
        <v>33875349441</v>
      </c>
      <c r="Q59" s="1">
        <f>IFERROR(VLOOKUP(A59,'درآمد ناشی از فروش'!A:Q,17,0),0)</f>
        <v>0</v>
      </c>
      <c r="S59" s="1">
        <f t="shared" si="8"/>
        <v>41001645963</v>
      </c>
      <c r="U59" s="5">
        <f t="shared" si="9"/>
        <v>3.7261653109544168E-3</v>
      </c>
    </row>
    <row r="60" spans="1:21" ht="24" x14ac:dyDescent="0.25">
      <c r="A60" s="3" t="s">
        <v>118</v>
      </c>
      <c r="C60" s="1">
        <f>IFERROR(VLOOKUP(A60,'درآمد سود سهام'!A:S,13,0),0)</f>
        <v>12164975309</v>
      </c>
      <c r="E60" s="1">
        <f>IFERROR(VLOOKUP(A60,'درآمد ناشی از تغییر قیمت اوراق'!A:Q,9,0),0)</f>
        <v>248028947231</v>
      </c>
      <c r="G60" s="1">
        <f>IFERROR(VLOOKUP(A60,'درآمد ناشی از فروش'!A:Q,9,0),0)</f>
        <v>0</v>
      </c>
      <c r="I60" s="1">
        <f t="shared" si="1"/>
        <v>260193922540</v>
      </c>
      <c r="K60" s="5">
        <f t="shared" si="7"/>
        <v>5.9767693253975719E-2</v>
      </c>
      <c r="M60" s="1">
        <f>IFERROR(VLOOKUP(A60,'درآمد سود سهام'!A:S,19,0),0)</f>
        <v>12164975309</v>
      </c>
      <c r="O60" s="1">
        <f>IFERROR(VLOOKUP(A60,'درآمد ناشی از تغییر قیمت اوراق'!A:Q,17,0),0)</f>
        <v>373143896053</v>
      </c>
      <c r="Q60" s="1">
        <f>IFERROR(VLOOKUP(A60,'درآمد ناشی از فروش'!A:Q,17,0),0)</f>
        <v>2757799178</v>
      </c>
      <c r="S60" s="1">
        <f t="shared" si="8"/>
        <v>388066670540</v>
      </c>
      <c r="U60" s="5">
        <f t="shared" si="9"/>
        <v>3.5266890685525146E-2</v>
      </c>
    </row>
    <row r="61" spans="1:21" ht="24" x14ac:dyDescent="0.25">
      <c r="A61" s="3" t="s">
        <v>116</v>
      </c>
      <c r="C61" s="1">
        <f>IFERROR(VLOOKUP(A61,'درآمد سود سهام'!A:S,13,0),0)</f>
        <v>0</v>
      </c>
      <c r="E61" s="1">
        <f>IFERROR(VLOOKUP(A61,'درآمد ناشی از تغییر قیمت اوراق'!A:Q,9,0),0)</f>
        <v>21715842763</v>
      </c>
      <c r="G61" s="1">
        <f>IFERROR(VLOOKUP(A61,'درآمد ناشی از فروش'!A:Q,9,0),0)</f>
        <v>0</v>
      </c>
      <c r="I61" s="1">
        <f t="shared" si="1"/>
        <v>21715842763</v>
      </c>
      <c r="K61" s="5">
        <f t="shared" si="7"/>
        <v>4.9882249990332635E-3</v>
      </c>
      <c r="M61" s="1">
        <f>IFERROR(VLOOKUP(A61,'درآمد سود سهام'!A:S,19,0),0)</f>
        <v>5164259113</v>
      </c>
      <c r="O61" s="1">
        <f>IFERROR(VLOOKUP(A61,'درآمد ناشی از تغییر قیمت اوراق'!A:Q,17,0),0)</f>
        <v>25169642300</v>
      </c>
      <c r="Q61" s="1">
        <f>IFERROR(VLOOKUP(A61,'درآمد ناشی از فروش'!A:Q,17,0),0)</f>
        <v>0</v>
      </c>
      <c r="S61" s="1">
        <f t="shared" si="8"/>
        <v>30333901413</v>
      </c>
      <c r="U61" s="5">
        <f t="shared" si="9"/>
        <v>2.7566974090023014E-3</v>
      </c>
    </row>
    <row r="62" spans="1:21" ht="24" x14ac:dyDescent="0.25">
      <c r="A62" s="3" t="s">
        <v>124</v>
      </c>
      <c r="C62" s="1">
        <f>IFERROR(VLOOKUP(A62,'درآمد سود سهام'!A:S,13,0),0)</f>
        <v>0</v>
      </c>
      <c r="E62" s="1">
        <f>IFERROR(VLOOKUP(A62,'درآمد ناشی از تغییر قیمت اوراق'!A:Q,9,0),0)</f>
        <v>0</v>
      </c>
      <c r="G62" s="1">
        <f>IFERROR(VLOOKUP(A62,'درآمد ناشی از فروش'!A:Q,9,0),0)</f>
        <v>0</v>
      </c>
      <c r="I62" s="1">
        <f t="shared" si="1"/>
        <v>0</v>
      </c>
      <c r="K62" s="5">
        <f t="shared" ref="K62" si="10">+I62/$I$80</f>
        <v>0</v>
      </c>
      <c r="M62" s="1">
        <f>IFERROR(VLOOKUP(A62,'درآمد سود سهام'!A:S,19,0),0)</f>
        <v>388688742</v>
      </c>
      <c r="O62" s="1">
        <f>IFERROR(VLOOKUP(A62,'درآمد ناشی از تغییر قیمت اوراق'!A:Q,17,0),0)</f>
        <v>0</v>
      </c>
      <c r="Q62" s="1">
        <f>IFERROR(VLOOKUP(A62,'درآمد ناشی از فروش'!A:Q,17,0),0)</f>
        <v>903017605</v>
      </c>
      <c r="S62" s="1">
        <f t="shared" ref="S62" si="11">+M62+O62+Q62</f>
        <v>1291706347</v>
      </c>
      <c r="U62" s="5">
        <f t="shared" ref="U62" si="12">+S62/$S$80</f>
        <v>1.1738824793703194E-4</v>
      </c>
    </row>
    <row r="63" spans="1:21" ht="24" x14ac:dyDescent="0.25">
      <c r="A63" s="3" t="s">
        <v>123</v>
      </c>
      <c r="C63" s="1">
        <f>IFERROR(VLOOKUP(A63,'درآمد سود سهام'!A:S,13,0),0)</f>
        <v>0</v>
      </c>
      <c r="E63" s="1">
        <f>IFERROR(VLOOKUP(A63,'درآمد ناشی از تغییر قیمت اوراق'!A:Q,9,0),0)</f>
        <v>-420722480</v>
      </c>
      <c r="G63" s="1">
        <f>IFERROR(VLOOKUP(A63,'درآمد ناشی از فروش'!A:Q,9,0),0)</f>
        <v>0</v>
      </c>
      <c r="I63" s="1">
        <f t="shared" si="1"/>
        <v>-420722480</v>
      </c>
      <c r="K63" s="5">
        <f t="shared" ref="K63" si="13">+I63/$I$80</f>
        <v>-9.6641811938656105E-5</v>
      </c>
      <c r="M63" s="1">
        <f>IFERROR(VLOOKUP(A63,'درآمد سود سهام'!A:S,19,0),0)</f>
        <v>0</v>
      </c>
      <c r="O63" s="1">
        <f>IFERROR(VLOOKUP(A63,'درآمد ناشی از تغییر قیمت اوراق'!A:Q,17,0),0)</f>
        <v>678092238</v>
      </c>
      <c r="Q63" s="1">
        <f>IFERROR(VLOOKUP(A63,'درآمد ناشی از فروش'!A:Q,17,0),0)</f>
        <v>0</v>
      </c>
      <c r="S63" s="1">
        <f t="shared" ref="S63" si="14">+M63+O63+Q63</f>
        <v>678092238</v>
      </c>
      <c r="U63" s="5">
        <f t="shared" ref="U63" si="15">+S63/$S$80</f>
        <v>6.1623959612331982E-5</v>
      </c>
    </row>
    <row r="64" spans="1:21" ht="24" x14ac:dyDescent="0.25">
      <c r="A64" s="3" t="s">
        <v>143</v>
      </c>
      <c r="C64" s="1">
        <f>IFERROR(VLOOKUP(A64,'درآمد سود سهام'!A:S,13,0),0)</f>
        <v>0</v>
      </c>
      <c r="E64" s="1">
        <f>IFERROR(VLOOKUP(A64,'درآمد ناشی از تغییر قیمت اوراق'!A:Q,9,0),0)</f>
        <v>0</v>
      </c>
      <c r="G64" s="1">
        <f>IFERROR(VLOOKUP(A64,'درآمد ناشی از فروش'!A:Q,9,0),0)</f>
        <v>179982886</v>
      </c>
      <c r="I64" s="1">
        <f t="shared" ref="I64:I65" si="16">+G64+E64+C64</f>
        <v>179982886</v>
      </c>
      <c r="K64" s="5">
        <f t="shared" ref="K64:K65" si="17">+I64/$I$80</f>
        <v>4.1342863877843139E-5</v>
      </c>
      <c r="M64" s="1">
        <f>IFERROR(VLOOKUP(A64,'درآمد سود سهام'!A:S,19,0),0)</f>
        <v>0</v>
      </c>
      <c r="O64" s="1">
        <f>IFERROR(VLOOKUP(A64,'درآمد ناشی از تغییر قیمت اوراق'!A:Q,17,0),0)</f>
        <v>0</v>
      </c>
      <c r="Q64" s="1">
        <f>IFERROR(VLOOKUP(A64,'درآمد ناشی از فروش'!A:Q,17,0),0)</f>
        <v>179982886</v>
      </c>
      <c r="S64" s="1">
        <f t="shared" ref="S64:S65" si="18">+M64+O64+Q64</f>
        <v>179982886</v>
      </c>
      <c r="U64" s="5">
        <f t="shared" ref="U64:U65" si="19">+S64/$S$80</f>
        <v>1.635656253858336E-5</v>
      </c>
    </row>
    <row r="65" spans="1:21" ht="24" x14ac:dyDescent="0.25">
      <c r="A65" s="3" t="s">
        <v>136</v>
      </c>
      <c r="C65" s="1">
        <f>IFERROR(VLOOKUP(A65,'درآمد سود سهام'!A:S,13,0),0)</f>
        <v>0</v>
      </c>
      <c r="E65" s="1">
        <f>IFERROR(VLOOKUP(A65,'درآمد ناشی از تغییر قیمت اوراق'!A:Q,9,0),0)</f>
        <v>1423154372</v>
      </c>
      <c r="G65" s="1">
        <f>IFERROR(VLOOKUP(A65,'درآمد ناشی از فروش'!A:Q,9,0),0)</f>
        <v>1595078646</v>
      </c>
      <c r="I65" s="1">
        <f t="shared" si="16"/>
        <v>3018233018</v>
      </c>
      <c r="K65" s="5">
        <f t="shared" si="17"/>
        <v>6.9330145542163195E-4</v>
      </c>
      <c r="M65" s="1">
        <f>IFERROR(VLOOKUP(A65,'درآمد سود سهام'!A:S,19,0),0)</f>
        <v>0</v>
      </c>
      <c r="O65" s="1">
        <f>IFERROR(VLOOKUP(A65,'درآمد ناشی از تغییر قیمت اوراق'!A:Q,17,0),0)</f>
        <v>1423154372</v>
      </c>
      <c r="Q65" s="1">
        <f>IFERROR(VLOOKUP(A65,'درآمد ناشی از فروش'!A:Q,17,0),0)</f>
        <v>1595078646</v>
      </c>
      <c r="S65" s="1">
        <f t="shared" si="18"/>
        <v>3018233018</v>
      </c>
      <c r="U65" s="5">
        <f t="shared" si="19"/>
        <v>2.742922852950263E-4</v>
      </c>
    </row>
    <row r="66" spans="1:21" ht="24" x14ac:dyDescent="0.25">
      <c r="A66" s="3" t="s">
        <v>125</v>
      </c>
      <c r="C66" s="1">
        <f>IFERROR(VLOOKUP(A66,'درآمد سود سهام'!A:S,13,0),0)</f>
        <v>0</v>
      </c>
      <c r="E66" s="1">
        <f>IFERROR(VLOOKUP(A66,'درآمد ناشی از تغییر قیمت اوراق'!A:Q,9,0),0)</f>
        <v>0</v>
      </c>
      <c r="G66" s="1">
        <f>IFERROR(VLOOKUP(A66,'درآمد ناشی از فروش'!A:Q,9,0),0)</f>
        <v>0</v>
      </c>
      <c r="I66" s="1">
        <f t="shared" si="1"/>
        <v>0</v>
      </c>
      <c r="K66" s="5">
        <f t="shared" ref="K66" si="20">+I66/$I$80</f>
        <v>0</v>
      </c>
      <c r="M66" s="1">
        <f>IFERROR(VLOOKUP(A66,'درآمد سود سهام'!A:S,19,0),0)</f>
        <v>0</v>
      </c>
      <c r="O66" s="1">
        <f>IFERROR(VLOOKUP(A66,'درآمد ناشی از تغییر قیمت اوراق'!A:Q,17,0),0)</f>
        <v>0</v>
      </c>
      <c r="Q66" s="1">
        <f>IFERROR(VLOOKUP(A66,'درآمد ناشی از فروش'!A:Q,17,0),0)</f>
        <v>18918865</v>
      </c>
      <c r="S66" s="1">
        <f t="shared" ref="S66" si="21">+M66+O66+Q66</f>
        <v>18918865</v>
      </c>
      <c r="U66" s="5">
        <f t="shared" ref="U66" si="22">+S66/$S$80</f>
        <v>1.719316793995157E-6</v>
      </c>
    </row>
    <row r="67" spans="1:21" ht="24" x14ac:dyDescent="0.25">
      <c r="A67" s="3" t="s">
        <v>135</v>
      </c>
      <c r="C67" s="1">
        <f>IFERROR(VLOOKUP(A67,'درآمد سود سهام'!A:S,13,0),0)</f>
        <v>0</v>
      </c>
      <c r="E67" s="1">
        <f>IFERROR(VLOOKUP(A67,'درآمد ناشی از تغییر قیمت اوراق'!A:Q,9,0),0)</f>
        <v>5396236655</v>
      </c>
      <c r="G67" s="1">
        <f>IFERROR(VLOOKUP(A67,'درآمد ناشی از فروش'!A:Q,9,0),0)</f>
        <v>0</v>
      </c>
      <c r="I67" s="1">
        <f t="shared" ref="I67:I76" si="23">+G67+E67+C67</f>
        <v>5396236655</v>
      </c>
      <c r="K67" s="5">
        <f t="shared" ref="K67:K76" si="24">+I67/$I$80</f>
        <v>1.2395393942082502E-3</v>
      </c>
      <c r="M67" s="1">
        <f>IFERROR(VLOOKUP(A67,'درآمد سود سهام'!A:S,19,0),0)</f>
        <v>0</v>
      </c>
      <c r="O67" s="1">
        <f>IFERROR(VLOOKUP(A67,'درآمد ناشی از تغییر قیمت اوراق'!A:Q,17,0),0)</f>
        <v>5396236655</v>
      </c>
      <c r="Q67" s="1">
        <f>IFERROR(VLOOKUP(A67,'درآمد ناشی از فروش'!A:Q,17,0),0)</f>
        <v>0</v>
      </c>
      <c r="S67" s="1">
        <f t="shared" ref="S67:S76" si="25">+M67+O67+Q67</f>
        <v>5396236655</v>
      </c>
      <c r="U67" s="5">
        <f t="shared" ref="U67:U76" si="26">+S67/$S$80</f>
        <v>4.9040152806808178E-4</v>
      </c>
    </row>
    <row r="68" spans="1:21" ht="24" x14ac:dyDescent="0.25">
      <c r="A68" s="3" t="s">
        <v>133</v>
      </c>
      <c r="C68" s="1">
        <f>IFERROR(VLOOKUP(A68,'درآمد سود سهام'!A:S,13,0),0)</f>
        <v>0</v>
      </c>
      <c r="E68" s="1">
        <f>IFERROR(VLOOKUP(A68,'درآمد ناشی از تغییر قیمت اوراق'!A:Q,9,0),0)</f>
        <v>5111768963</v>
      </c>
      <c r="G68" s="1">
        <f>IFERROR(VLOOKUP(A68,'درآمد ناشی از فروش'!A:Q,9,0),0)</f>
        <v>0</v>
      </c>
      <c r="I68" s="1">
        <f t="shared" si="23"/>
        <v>5111768963</v>
      </c>
      <c r="K68" s="5">
        <f t="shared" si="24"/>
        <v>1.1741959088948733E-3</v>
      </c>
      <c r="M68" s="1">
        <f>IFERROR(VLOOKUP(A68,'درآمد سود سهام'!A:S,19,0),0)</f>
        <v>0</v>
      </c>
      <c r="O68" s="1">
        <f>IFERROR(VLOOKUP(A68,'درآمد ناشی از تغییر قیمت اوراق'!A:Q,17,0),0)</f>
        <v>5111768963</v>
      </c>
      <c r="Q68" s="1">
        <f>IFERROR(VLOOKUP(A68,'درآمد ناشی از فروش'!A:Q,17,0),0)</f>
        <v>0</v>
      </c>
      <c r="S68" s="1">
        <f t="shared" si="25"/>
        <v>5111768963</v>
      </c>
      <c r="U68" s="5">
        <f t="shared" si="26"/>
        <v>4.6454955015055654E-4</v>
      </c>
    </row>
    <row r="69" spans="1:21" ht="24" x14ac:dyDescent="0.25">
      <c r="A69" s="3" t="s">
        <v>137</v>
      </c>
      <c r="C69" s="1">
        <f>IFERROR(VLOOKUP(A69,'درآمد سود سهام'!A:S,13,0),0)</f>
        <v>0</v>
      </c>
      <c r="E69" s="1">
        <f>IFERROR(VLOOKUP(A69,'درآمد ناشی از تغییر قیمت اوراق'!A:Q,9,0),0)</f>
        <v>1812562840</v>
      </c>
      <c r="G69" s="1">
        <f>IFERROR(VLOOKUP(A69,'درآمد ناشی از فروش'!A:Q,9,0),0)</f>
        <v>0</v>
      </c>
      <c r="I69" s="1">
        <f t="shared" si="23"/>
        <v>1812562840</v>
      </c>
      <c r="K69" s="5">
        <f t="shared" si="24"/>
        <v>4.163536902289519E-4</v>
      </c>
      <c r="M69" s="1">
        <f>IFERROR(VLOOKUP(A69,'درآمد سود سهام'!A:S,19,0),0)</f>
        <v>0</v>
      </c>
      <c r="O69" s="1">
        <f>IFERROR(VLOOKUP(A69,'درآمد ناشی از تغییر قیمت اوراق'!A:Q,17,0),0)</f>
        <v>1812562840</v>
      </c>
      <c r="Q69" s="1">
        <f>IFERROR(VLOOKUP(A69,'درآمد ناشی از فروش'!A:Q,17,0),0)</f>
        <v>0</v>
      </c>
      <c r="S69" s="1">
        <f t="shared" si="25"/>
        <v>1812562840</v>
      </c>
      <c r="U69" s="5">
        <f t="shared" si="26"/>
        <v>1.6472286952645188E-4</v>
      </c>
    </row>
    <row r="70" spans="1:21" ht="24" x14ac:dyDescent="0.25">
      <c r="A70" s="3" t="s">
        <v>130</v>
      </c>
      <c r="C70" s="1">
        <f>IFERROR(VLOOKUP(A70,'درآمد سود سهام'!A:S,13,0),0)</f>
        <v>0</v>
      </c>
      <c r="E70" s="1">
        <f>IFERROR(VLOOKUP(A70,'درآمد ناشی از تغییر قیمت اوراق'!A:Q,9,0),0)</f>
        <v>86329781250</v>
      </c>
      <c r="G70" s="1">
        <f>IFERROR(VLOOKUP(A70,'درآمد ناشی از فروش'!A:Q,9,0),0)</f>
        <v>0</v>
      </c>
      <c r="I70" s="1">
        <f t="shared" si="23"/>
        <v>86329781250</v>
      </c>
      <c r="K70" s="5">
        <f t="shared" si="24"/>
        <v>1.9830332061809057E-2</v>
      </c>
      <c r="M70" s="1">
        <f>IFERROR(VLOOKUP(A70,'درآمد سود سهام'!A:S,19,0),0)</f>
        <v>0</v>
      </c>
      <c r="O70" s="1">
        <f>IFERROR(VLOOKUP(A70,'درآمد ناشی از تغییر قیمت اوراق'!A:Q,17,0),0)</f>
        <v>86329781250</v>
      </c>
      <c r="Q70" s="1">
        <f>IFERROR(VLOOKUP(A70,'درآمد ناشی از فروش'!A:Q,17,0),0)</f>
        <v>0</v>
      </c>
      <c r="S70" s="1">
        <f t="shared" si="25"/>
        <v>86329781250</v>
      </c>
      <c r="U70" s="5">
        <f t="shared" si="26"/>
        <v>7.8455151894711028E-3</v>
      </c>
    </row>
    <row r="71" spans="1:21" ht="24" x14ac:dyDescent="0.25">
      <c r="A71" s="3" t="s">
        <v>138</v>
      </c>
      <c r="C71" s="1">
        <f>IFERROR(VLOOKUP(A71,'درآمد سود سهام'!A:S,13,0),0)</f>
        <v>59811954</v>
      </c>
      <c r="E71" s="1">
        <f>IFERROR(VLOOKUP(A71,'درآمد ناشی از تغییر قیمت اوراق'!A:Q,9,0),0)</f>
        <v>322513227</v>
      </c>
      <c r="G71" s="1">
        <f>IFERROR(VLOOKUP(A71,'درآمد ناشی از فروش'!A:Q,9,0),0)</f>
        <v>0</v>
      </c>
      <c r="I71" s="1">
        <f t="shared" si="23"/>
        <v>382325181</v>
      </c>
      <c r="K71" s="5">
        <f t="shared" si="24"/>
        <v>8.7821782761916264E-5</v>
      </c>
      <c r="M71" s="1">
        <f>IFERROR(VLOOKUP(A71,'درآمد سود سهام'!A:S,19,0),0)</f>
        <v>59811954</v>
      </c>
      <c r="O71" s="1">
        <f>IFERROR(VLOOKUP(A71,'درآمد ناشی از تغییر قیمت اوراق'!A:Q,17,0),0)</f>
        <v>322513227</v>
      </c>
      <c r="Q71" s="1">
        <f>IFERROR(VLOOKUP(A71,'درآمد ناشی از فروش'!A:Q,17,0),0)</f>
        <v>0</v>
      </c>
      <c r="S71" s="1">
        <f t="shared" si="25"/>
        <v>382325181</v>
      </c>
      <c r="U71" s="5">
        <f t="shared" si="26"/>
        <v>3.4745113116486542E-5</v>
      </c>
    </row>
    <row r="72" spans="1:21" ht="24" x14ac:dyDescent="0.25">
      <c r="A72" s="3" t="s">
        <v>134</v>
      </c>
      <c r="C72" s="1">
        <f>IFERROR(VLOOKUP(A72,'درآمد سود سهام'!A:S,13,0),0)</f>
        <v>0</v>
      </c>
      <c r="E72" s="1">
        <f>IFERROR(VLOOKUP(A72,'درآمد ناشی از تغییر قیمت اوراق'!A:Q,9,0),0)</f>
        <v>5726017499</v>
      </c>
      <c r="G72" s="1">
        <f>IFERROR(VLOOKUP(A72,'درآمد ناشی از فروش'!A:Q,9,0),0)</f>
        <v>0</v>
      </c>
      <c r="I72" s="1">
        <f t="shared" si="23"/>
        <v>5726017499</v>
      </c>
      <c r="K72" s="5">
        <f t="shared" si="24"/>
        <v>1.315291510678992E-3</v>
      </c>
      <c r="M72" s="1">
        <f>IFERROR(VLOOKUP(A72,'درآمد سود سهام'!A:S,19,0),0)</f>
        <v>0</v>
      </c>
      <c r="O72" s="1">
        <f>IFERROR(VLOOKUP(A72,'درآمد ناشی از تغییر قیمت اوراق'!A:Q,17,0),0)</f>
        <v>5726017499</v>
      </c>
      <c r="Q72" s="1">
        <f>IFERROR(VLOOKUP(A72,'درآمد ناشی از فروش'!A:Q,17,0),0)</f>
        <v>0</v>
      </c>
      <c r="S72" s="1">
        <f t="shared" si="25"/>
        <v>5726017499</v>
      </c>
      <c r="U72" s="5">
        <f t="shared" si="26"/>
        <v>5.2037149420648904E-4</v>
      </c>
    </row>
    <row r="73" spans="1:21" ht="24" x14ac:dyDescent="0.25">
      <c r="A73" s="3" t="s">
        <v>131</v>
      </c>
      <c r="C73" s="1">
        <f>IFERROR(VLOOKUP(A73,'درآمد سود سهام'!A:S,13,0),0)</f>
        <v>0</v>
      </c>
      <c r="E73" s="1">
        <f>IFERROR(VLOOKUP(A73,'درآمد ناشی از تغییر قیمت اوراق'!A:Q,9,0),0)</f>
        <v>85078</v>
      </c>
      <c r="G73" s="1">
        <f>IFERROR(VLOOKUP(A73,'درآمد ناشی از فروش'!A:Q,9,0),0)</f>
        <v>0</v>
      </c>
      <c r="I73" s="1">
        <f t="shared" si="23"/>
        <v>85078</v>
      </c>
      <c r="K73" s="5">
        <f t="shared" si="24"/>
        <v>1.9542792379710694E-8</v>
      </c>
      <c r="M73" s="1">
        <f>IFERROR(VLOOKUP(A73,'درآمد سود سهام'!A:S,19,0),0)</f>
        <v>0</v>
      </c>
      <c r="O73" s="1">
        <f>IFERROR(VLOOKUP(A73,'درآمد ناشی از تغییر قیمت اوراق'!A:Q,17,0),0)</f>
        <v>85078</v>
      </c>
      <c r="Q73" s="1">
        <f>IFERROR(VLOOKUP(A73,'درآمد ناشی از فروش'!A:Q,17,0),0)</f>
        <v>0</v>
      </c>
      <c r="S73" s="1">
        <f t="shared" si="25"/>
        <v>85078</v>
      </c>
      <c r="U73" s="5">
        <f t="shared" si="26"/>
        <v>7.7317552717628654E-9</v>
      </c>
    </row>
    <row r="74" spans="1:21" ht="24" x14ac:dyDescent="0.25">
      <c r="A74" s="3" t="s">
        <v>132</v>
      </c>
      <c r="C74" s="1">
        <f>IFERROR(VLOOKUP(A74,'درآمد سود سهام'!A:S,13,0),0)</f>
        <v>0</v>
      </c>
      <c r="E74" s="1">
        <f>IFERROR(VLOOKUP(A74,'درآمد ناشی از تغییر قیمت اوراق'!A:Q,9,0),0)</f>
        <v>-580000000</v>
      </c>
      <c r="G74" s="1">
        <f>IFERROR(VLOOKUP(A74,'درآمد ناشی از فروش'!A:Q,9,0),0)</f>
        <v>0</v>
      </c>
      <c r="I74" s="1">
        <f t="shared" si="23"/>
        <v>-580000000</v>
      </c>
      <c r="K74" s="5">
        <f t="shared" si="24"/>
        <v>-1.3322856179308635E-4</v>
      </c>
      <c r="M74" s="1">
        <f>IFERROR(VLOOKUP(A74,'درآمد سود سهام'!A:S,19,0),0)</f>
        <v>0</v>
      </c>
      <c r="O74" s="1">
        <f>IFERROR(VLOOKUP(A74,'درآمد ناشی از تغییر قیمت اوراق'!A:Q,17,0),0)</f>
        <v>-580000000</v>
      </c>
      <c r="Q74" s="1">
        <f>IFERROR(VLOOKUP(A74,'درآمد ناشی از فروش'!A:Q,17,0),0)</f>
        <v>0</v>
      </c>
      <c r="S74" s="1">
        <f t="shared" si="25"/>
        <v>-580000000</v>
      </c>
      <c r="U74" s="5">
        <f t="shared" si="26"/>
        <v>-5.2709490792243143E-5</v>
      </c>
    </row>
    <row r="75" spans="1:21" s="3" customFormat="1" ht="24" x14ac:dyDescent="0.25">
      <c r="A75" s="3" t="s">
        <v>86</v>
      </c>
      <c r="C75" s="1">
        <f>IFERROR(VLOOKUP(A75,'درآمد سود سهام'!A:S,13,0),0)</f>
        <v>0</v>
      </c>
      <c r="D75" s="1"/>
      <c r="E75" s="1">
        <f>IFERROR(VLOOKUP(A75,'درآمد ناشی از تغییر قیمت اوراق'!A:Q,9,0),0)</f>
        <v>0</v>
      </c>
      <c r="F75" s="1"/>
      <c r="G75" s="1">
        <f>IFERROR(VLOOKUP(A75,'درآمد ناشی از فروش'!A:Q,9,0),0)</f>
        <v>0</v>
      </c>
      <c r="H75" s="1"/>
      <c r="I75" s="1">
        <f t="shared" si="23"/>
        <v>0</v>
      </c>
      <c r="J75" s="1"/>
      <c r="K75" s="5">
        <f t="shared" si="24"/>
        <v>0</v>
      </c>
      <c r="L75" s="1"/>
      <c r="M75" s="1">
        <f>IFERROR(VLOOKUP(A75,'درآمد سود سهام'!A:S,19,0),0)</f>
        <v>0</v>
      </c>
      <c r="N75" s="1"/>
      <c r="O75" s="1">
        <f>IFERROR(VLOOKUP(A75,'درآمد ناشی از تغییر قیمت اوراق'!A:Q,17,0),0)</f>
        <v>0</v>
      </c>
      <c r="P75" s="1"/>
      <c r="Q75" s="1">
        <f>IFERROR(VLOOKUP(A75,'درآمد ناشی از فروش'!A:Q,17,0),0)</f>
        <v>4137011912</v>
      </c>
      <c r="R75" s="1"/>
      <c r="S75" s="1">
        <f t="shared" si="25"/>
        <v>4137011912</v>
      </c>
      <c r="T75" s="1"/>
      <c r="U75" s="5">
        <f t="shared" si="26"/>
        <v>3.7596515738442106E-4</v>
      </c>
    </row>
    <row r="76" spans="1:21" s="3" customFormat="1" ht="24" x14ac:dyDescent="0.25">
      <c r="A76" s="3" t="s">
        <v>87</v>
      </c>
      <c r="C76" s="1">
        <f>IFERROR(VLOOKUP(A76,'درآمد سود سهام'!A:S,13,0),0)</f>
        <v>0</v>
      </c>
      <c r="D76" s="1"/>
      <c r="E76" s="1">
        <f>IFERROR(VLOOKUP(A76,'درآمد ناشی از تغییر قیمت اوراق'!A:Q,9,0),0)</f>
        <v>0</v>
      </c>
      <c r="F76" s="1"/>
      <c r="G76" s="1">
        <f>IFERROR(VLOOKUP(A76,'درآمد ناشی از فروش'!A:Q,9,0),0)</f>
        <v>0</v>
      </c>
      <c r="H76" s="1"/>
      <c r="I76" s="1">
        <f t="shared" si="23"/>
        <v>0</v>
      </c>
      <c r="J76" s="1"/>
      <c r="K76" s="5">
        <f t="shared" si="24"/>
        <v>0</v>
      </c>
      <c r="L76" s="1"/>
      <c r="M76" s="1">
        <f>IFERROR(VLOOKUP(A76,'درآمد سود سهام'!A:S,19,0),0)</f>
        <v>0</v>
      </c>
      <c r="N76" s="1"/>
      <c r="O76" s="1">
        <f>IFERROR(VLOOKUP(A76,'درآمد ناشی از تغییر قیمت اوراق'!A:Q,17,0),0)</f>
        <v>0</v>
      </c>
      <c r="P76" s="1"/>
      <c r="Q76" s="1">
        <f>IFERROR(VLOOKUP(A76,'درآمد ناشی از فروش'!A:Q,17,0),0)</f>
        <v>3492223618</v>
      </c>
      <c r="R76" s="1"/>
      <c r="S76" s="1">
        <f t="shared" si="25"/>
        <v>3492223618</v>
      </c>
      <c r="T76" s="1"/>
      <c r="U76" s="5">
        <f t="shared" si="26"/>
        <v>3.1736780799556042E-4</v>
      </c>
    </row>
    <row r="77" spans="1:21" s="3" customFormat="1" ht="24" x14ac:dyDescent="0.25">
      <c r="A77" s="3" t="s">
        <v>107</v>
      </c>
      <c r="C77" s="1">
        <f>IFERROR(VLOOKUP(A77,'درآمد سود سهام'!A:S,13,0),0)</f>
        <v>0</v>
      </c>
      <c r="D77" s="1"/>
      <c r="E77" s="1">
        <f>IFERROR(VLOOKUP(A77,'درآمد ناشی از تغییر قیمت اوراق'!A:Q,9,0),0)</f>
        <v>0</v>
      </c>
      <c r="F77" s="1"/>
      <c r="G77" s="1">
        <f>IFERROR(VLOOKUP(A77,'درآمد ناشی از فروش'!A:Q,9,0),0)</f>
        <v>0</v>
      </c>
      <c r="H77" s="1"/>
      <c r="I77" s="1">
        <f t="shared" si="1"/>
        <v>0</v>
      </c>
      <c r="J77" s="1"/>
      <c r="K77" s="5">
        <f t="shared" si="0"/>
        <v>0</v>
      </c>
      <c r="L77" s="1"/>
      <c r="M77" s="1">
        <f>IFERROR(VLOOKUP(A77,'درآمد سود سهام'!A:S,19,0),0)</f>
        <v>0</v>
      </c>
      <c r="N77" s="1"/>
      <c r="O77" s="1">
        <f>IFERROR(VLOOKUP(A77,'درآمد ناشی از تغییر قیمت اوراق'!A:Q,17,0),0)</f>
        <v>0</v>
      </c>
      <c r="P77" s="1"/>
      <c r="Q77" s="1">
        <f>IFERROR(VLOOKUP(A77,'درآمد ناشی از فروش'!A:Q,17,0),0)</f>
        <v>-2428469646</v>
      </c>
      <c r="R77" s="1"/>
      <c r="S77" s="1">
        <f t="shared" si="2"/>
        <v>-2428469646</v>
      </c>
      <c r="T77" s="1"/>
      <c r="U77" s="5">
        <f t="shared" si="3"/>
        <v>-2.2069551456048098E-4</v>
      </c>
    </row>
    <row r="78" spans="1:21" s="3" customFormat="1" ht="24" x14ac:dyDescent="0.25">
      <c r="A78" s="3" t="s">
        <v>88</v>
      </c>
      <c r="C78" s="1">
        <f>IFERROR(VLOOKUP(A78,'درآمد سود سهام'!A:S,13,0),0)</f>
        <v>0</v>
      </c>
      <c r="D78" s="1"/>
      <c r="E78" s="1">
        <f>IFERROR(VLOOKUP(A78,'درآمد ناشی از تغییر قیمت اوراق'!A:Q,9,0),0)</f>
        <v>0</v>
      </c>
      <c r="F78" s="1"/>
      <c r="G78" s="1">
        <f>IFERROR(VLOOKUP(A78,'درآمد ناشی از فروش'!A:Q,9,0),0)</f>
        <v>0</v>
      </c>
      <c r="H78" s="1"/>
      <c r="I78" s="1">
        <f t="shared" si="1"/>
        <v>0</v>
      </c>
      <c r="J78" s="1"/>
      <c r="K78" s="5">
        <f t="shared" si="0"/>
        <v>0</v>
      </c>
      <c r="L78" s="1"/>
      <c r="M78" s="1">
        <f>IFERROR(VLOOKUP(A78,'درآمد سود سهام'!A:S,19,0),0)</f>
        <v>0</v>
      </c>
      <c r="N78" s="1"/>
      <c r="O78" s="1">
        <f>IFERROR(VLOOKUP(A78,'درآمد ناشی از تغییر قیمت اوراق'!A:Q,17,0),0)</f>
        <v>0</v>
      </c>
      <c r="P78" s="1"/>
      <c r="Q78" s="1">
        <f>IFERROR(VLOOKUP(A78,'درآمد ناشی از فروش'!A:Q,17,0),0)</f>
        <v>101159</v>
      </c>
      <c r="R78" s="1"/>
      <c r="S78" s="1">
        <f t="shared" si="2"/>
        <v>101159</v>
      </c>
      <c r="T78" s="1"/>
      <c r="U78" s="5">
        <f t="shared" si="3"/>
        <v>9.1931713431940067E-9</v>
      </c>
    </row>
    <row r="79" spans="1:21" ht="24.75" thickBot="1" x14ac:dyDescent="0.3">
      <c r="A79" s="3" t="s">
        <v>104</v>
      </c>
      <c r="C79" s="1">
        <f>IFERROR(VLOOKUP(A79,'درآمد سود سهام'!A:S,13,0),0)</f>
        <v>0</v>
      </c>
      <c r="E79" s="1">
        <f>IFERROR(VLOOKUP(A79,'درآمد ناشی از تغییر قیمت اوراق'!A:Q,9,0),0)</f>
        <v>6548982000</v>
      </c>
      <c r="G79" s="1">
        <f>IFERROR(VLOOKUP(A79,'درآمد ناشی از فروش'!A:Q,9,0),0)</f>
        <v>0</v>
      </c>
      <c r="I79" s="1">
        <f t="shared" si="1"/>
        <v>6548982000</v>
      </c>
      <c r="K79" s="5">
        <f t="shared" si="0"/>
        <v>1.5043300914979489E-3</v>
      </c>
      <c r="M79" s="1">
        <f>IFERROR(VLOOKUP(A79,'درآمد سود سهام'!A:S,19,0),0)</f>
        <v>2400000000</v>
      </c>
      <c r="O79" s="1">
        <f>IFERROR(VLOOKUP(A79,'درآمد ناشی از تغییر قیمت اوراق'!A:Q,17,0),0)</f>
        <v>13039773365</v>
      </c>
      <c r="Q79" s="1">
        <f>IFERROR(VLOOKUP(A79,'درآمد ناشی از فروش'!A:Q,17,0),0)</f>
        <v>0</v>
      </c>
      <c r="S79" s="1">
        <f t="shared" si="2"/>
        <v>15439773365</v>
      </c>
      <c r="U79" s="5">
        <f t="shared" si="3"/>
        <v>1.4031424000289455E-3</v>
      </c>
    </row>
    <row r="80" spans="1:21" s="3" customFormat="1" ht="24.75" thickBot="1" x14ac:dyDescent="0.3">
      <c r="C80" s="2">
        <f>SUM(C8:C79)</f>
        <v>153558863444</v>
      </c>
      <c r="E80" s="2">
        <f>SUM(E8:E79)</f>
        <v>4029687497600</v>
      </c>
      <c r="G80" s="2">
        <f>SUM(G8:G79)</f>
        <v>170174498522</v>
      </c>
      <c r="I80" s="2">
        <f>SUM(I8:I79)</f>
        <v>4353420859566</v>
      </c>
      <c r="K80" s="13">
        <f>SUM(K8:K79)</f>
        <v>1.0000000000000002</v>
      </c>
      <c r="M80" s="2">
        <f>SUM(M8:M79)</f>
        <v>706023461828</v>
      </c>
      <c r="O80" s="2">
        <f>SUM(O8:O79)</f>
        <v>9932094537229</v>
      </c>
      <c r="Q80" s="2">
        <f>SUM(Q8:Q79)</f>
        <v>365592931980</v>
      </c>
      <c r="S80" s="2">
        <f>SUM(S8:S79)</f>
        <v>11003710931037</v>
      </c>
      <c r="U80" s="13">
        <f>SUM(U8:U79)</f>
        <v>1.0000000000000002</v>
      </c>
    </row>
    <row r="81" ht="23.25" thickTop="1" x14ac:dyDescent="0.25"/>
  </sheetData>
  <mergeCells count="16">
    <mergeCell ref="S7"/>
    <mergeCell ref="U7"/>
    <mergeCell ref="M6:U6"/>
    <mergeCell ref="A2:U2"/>
    <mergeCell ref="A3:U3"/>
    <mergeCell ref="A4:U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899A2-9400-4A38-A1FD-CB4D944E9225}">
  <dimension ref="A2:S45"/>
  <sheetViews>
    <sheetView rightToLeft="1" zoomScale="85" zoomScaleNormal="85" workbookViewId="0">
      <selection activeCell="A2" sqref="A2:Y2"/>
    </sheetView>
  </sheetViews>
  <sheetFormatPr defaultRowHeight="18.75" x14ac:dyDescent="0.25"/>
  <cols>
    <col min="1" max="1" width="28" style="7" bestFit="1" customWidth="1"/>
    <col min="2" max="2" width="1" style="7" customWidth="1"/>
    <col min="3" max="3" width="20" style="7" customWidth="1"/>
    <col min="4" max="4" width="1" style="7" customWidth="1"/>
    <col min="5" max="5" width="35" style="7" customWidth="1"/>
    <col min="6" max="6" width="1" style="7" customWidth="1"/>
    <col min="7" max="7" width="24" style="7" customWidth="1"/>
    <col min="8" max="8" width="1" style="7" customWidth="1"/>
    <col min="9" max="9" width="23" style="7" customWidth="1"/>
    <col min="10" max="10" width="1" style="7" customWidth="1"/>
    <col min="11" max="11" width="22" style="7" customWidth="1"/>
    <col min="12" max="12" width="1" style="7" customWidth="1"/>
    <col min="13" max="13" width="24" style="7" customWidth="1"/>
    <col min="14" max="14" width="1" style="7" customWidth="1"/>
    <col min="15" max="15" width="23" style="7" customWidth="1"/>
    <col min="16" max="16" width="1" style="7" customWidth="1"/>
    <col min="17" max="17" width="22" style="7" customWidth="1"/>
    <col min="18" max="18" width="1" style="7" customWidth="1"/>
    <col min="19" max="19" width="24" style="7" customWidth="1"/>
    <col min="20" max="20" width="1" style="7" customWidth="1"/>
    <col min="21" max="21" width="9.140625" style="7" customWidth="1"/>
    <col min="22" max="16384" width="9.140625" style="7"/>
  </cols>
  <sheetData>
    <row r="2" spans="1:19" ht="26.25" x14ac:dyDescent="0.25">
      <c r="A2" s="32" t="s">
        <v>60</v>
      </c>
      <c r="B2" s="32" t="s">
        <v>0</v>
      </c>
      <c r="C2" s="32" t="s">
        <v>0</v>
      </c>
      <c r="D2" s="32" t="s">
        <v>0</v>
      </c>
      <c r="E2" s="32" t="s">
        <v>0</v>
      </c>
      <c r="F2" s="32" t="s">
        <v>0</v>
      </c>
      <c r="G2" s="32" t="s">
        <v>0</v>
      </c>
      <c r="H2" s="32" t="s">
        <v>0</v>
      </c>
      <c r="I2" s="32" t="s">
        <v>0</v>
      </c>
      <c r="J2" s="32" t="s">
        <v>0</v>
      </c>
      <c r="K2" s="32" t="s">
        <v>0</v>
      </c>
      <c r="L2" s="32" t="s">
        <v>0</v>
      </c>
      <c r="M2" s="32" t="s">
        <v>0</v>
      </c>
      <c r="N2" s="32" t="s">
        <v>0</v>
      </c>
      <c r="O2" s="32" t="s">
        <v>0</v>
      </c>
      <c r="P2" s="32" t="s">
        <v>0</v>
      </c>
      <c r="Q2" s="32" t="s">
        <v>0</v>
      </c>
      <c r="R2" s="32" t="s">
        <v>0</v>
      </c>
      <c r="S2" s="32" t="s">
        <v>0</v>
      </c>
    </row>
    <row r="3" spans="1:19" ht="26.25" x14ac:dyDescent="0.25">
      <c r="A3" s="32" t="s">
        <v>38</v>
      </c>
      <c r="B3" s="32" t="s">
        <v>38</v>
      </c>
      <c r="C3" s="32" t="s">
        <v>38</v>
      </c>
      <c r="D3" s="32" t="s">
        <v>38</v>
      </c>
      <c r="E3" s="32" t="s">
        <v>38</v>
      </c>
      <c r="F3" s="32" t="s">
        <v>38</v>
      </c>
      <c r="G3" s="32" t="s">
        <v>38</v>
      </c>
      <c r="H3" s="32" t="s">
        <v>38</v>
      </c>
      <c r="I3" s="32" t="s">
        <v>38</v>
      </c>
      <c r="J3" s="32" t="s">
        <v>38</v>
      </c>
      <c r="K3" s="32" t="s">
        <v>38</v>
      </c>
      <c r="L3" s="32" t="s">
        <v>38</v>
      </c>
      <c r="M3" s="32" t="s">
        <v>38</v>
      </c>
      <c r="N3" s="32" t="s">
        <v>38</v>
      </c>
      <c r="O3" s="32" t="s">
        <v>38</v>
      </c>
      <c r="P3" s="32" t="s">
        <v>38</v>
      </c>
      <c r="Q3" s="32" t="s">
        <v>38</v>
      </c>
      <c r="R3" s="32" t="s">
        <v>38</v>
      </c>
      <c r="S3" s="32" t="s">
        <v>38</v>
      </c>
    </row>
    <row r="4" spans="1:19" ht="26.25" x14ac:dyDescent="0.25">
      <c r="A4" s="32" t="str">
        <f>+سپرده!A4</f>
        <v>برای ماه منتهی به 1405/06/31</v>
      </c>
      <c r="B4" s="32" t="s">
        <v>62</v>
      </c>
      <c r="C4" s="32" t="s">
        <v>62</v>
      </c>
      <c r="D4" s="32" t="s">
        <v>62</v>
      </c>
      <c r="E4" s="32" t="s">
        <v>62</v>
      </c>
      <c r="F4" s="32" t="s">
        <v>62</v>
      </c>
      <c r="G4" s="32" t="s">
        <v>62</v>
      </c>
      <c r="H4" s="32" t="s">
        <v>62</v>
      </c>
      <c r="I4" s="32" t="s">
        <v>62</v>
      </c>
      <c r="J4" s="32" t="s">
        <v>62</v>
      </c>
      <c r="K4" s="32" t="s">
        <v>62</v>
      </c>
      <c r="L4" s="32" t="s">
        <v>62</v>
      </c>
      <c r="M4" s="32" t="s">
        <v>62</v>
      </c>
      <c r="N4" s="32" t="s">
        <v>62</v>
      </c>
      <c r="O4" s="32" t="s">
        <v>62</v>
      </c>
      <c r="P4" s="32" t="s">
        <v>62</v>
      </c>
      <c r="Q4" s="32" t="s">
        <v>62</v>
      </c>
      <c r="R4" s="32" t="s">
        <v>62</v>
      </c>
      <c r="S4" s="32" t="s">
        <v>62</v>
      </c>
    </row>
    <row r="6" spans="1:19" ht="27" thickBot="1" x14ac:dyDescent="0.3">
      <c r="A6" s="33" t="s">
        <v>3</v>
      </c>
      <c r="C6" s="33" t="s">
        <v>64</v>
      </c>
      <c r="D6" s="33" t="s">
        <v>64</v>
      </c>
      <c r="E6" s="33" t="s">
        <v>64</v>
      </c>
      <c r="F6" s="33" t="s">
        <v>64</v>
      </c>
      <c r="G6" s="33" t="s">
        <v>64</v>
      </c>
      <c r="I6" s="33" t="s">
        <v>40</v>
      </c>
      <c r="J6" s="33" t="s">
        <v>40</v>
      </c>
      <c r="K6" s="33" t="s">
        <v>40</v>
      </c>
      <c r="L6" s="33" t="s">
        <v>40</v>
      </c>
      <c r="M6" s="33" t="s">
        <v>40</v>
      </c>
      <c r="O6" s="33" t="s">
        <v>41</v>
      </c>
      <c r="P6" s="33" t="s">
        <v>41</v>
      </c>
      <c r="Q6" s="33" t="s">
        <v>41</v>
      </c>
      <c r="R6" s="33" t="s">
        <v>41</v>
      </c>
      <c r="S6" s="33" t="s">
        <v>41</v>
      </c>
    </row>
    <row r="7" spans="1:19" ht="27" thickBot="1" x14ac:dyDescent="0.3">
      <c r="A7" s="33" t="s">
        <v>3</v>
      </c>
      <c r="C7" s="18" t="s">
        <v>65</v>
      </c>
      <c r="E7" s="18" t="s">
        <v>66</v>
      </c>
      <c r="G7" s="18" t="s">
        <v>67</v>
      </c>
      <c r="I7" s="18" t="s">
        <v>68</v>
      </c>
      <c r="K7" s="18" t="s">
        <v>44</v>
      </c>
      <c r="M7" s="18" t="s">
        <v>69</v>
      </c>
      <c r="O7" s="18" t="s">
        <v>68</v>
      </c>
      <c r="Q7" s="18" t="s">
        <v>44</v>
      </c>
      <c r="S7" s="18" t="s">
        <v>69</v>
      </c>
    </row>
    <row r="8" spans="1:19" ht="21" x14ac:dyDescent="0.25">
      <c r="A8" s="9" t="s">
        <v>22</v>
      </c>
      <c r="C8" s="7" t="s">
        <v>121</v>
      </c>
      <c r="E8" s="7" t="s">
        <v>121</v>
      </c>
      <c r="G8" s="7" t="s">
        <v>121</v>
      </c>
      <c r="I8" s="7">
        <v>0</v>
      </c>
      <c r="K8" s="7">
        <v>0</v>
      </c>
      <c r="M8" s="7">
        <v>0</v>
      </c>
      <c r="O8" s="7">
        <v>4786071025</v>
      </c>
      <c r="Q8" s="7">
        <v>-377450396</v>
      </c>
      <c r="S8" s="7">
        <f>+Q8+O8</f>
        <v>4408620629</v>
      </c>
    </row>
    <row r="9" spans="1:19" ht="21" x14ac:dyDescent="0.25">
      <c r="A9" s="9" t="s">
        <v>17</v>
      </c>
      <c r="C9" s="7" t="s">
        <v>121</v>
      </c>
      <c r="E9" s="7" t="s">
        <v>121</v>
      </c>
      <c r="G9" s="7" t="s">
        <v>121</v>
      </c>
      <c r="I9" s="7">
        <v>0</v>
      </c>
      <c r="K9" s="7">
        <v>0</v>
      </c>
      <c r="M9" s="7">
        <v>0</v>
      </c>
      <c r="O9" s="7">
        <v>24825003720</v>
      </c>
      <c r="Q9" s="7">
        <v>-483495707</v>
      </c>
      <c r="S9" s="7">
        <f>+Q9+O9</f>
        <v>24341508013</v>
      </c>
    </row>
    <row r="10" spans="1:19" ht="21" x14ac:dyDescent="0.25">
      <c r="A10" s="9" t="s">
        <v>124</v>
      </c>
      <c r="C10" s="7" t="s">
        <v>121</v>
      </c>
      <c r="E10" s="7" t="s">
        <v>121</v>
      </c>
      <c r="G10" s="7" t="s">
        <v>121</v>
      </c>
      <c r="I10" s="7">
        <v>0</v>
      </c>
      <c r="K10" s="7">
        <v>0</v>
      </c>
      <c r="M10" s="7">
        <v>0</v>
      </c>
      <c r="O10" s="7">
        <v>402000000</v>
      </c>
      <c r="Q10" s="7">
        <v>-13311258</v>
      </c>
      <c r="S10" s="7">
        <f>+Q10+O10</f>
        <v>388688742</v>
      </c>
    </row>
    <row r="11" spans="1:19" ht="21" x14ac:dyDescent="0.25">
      <c r="A11" s="9" t="s">
        <v>73</v>
      </c>
      <c r="C11" s="7" t="s">
        <v>121</v>
      </c>
      <c r="E11" s="7" t="s">
        <v>121</v>
      </c>
      <c r="G11" s="7" t="s">
        <v>121</v>
      </c>
      <c r="I11" s="7">
        <v>0</v>
      </c>
      <c r="K11" s="7">
        <v>0</v>
      </c>
      <c r="M11" s="7">
        <v>0</v>
      </c>
      <c r="O11" s="7">
        <v>3775313556</v>
      </c>
      <c r="Q11" s="7">
        <v>0</v>
      </c>
      <c r="S11" s="7">
        <f>+Q11+O11</f>
        <v>3775313556</v>
      </c>
    </row>
    <row r="12" spans="1:19" ht="21" x14ac:dyDescent="0.25">
      <c r="A12" s="9" t="s">
        <v>79</v>
      </c>
      <c r="C12" s="7" t="s">
        <v>121</v>
      </c>
      <c r="E12" s="7" t="s">
        <v>121</v>
      </c>
      <c r="G12" s="7" t="s">
        <v>121</v>
      </c>
      <c r="I12" s="7">
        <v>0</v>
      </c>
      <c r="K12" s="7">
        <v>0</v>
      </c>
      <c r="M12" s="7">
        <v>0</v>
      </c>
      <c r="O12" s="7">
        <v>42750000000</v>
      </c>
      <c r="Q12" s="7">
        <v>0</v>
      </c>
      <c r="S12" s="7">
        <f>+Q12+O12</f>
        <v>42750000000</v>
      </c>
    </row>
    <row r="13" spans="1:19" ht="21" x14ac:dyDescent="0.25">
      <c r="A13" s="9" t="s">
        <v>76</v>
      </c>
      <c r="C13" s="7" t="s">
        <v>121</v>
      </c>
      <c r="E13" s="7" t="s">
        <v>121</v>
      </c>
      <c r="G13" s="7" t="s">
        <v>121</v>
      </c>
      <c r="I13" s="7">
        <v>0</v>
      </c>
      <c r="K13" s="7">
        <v>0</v>
      </c>
      <c r="M13" s="7">
        <v>0</v>
      </c>
      <c r="O13" s="7">
        <v>22000000000</v>
      </c>
      <c r="Q13" s="7">
        <v>-868421053</v>
      </c>
      <c r="S13" s="7">
        <f t="shared" ref="S13:S44" si="0">+Q13+O13</f>
        <v>21131578947</v>
      </c>
    </row>
    <row r="14" spans="1:19" ht="21" x14ac:dyDescent="0.25">
      <c r="A14" s="9" t="s">
        <v>113</v>
      </c>
      <c r="C14" s="7" t="s">
        <v>121</v>
      </c>
      <c r="E14" s="7" t="s">
        <v>121</v>
      </c>
      <c r="G14" s="7" t="s">
        <v>121</v>
      </c>
      <c r="I14" s="7">
        <v>0</v>
      </c>
      <c r="K14" s="7">
        <v>0</v>
      </c>
      <c r="M14" s="7">
        <v>0</v>
      </c>
      <c r="O14" s="7">
        <v>8000000000</v>
      </c>
      <c r="Q14" s="7">
        <v>-873703478</v>
      </c>
      <c r="S14" s="7">
        <f t="shared" si="0"/>
        <v>7126296522</v>
      </c>
    </row>
    <row r="15" spans="1:19" ht="21" x14ac:dyDescent="0.25">
      <c r="A15" s="9" t="s">
        <v>85</v>
      </c>
      <c r="C15" s="7" t="s">
        <v>121</v>
      </c>
      <c r="E15" s="7" t="s">
        <v>121</v>
      </c>
      <c r="G15" s="7" t="s">
        <v>121</v>
      </c>
      <c r="I15" s="7">
        <v>0</v>
      </c>
      <c r="K15" s="7">
        <v>0</v>
      </c>
      <c r="M15" s="7">
        <v>0</v>
      </c>
      <c r="O15" s="7">
        <v>14250000</v>
      </c>
      <c r="Q15" s="7">
        <v>-333612</v>
      </c>
      <c r="S15" s="7">
        <f t="shared" si="0"/>
        <v>13916388</v>
      </c>
    </row>
    <row r="16" spans="1:19" ht="21" x14ac:dyDescent="0.25">
      <c r="A16" s="9" t="s">
        <v>63</v>
      </c>
      <c r="C16" s="7" t="s">
        <v>121</v>
      </c>
      <c r="E16" s="7" t="s">
        <v>121</v>
      </c>
      <c r="G16" s="7" t="s">
        <v>121</v>
      </c>
      <c r="I16" s="7">
        <v>0</v>
      </c>
      <c r="K16" s="7">
        <v>0</v>
      </c>
      <c r="M16" s="7">
        <v>0</v>
      </c>
      <c r="O16" s="7">
        <v>5541247500</v>
      </c>
      <c r="Q16" s="7">
        <v>-420854241</v>
      </c>
      <c r="S16" s="7">
        <f t="shared" si="0"/>
        <v>5120393259</v>
      </c>
    </row>
    <row r="17" spans="1:19" ht="21" x14ac:dyDescent="0.25">
      <c r="A17" s="9" t="s">
        <v>72</v>
      </c>
      <c r="C17" s="7" t="s">
        <v>121</v>
      </c>
      <c r="E17" s="7" t="s">
        <v>121</v>
      </c>
      <c r="G17" s="7" t="s">
        <v>121</v>
      </c>
      <c r="I17" s="7">
        <v>0</v>
      </c>
      <c r="K17" s="7">
        <v>0</v>
      </c>
      <c r="M17" s="7">
        <v>0</v>
      </c>
      <c r="O17" s="7">
        <v>177737143050</v>
      </c>
      <c r="Q17" s="7">
        <v>0</v>
      </c>
      <c r="S17" s="7">
        <f t="shared" si="0"/>
        <v>177737143050</v>
      </c>
    </row>
    <row r="18" spans="1:19" ht="21" x14ac:dyDescent="0.25">
      <c r="A18" s="9" t="s">
        <v>70</v>
      </c>
      <c r="C18" s="7" t="s">
        <v>121</v>
      </c>
      <c r="E18" s="7" t="s">
        <v>121</v>
      </c>
      <c r="G18" s="7" t="s">
        <v>121</v>
      </c>
      <c r="I18" s="7">
        <v>0</v>
      </c>
      <c r="K18" s="7">
        <v>0</v>
      </c>
      <c r="M18" s="7">
        <v>0</v>
      </c>
      <c r="O18" s="7">
        <v>71999999760</v>
      </c>
      <c r="Q18" s="7">
        <v>-972972970</v>
      </c>
      <c r="S18" s="7">
        <f t="shared" si="0"/>
        <v>71027026790</v>
      </c>
    </row>
    <row r="19" spans="1:19" ht="21" x14ac:dyDescent="0.25">
      <c r="A19" s="9" t="s">
        <v>90</v>
      </c>
      <c r="C19" s="7" t="s">
        <v>121</v>
      </c>
      <c r="E19" s="7" t="s">
        <v>121</v>
      </c>
      <c r="G19" s="7" t="s">
        <v>121</v>
      </c>
      <c r="I19" s="7">
        <v>0</v>
      </c>
      <c r="K19" s="7">
        <v>0</v>
      </c>
      <c r="M19" s="7">
        <v>0</v>
      </c>
      <c r="O19" s="7">
        <v>5923440000</v>
      </c>
      <c r="Q19" s="7">
        <v>-541845476</v>
      </c>
      <c r="S19" s="7">
        <f t="shared" si="0"/>
        <v>5381594524</v>
      </c>
    </row>
    <row r="20" spans="1:19" ht="21" x14ac:dyDescent="0.25">
      <c r="A20" s="9" t="s">
        <v>115</v>
      </c>
      <c r="C20" s="7" t="s">
        <v>121</v>
      </c>
      <c r="E20" s="7" t="s">
        <v>121</v>
      </c>
      <c r="G20" s="7" t="s">
        <v>121</v>
      </c>
      <c r="I20" s="7">
        <v>0</v>
      </c>
      <c r="K20" s="7">
        <v>0</v>
      </c>
      <c r="M20" s="7">
        <v>0</v>
      </c>
      <c r="O20" s="7">
        <v>592000000</v>
      </c>
      <c r="Q20" s="7">
        <v>0</v>
      </c>
      <c r="S20" s="7">
        <f t="shared" si="0"/>
        <v>592000000</v>
      </c>
    </row>
    <row r="21" spans="1:19" ht="21" x14ac:dyDescent="0.25">
      <c r="A21" s="9" t="s">
        <v>24</v>
      </c>
      <c r="C21" s="7" t="s">
        <v>121</v>
      </c>
      <c r="E21" s="7" t="s">
        <v>121</v>
      </c>
      <c r="G21" s="7" t="s">
        <v>121</v>
      </c>
      <c r="I21" s="7">
        <v>0</v>
      </c>
      <c r="K21" s="7">
        <v>0</v>
      </c>
      <c r="M21" s="7">
        <v>0</v>
      </c>
      <c r="O21" s="7">
        <v>32143241185</v>
      </c>
      <c r="Q21" s="7">
        <v>0</v>
      </c>
      <c r="S21" s="7">
        <f t="shared" si="0"/>
        <v>32143241185</v>
      </c>
    </row>
    <row r="22" spans="1:19" ht="21" x14ac:dyDescent="0.25">
      <c r="A22" s="9" t="s">
        <v>61</v>
      </c>
      <c r="C22" s="7" t="s">
        <v>121</v>
      </c>
      <c r="E22" s="7" t="s">
        <v>121</v>
      </c>
      <c r="G22" s="7" t="s">
        <v>121</v>
      </c>
      <c r="I22" s="7">
        <v>0</v>
      </c>
      <c r="K22" s="7">
        <v>0</v>
      </c>
      <c r="M22" s="7">
        <v>0</v>
      </c>
      <c r="O22" s="7">
        <v>9725200000</v>
      </c>
      <c r="Q22" s="7">
        <v>0</v>
      </c>
      <c r="S22" s="7">
        <f t="shared" si="0"/>
        <v>9725200000</v>
      </c>
    </row>
    <row r="23" spans="1:19" ht="21" x14ac:dyDescent="0.25">
      <c r="A23" s="9" t="s">
        <v>29</v>
      </c>
      <c r="C23" s="7" t="s">
        <v>121</v>
      </c>
      <c r="E23" s="7" t="s">
        <v>121</v>
      </c>
      <c r="G23" s="7" t="s">
        <v>121</v>
      </c>
      <c r="I23" s="7">
        <v>0</v>
      </c>
      <c r="K23" s="7">
        <v>0</v>
      </c>
      <c r="M23" s="7">
        <v>0</v>
      </c>
      <c r="O23" s="7">
        <v>5700000000</v>
      </c>
      <c r="Q23" s="7">
        <v>-152000000</v>
      </c>
      <c r="S23" s="7">
        <f t="shared" si="0"/>
        <v>5548000000</v>
      </c>
    </row>
    <row r="24" spans="1:19" ht="21" x14ac:dyDescent="0.25">
      <c r="A24" s="9" t="s">
        <v>122</v>
      </c>
      <c r="C24" s="7" t="s">
        <v>121</v>
      </c>
      <c r="E24" s="7" t="s">
        <v>121</v>
      </c>
      <c r="G24" s="7" t="s">
        <v>121</v>
      </c>
      <c r="I24" s="7">
        <v>0</v>
      </c>
      <c r="K24" s="7">
        <v>0</v>
      </c>
      <c r="M24" s="7">
        <v>0</v>
      </c>
      <c r="O24" s="7">
        <v>4393000000</v>
      </c>
      <c r="Q24" s="7">
        <v>-65213225</v>
      </c>
      <c r="S24" s="7">
        <f t="shared" si="0"/>
        <v>4327786775</v>
      </c>
    </row>
    <row r="25" spans="1:19" ht="21" x14ac:dyDescent="0.25">
      <c r="A25" s="9" t="s">
        <v>116</v>
      </c>
      <c r="C25" s="7" t="s">
        <v>121</v>
      </c>
      <c r="E25" s="7" t="s">
        <v>121</v>
      </c>
      <c r="G25" s="7" t="s">
        <v>121</v>
      </c>
      <c r="I25" s="7">
        <v>0</v>
      </c>
      <c r="K25" s="7">
        <v>0</v>
      </c>
      <c r="M25" s="7">
        <v>0</v>
      </c>
      <c r="O25" s="7">
        <v>5369414612</v>
      </c>
      <c r="Q25" s="7">
        <v>-205155499</v>
      </c>
      <c r="S25" s="7">
        <f t="shared" si="0"/>
        <v>5164259113</v>
      </c>
    </row>
    <row r="26" spans="1:19" ht="21" x14ac:dyDescent="0.25">
      <c r="A26" s="9" t="s">
        <v>93</v>
      </c>
      <c r="C26" s="7" t="s">
        <v>121</v>
      </c>
      <c r="E26" s="7" t="s">
        <v>121</v>
      </c>
      <c r="G26" s="7" t="s">
        <v>121</v>
      </c>
      <c r="I26" s="7">
        <v>0</v>
      </c>
      <c r="K26" s="7">
        <v>0</v>
      </c>
      <c r="M26" s="7">
        <v>0</v>
      </c>
      <c r="O26" s="7">
        <v>6900623460</v>
      </c>
      <c r="Q26" s="7">
        <v>-708300011</v>
      </c>
      <c r="S26" s="7">
        <f t="shared" si="0"/>
        <v>6192323449</v>
      </c>
    </row>
    <row r="27" spans="1:19" ht="21" x14ac:dyDescent="0.25">
      <c r="A27" s="9" t="s">
        <v>25</v>
      </c>
      <c r="C27" s="7" t="s">
        <v>121</v>
      </c>
      <c r="E27" s="7" t="s">
        <v>121</v>
      </c>
      <c r="G27" s="7" t="s">
        <v>121</v>
      </c>
      <c r="I27" s="7">
        <v>0</v>
      </c>
      <c r="K27" s="7">
        <v>0</v>
      </c>
      <c r="M27" s="7">
        <v>0</v>
      </c>
      <c r="O27" s="7">
        <v>5214520044</v>
      </c>
      <c r="Q27" s="7">
        <v>0</v>
      </c>
      <c r="S27" s="7">
        <f t="shared" si="0"/>
        <v>5214520044</v>
      </c>
    </row>
    <row r="28" spans="1:19" ht="21" x14ac:dyDescent="0.25">
      <c r="A28" s="9" t="s">
        <v>112</v>
      </c>
      <c r="C28" s="7" t="s">
        <v>139</v>
      </c>
      <c r="E28" s="7">
        <v>6391967</v>
      </c>
      <c r="G28" s="7">
        <v>1915</v>
      </c>
      <c r="I28" s="7">
        <v>12240616805</v>
      </c>
      <c r="K28" s="7">
        <v>-813954059</v>
      </c>
      <c r="M28" s="7">
        <f t="shared" ref="M28" si="1">+K28+I28</f>
        <v>11426662746</v>
      </c>
      <c r="O28" s="7">
        <v>12240616805</v>
      </c>
      <c r="Q28" s="7">
        <v>-813954059</v>
      </c>
      <c r="S28" s="7">
        <f t="shared" si="0"/>
        <v>11426662746</v>
      </c>
    </row>
    <row r="29" spans="1:19" ht="21" x14ac:dyDescent="0.25">
      <c r="A29" s="9" t="s">
        <v>18</v>
      </c>
      <c r="C29" s="7" t="s">
        <v>121</v>
      </c>
      <c r="E29" s="7" t="s">
        <v>121</v>
      </c>
      <c r="G29" s="7" t="s">
        <v>121</v>
      </c>
      <c r="I29" s="7">
        <v>0</v>
      </c>
      <c r="K29" s="7">
        <v>0</v>
      </c>
      <c r="M29" s="7">
        <v>0</v>
      </c>
      <c r="O29" s="7">
        <v>39965967300</v>
      </c>
      <c r="Q29" s="7">
        <v>-325809516</v>
      </c>
      <c r="S29" s="7">
        <f t="shared" si="0"/>
        <v>39640157784</v>
      </c>
    </row>
    <row r="30" spans="1:19" ht="21" x14ac:dyDescent="0.25">
      <c r="A30" s="9" t="s">
        <v>16</v>
      </c>
      <c r="C30" s="7" t="s">
        <v>121</v>
      </c>
      <c r="E30" s="7" t="s">
        <v>121</v>
      </c>
      <c r="G30" s="7" t="s">
        <v>121</v>
      </c>
      <c r="I30" s="7">
        <v>0</v>
      </c>
      <c r="K30" s="7">
        <v>0</v>
      </c>
      <c r="M30" s="7">
        <v>0</v>
      </c>
      <c r="O30" s="7">
        <v>8190000000</v>
      </c>
      <c r="Q30" s="7">
        <v>0</v>
      </c>
      <c r="S30" s="7">
        <f t="shared" si="0"/>
        <v>8190000000</v>
      </c>
    </row>
    <row r="31" spans="1:19" ht="21" x14ac:dyDescent="0.25">
      <c r="A31" s="9" t="s">
        <v>108</v>
      </c>
      <c r="C31" s="7" t="s">
        <v>140</v>
      </c>
      <c r="E31" s="7">
        <v>1000000</v>
      </c>
      <c r="G31" s="7">
        <v>270</v>
      </c>
      <c r="I31" s="7">
        <v>270000000</v>
      </c>
      <c r="K31" s="7">
        <v>-15513234</v>
      </c>
      <c r="M31" s="7">
        <f t="shared" ref="M31" si="2">+K31+I31</f>
        <v>254486766</v>
      </c>
      <c r="O31" s="7">
        <v>270000000</v>
      </c>
      <c r="Q31" s="7">
        <v>-15513234</v>
      </c>
      <c r="S31" s="7">
        <f t="shared" si="0"/>
        <v>254486766</v>
      </c>
    </row>
    <row r="32" spans="1:19" ht="21" x14ac:dyDescent="0.25">
      <c r="A32" s="9" t="s">
        <v>91</v>
      </c>
      <c r="C32" s="7" t="s">
        <v>121</v>
      </c>
      <c r="E32" s="7" t="s">
        <v>121</v>
      </c>
      <c r="G32" s="7" t="s">
        <v>121</v>
      </c>
      <c r="I32" s="7">
        <v>0</v>
      </c>
      <c r="K32" s="7">
        <v>0</v>
      </c>
      <c r="M32" s="7">
        <v>0</v>
      </c>
      <c r="O32" s="7">
        <v>2235293950</v>
      </c>
      <c r="Q32" s="7">
        <v>-81149285</v>
      </c>
      <c r="S32" s="7">
        <f t="shared" si="0"/>
        <v>2154144665</v>
      </c>
    </row>
    <row r="33" spans="1:19" ht="21" x14ac:dyDescent="0.25">
      <c r="A33" s="9" t="s">
        <v>118</v>
      </c>
      <c r="C33" s="7" t="s">
        <v>141</v>
      </c>
      <c r="E33" s="7">
        <v>27270514</v>
      </c>
      <c r="G33" s="7">
        <v>480</v>
      </c>
      <c r="I33" s="7">
        <v>13089846720</v>
      </c>
      <c r="K33" s="7">
        <v>-924871411</v>
      </c>
      <c r="M33" s="7">
        <f t="shared" ref="M33:M34" si="3">+K33+I33</f>
        <v>12164975309</v>
      </c>
      <c r="O33" s="7">
        <v>13089846720</v>
      </c>
      <c r="Q33" s="7">
        <v>-924871411</v>
      </c>
      <c r="S33" s="7">
        <f t="shared" si="0"/>
        <v>12164975309</v>
      </c>
    </row>
    <row r="34" spans="1:19" ht="21" x14ac:dyDescent="0.25">
      <c r="A34" s="9" t="s">
        <v>78</v>
      </c>
      <c r="C34" s="7" t="s">
        <v>142</v>
      </c>
      <c r="E34" s="7">
        <v>6000000</v>
      </c>
      <c r="G34" s="7">
        <v>4155</v>
      </c>
      <c r="I34" s="7">
        <v>24930000000</v>
      </c>
      <c r="K34" s="7">
        <v>-186424201</v>
      </c>
      <c r="M34" s="7">
        <f t="shared" si="3"/>
        <v>24743575799</v>
      </c>
      <c r="O34" s="7">
        <v>24930000000</v>
      </c>
      <c r="Q34" s="7">
        <v>-186424201</v>
      </c>
      <c r="S34" s="7">
        <f t="shared" si="0"/>
        <v>24743575799</v>
      </c>
    </row>
    <row r="35" spans="1:19" ht="21" x14ac:dyDescent="0.25">
      <c r="A35" s="9" t="s">
        <v>96</v>
      </c>
      <c r="C35" s="7" t="s">
        <v>121</v>
      </c>
      <c r="E35" s="7" t="s">
        <v>121</v>
      </c>
      <c r="G35" s="7" t="s">
        <v>121</v>
      </c>
      <c r="I35" s="7">
        <v>0</v>
      </c>
      <c r="K35" s="7">
        <v>0</v>
      </c>
      <c r="M35" s="7">
        <v>0</v>
      </c>
      <c r="O35" s="7">
        <v>175000000</v>
      </c>
      <c r="Q35" s="7">
        <v>-19017094</v>
      </c>
      <c r="S35" s="7">
        <f t="shared" si="0"/>
        <v>155982906</v>
      </c>
    </row>
    <row r="36" spans="1:19" ht="21" x14ac:dyDescent="0.25">
      <c r="A36" s="9" t="s">
        <v>80</v>
      </c>
      <c r="C36" s="7" t="s">
        <v>121</v>
      </c>
      <c r="E36" s="7" t="s">
        <v>121</v>
      </c>
      <c r="G36" s="7" t="s">
        <v>121</v>
      </c>
      <c r="I36" s="7">
        <v>0</v>
      </c>
      <c r="K36" s="7">
        <v>0</v>
      </c>
      <c r="M36" s="7">
        <v>0</v>
      </c>
      <c r="O36" s="7">
        <v>7346298000</v>
      </c>
      <c r="Q36" s="7">
        <v>-195901280</v>
      </c>
      <c r="S36" s="7">
        <f t="shared" si="0"/>
        <v>7150396720</v>
      </c>
    </row>
    <row r="37" spans="1:19" ht="21" x14ac:dyDescent="0.25">
      <c r="A37" s="9" t="s">
        <v>15</v>
      </c>
      <c r="C37" s="7" t="s">
        <v>121</v>
      </c>
      <c r="E37" s="7" t="s">
        <v>121</v>
      </c>
      <c r="G37" s="7" t="s">
        <v>121</v>
      </c>
      <c r="I37" s="7">
        <v>0</v>
      </c>
      <c r="K37" s="7">
        <v>0</v>
      </c>
      <c r="M37" s="7">
        <v>0</v>
      </c>
      <c r="O37" s="7">
        <v>20802600000</v>
      </c>
      <c r="Q37" s="7">
        <v>-581697204</v>
      </c>
      <c r="S37" s="7">
        <f t="shared" si="0"/>
        <v>20220902796</v>
      </c>
    </row>
    <row r="38" spans="1:19" ht="21" x14ac:dyDescent="0.25">
      <c r="A38" s="9" t="s">
        <v>23</v>
      </c>
      <c r="C38" s="7" t="s">
        <v>121</v>
      </c>
      <c r="E38" s="7" t="s">
        <v>121</v>
      </c>
      <c r="G38" s="7" t="s">
        <v>121</v>
      </c>
      <c r="I38" s="7">
        <v>0</v>
      </c>
      <c r="K38" s="7">
        <v>0</v>
      </c>
      <c r="M38" s="7">
        <v>0</v>
      </c>
      <c r="O38" s="7">
        <v>7150000000</v>
      </c>
      <c r="Q38" s="7">
        <v>-125100942</v>
      </c>
      <c r="S38" s="7">
        <f t="shared" si="0"/>
        <v>7024899058</v>
      </c>
    </row>
    <row r="39" spans="1:19" ht="21" x14ac:dyDescent="0.25">
      <c r="A39" s="9" t="s">
        <v>81</v>
      </c>
      <c r="C39" s="7" t="s">
        <v>121</v>
      </c>
      <c r="E39" s="7" t="s">
        <v>121</v>
      </c>
      <c r="G39" s="7" t="s">
        <v>121</v>
      </c>
      <c r="I39" s="7">
        <v>0</v>
      </c>
      <c r="K39" s="7">
        <v>0</v>
      </c>
      <c r="M39" s="7">
        <v>0</v>
      </c>
      <c r="O39" s="7">
        <v>13634997560</v>
      </c>
      <c r="Q39" s="7">
        <v>0</v>
      </c>
      <c r="S39" s="7">
        <f t="shared" si="0"/>
        <v>13634997560</v>
      </c>
    </row>
    <row r="40" spans="1:19" ht="21" x14ac:dyDescent="0.25">
      <c r="A40" s="9" t="s">
        <v>104</v>
      </c>
      <c r="C40" s="7" t="s">
        <v>121</v>
      </c>
      <c r="E40" s="7" t="s">
        <v>121</v>
      </c>
      <c r="G40" s="7" t="s">
        <v>121</v>
      </c>
      <c r="I40" s="7">
        <v>0</v>
      </c>
      <c r="K40" s="7">
        <v>0</v>
      </c>
      <c r="M40" s="7">
        <v>0</v>
      </c>
      <c r="O40" s="7">
        <v>2400000000</v>
      </c>
      <c r="Q40" s="7">
        <v>0</v>
      </c>
      <c r="S40" s="7">
        <f t="shared" si="0"/>
        <v>2400000000</v>
      </c>
    </row>
    <row r="41" spans="1:19" ht="21" x14ac:dyDescent="0.25">
      <c r="A41" s="9" t="s">
        <v>75</v>
      </c>
      <c r="C41" s="7" t="s">
        <v>129</v>
      </c>
      <c r="E41" s="7">
        <v>202502483</v>
      </c>
      <c r="G41" s="7">
        <v>550</v>
      </c>
      <c r="I41" s="7">
        <v>111376365650</v>
      </c>
      <c r="K41" s="7">
        <v>-6467014780</v>
      </c>
      <c r="M41" s="7">
        <f t="shared" ref="M41" si="4">+K41+I41</f>
        <v>104909350870</v>
      </c>
      <c r="O41" s="7">
        <v>111376365650</v>
      </c>
      <c r="Q41" s="7">
        <v>-6467014780</v>
      </c>
      <c r="S41" s="7">
        <f t="shared" si="0"/>
        <v>104909350870</v>
      </c>
    </row>
    <row r="42" spans="1:19" ht="21" x14ac:dyDescent="0.25">
      <c r="A42" s="9" t="s">
        <v>84</v>
      </c>
      <c r="C42" s="7" t="s">
        <v>121</v>
      </c>
      <c r="E42" s="7" t="s">
        <v>121</v>
      </c>
      <c r="G42" s="7" t="s">
        <v>121</v>
      </c>
      <c r="I42" s="7">
        <v>0</v>
      </c>
      <c r="K42" s="7">
        <v>0</v>
      </c>
      <c r="M42" s="7">
        <v>0</v>
      </c>
      <c r="O42" s="7">
        <v>19549999762</v>
      </c>
      <c r="Q42" s="7">
        <v>0</v>
      </c>
      <c r="S42" s="7">
        <f t="shared" si="0"/>
        <v>19549999762</v>
      </c>
    </row>
    <row r="43" spans="1:19" ht="21" x14ac:dyDescent="0.25">
      <c r="A43" s="9" t="s">
        <v>117</v>
      </c>
      <c r="C43" s="7" t="s">
        <v>121</v>
      </c>
      <c r="E43" s="7" t="s">
        <v>121</v>
      </c>
      <c r="G43" s="7" t="s">
        <v>121</v>
      </c>
      <c r="I43" s="7">
        <v>0</v>
      </c>
      <c r="K43" s="7">
        <v>0</v>
      </c>
      <c r="M43" s="7">
        <v>0</v>
      </c>
      <c r="O43" s="7">
        <v>242190000</v>
      </c>
      <c r="Q43" s="7">
        <v>-8483853</v>
      </c>
      <c r="S43" s="7">
        <f t="shared" si="0"/>
        <v>233706147</v>
      </c>
    </row>
    <row r="44" spans="1:19" ht="21.75" thickBot="1" x14ac:dyDescent="0.3">
      <c r="A44" s="9" t="s">
        <v>138</v>
      </c>
      <c r="C44" s="7" t="s">
        <v>129</v>
      </c>
      <c r="E44" s="7">
        <v>100000</v>
      </c>
      <c r="G44" s="7">
        <v>610</v>
      </c>
      <c r="I44" s="7">
        <v>61000000</v>
      </c>
      <c r="K44" s="7">
        <v>-1188046</v>
      </c>
      <c r="M44" s="7">
        <f t="shared" ref="M44" si="5">+K44+I44</f>
        <v>59811954</v>
      </c>
      <c r="O44" s="7">
        <v>61000000</v>
      </c>
      <c r="Q44" s="7">
        <v>-1188046</v>
      </c>
      <c r="S44" s="7">
        <f t="shared" si="0"/>
        <v>59811954</v>
      </c>
    </row>
    <row r="45" spans="1:19" ht="21.75" thickBot="1" x14ac:dyDescent="0.3">
      <c r="A45" s="9" t="s">
        <v>30</v>
      </c>
      <c r="C45" s="7" t="s">
        <v>30</v>
      </c>
      <c r="E45" s="7" t="s">
        <v>30</v>
      </c>
      <c r="I45" s="10">
        <f>SUM(I8:I44)</f>
        <v>161967829175</v>
      </c>
      <c r="K45" s="10">
        <f>SUM(K8:K44)</f>
        <v>-8408965731</v>
      </c>
      <c r="M45" s="10">
        <f>SUM(M8:M44)</f>
        <v>153558863444</v>
      </c>
      <c r="O45" s="10">
        <f>SUM(O8:O44)</f>
        <v>721452643659</v>
      </c>
      <c r="P45" s="9"/>
      <c r="Q45" s="10">
        <f>SUM(Q8:Q44)</f>
        <v>-15429181831</v>
      </c>
      <c r="R45" s="9"/>
      <c r="S45" s="10">
        <f>SUM(S8:S44)</f>
        <v>706023461828</v>
      </c>
    </row>
  </sheetData>
  <mergeCells count="7">
    <mergeCell ref="A2:S2"/>
    <mergeCell ref="A3:S3"/>
    <mergeCell ref="A4:S4"/>
    <mergeCell ref="A6:A7"/>
    <mergeCell ref="C6:G6"/>
    <mergeCell ref="I6:M6"/>
    <mergeCell ref="O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14"/>
  <sheetViews>
    <sheetView rightToLeft="1" zoomScale="85" zoomScaleNormal="85" workbookViewId="0">
      <selection activeCell="A2" sqref="A2:Y2"/>
    </sheetView>
  </sheetViews>
  <sheetFormatPr defaultRowHeight="22.5" x14ac:dyDescent="0.25"/>
  <cols>
    <col min="1" max="1" width="39.7109375" style="1" bestFit="1" customWidth="1"/>
    <col min="2" max="2" width="1" style="1" customWidth="1"/>
    <col min="3" max="3" width="34" style="1" customWidth="1"/>
    <col min="4" max="4" width="1" style="1" customWidth="1"/>
    <col min="5" max="5" width="30" style="1" customWidth="1"/>
    <col min="6" max="6" width="1" style="1" customWidth="1"/>
    <col min="7" max="7" width="34" style="1" customWidth="1"/>
    <col min="8" max="8" width="1" style="1" customWidth="1"/>
    <col min="9" max="9" width="30" style="1" customWidth="1"/>
    <col min="10" max="10" width="1" style="1" customWidth="1"/>
    <col min="11" max="11" width="9.140625" style="1" customWidth="1"/>
    <col min="12" max="16384" width="9.140625" style="1"/>
  </cols>
  <sheetData>
    <row r="2" spans="1:9" ht="24" x14ac:dyDescent="0.25">
      <c r="A2" s="29" t="s">
        <v>60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</row>
    <row r="3" spans="1:9" ht="24" x14ac:dyDescent="0.25">
      <c r="A3" s="29" t="s">
        <v>38</v>
      </c>
      <c r="B3" s="29" t="s">
        <v>38</v>
      </c>
      <c r="C3" s="29" t="s">
        <v>38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</row>
    <row r="4" spans="1:9" ht="24" x14ac:dyDescent="0.25">
      <c r="A4" s="29" t="str">
        <f>+سپرده!A4</f>
        <v>برای ماه منتهی به 1405/06/31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</row>
    <row r="6" spans="1:9" ht="24.75" thickBot="1" x14ac:dyDescent="0.3">
      <c r="A6" s="17" t="s">
        <v>54</v>
      </c>
      <c r="C6" s="28" t="s">
        <v>40</v>
      </c>
      <c r="D6" s="28" t="s">
        <v>40</v>
      </c>
      <c r="E6" s="28" t="s">
        <v>40</v>
      </c>
      <c r="G6" s="28" t="s">
        <v>41</v>
      </c>
      <c r="H6" s="28" t="s">
        <v>41</v>
      </c>
      <c r="I6" s="28" t="s">
        <v>41</v>
      </c>
    </row>
    <row r="7" spans="1:9" ht="24.75" thickBot="1" x14ac:dyDescent="0.3">
      <c r="A7" s="28" t="s">
        <v>55</v>
      </c>
      <c r="C7" s="28" t="s">
        <v>56</v>
      </c>
      <c r="E7" s="28" t="s">
        <v>57</v>
      </c>
      <c r="G7" s="28" t="s">
        <v>56</v>
      </c>
      <c r="I7" s="28" t="s">
        <v>57</v>
      </c>
    </row>
    <row r="8" spans="1:9" ht="24" x14ac:dyDescent="0.25">
      <c r="A8" s="3" t="s">
        <v>36</v>
      </c>
      <c r="C8" s="1">
        <v>9094270880</v>
      </c>
      <c r="E8" s="12">
        <f>+C8/$C$13</f>
        <v>0.56712706300228732</v>
      </c>
      <c r="G8" s="1">
        <v>22307010609</v>
      </c>
      <c r="I8" s="12">
        <f>+G8/$G$13</f>
        <v>0.50280531736609113</v>
      </c>
    </row>
    <row r="9" spans="1:9" ht="24" x14ac:dyDescent="0.25">
      <c r="A9" s="3" t="s">
        <v>37</v>
      </c>
      <c r="C9" s="1">
        <v>0</v>
      </c>
      <c r="E9" s="12">
        <f>+C9/$C$13</f>
        <v>0</v>
      </c>
      <c r="G9" s="1">
        <v>14654</v>
      </c>
      <c r="I9" s="12">
        <f>+G9/$G$13</f>
        <v>3.3030464053798216E-7</v>
      </c>
    </row>
    <row r="10" spans="1:9" ht="24" x14ac:dyDescent="0.25">
      <c r="A10" s="3" t="s">
        <v>109</v>
      </c>
      <c r="C10" s="1">
        <v>44168</v>
      </c>
      <c r="E10" s="12">
        <f>+C10/$C$13</f>
        <v>2.7543569406726343E-6</v>
      </c>
      <c r="G10" s="1">
        <v>91873</v>
      </c>
      <c r="I10" s="12">
        <f>+G10/$G$13</f>
        <v>2.070839241172788E-6</v>
      </c>
    </row>
    <row r="11" spans="1:9" ht="24" x14ac:dyDescent="0.25">
      <c r="A11" s="3" t="s">
        <v>109</v>
      </c>
      <c r="C11" s="1">
        <v>0</v>
      </c>
      <c r="E11" s="12">
        <f>+C11/$C$13</f>
        <v>0</v>
      </c>
      <c r="G11" s="1">
        <v>15116617833</v>
      </c>
      <c r="I11" s="12">
        <f>+G11/$G$13</f>
        <v>0.34073215637226123</v>
      </c>
    </row>
    <row r="12" spans="1:9" ht="24.75" thickBot="1" x14ac:dyDescent="0.3">
      <c r="A12" s="3" t="s">
        <v>37</v>
      </c>
      <c r="C12" s="1">
        <f>+'سود سپرده بانکی'!G12</f>
        <v>6941369851</v>
      </c>
      <c r="E12" s="12">
        <f>+C12/$C$13</f>
        <v>0.43287018264077204</v>
      </c>
      <c r="G12" s="1">
        <v>6941369851</v>
      </c>
      <c r="I12" s="12">
        <f>+G12/$G$13</f>
        <v>0.15646012511776591</v>
      </c>
    </row>
    <row r="13" spans="1:9" ht="24.75" thickBot="1" x14ac:dyDescent="0.3">
      <c r="A13" s="3" t="s">
        <v>30</v>
      </c>
      <c r="C13" s="2">
        <f>SUM(C8:C12)</f>
        <v>16035684899</v>
      </c>
      <c r="D13" s="3"/>
      <c r="E13" s="13">
        <f>SUM(E8:E12)</f>
        <v>1</v>
      </c>
      <c r="F13" s="3"/>
      <c r="G13" s="2">
        <f>SUM(G8:G12)</f>
        <v>44365104820</v>
      </c>
      <c r="H13" s="3"/>
      <c r="I13" s="13">
        <f>SUM(I8:I12)</f>
        <v>1</v>
      </c>
    </row>
    <row r="14" spans="1:9" ht="23.25" thickTop="1" x14ac:dyDescent="0.25"/>
  </sheetData>
  <mergeCells count="10">
    <mergeCell ref="G7"/>
    <mergeCell ref="I7"/>
    <mergeCell ref="G6:I6"/>
    <mergeCell ref="A2:I2"/>
    <mergeCell ref="A3:I3"/>
    <mergeCell ref="A4:I4"/>
    <mergeCell ref="A7"/>
    <mergeCell ref="C7"/>
    <mergeCell ref="E7"/>
    <mergeCell ref="C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15"/>
  <sheetViews>
    <sheetView rightToLeft="1" workbookViewId="0">
      <selection activeCell="A2" sqref="A2:Y2"/>
    </sheetView>
  </sheetViews>
  <sheetFormatPr defaultRowHeight="22.5" x14ac:dyDescent="0.25"/>
  <cols>
    <col min="1" max="1" width="37.7109375" style="1" bestFit="1" customWidth="1"/>
    <col min="2" max="2" width="1" style="1" customWidth="1"/>
    <col min="3" max="3" width="22" style="1" customWidth="1"/>
    <col min="4" max="4" width="1" style="1" customWidth="1"/>
    <col min="5" max="5" width="22" style="1" customWidth="1"/>
    <col min="6" max="6" width="1" style="1" customWidth="1"/>
    <col min="7" max="7" width="22" style="1" customWidth="1"/>
    <col min="8" max="8" width="1" style="1" customWidth="1"/>
    <col min="9" max="9" width="22" style="1" customWidth="1"/>
    <col min="10" max="10" width="1" style="1" customWidth="1"/>
    <col min="11" max="11" width="22" style="1" customWidth="1"/>
    <col min="12" max="12" width="1" style="1" customWidth="1"/>
    <col min="13" max="13" width="22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4" x14ac:dyDescent="0.25">
      <c r="A2" s="29" t="s">
        <v>60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</row>
    <row r="3" spans="1:13" ht="24" x14ac:dyDescent="0.25">
      <c r="A3" s="29" t="s">
        <v>38</v>
      </c>
      <c r="B3" s="29" t="s">
        <v>38</v>
      </c>
      <c r="C3" s="29" t="s">
        <v>38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  <c r="J3" s="29" t="s">
        <v>38</v>
      </c>
      <c r="K3" s="29" t="s">
        <v>38</v>
      </c>
      <c r="L3" s="29" t="s">
        <v>38</v>
      </c>
      <c r="M3" s="29" t="s">
        <v>38</v>
      </c>
    </row>
    <row r="4" spans="1:13" ht="24" x14ac:dyDescent="0.25">
      <c r="A4" s="29" t="str">
        <f>+سپرده!A4</f>
        <v>برای ماه منتهی به 1405/06/31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</row>
    <row r="6" spans="1:13" ht="24.75" thickBot="1" x14ac:dyDescent="0.3">
      <c r="A6" s="17" t="s">
        <v>39</v>
      </c>
      <c r="C6" s="28" t="s">
        <v>40</v>
      </c>
      <c r="D6" s="28" t="s">
        <v>40</v>
      </c>
      <c r="E6" s="28" t="s">
        <v>40</v>
      </c>
      <c r="F6" s="28" t="s">
        <v>40</v>
      </c>
      <c r="G6" s="28" t="s">
        <v>40</v>
      </c>
      <c r="I6" s="28" t="s">
        <v>41</v>
      </c>
      <c r="J6" s="28" t="s">
        <v>41</v>
      </c>
      <c r="K6" s="28" t="s">
        <v>41</v>
      </c>
      <c r="L6" s="28" t="s">
        <v>41</v>
      </c>
      <c r="M6" s="28" t="s">
        <v>41</v>
      </c>
    </row>
    <row r="7" spans="1:13" ht="24.75" thickBot="1" x14ac:dyDescent="0.3">
      <c r="A7" s="28" t="s">
        <v>42</v>
      </c>
      <c r="C7" s="28" t="s">
        <v>43</v>
      </c>
      <c r="E7" s="28" t="s">
        <v>44</v>
      </c>
      <c r="G7" s="28" t="s">
        <v>45</v>
      </c>
      <c r="I7" s="28" t="s">
        <v>43</v>
      </c>
      <c r="K7" s="28" t="s">
        <v>44</v>
      </c>
      <c r="M7" s="28" t="s">
        <v>45</v>
      </c>
    </row>
    <row r="8" spans="1:13" ht="24" x14ac:dyDescent="0.25">
      <c r="A8" s="3" t="s">
        <v>36</v>
      </c>
      <c r="C8" s="1">
        <v>9094270880</v>
      </c>
      <c r="E8" s="1">
        <v>0</v>
      </c>
      <c r="G8" s="1">
        <f>+E8+C8</f>
        <v>9094270880</v>
      </c>
      <c r="I8" s="1">
        <v>22307010609</v>
      </c>
      <c r="K8" s="1">
        <v>0</v>
      </c>
      <c r="M8" s="1">
        <f>+K8+I8</f>
        <v>22307010609</v>
      </c>
    </row>
    <row r="9" spans="1:13" ht="24" x14ac:dyDescent="0.25">
      <c r="A9" s="3" t="s">
        <v>37</v>
      </c>
      <c r="C9" s="1">
        <v>0</v>
      </c>
      <c r="E9" s="1">
        <v>0</v>
      </c>
      <c r="G9" s="1">
        <f t="shared" ref="G9:G11" si="0">+E9+C9</f>
        <v>0</v>
      </c>
      <c r="I9" s="1">
        <v>14654</v>
      </c>
      <c r="K9" s="1">
        <v>0</v>
      </c>
      <c r="M9" s="1">
        <f t="shared" ref="M9:M10" si="1">+K9+I9</f>
        <v>14654</v>
      </c>
    </row>
    <row r="10" spans="1:13" ht="24" x14ac:dyDescent="0.25">
      <c r="A10" s="3" t="s">
        <v>109</v>
      </c>
      <c r="C10" s="1">
        <v>44168</v>
      </c>
      <c r="E10" s="1">
        <v>0</v>
      </c>
      <c r="G10" s="1">
        <f t="shared" si="0"/>
        <v>44168</v>
      </c>
      <c r="I10" s="1">
        <v>91873</v>
      </c>
      <c r="K10" s="1">
        <v>0</v>
      </c>
      <c r="M10" s="1">
        <f t="shared" si="1"/>
        <v>91873</v>
      </c>
    </row>
    <row r="11" spans="1:13" ht="24" x14ac:dyDescent="0.25">
      <c r="A11" s="3" t="s">
        <v>109</v>
      </c>
      <c r="C11" s="1">
        <v>0</v>
      </c>
      <c r="E11" s="1">
        <v>0</v>
      </c>
      <c r="G11" s="1">
        <f t="shared" si="0"/>
        <v>0</v>
      </c>
      <c r="I11" s="1">
        <v>15116617833</v>
      </c>
      <c r="K11" s="1">
        <v>0</v>
      </c>
      <c r="M11" s="1">
        <f t="shared" ref="M10:M12" si="2">+K11+I11</f>
        <v>15116617833</v>
      </c>
    </row>
    <row r="12" spans="1:13" ht="24.75" thickBot="1" x14ac:dyDescent="0.3">
      <c r="A12" s="3" t="s">
        <v>37</v>
      </c>
      <c r="C12" s="1">
        <v>6941369851</v>
      </c>
      <c r="E12" s="1">
        <v>0</v>
      </c>
      <c r="G12" s="1">
        <f t="shared" ref="G10:G12" si="3">+E12+C12</f>
        <v>6941369851</v>
      </c>
      <c r="I12" s="1">
        <v>6941369851</v>
      </c>
      <c r="K12" s="1">
        <v>0</v>
      </c>
      <c r="M12" s="1">
        <f t="shared" si="2"/>
        <v>6941369851</v>
      </c>
    </row>
    <row r="13" spans="1:13" ht="24.75" thickBot="1" x14ac:dyDescent="0.3">
      <c r="A13" s="3" t="s">
        <v>30</v>
      </c>
      <c r="C13" s="2">
        <f>SUM(C8:C12)</f>
        <v>16035684899</v>
      </c>
      <c r="D13" s="3"/>
      <c r="E13" s="2">
        <f>SUM(E8:E12)</f>
        <v>0</v>
      </c>
      <c r="F13" s="3"/>
      <c r="G13" s="2">
        <f>SUM(G8:G12)</f>
        <v>16035684899</v>
      </c>
      <c r="H13" s="3"/>
      <c r="I13" s="2">
        <f>SUM(I8:I12)</f>
        <v>44365104820</v>
      </c>
      <c r="J13" s="3"/>
      <c r="K13" s="2">
        <f>SUM(K8:K12)</f>
        <v>0</v>
      </c>
      <c r="L13" s="3"/>
      <c r="M13" s="2">
        <f>SUM(M8:M12)</f>
        <v>44365104820</v>
      </c>
    </row>
    <row r="15" spans="1:13" x14ac:dyDescent="0.45">
      <c r="G15" s="8"/>
    </row>
  </sheetData>
  <mergeCells count="12">
    <mergeCell ref="K7"/>
    <mergeCell ref="M7"/>
    <mergeCell ref="I6:M6"/>
    <mergeCell ref="A2:M2"/>
    <mergeCell ref="A3:M3"/>
    <mergeCell ref="A4:M4"/>
    <mergeCell ref="C7"/>
    <mergeCell ref="E7"/>
    <mergeCell ref="G7"/>
    <mergeCell ref="C6:G6"/>
    <mergeCell ref="I7"/>
    <mergeCell ref="A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73"/>
  <sheetViews>
    <sheetView rightToLeft="1" zoomScale="70" zoomScaleNormal="70" workbookViewId="0">
      <selection activeCell="A2" sqref="A2:Y2"/>
    </sheetView>
  </sheetViews>
  <sheetFormatPr defaultRowHeight="22.5" x14ac:dyDescent="0.25"/>
  <cols>
    <col min="1" max="1" width="35.42578125" style="1" bestFit="1" customWidth="1"/>
    <col min="2" max="2" width="1" style="1" customWidth="1"/>
    <col min="3" max="3" width="19" style="1" customWidth="1"/>
    <col min="4" max="4" width="1" style="1" customWidth="1"/>
    <col min="5" max="5" width="23" style="1" customWidth="1"/>
    <col min="6" max="6" width="1" style="1" customWidth="1"/>
    <col min="7" max="7" width="23" style="1" customWidth="1"/>
    <col min="8" max="8" width="1" style="1" customWidth="1"/>
    <col min="9" max="9" width="28.28515625" style="1" customWidth="1"/>
    <col min="10" max="10" width="1" style="1" customWidth="1"/>
    <col min="11" max="11" width="19" style="1" customWidth="1"/>
    <col min="12" max="12" width="1" style="1" customWidth="1"/>
    <col min="13" max="13" width="24" style="1" bestFit="1" customWidth="1"/>
    <col min="14" max="14" width="1" style="1" customWidth="1"/>
    <col min="15" max="15" width="23" style="1" customWidth="1"/>
    <col min="16" max="16" width="1" style="1" customWidth="1"/>
    <col min="17" max="17" width="28.28515625" style="1" customWidth="1"/>
    <col min="18" max="18" width="18.42578125" style="1" bestFit="1" customWidth="1"/>
    <col min="19" max="19" width="17" style="1" bestFit="1" customWidth="1"/>
    <col min="20" max="54" width="13.28515625" style="1" customWidth="1"/>
    <col min="55" max="16384" width="9.140625" style="1"/>
  </cols>
  <sheetData>
    <row r="2" spans="1:17" ht="24" x14ac:dyDescent="0.25">
      <c r="A2" s="29" t="s">
        <v>60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O2" s="29" t="s">
        <v>0</v>
      </c>
      <c r="P2" s="29" t="s">
        <v>0</v>
      </c>
      <c r="Q2" s="29" t="s">
        <v>0</v>
      </c>
    </row>
    <row r="3" spans="1:17" ht="24" x14ac:dyDescent="0.25">
      <c r="A3" s="29" t="s">
        <v>38</v>
      </c>
      <c r="B3" s="29" t="s">
        <v>38</v>
      </c>
      <c r="C3" s="29" t="s">
        <v>38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  <c r="J3" s="29" t="s">
        <v>38</v>
      </c>
      <c r="K3" s="29" t="s">
        <v>38</v>
      </c>
      <c r="L3" s="29" t="s">
        <v>38</v>
      </c>
      <c r="M3" s="29" t="s">
        <v>38</v>
      </c>
      <c r="N3" s="29" t="s">
        <v>38</v>
      </c>
      <c r="O3" s="29" t="s">
        <v>38</v>
      </c>
      <c r="P3" s="29" t="s">
        <v>38</v>
      </c>
      <c r="Q3" s="29" t="s">
        <v>38</v>
      </c>
    </row>
    <row r="4" spans="1:17" ht="24" x14ac:dyDescent="0.25">
      <c r="A4" s="29" t="str">
        <f>+سپرده!A4</f>
        <v>برای ماه منتهی به 1405/06/31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  <c r="N4" s="29" t="s">
        <v>2</v>
      </c>
      <c r="O4" s="29" t="s">
        <v>2</v>
      </c>
      <c r="P4" s="29" t="s">
        <v>2</v>
      </c>
      <c r="Q4" s="29" t="s">
        <v>2</v>
      </c>
    </row>
    <row r="6" spans="1:17" ht="24.75" thickBot="1" x14ac:dyDescent="0.3">
      <c r="A6" s="28" t="s">
        <v>3</v>
      </c>
      <c r="C6" s="28" t="s">
        <v>40</v>
      </c>
      <c r="D6" s="28" t="s">
        <v>40</v>
      </c>
      <c r="E6" s="28" t="s">
        <v>40</v>
      </c>
      <c r="F6" s="28" t="s">
        <v>40</v>
      </c>
      <c r="G6" s="28" t="s">
        <v>40</v>
      </c>
      <c r="H6" s="28" t="s">
        <v>40</v>
      </c>
      <c r="I6" s="28" t="s">
        <v>40</v>
      </c>
      <c r="K6" s="28" t="s">
        <v>41</v>
      </c>
      <c r="L6" s="28" t="s">
        <v>41</v>
      </c>
      <c r="M6" s="28" t="s">
        <v>41</v>
      </c>
      <c r="N6" s="28" t="s">
        <v>41</v>
      </c>
      <c r="O6" s="28" t="s">
        <v>41</v>
      </c>
      <c r="P6" s="28" t="s">
        <v>41</v>
      </c>
      <c r="Q6" s="28" t="s">
        <v>41</v>
      </c>
    </row>
    <row r="7" spans="1:17" ht="24.75" thickBot="1" x14ac:dyDescent="0.3">
      <c r="A7" s="28" t="s">
        <v>3</v>
      </c>
      <c r="C7" s="28" t="s">
        <v>7</v>
      </c>
      <c r="E7" s="28" t="s">
        <v>46</v>
      </c>
      <c r="G7" s="28" t="s">
        <v>47</v>
      </c>
      <c r="I7" s="28" t="s">
        <v>49</v>
      </c>
      <c r="K7" s="28" t="s">
        <v>7</v>
      </c>
      <c r="M7" s="28" t="s">
        <v>46</v>
      </c>
      <c r="O7" s="28" t="s">
        <v>47</v>
      </c>
      <c r="Q7" s="17" t="s">
        <v>49</v>
      </c>
    </row>
    <row r="8" spans="1:17" ht="24" x14ac:dyDescent="0.25">
      <c r="A8" s="3" t="s">
        <v>96</v>
      </c>
      <c r="C8" s="1">
        <v>0</v>
      </c>
      <c r="E8" s="1">
        <v>0</v>
      </c>
      <c r="G8" s="1">
        <v>0</v>
      </c>
      <c r="I8" s="1">
        <f t="shared" ref="I8:I16" si="0">+E8-G8</f>
        <v>0</v>
      </c>
      <c r="K8" s="1">
        <v>150000</v>
      </c>
      <c r="M8" s="1">
        <v>579733748</v>
      </c>
      <c r="O8" s="1">
        <v>611883296</v>
      </c>
      <c r="Q8" s="1">
        <f>+M8-O8</f>
        <v>-32149548</v>
      </c>
    </row>
    <row r="9" spans="1:17" ht="24" x14ac:dyDescent="0.25">
      <c r="A9" s="3" t="s">
        <v>106</v>
      </c>
      <c r="C9" s="1">
        <v>0</v>
      </c>
      <c r="E9" s="1">
        <v>0</v>
      </c>
      <c r="G9" s="1">
        <v>0</v>
      </c>
      <c r="I9" s="1">
        <f t="shared" si="0"/>
        <v>0</v>
      </c>
      <c r="K9" s="1">
        <v>15000</v>
      </c>
      <c r="M9" s="1">
        <v>540291023</v>
      </c>
      <c r="O9" s="1">
        <v>459460232</v>
      </c>
      <c r="Q9" s="1">
        <f t="shared" ref="Q9:Q56" si="1">+M9-O9</f>
        <v>80830791</v>
      </c>
    </row>
    <row r="10" spans="1:17" ht="24" x14ac:dyDescent="0.25">
      <c r="A10" s="3" t="s">
        <v>143</v>
      </c>
      <c r="C10" s="1">
        <v>25000</v>
      </c>
      <c r="E10" s="1">
        <v>670526453</v>
      </c>
      <c r="G10" s="1">
        <v>490543567</v>
      </c>
      <c r="I10" s="1">
        <f t="shared" si="0"/>
        <v>179982886</v>
      </c>
      <c r="K10" s="1">
        <v>25000</v>
      </c>
      <c r="M10" s="1">
        <v>670526453</v>
      </c>
      <c r="O10" s="1">
        <v>490543567</v>
      </c>
      <c r="Q10" s="1">
        <f t="shared" si="1"/>
        <v>179982886</v>
      </c>
    </row>
    <row r="11" spans="1:17" ht="24" x14ac:dyDescent="0.25">
      <c r="A11" s="3" t="s">
        <v>112</v>
      </c>
      <c r="C11" s="1">
        <v>1</v>
      </c>
      <c r="E11" s="1">
        <v>1</v>
      </c>
      <c r="G11" s="1">
        <v>20468</v>
      </c>
      <c r="I11" s="1">
        <f t="shared" ref="I11:I16" si="2">+E11-G11</f>
        <v>-20467</v>
      </c>
      <c r="K11" s="1">
        <v>1</v>
      </c>
      <c r="M11" s="1">
        <v>1</v>
      </c>
      <c r="O11" s="1">
        <v>20468</v>
      </c>
      <c r="Q11" s="1">
        <f t="shared" si="1"/>
        <v>-20467</v>
      </c>
    </row>
    <row r="12" spans="1:17" ht="24" x14ac:dyDescent="0.25">
      <c r="A12" s="3" t="s">
        <v>111</v>
      </c>
      <c r="C12" s="1">
        <v>0</v>
      </c>
      <c r="E12" s="1">
        <v>0</v>
      </c>
      <c r="G12" s="1">
        <v>0</v>
      </c>
      <c r="I12" s="1">
        <f t="shared" si="2"/>
        <v>0</v>
      </c>
      <c r="K12" s="1">
        <v>400000</v>
      </c>
      <c r="M12" s="1">
        <v>1625338287</v>
      </c>
      <c r="O12" s="1">
        <v>1642363574</v>
      </c>
      <c r="Q12" s="1">
        <f t="shared" si="1"/>
        <v>-17025287</v>
      </c>
    </row>
    <row r="13" spans="1:17" ht="24" x14ac:dyDescent="0.25">
      <c r="A13" s="3" t="s">
        <v>72</v>
      </c>
      <c r="C13" s="1">
        <v>1</v>
      </c>
      <c r="E13" s="1">
        <v>1</v>
      </c>
      <c r="G13" s="1">
        <v>8562</v>
      </c>
      <c r="I13" s="1">
        <f t="shared" si="2"/>
        <v>-8561</v>
      </c>
      <c r="K13" s="1">
        <v>37835072</v>
      </c>
      <c r="M13" s="1">
        <v>628272745179</v>
      </c>
      <c r="O13" s="1">
        <v>440775483026</v>
      </c>
      <c r="Q13" s="1">
        <f t="shared" si="1"/>
        <v>187497262153</v>
      </c>
    </row>
    <row r="14" spans="1:17" ht="24" x14ac:dyDescent="0.25">
      <c r="A14" s="3" t="s">
        <v>105</v>
      </c>
      <c r="C14" s="1">
        <v>0</v>
      </c>
      <c r="E14" s="1">
        <v>0</v>
      </c>
      <c r="G14" s="1">
        <v>0</v>
      </c>
      <c r="I14" s="1">
        <f t="shared" si="2"/>
        <v>0</v>
      </c>
      <c r="K14" s="1">
        <v>2563000</v>
      </c>
      <c r="M14" s="1">
        <v>18289859616</v>
      </c>
      <c r="O14" s="1">
        <v>16403937632</v>
      </c>
      <c r="Q14" s="1">
        <f t="shared" si="1"/>
        <v>1885921984</v>
      </c>
    </row>
    <row r="15" spans="1:17" ht="24" x14ac:dyDescent="0.25">
      <c r="A15" s="3" t="s">
        <v>75</v>
      </c>
      <c r="C15" s="1">
        <v>0</v>
      </c>
      <c r="E15" s="1">
        <v>0</v>
      </c>
      <c r="G15" s="1">
        <v>0</v>
      </c>
      <c r="I15" s="1">
        <f t="shared" si="2"/>
        <v>0</v>
      </c>
      <c r="K15" s="1">
        <v>2000000</v>
      </c>
      <c r="M15" s="1">
        <v>6673611158</v>
      </c>
      <c r="O15" s="1">
        <v>8170896600</v>
      </c>
      <c r="Q15" s="1">
        <f t="shared" si="1"/>
        <v>-1497285442</v>
      </c>
    </row>
    <row r="16" spans="1:17" ht="24" x14ac:dyDescent="0.25">
      <c r="A16" s="3" t="s">
        <v>79</v>
      </c>
      <c r="C16" s="1">
        <v>0</v>
      </c>
      <c r="E16" s="1">
        <v>0</v>
      </c>
      <c r="G16" s="1">
        <v>0</v>
      </c>
      <c r="I16" s="1">
        <f t="shared" si="2"/>
        <v>0</v>
      </c>
      <c r="K16" s="1">
        <v>3700000</v>
      </c>
      <c r="M16" s="1">
        <v>53149921593</v>
      </c>
      <c r="O16" s="1">
        <v>52133865794</v>
      </c>
      <c r="Q16" s="1">
        <f t="shared" si="1"/>
        <v>1016055799</v>
      </c>
    </row>
    <row r="17" spans="1:17" ht="24" x14ac:dyDescent="0.25">
      <c r="A17" s="3" t="s">
        <v>73</v>
      </c>
      <c r="C17" s="1">
        <v>1</v>
      </c>
      <c r="E17" s="1">
        <v>1</v>
      </c>
      <c r="G17" s="1">
        <v>2076</v>
      </c>
      <c r="I17" s="1">
        <f t="shared" ref="I17:I20" si="3">+E17-G17</f>
        <v>-2075</v>
      </c>
      <c r="K17" s="1">
        <v>650001</v>
      </c>
      <c r="M17" s="1">
        <v>1267376859</v>
      </c>
      <c r="O17" s="1">
        <v>1352767381</v>
      </c>
      <c r="Q17" s="1">
        <f t="shared" si="1"/>
        <v>-85390522</v>
      </c>
    </row>
    <row r="18" spans="1:17" ht="24" x14ac:dyDescent="0.25">
      <c r="A18" s="3" t="s">
        <v>120</v>
      </c>
      <c r="C18" s="1">
        <v>0</v>
      </c>
      <c r="E18" s="1">
        <v>0</v>
      </c>
      <c r="G18" s="1">
        <v>0</v>
      </c>
      <c r="I18" s="1">
        <f t="shared" si="3"/>
        <v>0</v>
      </c>
      <c r="K18" s="1">
        <v>60000</v>
      </c>
      <c r="M18" s="1">
        <v>580630128</v>
      </c>
      <c r="O18" s="1">
        <v>572710252</v>
      </c>
      <c r="Q18" s="1">
        <f t="shared" si="1"/>
        <v>7919876</v>
      </c>
    </row>
    <row r="19" spans="1:17" ht="24" x14ac:dyDescent="0.25">
      <c r="A19" s="3" t="s">
        <v>16</v>
      </c>
      <c r="C19" s="1">
        <v>0</v>
      </c>
      <c r="E19" s="1">
        <v>0</v>
      </c>
      <c r="G19" s="1">
        <v>0</v>
      </c>
      <c r="I19" s="1">
        <f t="shared" si="3"/>
        <v>0</v>
      </c>
      <c r="K19" s="1">
        <v>13128316</v>
      </c>
      <c r="M19" s="1">
        <v>44978965656</v>
      </c>
      <c r="O19" s="1">
        <v>43340277108</v>
      </c>
      <c r="Q19" s="1">
        <f t="shared" si="1"/>
        <v>1638688548</v>
      </c>
    </row>
    <row r="20" spans="1:17" ht="24" x14ac:dyDescent="0.25">
      <c r="A20" s="3" t="s">
        <v>114</v>
      </c>
      <c r="C20" s="1">
        <v>0</v>
      </c>
      <c r="E20" s="1">
        <v>0</v>
      </c>
      <c r="G20" s="1">
        <v>0</v>
      </c>
      <c r="I20" s="1">
        <f t="shared" ref="I20:I24" si="4">+E20-G20</f>
        <v>0</v>
      </c>
      <c r="K20" s="1">
        <v>30000</v>
      </c>
      <c r="M20" s="1">
        <v>997231365</v>
      </c>
      <c r="O20" s="1">
        <v>979081663</v>
      </c>
      <c r="Q20" s="1">
        <f t="shared" si="1"/>
        <v>18149702</v>
      </c>
    </row>
    <row r="21" spans="1:17" ht="24" x14ac:dyDescent="0.25">
      <c r="A21" s="3" t="s">
        <v>97</v>
      </c>
      <c r="C21" s="1">
        <v>0</v>
      </c>
      <c r="E21" s="1">
        <v>0</v>
      </c>
      <c r="G21" s="1">
        <v>0</v>
      </c>
      <c r="I21" s="1">
        <f t="shared" si="4"/>
        <v>0</v>
      </c>
      <c r="K21" s="1">
        <v>3200000</v>
      </c>
      <c r="M21" s="1">
        <v>29466450037</v>
      </c>
      <c r="O21" s="1">
        <v>26526355486</v>
      </c>
      <c r="Q21" s="1">
        <f t="shared" si="1"/>
        <v>2940094551</v>
      </c>
    </row>
    <row r="22" spans="1:17" ht="24" x14ac:dyDescent="0.25">
      <c r="A22" s="3" t="s">
        <v>74</v>
      </c>
      <c r="C22" s="1">
        <v>0</v>
      </c>
      <c r="E22" s="1">
        <v>0</v>
      </c>
      <c r="G22" s="1">
        <v>0</v>
      </c>
      <c r="I22" s="1">
        <f t="shared" si="4"/>
        <v>0</v>
      </c>
      <c r="K22" s="1">
        <v>30000000</v>
      </c>
      <c r="M22" s="1">
        <v>56273325241</v>
      </c>
      <c r="O22" s="1">
        <v>51653149023</v>
      </c>
      <c r="Q22" s="1">
        <f t="shared" si="1"/>
        <v>4620176218</v>
      </c>
    </row>
    <row r="23" spans="1:17" ht="24" x14ac:dyDescent="0.25">
      <c r="A23" s="3" t="s">
        <v>81</v>
      </c>
      <c r="C23" s="1">
        <v>0</v>
      </c>
      <c r="E23" s="1">
        <v>0</v>
      </c>
      <c r="G23" s="1">
        <v>0</v>
      </c>
      <c r="I23" s="1">
        <f t="shared" si="4"/>
        <v>0</v>
      </c>
      <c r="K23" s="1">
        <v>6649917</v>
      </c>
      <c r="M23" s="1">
        <v>19624194207</v>
      </c>
      <c r="O23" s="1">
        <v>25741362183</v>
      </c>
      <c r="Q23" s="1">
        <f t="shared" si="1"/>
        <v>-6117167976</v>
      </c>
    </row>
    <row r="24" spans="1:17" ht="24" x14ac:dyDescent="0.25">
      <c r="A24" s="3" t="s">
        <v>23</v>
      </c>
      <c r="C24" s="1">
        <v>0</v>
      </c>
      <c r="E24" s="1">
        <v>0</v>
      </c>
      <c r="G24" s="1">
        <v>0</v>
      </c>
      <c r="I24" s="1">
        <f t="shared" si="4"/>
        <v>0</v>
      </c>
      <c r="K24" s="1">
        <v>37500000</v>
      </c>
      <c r="M24" s="1">
        <v>166324857028</v>
      </c>
      <c r="O24" s="1">
        <v>136446668311</v>
      </c>
      <c r="Q24" s="1">
        <f t="shared" si="1"/>
        <v>29878188717</v>
      </c>
    </row>
    <row r="25" spans="1:17" ht="24" x14ac:dyDescent="0.25">
      <c r="A25" s="3" t="s">
        <v>125</v>
      </c>
      <c r="C25" s="1">
        <v>0</v>
      </c>
      <c r="E25" s="1">
        <v>0</v>
      </c>
      <c r="G25" s="1">
        <v>0</v>
      </c>
      <c r="I25" s="1">
        <f t="shared" ref="I21:I42" si="5">+E25-G25</f>
        <v>0</v>
      </c>
      <c r="K25" s="1">
        <v>30000</v>
      </c>
      <c r="M25" s="1">
        <v>578394190</v>
      </c>
      <c r="O25" s="1">
        <v>559475325</v>
      </c>
      <c r="Q25" s="1">
        <f t="shared" si="1"/>
        <v>18918865</v>
      </c>
    </row>
    <row r="26" spans="1:17" ht="24" x14ac:dyDescent="0.25">
      <c r="A26" s="3" t="s">
        <v>63</v>
      </c>
      <c r="C26" s="1">
        <v>0</v>
      </c>
      <c r="E26" s="1">
        <v>0</v>
      </c>
      <c r="G26" s="1">
        <v>0</v>
      </c>
      <c r="I26" s="1">
        <f t="shared" si="5"/>
        <v>0</v>
      </c>
      <c r="K26" s="1">
        <v>38558349</v>
      </c>
      <c r="M26" s="1">
        <v>74136127422</v>
      </c>
      <c r="O26" s="1">
        <v>79857164005</v>
      </c>
      <c r="Q26" s="1">
        <f t="shared" si="1"/>
        <v>-5721036583</v>
      </c>
    </row>
    <row r="27" spans="1:17" ht="24" x14ac:dyDescent="0.25">
      <c r="A27" s="3" t="s">
        <v>98</v>
      </c>
      <c r="C27" s="1">
        <v>0</v>
      </c>
      <c r="E27" s="1">
        <v>0</v>
      </c>
      <c r="G27" s="1">
        <v>0</v>
      </c>
      <c r="I27" s="1">
        <f t="shared" si="5"/>
        <v>0</v>
      </c>
      <c r="K27" s="1">
        <v>2457000</v>
      </c>
      <c r="M27" s="1">
        <v>20559716477</v>
      </c>
      <c r="O27" s="1">
        <v>25135856190</v>
      </c>
      <c r="Q27" s="1">
        <f t="shared" si="1"/>
        <v>-4576139713</v>
      </c>
    </row>
    <row r="28" spans="1:17" ht="24" x14ac:dyDescent="0.25">
      <c r="A28" s="3" t="s">
        <v>89</v>
      </c>
      <c r="C28" s="1">
        <v>0</v>
      </c>
      <c r="E28" s="1">
        <v>0</v>
      </c>
      <c r="G28" s="1">
        <v>0</v>
      </c>
      <c r="I28" s="1">
        <f t="shared" si="5"/>
        <v>0</v>
      </c>
      <c r="K28" s="1">
        <v>125000</v>
      </c>
      <c r="M28" s="1">
        <v>11572348875</v>
      </c>
      <c r="O28" s="1">
        <v>17414338500</v>
      </c>
      <c r="Q28" s="1">
        <f t="shared" si="1"/>
        <v>-5841989625</v>
      </c>
    </row>
    <row r="29" spans="1:17" ht="24" x14ac:dyDescent="0.25">
      <c r="A29" s="3" t="s">
        <v>93</v>
      </c>
      <c r="C29" s="1">
        <v>1</v>
      </c>
      <c r="E29" s="1">
        <v>1</v>
      </c>
      <c r="G29" s="1">
        <v>14659</v>
      </c>
      <c r="I29" s="1">
        <f t="shared" si="5"/>
        <v>-14658</v>
      </c>
      <c r="K29" s="1">
        <v>773980</v>
      </c>
      <c r="M29" s="1">
        <v>19438592065</v>
      </c>
      <c r="O29" s="1">
        <v>13484889801</v>
      </c>
      <c r="Q29" s="1">
        <f t="shared" si="1"/>
        <v>5953702264</v>
      </c>
    </row>
    <row r="30" spans="1:17" ht="24" x14ac:dyDescent="0.25">
      <c r="A30" s="3" t="s">
        <v>78</v>
      </c>
      <c r="C30" s="1">
        <v>0</v>
      </c>
      <c r="E30" s="1">
        <v>0</v>
      </c>
      <c r="G30" s="1">
        <v>0</v>
      </c>
      <c r="I30" s="1">
        <f t="shared" si="5"/>
        <v>0</v>
      </c>
      <c r="K30" s="1">
        <v>4000000</v>
      </c>
      <c r="M30" s="1">
        <v>115500479291</v>
      </c>
      <c r="O30" s="1">
        <v>75174375200</v>
      </c>
      <c r="Q30" s="1">
        <f t="shared" si="1"/>
        <v>40326104091</v>
      </c>
    </row>
    <row r="31" spans="1:17" ht="24" x14ac:dyDescent="0.25">
      <c r="A31" s="3" t="s">
        <v>92</v>
      </c>
      <c r="C31" s="1">
        <v>0</v>
      </c>
      <c r="E31" s="1">
        <v>0</v>
      </c>
      <c r="G31" s="1">
        <v>0</v>
      </c>
      <c r="I31" s="1">
        <f t="shared" si="5"/>
        <v>0</v>
      </c>
      <c r="K31" s="1">
        <v>562499</v>
      </c>
      <c r="M31" s="1">
        <v>4937959955</v>
      </c>
      <c r="O31" s="1">
        <v>5542438265</v>
      </c>
      <c r="Q31" s="1">
        <f t="shared" si="1"/>
        <v>-604478310</v>
      </c>
    </row>
    <row r="32" spans="1:17" ht="24" x14ac:dyDescent="0.25">
      <c r="A32" s="3" t="s">
        <v>26</v>
      </c>
      <c r="C32" s="1">
        <v>0</v>
      </c>
      <c r="E32" s="1">
        <v>0</v>
      </c>
      <c r="G32" s="1">
        <v>0</v>
      </c>
      <c r="I32" s="1">
        <f t="shared" si="5"/>
        <v>0</v>
      </c>
      <c r="K32" s="1">
        <v>3515400</v>
      </c>
      <c r="M32" s="1">
        <v>15849044786</v>
      </c>
      <c r="O32" s="1">
        <v>16864117851</v>
      </c>
      <c r="Q32" s="1">
        <f t="shared" si="1"/>
        <v>-1015073065</v>
      </c>
    </row>
    <row r="33" spans="1:17" ht="24" x14ac:dyDescent="0.25">
      <c r="A33" s="3" t="s">
        <v>22</v>
      </c>
      <c r="C33" s="1">
        <v>0</v>
      </c>
      <c r="E33" s="1">
        <v>0</v>
      </c>
      <c r="G33" s="1">
        <v>0</v>
      </c>
      <c r="I33" s="1">
        <f t="shared" si="5"/>
        <v>0</v>
      </c>
      <c r="K33" s="1">
        <v>530313</v>
      </c>
      <c r="M33" s="1">
        <v>1470767258</v>
      </c>
      <c r="O33" s="1">
        <v>1461821604</v>
      </c>
      <c r="Q33" s="1">
        <f t="shared" si="1"/>
        <v>8945654</v>
      </c>
    </row>
    <row r="34" spans="1:17" ht="24" x14ac:dyDescent="0.25">
      <c r="A34" s="3" t="s">
        <v>21</v>
      </c>
      <c r="C34" s="1">
        <v>0</v>
      </c>
      <c r="E34" s="1">
        <v>0</v>
      </c>
      <c r="G34" s="1">
        <v>0</v>
      </c>
      <c r="I34" s="1">
        <f t="shared" si="5"/>
        <v>0</v>
      </c>
      <c r="K34" s="1">
        <v>5930042</v>
      </c>
      <c r="M34" s="1">
        <v>67334133531</v>
      </c>
      <c r="O34" s="1">
        <v>75435479579</v>
      </c>
      <c r="Q34" s="1">
        <f t="shared" si="1"/>
        <v>-8101346048</v>
      </c>
    </row>
    <row r="35" spans="1:17" ht="24" x14ac:dyDescent="0.25">
      <c r="A35" s="3" t="s">
        <v>29</v>
      </c>
      <c r="C35" s="1">
        <v>0</v>
      </c>
      <c r="E35" s="1">
        <v>0</v>
      </c>
      <c r="G35" s="1">
        <v>0</v>
      </c>
      <c r="I35" s="1">
        <f t="shared" si="5"/>
        <v>0</v>
      </c>
      <c r="K35" s="1">
        <v>2477903</v>
      </c>
      <c r="M35" s="1">
        <v>5186398876</v>
      </c>
      <c r="O35" s="1">
        <v>5764656401</v>
      </c>
      <c r="Q35" s="1">
        <f t="shared" si="1"/>
        <v>-578257525</v>
      </c>
    </row>
    <row r="36" spans="1:17" ht="24" x14ac:dyDescent="0.25">
      <c r="A36" s="3" t="s">
        <v>20</v>
      </c>
      <c r="C36" s="1">
        <v>0</v>
      </c>
      <c r="E36" s="1">
        <v>0</v>
      </c>
      <c r="G36" s="1">
        <v>0</v>
      </c>
      <c r="I36" s="1">
        <f t="shared" si="5"/>
        <v>0</v>
      </c>
      <c r="K36" s="1">
        <v>2532968</v>
      </c>
      <c r="M36" s="1">
        <v>8339288698</v>
      </c>
      <c r="O36" s="1">
        <v>10345105655</v>
      </c>
      <c r="Q36" s="1">
        <f t="shared" si="1"/>
        <v>-2005816957</v>
      </c>
    </row>
    <row r="37" spans="1:17" ht="24" x14ac:dyDescent="0.25">
      <c r="A37" s="3" t="s">
        <v>15</v>
      </c>
      <c r="C37" s="1">
        <v>0</v>
      </c>
      <c r="E37" s="1">
        <v>0</v>
      </c>
      <c r="G37" s="1">
        <v>0</v>
      </c>
      <c r="I37" s="1">
        <f t="shared" ref="I37:I40" si="6">+E37-G37</f>
        <v>0</v>
      </c>
      <c r="K37" s="1">
        <v>2700000</v>
      </c>
      <c r="M37" s="1">
        <v>11159465812</v>
      </c>
      <c r="O37" s="1">
        <v>13636766602</v>
      </c>
      <c r="Q37" s="1">
        <f t="shared" si="1"/>
        <v>-2477300790</v>
      </c>
    </row>
    <row r="38" spans="1:17" ht="24" x14ac:dyDescent="0.25">
      <c r="A38" s="3" t="s">
        <v>76</v>
      </c>
      <c r="C38" s="1">
        <v>40000000</v>
      </c>
      <c r="E38" s="1">
        <v>232114739071</v>
      </c>
      <c r="G38" s="1">
        <v>95507971524</v>
      </c>
      <c r="I38" s="1">
        <f t="shared" si="6"/>
        <v>136606767547</v>
      </c>
      <c r="K38" s="1">
        <v>97119316</v>
      </c>
      <c r="M38" s="1">
        <v>468661467294</v>
      </c>
      <c r="O38" s="1">
        <v>240070050736</v>
      </c>
      <c r="Q38" s="1">
        <f t="shared" si="1"/>
        <v>228591416558</v>
      </c>
    </row>
    <row r="39" spans="1:17" ht="24" x14ac:dyDescent="0.25">
      <c r="A39" s="3" t="s">
        <v>18</v>
      </c>
      <c r="C39" s="1">
        <v>0</v>
      </c>
      <c r="E39" s="1">
        <v>0</v>
      </c>
      <c r="G39" s="1">
        <v>0</v>
      </c>
      <c r="I39" s="1">
        <f t="shared" ref="I39:I50" si="7">+E39-G39</f>
        <v>0</v>
      </c>
      <c r="K39" s="1">
        <v>3592846</v>
      </c>
      <c r="M39" s="1">
        <v>56071855380</v>
      </c>
      <c r="O39" s="1">
        <v>47332887293</v>
      </c>
      <c r="Q39" s="1">
        <f t="shared" si="1"/>
        <v>8738968087</v>
      </c>
    </row>
    <row r="40" spans="1:17" ht="24" x14ac:dyDescent="0.25">
      <c r="A40" s="3" t="s">
        <v>85</v>
      </c>
      <c r="C40" s="1">
        <v>0</v>
      </c>
      <c r="E40" s="1">
        <v>0</v>
      </c>
      <c r="G40" s="1">
        <v>0</v>
      </c>
      <c r="I40" s="1">
        <f t="shared" si="7"/>
        <v>0</v>
      </c>
      <c r="K40" s="1">
        <v>25000</v>
      </c>
      <c r="M40" s="1">
        <v>68937963</v>
      </c>
      <c r="O40" s="1">
        <v>66804577</v>
      </c>
      <c r="Q40" s="1">
        <f t="shared" si="1"/>
        <v>2133386</v>
      </c>
    </row>
    <row r="41" spans="1:17" ht="24" x14ac:dyDescent="0.25">
      <c r="A41" s="3" t="s">
        <v>84</v>
      </c>
      <c r="C41" s="1">
        <v>0</v>
      </c>
      <c r="E41" s="1">
        <v>0</v>
      </c>
      <c r="G41" s="1">
        <v>0</v>
      </c>
      <c r="I41" s="1">
        <f t="shared" si="7"/>
        <v>0</v>
      </c>
      <c r="K41" s="1">
        <v>36500000</v>
      </c>
      <c r="M41" s="1">
        <v>86710339779</v>
      </c>
      <c r="O41" s="1">
        <v>86705544870</v>
      </c>
      <c r="Q41" s="1">
        <f t="shared" si="1"/>
        <v>4794909</v>
      </c>
    </row>
    <row r="42" spans="1:17" ht="24" x14ac:dyDescent="0.25">
      <c r="A42" s="3" t="s">
        <v>61</v>
      </c>
      <c r="C42" s="1">
        <v>0</v>
      </c>
      <c r="E42" s="1">
        <v>0</v>
      </c>
      <c r="G42" s="1">
        <v>0</v>
      </c>
      <c r="I42" s="1">
        <f t="shared" si="7"/>
        <v>0</v>
      </c>
      <c r="K42" s="1">
        <v>400000</v>
      </c>
      <c r="M42" s="1">
        <v>780718043</v>
      </c>
      <c r="O42" s="1">
        <v>747377764</v>
      </c>
      <c r="Q42" s="1">
        <f t="shared" si="1"/>
        <v>33340279</v>
      </c>
    </row>
    <row r="43" spans="1:17" ht="24" x14ac:dyDescent="0.25">
      <c r="A43" s="3" t="s">
        <v>95</v>
      </c>
      <c r="C43" s="1">
        <v>0</v>
      </c>
      <c r="E43" s="1">
        <v>0</v>
      </c>
      <c r="G43" s="1">
        <v>0</v>
      </c>
      <c r="I43" s="1">
        <f t="shared" si="7"/>
        <v>0</v>
      </c>
      <c r="K43" s="1">
        <v>67647058</v>
      </c>
      <c r="M43" s="1">
        <v>71116573748</v>
      </c>
      <c r="O43" s="1">
        <v>74358233929</v>
      </c>
      <c r="Q43" s="1">
        <f t="shared" si="1"/>
        <v>-3241660181</v>
      </c>
    </row>
    <row r="44" spans="1:17" ht="24" x14ac:dyDescent="0.25">
      <c r="A44" s="3" t="s">
        <v>24</v>
      </c>
      <c r="C44" s="1">
        <v>0</v>
      </c>
      <c r="E44" s="1">
        <v>0</v>
      </c>
      <c r="G44" s="1">
        <v>0</v>
      </c>
      <c r="I44" s="1">
        <f t="shared" si="7"/>
        <v>0</v>
      </c>
      <c r="K44" s="1">
        <v>269866818</v>
      </c>
      <c r="M44" s="1">
        <v>646650242671</v>
      </c>
      <c r="O44" s="1">
        <v>826160655071</v>
      </c>
      <c r="Q44" s="1">
        <f t="shared" si="1"/>
        <v>-179510412400</v>
      </c>
    </row>
    <row r="45" spans="1:17" ht="24" x14ac:dyDescent="0.25">
      <c r="A45" s="3" t="s">
        <v>77</v>
      </c>
      <c r="C45" s="1">
        <v>0</v>
      </c>
      <c r="E45" s="1">
        <v>0</v>
      </c>
      <c r="G45" s="1">
        <v>0</v>
      </c>
      <c r="I45" s="1">
        <f t="shared" si="7"/>
        <v>0</v>
      </c>
      <c r="K45" s="1">
        <v>5000000</v>
      </c>
      <c r="M45" s="1">
        <v>10260071895</v>
      </c>
      <c r="O45" s="1">
        <v>9525792000</v>
      </c>
      <c r="Q45" s="1">
        <f t="shared" si="1"/>
        <v>734279895</v>
      </c>
    </row>
    <row r="46" spans="1:17" ht="24" x14ac:dyDescent="0.25">
      <c r="A46" s="3" t="s">
        <v>82</v>
      </c>
      <c r="C46" s="1">
        <v>0</v>
      </c>
      <c r="E46" s="1">
        <v>0</v>
      </c>
      <c r="G46" s="1">
        <v>0</v>
      </c>
      <c r="I46" s="1">
        <f t="shared" si="7"/>
        <v>0</v>
      </c>
      <c r="K46" s="1">
        <v>4388143</v>
      </c>
      <c r="M46" s="1">
        <v>3974093972</v>
      </c>
      <c r="O46" s="1">
        <v>4589350677</v>
      </c>
      <c r="Q46" s="1">
        <f t="shared" si="1"/>
        <v>-615256705</v>
      </c>
    </row>
    <row r="47" spans="1:17" ht="24" x14ac:dyDescent="0.25">
      <c r="A47" s="3" t="s">
        <v>28</v>
      </c>
      <c r="C47" s="1">
        <v>0</v>
      </c>
      <c r="E47" s="1">
        <v>0</v>
      </c>
      <c r="G47" s="1">
        <v>0</v>
      </c>
      <c r="I47" s="1">
        <f t="shared" si="7"/>
        <v>0</v>
      </c>
      <c r="K47" s="1">
        <v>4024038</v>
      </c>
      <c r="M47" s="1">
        <v>27235824425</v>
      </c>
      <c r="O47" s="1">
        <v>16949997130</v>
      </c>
      <c r="Q47" s="1">
        <f t="shared" si="1"/>
        <v>10285827295</v>
      </c>
    </row>
    <row r="48" spans="1:17" ht="24" x14ac:dyDescent="0.25">
      <c r="A48" s="3" t="s">
        <v>25</v>
      </c>
      <c r="C48" s="1">
        <v>0</v>
      </c>
      <c r="E48" s="1">
        <v>0</v>
      </c>
      <c r="G48" s="1">
        <v>0</v>
      </c>
      <c r="I48" s="1">
        <f t="shared" si="7"/>
        <v>0</v>
      </c>
      <c r="K48" s="1">
        <v>70109</v>
      </c>
      <c r="M48" s="1">
        <v>194993686</v>
      </c>
      <c r="O48" s="1">
        <v>133453138</v>
      </c>
      <c r="Q48" s="1">
        <f t="shared" si="1"/>
        <v>61540548</v>
      </c>
    </row>
    <row r="49" spans="1:17" ht="24" x14ac:dyDescent="0.25">
      <c r="A49" s="3" t="s">
        <v>91</v>
      </c>
      <c r="C49" s="1">
        <v>0</v>
      </c>
      <c r="E49" s="1">
        <v>0</v>
      </c>
      <c r="G49" s="1">
        <v>0</v>
      </c>
      <c r="I49" s="1">
        <f t="shared" si="7"/>
        <v>0</v>
      </c>
      <c r="K49" s="1">
        <v>1</v>
      </c>
      <c r="M49" s="1">
        <v>1</v>
      </c>
      <c r="O49" s="1">
        <v>1571</v>
      </c>
      <c r="Q49" s="1">
        <f t="shared" si="1"/>
        <v>-1570</v>
      </c>
    </row>
    <row r="50" spans="1:17" ht="24" x14ac:dyDescent="0.25">
      <c r="A50" s="3" t="s">
        <v>118</v>
      </c>
      <c r="C50" s="1">
        <v>0</v>
      </c>
      <c r="E50" s="1">
        <v>0</v>
      </c>
      <c r="G50" s="1">
        <v>0</v>
      </c>
      <c r="I50" s="1">
        <f t="shared" si="7"/>
        <v>0</v>
      </c>
      <c r="K50" s="1">
        <v>988382</v>
      </c>
      <c r="M50" s="1">
        <v>15201498082</v>
      </c>
      <c r="O50" s="1">
        <v>12443698904</v>
      </c>
      <c r="Q50" s="1">
        <f t="shared" si="1"/>
        <v>2757799178</v>
      </c>
    </row>
    <row r="51" spans="1:17" ht="24" x14ac:dyDescent="0.25">
      <c r="A51" s="3" t="s">
        <v>70</v>
      </c>
      <c r="C51" s="1">
        <v>50000000</v>
      </c>
      <c r="E51" s="1">
        <v>143291121767</v>
      </c>
      <c r="G51" s="1">
        <v>111498406563</v>
      </c>
      <c r="I51" s="1">
        <f t="shared" ref="I43:I56" si="8">+E51-G51</f>
        <v>31792715204</v>
      </c>
      <c r="K51" s="1">
        <v>110231619</v>
      </c>
      <c r="M51" s="1">
        <v>267549170952</v>
      </c>
      <c r="O51" s="1">
        <v>244612654324</v>
      </c>
      <c r="Q51" s="1">
        <f t="shared" si="1"/>
        <v>22936516628</v>
      </c>
    </row>
    <row r="52" spans="1:17" ht="24" x14ac:dyDescent="0.25">
      <c r="A52" s="3" t="s">
        <v>90</v>
      </c>
      <c r="C52" s="1">
        <v>0</v>
      </c>
      <c r="E52" s="1">
        <v>0</v>
      </c>
      <c r="G52" s="1">
        <v>0</v>
      </c>
      <c r="I52" s="1">
        <f t="shared" si="8"/>
        <v>0</v>
      </c>
      <c r="K52" s="1">
        <v>1500000</v>
      </c>
      <c r="M52" s="1">
        <v>94758014533</v>
      </c>
      <c r="O52" s="1">
        <v>67007993100</v>
      </c>
      <c r="Q52" s="1">
        <f t="shared" si="1"/>
        <v>27750021433</v>
      </c>
    </row>
    <row r="53" spans="1:17" ht="24" x14ac:dyDescent="0.25">
      <c r="A53" s="3" t="s">
        <v>136</v>
      </c>
      <c r="C53" s="1">
        <v>508750</v>
      </c>
      <c r="E53" s="1">
        <v>13352419267</v>
      </c>
      <c r="G53" s="1">
        <v>11757340621</v>
      </c>
      <c r="I53" s="1">
        <f t="shared" si="8"/>
        <v>1595078646</v>
      </c>
      <c r="K53" s="1">
        <v>508750</v>
      </c>
      <c r="M53" s="1">
        <v>13352419267</v>
      </c>
      <c r="O53" s="1">
        <v>11757340621</v>
      </c>
      <c r="Q53" s="1">
        <f t="shared" si="1"/>
        <v>1595078646</v>
      </c>
    </row>
    <row r="54" spans="1:17" ht="24" x14ac:dyDescent="0.25">
      <c r="A54" s="3" t="s">
        <v>103</v>
      </c>
      <c r="C54" s="1">
        <v>0</v>
      </c>
      <c r="E54" s="1">
        <v>0</v>
      </c>
      <c r="G54" s="1">
        <v>0</v>
      </c>
      <c r="I54" s="1">
        <f t="shared" si="8"/>
        <v>0</v>
      </c>
      <c r="K54" s="1">
        <v>100000</v>
      </c>
      <c r="M54" s="1">
        <v>5743258767</v>
      </c>
      <c r="O54" s="1">
        <v>4106910945</v>
      </c>
      <c r="Q54" s="1">
        <f t="shared" si="1"/>
        <v>1636347822</v>
      </c>
    </row>
    <row r="55" spans="1:17" ht="24" x14ac:dyDescent="0.25">
      <c r="A55" s="3" t="s">
        <v>110</v>
      </c>
      <c r="C55" s="1">
        <v>0</v>
      </c>
      <c r="E55" s="1">
        <v>0</v>
      </c>
      <c r="G55" s="1">
        <v>0</v>
      </c>
      <c r="I55" s="1">
        <f t="shared" si="8"/>
        <v>0</v>
      </c>
      <c r="K55" s="1">
        <v>50000</v>
      </c>
      <c r="M55" s="1">
        <v>816638224</v>
      </c>
      <c r="O55" s="1">
        <v>488788941</v>
      </c>
      <c r="Q55" s="1">
        <f t="shared" si="1"/>
        <v>327849283</v>
      </c>
    </row>
    <row r="56" spans="1:17" ht="24" x14ac:dyDescent="0.25">
      <c r="A56" s="3" t="s">
        <v>124</v>
      </c>
      <c r="C56" s="1">
        <v>0</v>
      </c>
      <c r="E56" s="1">
        <v>0</v>
      </c>
      <c r="G56" s="1">
        <v>0</v>
      </c>
      <c r="I56" s="1">
        <f t="shared" si="8"/>
        <v>0</v>
      </c>
      <c r="K56" s="1">
        <v>300000</v>
      </c>
      <c r="M56" s="1">
        <v>2680740816</v>
      </c>
      <c r="O56" s="1">
        <v>1777723211</v>
      </c>
      <c r="Q56" s="1">
        <f t="shared" si="1"/>
        <v>903017605</v>
      </c>
    </row>
    <row r="57" spans="1:17" ht="24" x14ac:dyDescent="0.25">
      <c r="A57" s="3" t="s">
        <v>86</v>
      </c>
      <c r="C57" s="1" t="s">
        <v>121</v>
      </c>
      <c r="E57" s="1">
        <v>0</v>
      </c>
      <c r="G57" s="1">
        <v>0</v>
      </c>
      <c r="I57" s="1">
        <f t="shared" ref="I57:I60" si="9">+E57-G57</f>
        <v>0</v>
      </c>
      <c r="K57" s="1" t="s">
        <v>121</v>
      </c>
      <c r="M57" s="1">
        <v>0</v>
      </c>
      <c r="O57" s="1">
        <v>0</v>
      </c>
      <c r="Q57" s="1">
        <v>4137011912</v>
      </c>
    </row>
    <row r="58" spans="1:17" ht="24" x14ac:dyDescent="0.25">
      <c r="A58" s="3" t="s">
        <v>87</v>
      </c>
      <c r="C58" s="1" t="s">
        <v>121</v>
      </c>
      <c r="E58" s="1">
        <v>0</v>
      </c>
      <c r="G58" s="1">
        <v>0</v>
      </c>
      <c r="I58" s="1">
        <f t="shared" si="9"/>
        <v>0</v>
      </c>
      <c r="K58" s="1" t="s">
        <v>121</v>
      </c>
      <c r="M58" s="1">
        <v>0</v>
      </c>
      <c r="O58" s="1">
        <v>0</v>
      </c>
      <c r="Q58" s="1">
        <v>3492223618</v>
      </c>
    </row>
    <row r="59" spans="1:17" ht="24" x14ac:dyDescent="0.25">
      <c r="A59" s="3" t="s">
        <v>88</v>
      </c>
      <c r="C59" s="1" t="s">
        <v>121</v>
      </c>
      <c r="E59" s="1">
        <v>0</v>
      </c>
      <c r="G59" s="1">
        <v>0</v>
      </c>
      <c r="I59" s="1">
        <f t="shared" si="9"/>
        <v>0</v>
      </c>
      <c r="K59" s="1" t="s">
        <v>121</v>
      </c>
      <c r="M59" s="1">
        <v>0</v>
      </c>
      <c r="O59" s="1">
        <v>0</v>
      </c>
      <c r="Q59" s="1">
        <v>101159</v>
      </c>
    </row>
    <row r="60" spans="1:17" ht="24.75" thickBot="1" x14ac:dyDescent="0.3">
      <c r="A60" s="3" t="s">
        <v>107</v>
      </c>
      <c r="C60" s="1" t="s">
        <v>121</v>
      </c>
      <c r="E60" s="1">
        <v>0</v>
      </c>
      <c r="G60" s="1">
        <v>0</v>
      </c>
      <c r="I60" s="1">
        <f t="shared" si="9"/>
        <v>0</v>
      </c>
      <c r="K60" s="1" t="s">
        <v>121</v>
      </c>
      <c r="M60" s="1">
        <v>0</v>
      </c>
      <c r="O60" s="1">
        <v>0</v>
      </c>
      <c r="Q60" s="1">
        <v>-2428469646</v>
      </c>
    </row>
    <row r="61" spans="1:17" ht="24" customHeight="1" thickBot="1" x14ac:dyDescent="0.3">
      <c r="E61" s="2">
        <f>SUM(E8:E60)</f>
        <v>389428806562</v>
      </c>
      <c r="F61" s="3"/>
      <c r="G61" s="2">
        <f>SUM(G8:G60)</f>
        <v>219254308040</v>
      </c>
      <c r="H61" s="3"/>
      <c r="I61" s="2">
        <f>SUM(I8:I60)</f>
        <v>170174498522</v>
      </c>
      <c r="J61" s="3"/>
      <c r="K61" s="3" t="s">
        <v>30</v>
      </c>
      <c r="L61" s="3"/>
      <c r="M61" s="2">
        <f>SUM(M8:M60)</f>
        <v>3157204634313</v>
      </c>
      <c r="N61" s="3"/>
      <c r="O61" s="2">
        <f>SUM(O8:O60)</f>
        <v>2796812569376</v>
      </c>
      <c r="P61" s="3"/>
      <c r="Q61" s="2">
        <f>SUM(Q8:Q60)</f>
        <v>365592931980</v>
      </c>
    </row>
    <row r="62" spans="1:17" ht="23.25" thickTop="1" x14ac:dyDescent="0.25">
      <c r="Q62" s="14"/>
    </row>
    <row r="69" spans="9:17" x14ac:dyDescent="0.45">
      <c r="I69" s="20"/>
    </row>
    <row r="70" spans="9:17" x14ac:dyDescent="0.25">
      <c r="Q70" s="6"/>
    </row>
    <row r="71" spans="9:17" x14ac:dyDescent="0.25">
      <c r="Q71" s="6"/>
    </row>
    <row r="72" spans="9:17" x14ac:dyDescent="0.25">
      <c r="Q72" s="6"/>
    </row>
    <row r="73" spans="9:17" x14ac:dyDescent="0.25">
      <c r="Q73" s="6"/>
    </row>
  </sheetData>
  <mergeCells count="13">
    <mergeCell ref="A2:Q2"/>
    <mergeCell ref="A3:Q3"/>
    <mergeCell ref="A4:Q4"/>
    <mergeCell ref="K7"/>
    <mergeCell ref="M7"/>
    <mergeCell ref="O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53"/>
  <sheetViews>
    <sheetView rightToLeft="1" topLeftCell="A7" zoomScale="70" zoomScaleNormal="70" workbookViewId="0">
      <selection activeCell="A2" sqref="A2:Y2"/>
    </sheetView>
  </sheetViews>
  <sheetFormatPr defaultRowHeight="22.5" x14ac:dyDescent="0.25"/>
  <cols>
    <col min="1" max="1" width="35.42578125" style="1" bestFit="1" customWidth="1"/>
    <col min="2" max="2" width="1" style="1" customWidth="1"/>
    <col min="3" max="3" width="18" style="1" customWidth="1"/>
    <col min="4" max="4" width="1" style="1" customWidth="1"/>
    <col min="5" max="5" width="24.28515625" style="1" bestFit="1" customWidth="1"/>
    <col min="6" max="6" width="1" style="1" customWidth="1"/>
    <col min="7" max="7" width="29.7109375" style="1" bestFit="1" customWidth="1"/>
    <col min="8" max="8" width="1" style="1" customWidth="1"/>
    <col min="9" max="9" width="31.7109375" style="1" customWidth="1"/>
    <col min="10" max="10" width="1" style="1" customWidth="1"/>
    <col min="11" max="11" width="19" style="1" customWidth="1"/>
    <col min="12" max="12" width="1" style="1" customWidth="1"/>
    <col min="13" max="13" width="25.5703125" style="1" customWidth="1"/>
    <col min="14" max="14" width="1" style="1" customWidth="1"/>
    <col min="15" max="15" width="25.5703125" style="1" customWidth="1"/>
    <col min="16" max="16" width="1" style="1" customWidth="1"/>
    <col min="17" max="17" width="31.7109375" style="1" customWidth="1"/>
    <col min="18" max="18" width="1" style="1" customWidth="1"/>
    <col min="19" max="16384" width="9.140625" style="1"/>
  </cols>
  <sheetData>
    <row r="2" spans="1:17" ht="24" x14ac:dyDescent="0.25">
      <c r="A2" s="29" t="s">
        <v>60</v>
      </c>
      <c r="B2" s="29" t="s">
        <v>0</v>
      </c>
      <c r="C2" s="29" t="s">
        <v>0</v>
      </c>
      <c r="D2" s="29" t="s">
        <v>0</v>
      </c>
      <c r="E2" s="29" t="s">
        <v>0</v>
      </c>
      <c r="F2" s="29" t="s">
        <v>0</v>
      </c>
      <c r="G2" s="29" t="s">
        <v>0</v>
      </c>
      <c r="H2" s="29" t="s">
        <v>0</v>
      </c>
      <c r="I2" s="29" t="s">
        <v>0</v>
      </c>
      <c r="J2" s="29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O2" s="29" t="s">
        <v>0</v>
      </c>
      <c r="P2" s="29" t="s">
        <v>0</v>
      </c>
      <c r="Q2" s="29" t="s">
        <v>0</v>
      </c>
    </row>
    <row r="3" spans="1:17" ht="24" x14ac:dyDescent="0.25">
      <c r="A3" s="29" t="s">
        <v>38</v>
      </c>
      <c r="B3" s="29" t="s">
        <v>38</v>
      </c>
      <c r="C3" s="29" t="s">
        <v>38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  <c r="I3" s="29" t="s">
        <v>38</v>
      </c>
      <c r="J3" s="29" t="s">
        <v>38</v>
      </c>
      <c r="K3" s="29" t="s">
        <v>38</v>
      </c>
      <c r="L3" s="29" t="s">
        <v>38</v>
      </c>
      <c r="M3" s="29" t="s">
        <v>38</v>
      </c>
      <c r="N3" s="29" t="s">
        <v>38</v>
      </c>
      <c r="O3" s="29" t="s">
        <v>38</v>
      </c>
      <c r="P3" s="29" t="s">
        <v>38</v>
      </c>
      <c r="Q3" s="29" t="s">
        <v>38</v>
      </c>
    </row>
    <row r="4" spans="1:17" ht="24" x14ac:dyDescent="0.25">
      <c r="A4" s="29" t="str">
        <f>+سپرده!A4</f>
        <v>برای ماه منتهی به 1405/06/31</v>
      </c>
      <c r="B4" s="29" t="s">
        <v>2</v>
      </c>
      <c r="C4" s="29" t="s">
        <v>2</v>
      </c>
      <c r="D4" s="29" t="s">
        <v>2</v>
      </c>
      <c r="E4" s="29" t="s">
        <v>2</v>
      </c>
      <c r="F4" s="29" t="s">
        <v>2</v>
      </c>
      <c r="G4" s="29" t="s">
        <v>2</v>
      </c>
      <c r="H4" s="29" t="s">
        <v>2</v>
      </c>
      <c r="I4" s="29" t="s">
        <v>2</v>
      </c>
      <c r="J4" s="29" t="s">
        <v>2</v>
      </c>
      <c r="K4" s="29" t="s">
        <v>2</v>
      </c>
      <c r="L4" s="29" t="s">
        <v>2</v>
      </c>
      <c r="M4" s="29" t="s">
        <v>2</v>
      </c>
      <c r="N4" s="29" t="s">
        <v>2</v>
      </c>
      <c r="O4" s="29" t="s">
        <v>2</v>
      </c>
      <c r="P4" s="29" t="s">
        <v>2</v>
      </c>
      <c r="Q4" s="29" t="s">
        <v>2</v>
      </c>
    </row>
    <row r="6" spans="1:17" ht="24.75" thickBot="1" x14ac:dyDescent="0.3">
      <c r="A6" s="28" t="s">
        <v>3</v>
      </c>
      <c r="C6" s="28" t="s">
        <v>40</v>
      </c>
      <c r="D6" s="28" t="s">
        <v>40</v>
      </c>
      <c r="E6" s="28" t="s">
        <v>40</v>
      </c>
      <c r="F6" s="28" t="s">
        <v>40</v>
      </c>
      <c r="G6" s="28" t="s">
        <v>40</v>
      </c>
      <c r="H6" s="28" t="s">
        <v>40</v>
      </c>
      <c r="I6" s="28" t="s">
        <v>40</v>
      </c>
      <c r="K6" s="28" t="s">
        <v>41</v>
      </c>
      <c r="L6" s="28" t="s">
        <v>41</v>
      </c>
      <c r="M6" s="28" t="s">
        <v>41</v>
      </c>
      <c r="N6" s="28" t="s">
        <v>41</v>
      </c>
      <c r="O6" s="28" t="s">
        <v>41</v>
      </c>
      <c r="P6" s="28" t="s">
        <v>41</v>
      </c>
      <c r="Q6" s="28" t="s">
        <v>41</v>
      </c>
    </row>
    <row r="7" spans="1:17" ht="24.75" thickBot="1" x14ac:dyDescent="0.3">
      <c r="A7" s="28" t="s">
        <v>3</v>
      </c>
      <c r="C7" s="28" t="s">
        <v>7</v>
      </c>
      <c r="E7" s="28" t="s">
        <v>46</v>
      </c>
      <c r="G7" s="28" t="s">
        <v>47</v>
      </c>
      <c r="I7" s="28" t="s">
        <v>48</v>
      </c>
      <c r="K7" s="28" t="s">
        <v>7</v>
      </c>
      <c r="M7" s="28" t="s">
        <v>46</v>
      </c>
      <c r="O7" s="28" t="s">
        <v>47</v>
      </c>
      <c r="Q7" s="17" t="s">
        <v>48</v>
      </c>
    </row>
    <row r="8" spans="1:17" ht="24" x14ac:dyDescent="0.25">
      <c r="A8" s="3" t="s">
        <v>29</v>
      </c>
      <c r="C8" s="1">
        <v>95000000</v>
      </c>
      <c r="E8" s="1">
        <v>305420706000</v>
      </c>
      <c r="G8" s="1">
        <v>244807893050</v>
      </c>
      <c r="I8" s="1">
        <f>+E8-G8</f>
        <v>60612812950</v>
      </c>
      <c r="K8" s="1">
        <v>95000000</v>
      </c>
      <c r="M8" s="1">
        <v>305420706000</v>
      </c>
      <c r="O8" s="1">
        <v>204810106677</v>
      </c>
      <c r="Q8" s="1">
        <f>+M8-O8</f>
        <v>100610599323</v>
      </c>
    </row>
    <row r="9" spans="1:17" ht="24" x14ac:dyDescent="0.25">
      <c r="A9" s="3" t="s">
        <v>135</v>
      </c>
      <c r="C9" s="1">
        <v>10000000</v>
      </c>
      <c r="E9" s="1">
        <v>47132825000</v>
      </c>
      <c r="G9" s="1">
        <v>41736588345</v>
      </c>
      <c r="I9" s="1">
        <f t="shared" ref="I9:I50" si="0">+E9-G9</f>
        <v>5396236655</v>
      </c>
      <c r="K9" s="1">
        <v>10000000</v>
      </c>
      <c r="M9" s="1">
        <v>47132825000</v>
      </c>
      <c r="O9" s="1">
        <v>41736588345</v>
      </c>
      <c r="Q9" s="1">
        <f t="shared" ref="Q9:Q50" si="1">+M9-O9</f>
        <v>5396236655</v>
      </c>
    </row>
    <row r="10" spans="1:17" ht="24" x14ac:dyDescent="0.25">
      <c r="A10" s="3" t="s">
        <v>108</v>
      </c>
      <c r="C10" s="1">
        <v>1000000</v>
      </c>
      <c r="E10" s="1">
        <v>4296529100</v>
      </c>
      <c r="G10" s="1">
        <v>3482867700</v>
      </c>
      <c r="I10" s="1">
        <f t="shared" si="0"/>
        <v>813661400</v>
      </c>
      <c r="K10" s="1">
        <v>1000000</v>
      </c>
      <c r="M10" s="1">
        <v>4296529100</v>
      </c>
      <c r="O10" s="1">
        <v>2278002161</v>
      </c>
      <c r="Q10" s="1">
        <f t="shared" si="1"/>
        <v>2018526939</v>
      </c>
    </row>
    <row r="11" spans="1:17" ht="24" x14ac:dyDescent="0.25">
      <c r="A11" s="3" t="s">
        <v>22</v>
      </c>
      <c r="C11" s="1">
        <v>10075939</v>
      </c>
      <c r="E11" s="1">
        <v>67286889903</v>
      </c>
      <c r="G11" s="1">
        <v>54089461274</v>
      </c>
      <c r="I11" s="1">
        <f t="shared" si="0"/>
        <v>13197428629</v>
      </c>
      <c r="K11" s="1">
        <v>10075939</v>
      </c>
      <c r="M11" s="1">
        <v>67286889903</v>
      </c>
      <c r="O11" s="1">
        <v>27774588432</v>
      </c>
      <c r="Q11" s="1">
        <f t="shared" si="1"/>
        <v>39512301471</v>
      </c>
    </row>
    <row r="12" spans="1:17" ht="24" x14ac:dyDescent="0.25">
      <c r="A12" s="3" t="s">
        <v>133</v>
      </c>
      <c r="C12" s="1">
        <v>48573677</v>
      </c>
      <c r="E12" s="1">
        <v>182189205363</v>
      </c>
      <c r="G12" s="1">
        <v>177077436400</v>
      </c>
      <c r="I12" s="1">
        <f t="shared" si="0"/>
        <v>5111768963</v>
      </c>
      <c r="K12" s="1">
        <v>48573677</v>
      </c>
      <c r="M12" s="1">
        <v>182189205363</v>
      </c>
      <c r="O12" s="1">
        <v>177077436400</v>
      </c>
      <c r="Q12" s="1">
        <f t="shared" si="1"/>
        <v>5111768963</v>
      </c>
    </row>
    <row r="13" spans="1:17" ht="24" x14ac:dyDescent="0.25">
      <c r="A13" s="3" t="s">
        <v>18</v>
      </c>
      <c r="C13" s="1">
        <v>30100000</v>
      </c>
      <c r="E13" s="1">
        <v>434868281120</v>
      </c>
      <c r="G13" s="1">
        <v>346090182661</v>
      </c>
      <c r="I13" s="1">
        <f t="shared" si="0"/>
        <v>88778098459</v>
      </c>
      <c r="K13" s="1">
        <v>30100000</v>
      </c>
      <c r="M13" s="1">
        <v>434868281120</v>
      </c>
      <c r="O13" s="1">
        <v>145267136118</v>
      </c>
      <c r="Q13" s="1">
        <f t="shared" si="1"/>
        <v>289601145002</v>
      </c>
    </row>
    <row r="14" spans="1:17" ht="24" x14ac:dyDescent="0.25">
      <c r="A14" s="3" t="s">
        <v>85</v>
      </c>
      <c r="C14" s="1">
        <v>530563</v>
      </c>
      <c r="E14" s="1">
        <v>2269050134</v>
      </c>
      <c r="G14" s="1">
        <v>1524106760</v>
      </c>
      <c r="I14" s="1">
        <f t="shared" si="0"/>
        <v>744943374</v>
      </c>
      <c r="K14" s="1">
        <v>530563</v>
      </c>
      <c r="M14" s="1">
        <v>2269050134</v>
      </c>
      <c r="O14" s="1">
        <v>1269286978</v>
      </c>
      <c r="Q14" s="1">
        <f t="shared" si="1"/>
        <v>999763156</v>
      </c>
    </row>
    <row r="15" spans="1:17" ht="24" x14ac:dyDescent="0.25">
      <c r="A15" s="3" t="s">
        <v>17</v>
      </c>
      <c r="C15" s="1">
        <v>60000000</v>
      </c>
      <c r="E15" s="1">
        <v>208972062000</v>
      </c>
      <c r="G15" s="1">
        <v>181953160185</v>
      </c>
      <c r="I15" s="1">
        <f t="shared" si="0"/>
        <v>27018901815</v>
      </c>
      <c r="K15" s="1">
        <v>60000000</v>
      </c>
      <c r="M15" s="1">
        <v>208972062000</v>
      </c>
      <c r="O15" s="1">
        <v>203115237992</v>
      </c>
      <c r="Q15" s="1">
        <f t="shared" si="1"/>
        <v>5856824008</v>
      </c>
    </row>
    <row r="16" spans="1:17" ht="24" x14ac:dyDescent="0.25">
      <c r="A16" s="3" t="s">
        <v>15</v>
      </c>
      <c r="C16" s="1">
        <v>28500000</v>
      </c>
      <c r="E16" s="1">
        <v>206441773500</v>
      </c>
      <c r="G16" s="1">
        <v>127388793388</v>
      </c>
      <c r="I16" s="1">
        <f t="shared" si="0"/>
        <v>79052980112</v>
      </c>
      <c r="K16" s="1">
        <v>28500000</v>
      </c>
      <c r="M16" s="1">
        <v>206441773500</v>
      </c>
      <c r="O16" s="1">
        <v>143558830054</v>
      </c>
      <c r="Q16" s="1">
        <f t="shared" si="1"/>
        <v>62882943446</v>
      </c>
    </row>
    <row r="17" spans="1:17" ht="24" x14ac:dyDescent="0.25">
      <c r="A17" s="3" t="s">
        <v>84</v>
      </c>
      <c r="C17" s="1">
        <v>67647058</v>
      </c>
      <c r="E17" s="1">
        <v>416169706698</v>
      </c>
      <c r="G17" s="1">
        <v>351730526306</v>
      </c>
      <c r="I17" s="1">
        <f t="shared" si="0"/>
        <v>64439180392</v>
      </c>
      <c r="K17" s="1">
        <v>67647058</v>
      </c>
      <c r="M17" s="1">
        <v>416169706698</v>
      </c>
      <c r="O17" s="1">
        <v>138763631748</v>
      </c>
      <c r="Q17" s="1">
        <f t="shared" si="1"/>
        <v>277406074950</v>
      </c>
    </row>
    <row r="18" spans="1:17" ht="24" x14ac:dyDescent="0.25">
      <c r="A18" s="3" t="s">
        <v>115</v>
      </c>
      <c r="C18" s="1">
        <v>15800000</v>
      </c>
      <c r="E18" s="1">
        <v>194091981080</v>
      </c>
      <c r="G18" s="1">
        <v>177159885800</v>
      </c>
      <c r="I18" s="1">
        <f t="shared" si="0"/>
        <v>16932095280</v>
      </c>
      <c r="K18" s="1">
        <v>15800000</v>
      </c>
      <c r="M18" s="1">
        <v>194091981080</v>
      </c>
      <c r="O18" s="1">
        <v>183946731011</v>
      </c>
      <c r="Q18" s="1">
        <f t="shared" si="1"/>
        <v>10145250069</v>
      </c>
    </row>
    <row r="19" spans="1:17" ht="24" x14ac:dyDescent="0.25">
      <c r="A19" s="3" t="s">
        <v>75</v>
      </c>
      <c r="C19" s="1">
        <v>202502483</v>
      </c>
      <c r="E19" s="1">
        <v>1806424877869</v>
      </c>
      <c r="G19" s="1">
        <v>1475279370712</v>
      </c>
      <c r="I19" s="1">
        <f t="shared" si="0"/>
        <v>331145507157</v>
      </c>
      <c r="K19" s="1">
        <v>202502483</v>
      </c>
      <c r="M19" s="1">
        <v>1806424877869</v>
      </c>
      <c r="O19" s="1">
        <v>1164766520185</v>
      </c>
      <c r="Q19" s="1">
        <f t="shared" si="1"/>
        <v>641658357684</v>
      </c>
    </row>
    <row r="20" spans="1:17" ht="24" x14ac:dyDescent="0.25">
      <c r="A20" s="3" t="s">
        <v>72</v>
      </c>
      <c r="C20" s="1">
        <v>395071428</v>
      </c>
      <c r="E20" s="1">
        <v>9471143424816</v>
      </c>
      <c r="G20" s="1">
        <v>7546337383374</v>
      </c>
      <c r="I20" s="1">
        <f t="shared" si="0"/>
        <v>1924806041442</v>
      </c>
      <c r="K20" s="1">
        <v>395071428</v>
      </c>
      <c r="M20" s="1">
        <v>9471143424816</v>
      </c>
      <c r="O20" s="1">
        <v>3382445606069</v>
      </c>
      <c r="Q20" s="1">
        <f t="shared" si="1"/>
        <v>6088697818747</v>
      </c>
    </row>
    <row r="21" spans="1:17" ht="24" x14ac:dyDescent="0.25">
      <c r="A21" s="3" t="s">
        <v>79</v>
      </c>
      <c r="C21" s="1">
        <v>26300000</v>
      </c>
      <c r="E21" s="1">
        <v>532894634420</v>
      </c>
      <c r="G21" s="1">
        <v>495054417970</v>
      </c>
      <c r="I21" s="1">
        <f t="shared" si="0"/>
        <v>37840216450</v>
      </c>
      <c r="K21" s="1">
        <v>26300000</v>
      </c>
      <c r="M21" s="1">
        <v>532894634420</v>
      </c>
      <c r="O21" s="1">
        <v>370573154206</v>
      </c>
      <c r="Q21" s="1">
        <f t="shared" si="1"/>
        <v>162321480214</v>
      </c>
    </row>
    <row r="22" spans="1:17" ht="24" x14ac:dyDescent="0.25">
      <c r="A22" s="3" t="s">
        <v>137</v>
      </c>
      <c r="C22" s="1">
        <v>1000000</v>
      </c>
      <c r="E22" s="1">
        <v>5487253100</v>
      </c>
      <c r="G22" s="1">
        <v>3674690260</v>
      </c>
      <c r="I22" s="1">
        <f t="shared" si="0"/>
        <v>1812562840</v>
      </c>
      <c r="K22" s="1">
        <v>1000000</v>
      </c>
      <c r="M22" s="1">
        <v>5487253100</v>
      </c>
      <c r="O22" s="1">
        <v>3674690260</v>
      </c>
      <c r="Q22" s="1">
        <f t="shared" si="1"/>
        <v>1812562840</v>
      </c>
    </row>
    <row r="23" spans="1:17" ht="24" x14ac:dyDescent="0.25">
      <c r="A23" s="3" t="s">
        <v>81</v>
      </c>
      <c r="C23" s="1">
        <v>51800000</v>
      </c>
      <c r="E23" s="1">
        <v>347461201360</v>
      </c>
      <c r="G23" s="1">
        <v>248414475912</v>
      </c>
      <c r="I23" s="1">
        <f t="shared" si="0"/>
        <v>99046725448</v>
      </c>
      <c r="K23" s="1">
        <v>51800000</v>
      </c>
      <c r="M23" s="1">
        <v>347461201360</v>
      </c>
      <c r="O23" s="1">
        <v>202742238395</v>
      </c>
      <c r="Q23" s="1">
        <f t="shared" si="1"/>
        <v>144718962965</v>
      </c>
    </row>
    <row r="24" spans="1:17" ht="24" x14ac:dyDescent="0.25">
      <c r="A24" s="3" t="s">
        <v>130</v>
      </c>
      <c r="C24" s="1">
        <v>9375000</v>
      </c>
      <c r="E24" s="1">
        <v>120932906250</v>
      </c>
      <c r="G24" s="1">
        <v>34603125000</v>
      </c>
      <c r="I24" s="1">
        <f t="shared" ref="I24:I31" si="2">+E24-G24</f>
        <v>86329781250</v>
      </c>
      <c r="K24" s="1">
        <v>9375000</v>
      </c>
      <c r="M24" s="1">
        <v>120932906250</v>
      </c>
      <c r="O24" s="1">
        <v>34603125000</v>
      </c>
      <c r="Q24" s="1">
        <f t="shared" ref="Q24:Q31" si="3">+M24-O24</f>
        <v>86329781250</v>
      </c>
    </row>
    <row r="25" spans="1:17" ht="24" x14ac:dyDescent="0.25">
      <c r="A25" s="3" t="s">
        <v>122</v>
      </c>
      <c r="C25" s="1">
        <v>2300000</v>
      </c>
      <c r="E25" s="1">
        <v>88846863530</v>
      </c>
      <c r="G25" s="1">
        <v>79352824170</v>
      </c>
      <c r="I25" s="1">
        <f t="shared" si="2"/>
        <v>9494039360</v>
      </c>
      <c r="K25" s="1">
        <v>2300000</v>
      </c>
      <c r="M25" s="1">
        <v>88846863530</v>
      </c>
      <c r="O25" s="1">
        <v>50163279741</v>
      </c>
      <c r="Q25" s="1">
        <f t="shared" si="3"/>
        <v>38683583789</v>
      </c>
    </row>
    <row r="26" spans="1:17" ht="24" x14ac:dyDescent="0.25">
      <c r="A26" s="3" t="s">
        <v>91</v>
      </c>
      <c r="C26" s="1">
        <v>11764705</v>
      </c>
      <c r="E26" s="1">
        <v>49146545726</v>
      </c>
      <c r="G26" s="1">
        <v>33970652746</v>
      </c>
      <c r="I26" s="1">
        <f t="shared" si="2"/>
        <v>15175892980</v>
      </c>
      <c r="K26" s="1">
        <v>11764705</v>
      </c>
      <c r="M26" s="1">
        <v>49146545726</v>
      </c>
      <c r="O26" s="1">
        <v>18495911229</v>
      </c>
      <c r="Q26" s="1">
        <f t="shared" si="3"/>
        <v>30650634497</v>
      </c>
    </row>
    <row r="27" spans="1:17" ht="24" x14ac:dyDescent="0.25">
      <c r="A27" s="3" t="s">
        <v>123</v>
      </c>
      <c r="C27" s="1">
        <v>200000</v>
      </c>
      <c r="E27" s="1">
        <v>3423331500</v>
      </c>
      <c r="G27" s="1">
        <v>3844053980</v>
      </c>
      <c r="I27" s="1">
        <f t="shared" si="2"/>
        <v>-420722480</v>
      </c>
      <c r="K27" s="1">
        <v>200000</v>
      </c>
      <c r="M27" s="1">
        <v>3423331500</v>
      </c>
      <c r="O27" s="1">
        <v>2745239262</v>
      </c>
      <c r="Q27" s="1">
        <f t="shared" si="3"/>
        <v>678092238</v>
      </c>
    </row>
    <row r="28" spans="1:17" ht="24" x14ac:dyDescent="0.25">
      <c r="A28" s="3" t="s">
        <v>61</v>
      </c>
      <c r="C28" s="1">
        <v>118600000</v>
      </c>
      <c r="E28" s="1">
        <v>340104511580</v>
      </c>
      <c r="G28" s="1">
        <v>180526062548</v>
      </c>
      <c r="I28" s="1">
        <f t="shared" si="2"/>
        <v>159578449032</v>
      </c>
      <c r="K28" s="1">
        <v>118600000</v>
      </c>
      <c r="M28" s="1">
        <v>340104511580</v>
      </c>
      <c r="O28" s="1">
        <v>221597507026</v>
      </c>
      <c r="Q28" s="1">
        <f t="shared" si="3"/>
        <v>118507004554</v>
      </c>
    </row>
    <row r="29" spans="1:17" ht="24" x14ac:dyDescent="0.25">
      <c r="A29" s="3" t="s">
        <v>73</v>
      </c>
      <c r="C29" s="1">
        <v>46724376</v>
      </c>
      <c r="E29" s="1">
        <v>170616563391</v>
      </c>
      <c r="G29" s="1">
        <v>157171237672</v>
      </c>
      <c r="I29" s="1">
        <f t="shared" si="2"/>
        <v>13445325719</v>
      </c>
      <c r="K29" s="1">
        <v>46724376</v>
      </c>
      <c r="M29" s="1">
        <v>170616563391</v>
      </c>
      <c r="O29" s="1">
        <v>97050086649</v>
      </c>
      <c r="Q29" s="1">
        <f t="shared" si="3"/>
        <v>73566476742</v>
      </c>
    </row>
    <row r="30" spans="1:17" ht="24" x14ac:dyDescent="0.25">
      <c r="A30" s="3" t="s">
        <v>112</v>
      </c>
      <c r="C30" s="1">
        <v>6391967</v>
      </c>
      <c r="E30" s="1">
        <v>164969910044</v>
      </c>
      <c r="G30" s="1">
        <v>188754508211</v>
      </c>
      <c r="I30" s="1">
        <f t="shared" si="2"/>
        <v>-23784598167</v>
      </c>
      <c r="K30" s="1">
        <v>6391967</v>
      </c>
      <c r="M30" s="1">
        <v>164969910044</v>
      </c>
      <c r="O30" s="1">
        <v>130831625134</v>
      </c>
      <c r="Q30" s="1">
        <f t="shared" si="3"/>
        <v>34138284910</v>
      </c>
    </row>
    <row r="31" spans="1:17" ht="24" x14ac:dyDescent="0.25">
      <c r="A31" s="3" t="s">
        <v>138</v>
      </c>
      <c r="C31" s="1">
        <v>100000</v>
      </c>
      <c r="E31" s="1">
        <v>1851575820</v>
      </c>
      <c r="G31" s="1">
        <v>1529062593</v>
      </c>
      <c r="I31" s="1">
        <f t="shared" si="2"/>
        <v>322513227</v>
      </c>
      <c r="K31" s="1">
        <v>100000</v>
      </c>
      <c r="M31" s="1">
        <v>1851575820</v>
      </c>
      <c r="O31" s="1">
        <v>1529062593</v>
      </c>
      <c r="Q31" s="1">
        <f t="shared" si="3"/>
        <v>322513227</v>
      </c>
    </row>
    <row r="32" spans="1:17" ht="24" x14ac:dyDescent="0.25">
      <c r="A32" s="3" t="s">
        <v>96</v>
      </c>
      <c r="C32" s="1">
        <v>10000000</v>
      </c>
      <c r="E32" s="1">
        <v>52987218000</v>
      </c>
      <c r="G32" s="1">
        <v>47033598000</v>
      </c>
      <c r="I32" s="1">
        <f t="shared" si="0"/>
        <v>5953620000</v>
      </c>
      <c r="K32" s="1">
        <v>10000000</v>
      </c>
      <c r="M32" s="1">
        <v>52987218000</v>
      </c>
      <c r="O32" s="1">
        <v>45044014139</v>
      </c>
      <c r="Q32" s="1">
        <f t="shared" si="1"/>
        <v>7943203861</v>
      </c>
    </row>
    <row r="33" spans="1:17" ht="24" x14ac:dyDescent="0.25">
      <c r="A33" s="3" t="s">
        <v>134</v>
      </c>
      <c r="C33" s="1">
        <v>3910000</v>
      </c>
      <c r="E33" s="1">
        <v>44151847466</v>
      </c>
      <c r="G33" s="1">
        <v>38425829967</v>
      </c>
      <c r="I33" s="1">
        <f t="shared" si="0"/>
        <v>5726017499</v>
      </c>
      <c r="K33" s="1">
        <v>3910000</v>
      </c>
      <c r="M33" s="1">
        <v>44151847466</v>
      </c>
      <c r="O33" s="1">
        <v>38425829967</v>
      </c>
      <c r="Q33" s="1">
        <f t="shared" si="1"/>
        <v>5726017499</v>
      </c>
    </row>
    <row r="34" spans="1:17" ht="24" x14ac:dyDescent="0.25">
      <c r="A34" s="3" t="s">
        <v>131</v>
      </c>
      <c r="C34" s="1">
        <v>110</v>
      </c>
      <c r="E34" s="1">
        <v>849185</v>
      </c>
      <c r="G34" s="1">
        <v>764107</v>
      </c>
      <c r="I34" s="1">
        <f t="shared" si="0"/>
        <v>85078</v>
      </c>
      <c r="K34" s="1">
        <v>110</v>
      </c>
      <c r="M34" s="1">
        <v>849185</v>
      </c>
      <c r="O34" s="1">
        <v>764107</v>
      </c>
      <c r="Q34" s="1">
        <f t="shared" si="1"/>
        <v>85078</v>
      </c>
    </row>
    <row r="35" spans="1:17" ht="24" x14ac:dyDescent="0.25">
      <c r="A35" s="3" t="s">
        <v>24</v>
      </c>
      <c r="C35" s="1">
        <v>340000000</v>
      </c>
      <c r="E35" s="1">
        <v>1089710914000</v>
      </c>
      <c r="G35" s="1">
        <v>854562769400</v>
      </c>
      <c r="I35" s="1">
        <f t="shared" si="0"/>
        <v>235148144600</v>
      </c>
      <c r="K35" s="1">
        <v>340000000</v>
      </c>
      <c r="M35" s="1">
        <v>1089710914000</v>
      </c>
      <c r="O35" s="1">
        <v>1013161513549</v>
      </c>
      <c r="Q35" s="1">
        <f t="shared" si="1"/>
        <v>76549400451</v>
      </c>
    </row>
    <row r="36" spans="1:17" ht="24" x14ac:dyDescent="0.25">
      <c r="A36" s="3" t="s">
        <v>127</v>
      </c>
      <c r="C36" s="1">
        <v>100000</v>
      </c>
      <c r="E36" s="1">
        <v>466366900</v>
      </c>
      <c r="G36" s="1">
        <v>413776590</v>
      </c>
      <c r="I36" s="1">
        <f t="shared" si="0"/>
        <v>52590310</v>
      </c>
      <c r="K36" s="1">
        <v>100000</v>
      </c>
      <c r="M36" s="1">
        <v>466366900</v>
      </c>
      <c r="O36" s="1">
        <v>362957110</v>
      </c>
      <c r="Q36" s="1">
        <f t="shared" si="1"/>
        <v>103409790</v>
      </c>
    </row>
    <row r="37" spans="1:17" ht="24" x14ac:dyDescent="0.25">
      <c r="A37" s="3" t="s">
        <v>74</v>
      </c>
      <c r="C37" s="1">
        <v>62000000</v>
      </c>
      <c r="E37" s="1">
        <v>217783419600</v>
      </c>
      <c r="G37" s="1">
        <v>177364293420</v>
      </c>
      <c r="I37" s="1">
        <f t="shared" si="0"/>
        <v>40419126180</v>
      </c>
      <c r="K37" s="1">
        <v>62000000</v>
      </c>
      <c r="M37" s="1">
        <v>217783419600</v>
      </c>
      <c r="O37" s="1">
        <v>108584321377</v>
      </c>
      <c r="Q37" s="1">
        <f t="shared" si="1"/>
        <v>109199098223</v>
      </c>
    </row>
    <row r="38" spans="1:17" ht="24" x14ac:dyDescent="0.25">
      <c r="A38" s="3" t="s">
        <v>78</v>
      </c>
      <c r="C38" s="1">
        <v>6000000</v>
      </c>
      <c r="E38" s="1">
        <v>172416835200</v>
      </c>
      <c r="G38" s="1">
        <v>185633871600</v>
      </c>
      <c r="I38" s="1">
        <f t="shared" si="0"/>
        <v>-13217036400</v>
      </c>
      <c r="K38" s="1">
        <v>6000000</v>
      </c>
      <c r="M38" s="1">
        <v>172416835200</v>
      </c>
      <c r="O38" s="1">
        <v>139876989416</v>
      </c>
      <c r="Q38" s="1">
        <f t="shared" si="1"/>
        <v>32539845784</v>
      </c>
    </row>
    <row r="39" spans="1:17" ht="24" x14ac:dyDescent="0.25">
      <c r="A39" s="3" t="s">
        <v>70</v>
      </c>
      <c r="C39" s="1">
        <v>881011233</v>
      </c>
      <c r="E39" s="1">
        <v>2841153302549</v>
      </c>
      <c r="G39" s="1">
        <v>2573175509144</v>
      </c>
      <c r="I39" s="1">
        <f t="shared" si="0"/>
        <v>267977793405</v>
      </c>
      <c r="K39" s="1">
        <v>881011233</v>
      </c>
      <c r="M39" s="1">
        <v>2841153302549</v>
      </c>
      <c r="O39" s="1">
        <v>2164145552934</v>
      </c>
      <c r="Q39" s="1">
        <f t="shared" si="1"/>
        <v>677007749615</v>
      </c>
    </row>
    <row r="40" spans="1:17" ht="24" x14ac:dyDescent="0.25">
      <c r="A40" s="3" t="s">
        <v>104</v>
      </c>
      <c r="C40" s="1">
        <v>15000000</v>
      </c>
      <c r="E40" s="1">
        <v>59238519000</v>
      </c>
      <c r="G40" s="1">
        <v>52689537000</v>
      </c>
      <c r="I40" s="1">
        <f t="shared" si="0"/>
        <v>6548982000</v>
      </c>
      <c r="K40" s="1">
        <v>15000000</v>
      </c>
      <c r="M40" s="1">
        <v>59238519000</v>
      </c>
      <c r="O40" s="1">
        <v>46198745635</v>
      </c>
      <c r="Q40" s="1">
        <f t="shared" si="1"/>
        <v>13039773365</v>
      </c>
    </row>
    <row r="41" spans="1:17" ht="24" x14ac:dyDescent="0.25">
      <c r="A41" s="3" t="s">
        <v>80</v>
      </c>
      <c r="C41" s="1">
        <v>12000000</v>
      </c>
      <c r="E41" s="1">
        <v>171702400800</v>
      </c>
      <c r="G41" s="1">
        <v>149197717200</v>
      </c>
      <c r="I41" s="1">
        <f t="shared" si="0"/>
        <v>22504683600</v>
      </c>
      <c r="K41" s="1">
        <v>12000000</v>
      </c>
      <c r="M41" s="1">
        <v>171702400800</v>
      </c>
      <c r="O41" s="1">
        <v>121294706249</v>
      </c>
      <c r="Q41" s="1">
        <f t="shared" si="1"/>
        <v>50407694551</v>
      </c>
    </row>
    <row r="42" spans="1:17" ht="24" x14ac:dyDescent="0.25">
      <c r="A42" s="3" t="s">
        <v>117</v>
      </c>
      <c r="C42" s="1">
        <v>585000</v>
      </c>
      <c r="E42" s="1">
        <v>3591417077</v>
      </c>
      <c r="G42" s="1">
        <v>3591417076</v>
      </c>
      <c r="I42" s="1">
        <f t="shared" si="0"/>
        <v>1</v>
      </c>
      <c r="K42" s="1">
        <v>585000</v>
      </c>
      <c r="M42" s="1">
        <v>3591417077</v>
      </c>
      <c r="O42" s="1">
        <v>4856607006</v>
      </c>
      <c r="Q42" s="1">
        <f t="shared" si="1"/>
        <v>-1265189929</v>
      </c>
    </row>
    <row r="43" spans="1:17" ht="24" x14ac:dyDescent="0.25">
      <c r="A43" s="3" t="s">
        <v>132</v>
      </c>
      <c r="C43" s="1">
        <v>40000000</v>
      </c>
      <c r="E43" s="1">
        <v>399710000000</v>
      </c>
      <c r="G43" s="1">
        <v>400290000000</v>
      </c>
      <c r="I43" s="1">
        <f t="shared" si="0"/>
        <v>-580000000</v>
      </c>
      <c r="K43" s="1">
        <v>40000000</v>
      </c>
      <c r="M43" s="1">
        <v>399710000000</v>
      </c>
      <c r="O43" s="1">
        <v>400290000000</v>
      </c>
      <c r="Q43" s="1">
        <f t="shared" si="1"/>
        <v>-580000000</v>
      </c>
    </row>
    <row r="44" spans="1:17" ht="24" x14ac:dyDescent="0.25">
      <c r="A44" s="3" t="s">
        <v>26</v>
      </c>
      <c r="C44" s="1">
        <v>47000000</v>
      </c>
      <c r="E44" s="1">
        <v>332053232800</v>
      </c>
      <c r="G44" s="1">
        <v>249972658400</v>
      </c>
      <c r="I44" s="1">
        <f t="shared" si="0"/>
        <v>82080574400</v>
      </c>
      <c r="K44" s="1">
        <v>47000000</v>
      </c>
      <c r="M44" s="1">
        <v>332053232800</v>
      </c>
      <c r="O44" s="1">
        <v>229494119820</v>
      </c>
      <c r="Q44" s="1">
        <f t="shared" si="1"/>
        <v>102559112980</v>
      </c>
    </row>
    <row r="45" spans="1:17" ht="24" x14ac:dyDescent="0.25">
      <c r="A45" s="3" t="s">
        <v>113</v>
      </c>
      <c r="C45" s="1">
        <v>10000000</v>
      </c>
      <c r="E45" s="1">
        <v>143879150000</v>
      </c>
      <c r="G45" s="1">
        <v>145764463000</v>
      </c>
      <c r="I45" s="1">
        <f t="shared" si="0"/>
        <v>-1885313000</v>
      </c>
      <c r="K45" s="1">
        <v>10000000</v>
      </c>
      <c r="M45" s="1">
        <v>143879150000</v>
      </c>
      <c r="O45" s="1">
        <v>110003800559</v>
      </c>
      <c r="Q45" s="1">
        <f t="shared" si="1"/>
        <v>33875349441</v>
      </c>
    </row>
    <row r="46" spans="1:17" ht="24" x14ac:dyDescent="0.25">
      <c r="A46" s="3" t="s">
        <v>25</v>
      </c>
      <c r="C46" s="1">
        <v>67975734</v>
      </c>
      <c r="E46" s="1">
        <v>296106736120</v>
      </c>
      <c r="G46" s="1">
        <v>234428635935</v>
      </c>
      <c r="I46" s="1">
        <f t="shared" si="0"/>
        <v>61678100185</v>
      </c>
      <c r="K46" s="1">
        <v>67975734</v>
      </c>
      <c r="M46" s="1">
        <v>296106736120</v>
      </c>
      <c r="O46" s="1">
        <v>163766047265</v>
      </c>
      <c r="Q46" s="1">
        <f t="shared" si="1"/>
        <v>132340688855</v>
      </c>
    </row>
    <row r="47" spans="1:17" ht="24" x14ac:dyDescent="0.25">
      <c r="A47" s="3" t="s">
        <v>118</v>
      </c>
      <c r="C47" s="1">
        <v>29037006</v>
      </c>
      <c r="E47" s="1">
        <v>862647745312</v>
      </c>
      <c r="G47" s="1">
        <v>614618798081</v>
      </c>
      <c r="I47" s="1">
        <f t="shared" si="0"/>
        <v>248028947231</v>
      </c>
      <c r="K47" s="1">
        <v>29037006</v>
      </c>
      <c r="M47" s="1">
        <v>862647745312</v>
      </c>
      <c r="O47" s="1">
        <v>489503849259</v>
      </c>
      <c r="Q47" s="1">
        <f t="shared" si="1"/>
        <v>373143896053</v>
      </c>
    </row>
    <row r="48" spans="1:17" ht="24" x14ac:dyDescent="0.25">
      <c r="A48" s="3" t="s">
        <v>93</v>
      </c>
      <c r="C48" s="1">
        <v>5000000</v>
      </c>
      <c r="E48" s="1">
        <v>144573739000</v>
      </c>
      <c r="G48" s="1">
        <v>115351395911</v>
      </c>
      <c r="I48" s="1">
        <f t="shared" si="0"/>
        <v>29222343089</v>
      </c>
      <c r="K48" s="1">
        <v>5000000</v>
      </c>
      <c r="M48" s="1">
        <v>144573739000</v>
      </c>
      <c r="O48" s="1">
        <v>73289121699</v>
      </c>
      <c r="Q48" s="1">
        <f t="shared" si="1"/>
        <v>71284617301</v>
      </c>
    </row>
    <row r="49" spans="1:17" ht="24" x14ac:dyDescent="0.25">
      <c r="A49" s="3" t="s">
        <v>136</v>
      </c>
      <c r="C49" s="1">
        <v>468750</v>
      </c>
      <c r="E49" s="1">
        <v>12256084921</v>
      </c>
      <c r="G49" s="1">
        <v>10832930549</v>
      </c>
      <c r="I49" s="1">
        <f t="shared" si="0"/>
        <v>1423154372</v>
      </c>
      <c r="K49" s="1">
        <v>468750</v>
      </c>
      <c r="M49" s="1">
        <v>12256084921</v>
      </c>
      <c r="O49" s="1">
        <v>10832930549</v>
      </c>
      <c r="Q49" s="1">
        <f t="shared" si="1"/>
        <v>1423154372</v>
      </c>
    </row>
    <row r="50" spans="1:17" ht="24.75" thickBot="1" x14ac:dyDescent="0.3">
      <c r="A50" s="3" t="s">
        <v>116</v>
      </c>
      <c r="C50" s="1">
        <v>8289778</v>
      </c>
      <c r="E50" s="1">
        <v>120835503856</v>
      </c>
      <c r="G50" s="1">
        <v>99119661093</v>
      </c>
      <c r="I50" s="1">
        <f t="shared" si="0"/>
        <v>21715842763</v>
      </c>
      <c r="K50" s="1">
        <v>8289778</v>
      </c>
      <c r="M50" s="1">
        <v>120835503856</v>
      </c>
      <c r="O50" s="1">
        <v>95665861556</v>
      </c>
      <c r="Q50" s="1">
        <f t="shared" si="1"/>
        <v>25169642300</v>
      </c>
    </row>
    <row r="51" spans="1:17" ht="24.75" thickBot="1" x14ac:dyDescent="0.3">
      <c r="E51" s="2">
        <f>SUM(E8:E50)</f>
        <v>22137707891090</v>
      </c>
      <c r="F51" s="3"/>
      <c r="G51" s="2">
        <f>SUM(G8:G50)</f>
        <v>18108020393490</v>
      </c>
      <c r="H51" s="3"/>
      <c r="I51" s="2">
        <f>SUM(I8:I50)</f>
        <v>4029687497600</v>
      </c>
      <c r="J51" s="3"/>
      <c r="K51" s="3" t="s">
        <v>30</v>
      </c>
      <c r="L51" s="3"/>
      <c r="M51" s="2">
        <f>SUM(M8:M50)</f>
        <v>22137707891090</v>
      </c>
      <c r="N51" s="3"/>
      <c r="O51" s="2">
        <f>SUM(O8:O50)</f>
        <v>12205613353861</v>
      </c>
      <c r="P51" s="3"/>
      <c r="Q51" s="2">
        <f>SUM(Q8:Q50)</f>
        <v>9932094537229</v>
      </c>
    </row>
    <row r="52" spans="1:17" ht="23.25" thickTop="1" x14ac:dyDescent="0.25"/>
    <row r="53" spans="1:17" x14ac:dyDescent="0.45">
      <c r="I53" s="20"/>
    </row>
  </sheetData>
  <mergeCells count="13">
    <mergeCell ref="A2:Q2"/>
    <mergeCell ref="A3:Q3"/>
    <mergeCell ref="A4:Q4"/>
    <mergeCell ref="K7"/>
    <mergeCell ref="M7"/>
    <mergeCell ref="O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جمع درآمدها</vt:lpstr>
      <vt:lpstr>سایر درآمدها</vt:lpstr>
      <vt:lpstr>سرمایه‌گذاری در سهام</vt:lpstr>
      <vt:lpstr>درآمد سود سهام</vt:lpstr>
      <vt:lpstr>درآمد سپرده بانکی</vt:lpstr>
      <vt:lpstr>سود سپرده بانکی</vt:lpstr>
      <vt:lpstr>درآمد ناشی از فروش</vt:lpstr>
      <vt:lpstr>درآمد ناشی از تغییر قیمت اوراق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Pirzadeh, Keyvan</dc:creator>
  <cp:lastModifiedBy>Pirzadeh, Keyvan</cp:lastModifiedBy>
  <dcterms:created xsi:type="dcterms:W3CDTF">2025-02-22T10:27:05Z</dcterms:created>
  <dcterms:modified xsi:type="dcterms:W3CDTF">2026-09-25T14:25:44Z</dcterms:modified>
</cp:coreProperties>
</file>