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k.pirzadeh\Desktop\پرتفو\1405\140506\بخشی\"/>
    </mc:Choice>
  </mc:AlternateContent>
  <xr:revisionPtr revIDLastSave="0" documentId="13_ncr:1_{43C497B7-EBB6-4A35-A2BA-2AB47AE4EB4D}" xr6:coauthVersionLast="47" xr6:coauthVersionMax="47" xr10:uidLastSave="{00000000-0000-0000-0000-000000000000}"/>
  <bookViews>
    <workbookView xWindow="-120" yWindow="-120" windowWidth="29040" windowHeight="15720" tabRatio="798" xr2:uid="{421CB865-C381-41C8-96D1-36C6EC249D67}"/>
  </bookViews>
  <sheets>
    <sheet name="سهام" sheetId="1" r:id="rId1"/>
    <sheet name="سپرده" sheetId="2" r:id="rId2"/>
    <sheet name="درآمدها" sheetId="10" r:id="rId3"/>
    <sheet name="سایر درآمدها" sheetId="9" r:id="rId4"/>
    <sheet name="درآمد سرمایه‌گذاری در سهام" sheetId="7" r:id="rId5"/>
    <sheet name="درآمد سود سهام" sheetId="4" r:id="rId6"/>
    <sheet name="درآمد سپرده بانکی" sheetId="8" r:id="rId7"/>
    <sheet name="سود سپرده بانکی" sheetId="3" r:id="rId8"/>
    <sheet name="درآمد ناشی از فروش" sheetId="6" r:id="rId9"/>
    <sheet name="درآمد ناشی از تغییر قیمت اوراق" sheetId="5" r:id="rId10"/>
  </sheets>
  <definedNames>
    <definedName name="_xlnm._FilterDatabase" localSheetId="8" hidden="1">'درآمد ناشی از فروش'!$K$6:$Q$78</definedName>
    <definedName name="_xlnm._FilterDatabase" localSheetId="0" hidden="1">سهام!$A$6:$A$52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8" i="7" l="1"/>
  <c r="E58" i="7"/>
  <c r="G58" i="7"/>
  <c r="I58" i="7" s="1"/>
  <c r="M58" i="7"/>
  <c r="O58" i="7"/>
  <c r="Q58" i="7"/>
  <c r="S58" i="7" s="1"/>
  <c r="C59" i="7"/>
  <c r="E59" i="7"/>
  <c r="G59" i="7"/>
  <c r="M59" i="7"/>
  <c r="O59" i="7"/>
  <c r="Q59" i="7"/>
  <c r="C60" i="7"/>
  <c r="E60" i="7"/>
  <c r="G60" i="7"/>
  <c r="I60" i="7"/>
  <c r="M60" i="7"/>
  <c r="O60" i="7"/>
  <c r="Q60" i="7"/>
  <c r="S60" i="7" s="1"/>
  <c r="C61" i="7"/>
  <c r="E61" i="7"/>
  <c r="G61" i="7"/>
  <c r="I61" i="7" s="1"/>
  <c r="M61" i="7"/>
  <c r="O61" i="7"/>
  <c r="Q61" i="7"/>
  <c r="C62" i="7"/>
  <c r="E62" i="7"/>
  <c r="G62" i="7"/>
  <c r="M62" i="7"/>
  <c r="O62" i="7"/>
  <c r="Q62" i="7"/>
  <c r="S62" i="7" s="1"/>
  <c r="C63" i="7"/>
  <c r="E63" i="7"/>
  <c r="G63" i="7"/>
  <c r="M63" i="7"/>
  <c r="O63" i="7"/>
  <c r="Q63" i="7"/>
  <c r="C55" i="7"/>
  <c r="E55" i="7"/>
  <c r="G55" i="7"/>
  <c r="M55" i="7"/>
  <c r="O55" i="7"/>
  <c r="Q55" i="7"/>
  <c r="C56" i="7"/>
  <c r="E56" i="7"/>
  <c r="G56" i="7"/>
  <c r="M56" i="7"/>
  <c r="O56" i="7"/>
  <c r="Q56" i="7"/>
  <c r="C57" i="7"/>
  <c r="E57" i="7"/>
  <c r="G57" i="7"/>
  <c r="M57" i="7"/>
  <c r="O57" i="7"/>
  <c r="Q57" i="7"/>
  <c r="C64" i="7"/>
  <c r="E64" i="7"/>
  <c r="G64" i="7"/>
  <c r="M64" i="7"/>
  <c r="O64" i="7"/>
  <c r="Q64" i="7"/>
  <c r="C65" i="7"/>
  <c r="E65" i="7"/>
  <c r="G65" i="7"/>
  <c r="M65" i="7"/>
  <c r="O65" i="7"/>
  <c r="Q65" i="7"/>
  <c r="C66" i="7"/>
  <c r="E66" i="7"/>
  <c r="G66" i="7"/>
  <c r="M66" i="7"/>
  <c r="O66" i="7"/>
  <c r="Q66" i="7"/>
  <c r="C67" i="7"/>
  <c r="E67" i="7"/>
  <c r="G67" i="7"/>
  <c r="M67" i="7"/>
  <c r="O67" i="7"/>
  <c r="Q67" i="7"/>
  <c r="C68" i="7"/>
  <c r="E68" i="7"/>
  <c r="G68" i="7"/>
  <c r="M68" i="7"/>
  <c r="O68" i="7"/>
  <c r="Q68" i="7"/>
  <c r="C69" i="7"/>
  <c r="E69" i="7"/>
  <c r="G69" i="7"/>
  <c r="M69" i="7"/>
  <c r="O69" i="7"/>
  <c r="Q69" i="7"/>
  <c r="I9" i="5"/>
  <c r="I10" i="5"/>
  <c r="I11" i="5"/>
  <c r="I12" i="5"/>
  <c r="I13" i="5"/>
  <c r="I14" i="5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I33" i="5"/>
  <c r="I34" i="5"/>
  <c r="I35" i="5"/>
  <c r="I36" i="5"/>
  <c r="I37" i="5"/>
  <c r="I38" i="5"/>
  <c r="I39" i="5"/>
  <c r="I40" i="5"/>
  <c r="M46" i="5"/>
  <c r="O46" i="5"/>
  <c r="Q9" i="5"/>
  <c r="Q10" i="5"/>
  <c r="Q11" i="5"/>
  <c r="Q12" i="5"/>
  <c r="Q13" i="5"/>
  <c r="Q14" i="5"/>
  <c r="Q15" i="5"/>
  <c r="Q16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Q30" i="5"/>
  <c r="Q31" i="5"/>
  <c r="Q32" i="5"/>
  <c r="Q33" i="5"/>
  <c r="Q34" i="5"/>
  <c r="Q35" i="5"/>
  <c r="Q36" i="5"/>
  <c r="Q37" i="5"/>
  <c r="Q38" i="5"/>
  <c r="Q39" i="5"/>
  <c r="Q40" i="5"/>
  <c r="I49" i="6"/>
  <c r="I50" i="6"/>
  <c r="I51" i="6"/>
  <c r="I53" i="6"/>
  <c r="I54" i="6"/>
  <c r="I55" i="6"/>
  <c r="I9" i="6"/>
  <c r="I10" i="6"/>
  <c r="I11" i="6"/>
  <c r="I12" i="6"/>
  <c r="I13" i="6"/>
  <c r="I14" i="6"/>
  <c r="I15" i="6"/>
  <c r="I16" i="6"/>
  <c r="I17" i="6"/>
  <c r="I18" i="6"/>
  <c r="I19" i="6"/>
  <c r="I20" i="6"/>
  <c r="I21" i="6"/>
  <c r="I22" i="6"/>
  <c r="I23" i="6"/>
  <c r="I24" i="6"/>
  <c r="I25" i="6"/>
  <c r="I26" i="6"/>
  <c r="I27" i="6"/>
  <c r="I28" i="6"/>
  <c r="I29" i="6"/>
  <c r="I30" i="6"/>
  <c r="I31" i="6"/>
  <c r="I32" i="6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52" i="6"/>
  <c r="M78" i="6"/>
  <c r="O78" i="6"/>
  <c r="Q11" i="6"/>
  <c r="Q12" i="6"/>
  <c r="Q13" i="6"/>
  <c r="Q14" i="6"/>
  <c r="Q15" i="6"/>
  <c r="Q16" i="6"/>
  <c r="Q17" i="6"/>
  <c r="Q18" i="6"/>
  <c r="Q19" i="6"/>
  <c r="Q20" i="6"/>
  <c r="Q21" i="6"/>
  <c r="Q22" i="6"/>
  <c r="Q23" i="6"/>
  <c r="G10" i="10"/>
  <c r="G46" i="5"/>
  <c r="E46" i="5"/>
  <c r="Q8" i="5"/>
  <c r="Q55" i="6"/>
  <c r="Q24" i="6"/>
  <c r="Q25" i="6"/>
  <c r="Q26" i="6"/>
  <c r="Q27" i="6"/>
  <c r="Q28" i="6"/>
  <c r="Q29" i="6"/>
  <c r="Q30" i="6"/>
  <c r="Q31" i="6"/>
  <c r="S17" i="4"/>
  <c r="G52" i="1"/>
  <c r="Q8" i="6"/>
  <c r="Q9" i="6"/>
  <c r="Q10" i="6"/>
  <c r="Q32" i="6"/>
  <c r="Q33" i="6"/>
  <c r="Q34" i="6"/>
  <c r="Q35" i="6"/>
  <c r="Q36" i="6"/>
  <c r="Q37" i="6"/>
  <c r="Q38" i="6"/>
  <c r="Q39" i="6"/>
  <c r="Q40" i="6"/>
  <c r="Q41" i="6"/>
  <c r="Q42" i="6"/>
  <c r="Q43" i="6"/>
  <c r="Q44" i="6"/>
  <c r="Q45" i="6"/>
  <c r="Q46" i="6"/>
  <c r="Q47" i="6"/>
  <c r="Q48" i="6"/>
  <c r="Q49" i="6"/>
  <c r="Q50" i="6"/>
  <c r="Q51" i="6"/>
  <c r="Q52" i="6"/>
  <c r="Q53" i="6"/>
  <c r="Q54" i="6"/>
  <c r="S9" i="4"/>
  <c r="S10" i="4"/>
  <c r="S11" i="4"/>
  <c r="S12" i="4"/>
  <c r="S13" i="4"/>
  <c r="S14" i="4"/>
  <c r="S15" i="4"/>
  <c r="S16" i="4"/>
  <c r="S18" i="4"/>
  <c r="S19" i="4"/>
  <c r="S20" i="4"/>
  <c r="S21" i="4"/>
  <c r="S22" i="4"/>
  <c r="S23" i="4"/>
  <c r="S24" i="4"/>
  <c r="S25" i="4"/>
  <c r="S26" i="4"/>
  <c r="S27" i="4"/>
  <c r="S28" i="4"/>
  <c r="S29" i="4"/>
  <c r="S30" i="4"/>
  <c r="S31" i="4"/>
  <c r="S32" i="4"/>
  <c r="S8" i="4"/>
  <c r="Q33" i="4"/>
  <c r="O33" i="4"/>
  <c r="K33" i="4"/>
  <c r="I33" i="4"/>
  <c r="C6" i="2"/>
  <c r="E52" i="1"/>
  <c r="M9" i="3"/>
  <c r="G9" i="8" s="1"/>
  <c r="G9" i="3"/>
  <c r="C9" i="8" s="1"/>
  <c r="L10" i="3"/>
  <c r="K10" i="3"/>
  <c r="J10" i="3"/>
  <c r="I10" i="3"/>
  <c r="H10" i="3"/>
  <c r="F10" i="3"/>
  <c r="E10" i="3"/>
  <c r="C10" i="3"/>
  <c r="I9" i="2"/>
  <c r="I10" i="2"/>
  <c r="E9" i="9"/>
  <c r="C9" i="9"/>
  <c r="C9" i="10" s="1"/>
  <c r="M8" i="3"/>
  <c r="G8" i="3"/>
  <c r="C8" i="8" s="1"/>
  <c r="F10" i="10"/>
  <c r="S63" i="7" l="1"/>
  <c r="I62" i="7"/>
  <c r="I63" i="7"/>
  <c r="S61" i="7"/>
  <c r="I59" i="7"/>
  <c r="S59" i="7"/>
  <c r="I57" i="7"/>
  <c r="S68" i="7"/>
  <c r="S69" i="7"/>
  <c r="S65" i="7"/>
  <c r="S57" i="7"/>
  <c r="I69" i="7"/>
  <c r="I65" i="7"/>
  <c r="S67" i="7"/>
  <c r="I67" i="7"/>
  <c r="I68" i="7"/>
  <c r="S66" i="7"/>
  <c r="I66" i="7"/>
  <c r="S55" i="7"/>
  <c r="S56" i="7"/>
  <c r="S64" i="7"/>
  <c r="I64" i="7"/>
  <c r="I55" i="7"/>
  <c r="I56" i="7"/>
  <c r="Q46" i="5"/>
  <c r="I8" i="5"/>
  <c r="I46" i="5" s="1"/>
  <c r="I8" i="6"/>
  <c r="I78" i="6" s="1"/>
  <c r="Y52" i="1"/>
  <c r="G78" i="6"/>
  <c r="E78" i="6"/>
  <c r="Q78" i="6"/>
  <c r="M33" i="4"/>
  <c r="S33" i="4"/>
  <c r="O52" i="1"/>
  <c r="K52" i="1"/>
  <c r="U52" i="1"/>
  <c r="W52" i="1"/>
  <c r="C10" i="8"/>
  <c r="G10" i="3"/>
  <c r="M10" i="3"/>
  <c r="I6" i="2" l="1"/>
  <c r="A4" i="7"/>
  <c r="A4" i="2"/>
  <c r="G8" i="8" l="1"/>
  <c r="G10" i="8" s="1"/>
  <c r="I8" i="8" l="1"/>
  <c r="I9" i="8"/>
  <c r="I8" i="2"/>
  <c r="A4" i="5"/>
  <c r="A4" i="6"/>
  <c r="A4" i="3"/>
  <c r="A4" i="4"/>
  <c r="A4" i="9"/>
  <c r="A4" i="8"/>
  <c r="A4" i="10"/>
  <c r="A2" i="5"/>
  <c r="A2" i="6"/>
  <c r="A2" i="3"/>
  <c r="A2" i="4"/>
  <c r="A2" i="9"/>
  <c r="A2" i="8"/>
  <c r="A2" i="10"/>
  <c r="A2" i="2"/>
  <c r="E11" i="2"/>
  <c r="C78" i="7" l="1"/>
  <c r="C53" i="7"/>
  <c r="M79" i="7"/>
  <c r="M54" i="7"/>
  <c r="C77" i="7"/>
  <c r="C52" i="7"/>
  <c r="C71" i="7"/>
  <c r="M52" i="7"/>
  <c r="M78" i="7"/>
  <c r="M53" i="7"/>
  <c r="C76" i="7"/>
  <c r="C80" i="7"/>
  <c r="M77" i="7"/>
  <c r="C79" i="7"/>
  <c r="C54" i="7"/>
  <c r="C70" i="7"/>
  <c r="M76" i="7"/>
  <c r="M80" i="7"/>
  <c r="M71" i="7"/>
  <c r="M70" i="7"/>
  <c r="G79" i="7"/>
  <c r="G54" i="7"/>
  <c r="G70" i="7"/>
  <c r="Q76" i="7"/>
  <c r="Q80" i="7"/>
  <c r="G78" i="7"/>
  <c r="G53" i="7"/>
  <c r="Q71" i="7"/>
  <c r="Q79" i="7"/>
  <c r="Q54" i="7"/>
  <c r="Q70" i="7"/>
  <c r="Q78" i="7"/>
  <c r="G77" i="7"/>
  <c r="G52" i="7"/>
  <c r="Q53" i="7"/>
  <c r="G76" i="7"/>
  <c r="G80" i="7"/>
  <c r="G71" i="7"/>
  <c r="Q77" i="7"/>
  <c r="Q52" i="7"/>
  <c r="O76" i="7"/>
  <c r="O80" i="7"/>
  <c r="O71" i="7"/>
  <c r="E78" i="7"/>
  <c r="E53" i="7"/>
  <c r="O79" i="7"/>
  <c r="O54" i="7"/>
  <c r="O70" i="7"/>
  <c r="E77" i="7"/>
  <c r="E52" i="7"/>
  <c r="O78" i="7"/>
  <c r="O53" i="7"/>
  <c r="E76" i="7"/>
  <c r="E80" i="7"/>
  <c r="E71" i="7"/>
  <c r="O77" i="7"/>
  <c r="O52" i="7"/>
  <c r="E79" i="7"/>
  <c r="E54" i="7"/>
  <c r="E70" i="7"/>
  <c r="E50" i="7"/>
  <c r="E72" i="7"/>
  <c r="O50" i="7"/>
  <c r="O72" i="7"/>
  <c r="O51" i="7"/>
  <c r="O73" i="7"/>
  <c r="E51" i="7"/>
  <c r="E73" i="7"/>
  <c r="G50" i="7"/>
  <c r="Q51" i="7"/>
  <c r="Q73" i="7"/>
  <c r="G73" i="7"/>
  <c r="G72" i="7"/>
  <c r="G51" i="7"/>
  <c r="Q50" i="7"/>
  <c r="Q72" i="7"/>
  <c r="M51" i="7"/>
  <c r="M73" i="7"/>
  <c r="M50" i="7"/>
  <c r="M72" i="7"/>
  <c r="C50" i="7"/>
  <c r="C72" i="7"/>
  <c r="C51" i="7"/>
  <c r="C73" i="7"/>
  <c r="C39" i="7"/>
  <c r="C43" i="7"/>
  <c r="C47" i="7"/>
  <c r="C75" i="7"/>
  <c r="C42" i="7"/>
  <c r="C74" i="7"/>
  <c r="M40" i="7"/>
  <c r="M39" i="7"/>
  <c r="M43" i="7"/>
  <c r="M47" i="7"/>
  <c r="M75" i="7"/>
  <c r="C41" i="7"/>
  <c r="C45" i="7"/>
  <c r="C49" i="7"/>
  <c r="M46" i="7"/>
  <c r="M74" i="7"/>
  <c r="M38" i="7"/>
  <c r="M42" i="7"/>
  <c r="C40" i="7"/>
  <c r="C44" i="7"/>
  <c r="C48" i="7"/>
  <c r="M44" i="7"/>
  <c r="M48" i="7"/>
  <c r="M41" i="7"/>
  <c r="M45" i="7"/>
  <c r="M49" i="7"/>
  <c r="C38" i="7"/>
  <c r="C46" i="7"/>
  <c r="G40" i="7"/>
  <c r="G44" i="7"/>
  <c r="G48" i="7"/>
  <c r="Q41" i="7"/>
  <c r="Q45" i="7"/>
  <c r="Q40" i="7"/>
  <c r="Q44" i="7"/>
  <c r="Q48" i="7"/>
  <c r="G38" i="7"/>
  <c r="G42" i="7"/>
  <c r="G46" i="7"/>
  <c r="G74" i="7"/>
  <c r="Q43" i="7"/>
  <c r="Q39" i="7"/>
  <c r="Q47" i="7"/>
  <c r="Q75" i="7"/>
  <c r="G41" i="7"/>
  <c r="G45" i="7"/>
  <c r="G49" i="7"/>
  <c r="G39" i="7"/>
  <c r="G43" i="7"/>
  <c r="G47" i="7"/>
  <c r="Q38" i="7"/>
  <c r="Q42" i="7"/>
  <c r="Q46" i="7"/>
  <c r="Q74" i="7"/>
  <c r="Q49" i="7"/>
  <c r="G75" i="7"/>
  <c r="O41" i="7"/>
  <c r="O45" i="7"/>
  <c r="O49" i="7"/>
  <c r="E75" i="7"/>
  <c r="E39" i="7"/>
  <c r="E43" i="7"/>
  <c r="E47" i="7"/>
  <c r="O40" i="7"/>
  <c r="O44" i="7"/>
  <c r="O48" i="7"/>
  <c r="E38" i="7"/>
  <c r="E42" i="7"/>
  <c r="E46" i="7"/>
  <c r="E74" i="7"/>
  <c r="O39" i="7"/>
  <c r="O43" i="7"/>
  <c r="O47" i="7"/>
  <c r="O75" i="7"/>
  <c r="E41" i="7"/>
  <c r="E49" i="7"/>
  <c r="E45" i="7"/>
  <c r="O38" i="7"/>
  <c r="O42" i="7"/>
  <c r="O46" i="7"/>
  <c r="O74" i="7"/>
  <c r="E48" i="7"/>
  <c r="E40" i="7"/>
  <c r="E44" i="7"/>
  <c r="M31" i="7"/>
  <c r="M33" i="7"/>
  <c r="C32" i="7"/>
  <c r="C30" i="7"/>
  <c r="C31" i="7"/>
  <c r="M30" i="7"/>
  <c r="M32" i="7"/>
  <c r="C33" i="7"/>
  <c r="O33" i="7"/>
  <c r="O31" i="7"/>
  <c r="E30" i="7"/>
  <c r="E32" i="7"/>
  <c r="O32" i="7"/>
  <c r="O30" i="7"/>
  <c r="E31" i="7"/>
  <c r="E33" i="7"/>
  <c r="G31" i="7"/>
  <c r="Q32" i="7"/>
  <c r="G30" i="7"/>
  <c r="Q31" i="7"/>
  <c r="G33" i="7"/>
  <c r="Q30" i="7"/>
  <c r="G32" i="7"/>
  <c r="Q33" i="7"/>
  <c r="I10" i="8"/>
  <c r="G34" i="7"/>
  <c r="G29" i="7"/>
  <c r="Q34" i="7"/>
  <c r="Q29" i="7"/>
  <c r="G82" i="7"/>
  <c r="Q82" i="7"/>
  <c r="O82" i="7"/>
  <c r="E29" i="7"/>
  <c r="O34" i="7"/>
  <c r="O29" i="7"/>
  <c r="E82" i="7"/>
  <c r="E34" i="7"/>
  <c r="C29" i="7"/>
  <c r="M29" i="7"/>
  <c r="C82" i="7"/>
  <c r="C34" i="7"/>
  <c r="M34" i="7"/>
  <c r="M82" i="7"/>
  <c r="C37" i="7"/>
  <c r="C36" i="7"/>
  <c r="C81" i="7"/>
  <c r="M37" i="7"/>
  <c r="M81" i="7"/>
  <c r="M36" i="7"/>
  <c r="Q36" i="7"/>
  <c r="G37" i="7"/>
  <c r="Q37" i="7"/>
  <c r="G36" i="7"/>
  <c r="G81" i="7"/>
  <c r="Q81" i="7"/>
  <c r="E37" i="7"/>
  <c r="E36" i="7"/>
  <c r="E81" i="7"/>
  <c r="O37" i="7"/>
  <c r="O36" i="7"/>
  <c r="O81" i="7"/>
  <c r="C27" i="7"/>
  <c r="M28" i="7"/>
  <c r="M83" i="7"/>
  <c r="M27" i="7"/>
  <c r="M35" i="7"/>
  <c r="C35" i="7"/>
  <c r="C83" i="7"/>
  <c r="C28" i="7"/>
  <c r="G28" i="7"/>
  <c r="Q35" i="7"/>
  <c r="Q83" i="7"/>
  <c r="G27" i="7"/>
  <c r="Q28" i="7"/>
  <c r="Q27" i="7"/>
  <c r="G35" i="7"/>
  <c r="G83" i="7"/>
  <c r="O35" i="7"/>
  <c r="O83" i="7"/>
  <c r="E27" i="7"/>
  <c r="O28" i="7"/>
  <c r="O27" i="7"/>
  <c r="E28" i="7"/>
  <c r="E35" i="7"/>
  <c r="E83" i="7"/>
  <c r="E26" i="7"/>
  <c r="O26" i="7"/>
  <c r="C26" i="7"/>
  <c r="M26" i="7"/>
  <c r="G26" i="7"/>
  <c r="Q26" i="7"/>
  <c r="C24" i="7"/>
  <c r="M23" i="7"/>
  <c r="M24" i="7"/>
  <c r="C23" i="7"/>
  <c r="E23" i="7"/>
  <c r="O24" i="7"/>
  <c r="E24" i="7"/>
  <c r="O23" i="7"/>
  <c r="G23" i="7"/>
  <c r="G24" i="7"/>
  <c r="Q23" i="7"/>
  <c r="Q24" i="7"/>
  <c r="Q20" i="7"/>
  <c r="Q17" i="7"/>
  <c r="Q9" i="7"/>
  <c r="Q13" i="7"/>
  <c r="Q12" i="7"/>
  <c r="Q14" i="7"/>
  <c r="Q21" i="7"/>
  <c r="Q8" i="7"/>
  <c r="Q22" i="7"/>
  <c r="Q10" i="7"/>
  <c r="Q25" i="7"/>
  <c r="Q19" i="7"/>
  <c r="Q15" i="7"/>
  <c r="Q16" i="7"/>
  <c r="Q11" i="7"/>
  <c r="Q18" i="7"/>
  <c r="O12" i="7"/>
  <c r="O16" i="7"/>
  <c r="O19" i="7"/>
  <c r="O22" i="7"/>
  <c r="E10" i="7"/>
  <c r="E25" i="7"/>
  <c r="E21" i="7"/>
  <c r="O20" i="7"/>
  <c r="E15" i="7"/>
  <c r="O18" i="7"/>
  <c r="O17" i="7"/>
  <c r="E11" i="7"/>
  <c r="E18" i="7"/>
  <c r="O9" i="7"/>
  <c r="O13" i="7"/>
  <c r="E12" i="7"/>
  <c r="E16" i="7"/>
  <c r="E19" i="7"/>
  <c r="E22" i="7"/>
  <c r="E8" i="7"/>
  <c r="O14" i="7"/>
  <c r="O21" i="7"/>
  <c r="O8" i="7"/>
  <c r="E20" i="7"/>
  <c r="O10" i="7"/>
  <c r="O25" i="7"/>
  <c r="E17" i="7"/>
  <c r="E14" i="7"/>
  <c r="O15" i="7"/>
  <c r="E9" i="7"/>
  <c r="E13" i="7"/>
  <c r="O11" i="7"/>
  <c r="M15" i="7"/>
  <c r="C10" i="7"/>
  <c r="C25" i="7"/>
  <c r="M11" i="7"/>
  <c r="M18" i="7"/>
  <c r="C15" i="7"/>
  <c r="M12" i="7"/>
  <c r="M16" i="7"/>
  <c r="M19" i="7"/>
  <c r="M22" i="7"/>
  <c r="C11" i="7"/>
  <c r="C18" i="7"/>
  <c r="M20" i="7"/>
  <c r="C12" i="7"/>
  <c r="C16" i="7"/>
  <c r="C19" i="7"/>
  <c r="C22" i="7"/>
  <c r="M17" i="7"/>
  <c r="M8" i="7"/>
  <c r="C20" i="7"/>
  <c r="C21" i="7"/>
  <c r="M9" i="7"/>
  <c r="M13" i="7"/>
  <c r="C17" i="7"/>
  <c r="C8" i="7"/>
  <c r="M10" i="7"/>
  <c r="M25" i="7"/>
  <c r="M14" i="7"/>
  <c r="M21" i="7"/>
  <c r="C9" i="7"/>
  <c r="C13" i="7"/>
  <c r="C14" i="7"/>
  <c r="G17" i="7"/>
  <c r="G8" i="7"/>
  <c r="G9" i="7"/>
  <c r="G13" i="7"/>
  <c r="G14" i="7"/>
  <c r="G21" i="7"/>
  <c r="G10" i="7"/>
  <c r="G25" i="7"/>
  <c r="G20" i="7"/>
  <c r="G15" i="7"/>
  <c r="G11" i="7"/>
  <c r="G18" i="7"/>
  <c r="G12" i="7"/>
  <c r="G16" i="7"/>
  <c r="G19" i="7"/>
  <c r="G22" i="7"/>
  <c r="I11" i="2"/>
  <c r="R35" i="4"/>
  <c r="G11" i="2"/>
  <c r="C11" i="2"/>
  <c r="S52" i="7" l="1"/>
  <c r="S54" i="7"/>
  <c r="S80" i="7"/>
  <c r="I80" i="7"/>
  <c r="S79" i="7"/>
  <c r="I76" i="7"/>
  <c r="S71" i="7"/>
  <c r="S76" i="7"/>
  <c r="S53" i="7"/>
  <c r="I70" i="7"/>
  <c r="I52" i="7"/>
  <c r="I54" i="7"/>
  <c r="I77" i="7"/>
  <c r="I79" i="7"/>
  <c r="S77" i="7"/>
  <c r="S78" i="7"/>
  <c r="I53" i="7"/>
  <c r="I71" i="7"/>
  <c r="S70" i="7"/>
  <c r="I78" i="7"/>
  <c r="S50" i="7"/>
  <c r="S73" i="7"/>
  <c r="S51" i="7"/>
  <c r="S72" i="7"/>
  <c r="I50" i="7"/>
  <c r="I51" i="7"/>
  <c r="I72" i="7"/>
  <c r="I73" i="7"/>
  <c r="I75" i="7"/>
  <c r="S49" i="7"/>
  <c r="I39" i="7"/>
  <c r="I74" i="7"/>
  <c r="S41" i="7"/>
  <c r="I49" i="7"/>
  <c r="I46" i="7"/>
  <c r="I48" i="7"/>
  <c r="S74" i="7"/>
  <c r="I45" i="7"/>
  <c r="I42" i="7"/>
  <c r="I44" i="7"/>
  <c r="S46" i="7"/>
  <c r="I41" i="7"/>
  <c r="I38" i="7"/>
  <c r="I40" i="7"/>
  <c r="S42" i="7"/>
  <c r="S75" i="7"/>
  <c r="S48" i="7"/>
  <c r="S38" i="7"/>
  <c r="S47" i="7"/>
  <c r="S44" i="7"/>
  <c r="I47" i="7"/>
  <c r="S39" i="7"/>
  <c r="S40" i="7"/>
  <c r="I43" i="7"/>
  <c r="S45" i="7"/>
  <c r="S43" i="7"/>
  <c r="S30" i="7"/>
  <c r="S32" i="7"/>
  <c r="I31" i="7"/>
  <c r="I33" i="7"/>
  <c r="S31" i="7"/>
  <c r="I83" i="7"/>
  <c r="S33" i="7"/>
  <c r="I9" i="7"/>
  <c r="I32" i="7"/>
  <c r="I30" i="7"/>
  <c r="I81" i="7"/>
  <c r="I82" i="7"/>
  <c r="I24" i="7"/>
  <c r="I13" i="7"/>
  <c r="I27" i="7"/>
  <c r="I18" i="7"/>
  <c r="I21" i="7"/>
  <c r="I25" i="7"/>
  <c r="I17" i="7"/>
  <c r="I22" i="7"/>
  <c r="I28" i="7"/>
  <c r="I10" i="7"/>
  <c r="I14" i="7"/>
  <c r="I8" i="7"/>
  <c r="I11" i="7"/>
  <c r="I34" i="7"/>
  <c r="I19" i="7"/>
  <c r="I23" i="7"/>
  <c r="I16" i="7"/>
  <c r="I15" i="7"/>
  <c r="I26" i="7"/>
  <c r="I37" i="7"/>
  <c r="I35" i="7"/>
  <c r="I36" i="7"/>
  <c r="I20" i="7"/>
  <c r="I12" i="7"/>
  <c r="I29" i="7"/>
  <c r="S26" i="7"/>
  <c r="S16" i="7"/>
  <c r="S81" i="7"/>
  <c r="S25" i="7"/>
  <c r="S9" i="7"/>
  <c r="S36" i="7"/>
  <c r="S10" i="7"/>
  <c r="S17" i="7"/>
  <c r="S24" i="7"/>
  <c r="S28" i="7"/>
  <c r="S82" i="7"/>
  <c r="S22" i="7"/>
  <c r="S20" i="7"/>
  <c r="S23" i="7"/>
  <c r="S18" i="7"/>
  <c r="S83" i="7"/>
  <c r="S29" i="7"/>
  <c r="S11" i="7"/>
  <c r="S21" i="7"/>
  <c r="S35" i="7"/>
  <c r="S37" i="7"/>
  <c r="S34" i="7"/>
  <c r="S14" i="7"/>
  <c r="S15" i="7"/>
  <c r="S12" i="7"/>
  <c r="S19" i="7"/>
  <c r="S13" i="7"/>
  <c r="S27" i="7"/>
  <c r="S8" i="7"/>
  <c r="C84" i="7"/>
  <c r="M84" i="7"/>
  <c r="O84" i="7"/>
  <c r="Q84" i="7"/>
  <c r="E84" i="7"/>
  <c r="G84" i="7"/>
  <c r="K11" i="2"/>
  <c r="I84" i="7" l="1"/>
  <c r="E8" i="8"/>
  <c r="E9" i="8"/>
  <c r="S84" i="7"/>
  <c r="C8" i="10"/>
  <c r="K62" i="7" l="1"/>
  <c r="K58" i="7"/>
  <c r="K59" i="7"/>
  <c r="K63" i="7"/>
  <c r="K60" i="7"/>
  <c r="K61" i="7"/>
  <c r="U58" i="7"/>
  <c r="U63" i="7"/>
  <c r="U61" i="7"/>
  <c r="U60" i="7"/>
  <c r="U62" i="7"/>
  <c r="U59" i="7"/>
  <c r="K57" i="7"/>
  <c r="K64" i="7"/>
  <c r="K55" i="7"/>
  <c r="K68" i="7"/>
  <c r="K65" i="7"/>
  <c r="K66" i="7"/>
  <c r="K56" i="7"/>
  <c r="K67" i="7"/>
  <c r="K69" i="7"/>
  <c r="U67" i="7"/>
  <c r="U66" i="7"/>
  <c r="U56" i="7"/>
  <c r="U68" i="7"/>
  <c r="U57" i="7"/>
  <c r="U55" i="7"/>
  <c r="U65" i="7"/>
  <c r="U69" i="7"/>
  <c r="U64" i="7"/>
  <c r="K79" i="7"/>
  <c r="K78" i="7"/>
  <c r="K80" i="7"/>
  <c r="K77" i="7"/>
  <c r="K76" i="7"/>
  <c r="U78" i="7"/>
  <c r="U79" i="7"/>
  <c r="U76" i="7"/>
  <c r="U80" i="7"/>
  <c r="U77" i="7"/>
  <c r="U53" i="7"/>
  <c r="U52" i="7"/>
  <c r="U71" i="7"/>
  <c r="U70" i="7"/>
  <c r="U54" i="7"/>
  <c r="K52" i="7"/>
  <c r="K70" i="7"/>
  <c r="K71" i="7"/>
  <c r="K53" i="7"/>
  <c r="K54" i="7"/>
  <c r="K51" i="7"/>
  <c r="K73" i="7"/>
  <c r="K72" i="7"/>
  <c r="K50" i="7"/>
  <c r="U51" i="7"/>
  <c r="U50" i="7"/>
  <c r="U73" i="7"/>
  <c r="U72" i="7"/>
  <c r="U43" i="7"/>
  <c r="U74" i="7"/>
  <c r="U41" i="7"/>
  <c r="U48" i="7"/>
  <c r="U42" i="7"/>
  <c r="U40" i="7"/>
  <c r="U39" i="7"/>
  <c r="U46" i="7"/>
  <c r="U49" i="7"/>
  <c r="U45" i="7"/>
  <c r="U38" i="7"/>
  <c r="U44" i="7"/>
  <c r="U47" i="7"/>
  <c r="U75" i="7"/>
  <c r="K74" i="7"/>
  <c r="K46" i="7"/>
  <c r="K40" i="7"/>
  <c r="K75" i="7"/>
  <c r="K39" i="7"/>
  <c r="K41" i="7"/>
  <c r="K38" i="7"/>
  <c r="K44" i="7"/>
  <c r="K49" i="7"/>
  <c r="K48" i="7"/>
  <c r="K43" i="7"/>
  <c r="K45" i="7"/>
  <c r="K42" i="7"/>
  <c r="K47" i="7"/>
  <c r="U30" i="7"/>
  <c r="U31" i="7"/>
  <c r="U32" i="7"/>
  <c r="U33" i="7"/>
  <c r="K33" i="7"/>
  <c r="K30" i="7"/>
  <c r="K31" i="7"/>
  <c r="K32" i="7"/>
  <c r="E10" i="8"/>
  <c r="U82" i="7"/>
  <c r="U29" i="7"/>
  <c r="U34" i="7"/>
  <c r="K82" i="7"/>
  <c r="K34" i="7"/>
  <c r="K29" i="7"/>
  <c r="U36" i="7"/>
  <c r="U37" i="7"/>
  <c r="K37" i="7"/>
  <c r="K36" i="7"/>
  <c r="U81" i="7"/>
  <c r="K81" i="7"/>
  <c r="U27" i="7"/>
  <c r="U35" i="7"/>
  <c r="U28" i="7"/>
  <c r="K28" i="7"/>
  <c r="K27" i="7"/>
  <c r="K35" i="7"/>
  <c r="U26" i="7"/>
  <c r="U83" i="7"/>
  <c r="K26" i="7"/>
  <c r="K83" i="7"/>
  <c r="U10" i="7"/>
  <c r="U23" i="7"/>
  <c r="U24" i="7"/>
  <c r="K14" i="7"/>
  <c r="K23" i="7"/>
  <c r="K24" i="7"/>
  <c r="K22" i="7"/>
  <c r="K16" i="7"/>
  <c r="K11" i="7"/>
  <c r="K17" i="7"/>
  <c r="K18" i="7"/>
  <c r="K9" i="7"/>
  <c r="U11" i="7"/>
  <c r="K21" i="7"/>
  <c r="K25" i="7"/>
  <c r="K15" i="7"/>
  <c r="U18" i="7"/>
  <c r="K19" i="7"/>
  <c r="U13" i="7"/>
  <c r="U14" i="7"/>
  <c r="U9" i="7"/>
  <c r="U21" i="7"/>
  <c r="U19" i="7"/>
  <c r="U12" i="7"/>
  <c r="U20" i="7"/>
  <c r="U16" i="7"/>
  <c r="K20" i="7"/>
  <c r="U17" i="7"/>
  <c r="U15" i="7"/>
  <c r="K10" i="7"/>
  <c r="K13" i="7"/>
  <c r="U22" i="7"/>
  <c r="K12" i="7"/>
  <c r="U25" i="7"/>
  <c r="K8" i="7"/>
  <c r="C7" i="10"/>
  <c r="C10" i="10" s="1"/>
  <c r="E9" i="10" s="1"/>
  <c r="U8" i="7"/>
  <c r="K84" i="7" l="1"/>
  <c r="U84" i="7"/>
  <c r="E8" i="10" l="1"/>
  <c r="E7" i="10"/>
  <c r="E10" i="10" l="1"/>
</calcChain>
</file>

<file path=xl/sharedStrings.xml><?xml version="1.0" encoding="utf-8"?>
<sst xmlns="http://schemas.openxmlformats.org/spreadsheetml/2006/main" count="992" uniqueCount="139">
  <si>
    <t>صندوق سرمایه‌گذاری بخشی صنایع مفید</t>
  </si>
  <si>
    <t>صورت وضعیت پورتفوی</t>
  </si>
  <si>
    <t>برای ماه منتهی به 1403/09/30</t>
  </si>
  <si>
    <t>نام شرکت</t>
  </si>
  <si>
    <t>1403/08/30</t>
  </si>
  <si>
    <t>تغییرات طی دوره</t>
  </si>
  <si>
    <t>1403/09/30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</si>
  <si>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</si>
  <si>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</si>
  <si>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</si>
  <si>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</si>
  <si>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</si>
  <si>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</si>
  <si>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</si>
  <si>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</si>
  <si>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/>
  </si>
  <si>
    <t>برای ماه منتهی به 1403/08/30</t>
  </si>
  <si>
    <t>سپرده</t>
  </si>
  <si>
    <t>مبلغ</t>
  </si>
  <si>
    <t>افزایش</t>
  </si>
  <si>
    <t>کاهش</t>
  </si>
  <si>
    <t>درصد به کل دارایی‌ها</t>
  </si>
  <si>
    <t>بانک خاورمیانه آفریقا</t>
  </si>
  <si>
    <t>بانک پاسارگاد هفت تیر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</si>
  <si>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</si>
  <si>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</si>
  <si>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</si>
  <si>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</si>
  <si>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</si>
  <si>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درآمد سود</t>
  </si>
  <si>
    <t>هزینه تنزیل</t>
  </si>
  <si>
    <t>خالص درآمد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</si>
  <si>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</si>
  <si>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</si>
  <si>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</si>
  <si>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</si>
  <si>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</si>
  <si>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</si>
  <si>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بهای فروش</t>
  </si>
  <si>
    <t>ارزش دفتری</t>
  </si>
  <si>
    <t>سود و زیان ناشی از تغییر قیمت</t>
  </si>
  <si>
    <t>سود و زیان ناشی از فروش</t>
  </si>
  <si>
    <t>درآمد سود سهام</t>
  </si>
  <si>
    <t>درآمد تغییر ارزش</t>
  </si>
  <si>
    <t>درآمد فروش</t>
  </si>
  <si>
    <t>درصد از کل درآمدها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</si>
  <si>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</si>
  <si>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</si>
  <si>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</si>
  <si>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</si>
  <si>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</si>
  <si>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سرمایه‌گذاری در سهام</t>
  </si>
  <si>
    <t>درآمد سپرده بانکی</t>
  </si>
  <si>
    <t>سایپا دیزل</t>
  </si>
  <si>
    <t>سایپا</t>
  </si>
  <si>
    <t>ایرکا پارت صنعت</t>
  </si>
  <si>
    <t>قطعات‌ اتومبیل‌ ایران‌</t>
  </si>
  <si>
    <t>الکتریک‌ خودرو شرق‌</t>
  </si>
  <si>
    <t>گروه‌بهمن‌</t>
  </si>
  <si>
    <t>بهمن دیزل</t>
  </si>
  <si>
    <t>صندوق سرمایه‌گذاری بخشی صنایع مفید - خودران</t>
  </si>
  <si>
    <t>فنرسازی زر</t>
  </si>
  <si>
    <t>آهنگری‌ تراکتورسازی‌ ایران‌</t>
  </si>
  <si>
    <t>ایمن خودرو شرق</t>
  </si>
  <si>
    <t>سرمایه‌گذاری‌ رنا(هلدینگ‌</t>
  </si>
  <si>
    <t>لنت ترمزایران</t>
  </si>
  <si>
    <t>ایران‌ خودرو</t>
  </si>
  <si>
    <t>تولیدی برنا باطری</t>
  </si>
  <si>
    <t>سرمایه گذاری مهر</t>
  </si>
  <si>
    <t>سازه پویش</t>
  </si>
  <si>
    <t>گسترش‌سرمایه‌گذاری‌ایران‌خودرو</t>
  </si>
  <si>
    <t>مجتمع صنایع لاستیک یزد</t>
  </si>
  <si>
    <t>سرمایه‌گذاری‌صندوق‌بازنشستگی‌</t>
  </si>
  <si>
    <t>سرمایه‌گذاری‌غدیر(هلدینگ‌</t>
  </si>
  <si>
    <t>کشت وصنعت و دامپروری پگاه فارس</t>
  </si>
  <si>
    <t>تولیدی کوچین</t>
  </si>
  <si>
    <t>سرمایه‌گذاری‌بهمن‌</t>
  </si>
  <si>
    <t>نیان باتری خاوران</t>
  </si>
  <si>
    <t>کیمیا کالای رازی</t>
  </si>
  <si>
    <t>از ابتدای سال مالی</t>
  </si>
  <si>
    <t xml:space="preserve"> تا پایان ماه</t>
  </si>
  <si>
    <t>اختیارخ خساپا-600-1404/10/24</t>
  </si>
  <si>
    <t>اختیارخ خودرو-700-1404/11/01</t>
  </si>
  <si>
    <t>پتروشیمی پارس</t>
  </si>
  <si>
    <t>پتروشیمی جم</t>
  </si>
  <si>
    <t>سازه  پویش</t>
  </si>
  <si>
    <t>مجتمع کاشی و سنگ پرسپولیس یزد</t>
  </si>
  <si>
    <t>اختیارخ خودرو-750-1404/11/01</t>
  </si>
  <si>
    <t>اختیارخ خودرو-450-1405/01/11</t>
  </si>
  <si>
    <t>ح . سرمایه‌گذاری‌ایران‌خودرو</t>
  </si>
  <si>
    <t>سرمایه‌گذاری‌ سایپا</t>
  </si>
  <si>
    <t>بانک ملت مستقل مرکزی</t>
  </si>
  <si>
    <t>اختیارخ خودرو-600-1405/01/11</t>
  </si>
  <si>
    <t>-</t>
  </si>
  <si>
    <t>ایران خودرو دیزل</t>
  </si>
  <si>
    <t>پارس فنر</t>
  </si>
  <si>
    <t>پالایش نفت بندرعباس</t>
  </si>
  <si>
    <t>داروسازی  ابوریحان</t>
  </si>
  <si>
    <t>رهیاب پیام گستران</t>
  </si>
  <si>
    <t>ریخته‌گری‌ تراکتورسازی‌ ایران‌</t>
  </si>
  <si>
    <t>رینگ‌سازی‌مشهد</t>
  </si>
  <si>
    <t>زامیاد</t>
  </si>
  <si>
    <t>زرین ذرت شاهرود</t>
  </si>
  <si>
    <t>شمش طلا</t>
  </si>
  <si>
    <t>صنایع ریخته گری ایران</t>
  </si>
  <si>
    <t>فولاد امیرکبیرکاشان</t>
  </si>
  <si>
    <t>موتورسازان‌تراکتورسازی‌ایران‌</t>
  </si>
  <si>
    <t>داروسازی ابوریحان</t>
  </si>
  <si>
    <t>اختیارخ خودرو-650-1405/05/07</t>
  </si>
  <si>
    <t>اختیارخ خودرو-700-1405/05/07</t>
  </si>
  <si>
    <t>رادیاتور ایران‌</t>
  </si>
  <si>
    <t>رینگ اسپرت نور نی ریز</t>
  </si>
  <si>
    <t>اختیارخ خودرو-450-1405/06/04</t>
  </si>
  <si>
    <t>اختیارخ خودرو-500-1405/05/07</t>
  </si>
  <si>
    <t>اختیارخ خودرو-550-1405/06/04</t>
  </si>
  <si>
    <t>اختیارخ خودرو-450-1405/05/07</t>
  </si>
  <si>
    <t>اختیارخ خودرو-700-1405/07/08</t>
  </si>
  <si>
    <t>تولیدمحورخودرو</t>
  </si>
  <si>
    <t>کشت و صنعت جوین</t>
  </si>
  <si>
    <t>1405/05/31</t>
  </si>
  <si>
    <t>اختیارخ خساپا-500-1405/05/28</t>
  </si>
  <si>
    <t>اختیارخ خساپا-550-1405/05/28</t>
  </si>
  <si>
    <t>اختیارخ خساپا-600-1405/05/28</t>
  </si>
  <si>
    <t>اختیارخ خساپا-650-1405/06/25</t>
  </si>
  <si>
    <t>اختیارخ خساپا-700-1405/06/25</t>
  </si>
  <si>
    <t>برای ماه منتهی به 1405/06/31</t>
  </si>
  <si>
    <t>1405/06/31</t>
  </si>
  <si>
    <t>پتروشیمی جم پیلن</t>
  </si>
  <si>
    <t>تراکتورسازی‌ایران‌</t>
  </si>
  <si>
    <t>ح . صنایع‌ریخته‌گری‌ایران‌</t>
  </si>
  <si>
    <t>ص س. پروژه برق خورشیدی</t>
  </si>
  <si>
    <t>صنعتی معدنی سیمان تجارت مهریز</t>
  </si>
  <si>
    <t>فنرسازی زر گلپایگان</t>
  </si>
  <si>
    <t>اختیارخ خساپا-600-1405/06/25</t>
  </si>
  <si>
    <t>اختیارخ خودرو-800-1405/07/08</t>
  </si>
  <si>
    <t>اختیارخ خساپا-800-1405/07/29</t>
  </si>
  <si>
    <t>اختیارخ خودرو-800-1405/08/06</t>
  </si>
  <si>
    <t>اختیارخ خودرو-900-1405/08/06</t>
  </si>
  <si>
    <t>اختیارخ خساپا-1000-1405/08/27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</si>
</sst>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-;\(#,##0\)"/>
  </numFmts>
  <fonts count="14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2"/>
      <name val="B Nazanin"/>
      <charset val="178"/>
    </font>
    <font>
      <b/>
      <sz val="16"/>
      <color rgb="FF000000"/>
      <name val="B Nazanin"/>
      <charset val="178"/>
    </font>
    <font>
      <b/>
      <sz val="12"/>
      <name val="B Nazanin"/>
      <charset val="178"/>
    </font>
    <font>
      <sz val="11"/>
      <name val="Calibri"/>
      <family val="2"/>
    </font>
    <font>
      <b/>
      <sz val="14"/>
      <color rgb="FF000000"/>
      <name val="B Nazanin"/>
      <charset val="178"/>
    </font>
    <font>
      <sz val="14"/>
      <name val="B Nazanin"/>
      <charset val="178"/>
    </font>
    <font>
      <b/>
      <sz val="12"/>
      <color rgb="FF0062AC"/>
      <name val="B Titr"/>
      <charset val="178"/>
    </font>
    <font>
      <b/>
      <sz val="14"/>
      <name val="B Nazanin"/>
      <charset val="178"/>
    </font>
    <font>
      <sz val="11"/>
      <name val="Calibri"/>
      <family val="2"/>
    </font>
    <font>
      <sz val="10"/>
      <color rgb="FF000000"/>
      <name val="IRANSans"/>
      <family val="2"/>
    </font>
    <font>
      <b/>
      <sz val="10"/>
      <color rgb="FF000000"/>
      <name val="IRANSans"/>
      <family val="2"/>
    </font>
    <font>
      <b/>
      <sz val="16"/>
      <name val="B Nazanin"/>
      <charset val="17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10" fillId="0" borderId="0"/>
  </cellStyleXfs>
  <cellXfs count="65">
    <xf numFmtId="0" fontId="0" fillId="0" borderId="0" xfId="0"/>
    <xf numFmtId="10" fontId="2" fillId="0" borderId="0" xfId="1" applyNumberFormat="1" applyFont="1" applyFill="1" applyAlignment="1">
      <alignment horizontal="center" vertical="center"/>
    </xf>
    <xf numFmtId="0" fontId="2" fillId="0" borderId="0" xfId="2" applyFont="1" applyFill="1" applyAlignment="1">
      <alignment horizontal="center" vertical="center"/>
    </xf>
    <xf numFmtId="164" fontId="2" fillId="0" borderId="0" xfId="0" applyNumberFormat="1" applyFont="1" applyFill="1" applyAlignment="1">
      <alignment horizontal="center" vertical="center"/>
    </xf>
    <xf numFmtId="164" fontId="4" fillId="0" borderId="0" xfId="2" applyNumberFormat="1" applyFont="1" applyFill="1" applyAlignment="1">
      <alignment horizontal="center" vertical="center"/>
    </xf>
    <xf numFmtId="10" fontId="4" fillId="0" borderId="2" xfId="1" applyNumberFormat="1" applyFont="1" applyFill="1" applyBorder="1" applyAlignment="1">
      <alignment horizontal="center" vertical="center"/>
    </xf>
    <xf numFmtId="164" fontId="2" fillId="0" borderId="0" xfId="2" applyNumberFormat="1" applyFont="1" applyFill="1" applyAlignment="1">
      <alignment horizontal="center" vertical="center"/>
    </xf>
    <xf numFmtId="9" fontId="4" fillId="0" borderId="2" xfId="1" applyFont="1" applyFill="1" applyBorder="1" applyAlignment="1">
      <alignment horizontal="center" vertical="center"/>
    </xf>
    <xf numFmtId="164" fontId="4" fillId="0" borderId="2" xfId="4" applyNumberFormat="1" applyFont="1" applyFill="1" applyBorder="1" applyAlignment="1">
      <alignment horizontal="center" vertical="center"/>
    </xf>
    <xf numFmtId="164" fontId="7" fillId="0" borderId="0" xfId="4" applyNumberFormat="1" applyFont="1" applyFill="1" applyAlignment="1">
      <alignment horizontal="center" vertical="center"/>
    </xf>
    <xf numFmtId="164" fontId="9" fillId="0" borderId="0" xfId="4" applyNumberFormat="1" applyFont="1" applyFill="1" applyAlignment="1">
      <alignment horizontal="center" vertical="center"/>
    </xf>
    <xf numFmtId="0" fontId="9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3" fontId="7" fillId="0" borderId="0" xfId="2" applyNumberFormat="1" applyFont="1" applyFill="1" applyAlignment="1">
      <alignment horizontal="center" vertical="center"/>
    </xf>
    <xf numFmtId="3" fontId="9" fillId="0" borderId="2" xfId="2" applyNumberFormat="1" applyFont="1" applyFill="1" applyBorder="1" applyAlignment="1">
      <alignment horizontal="center" vertical="center"/>
    </xf>
    <xf numFmtId="164" fontId="4" fillId="0" borderId="2" xfId="2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164" fontId="9" fillId="0" borderId="0" xfId="4" applyNumberFormat="1" applyFont="1" applyFill="1" applyAlignment="1">
      <alignment horizontal="right" vertical="center"/>
    </xf>
    <xf numFmtId="164" fontId="9" fillId="0" borderId="2" xfId="4" applyNumberFormat="1" applyFont="1" applyFill="1" applyBorder="1" applyAlignment="1">
      <alignment horizontal="center" vertical="center"/>
    </xf>
    <xf numFmtId="164" fontId="2" fillId="0" borderId="0" xfId="2" applyNumberFormat="1" applyFont="1" applyFill="1" applyAlignment="1">
      <alignment horizontal="center"/>
    </xf>
    <xf numFmtId="164" fontId="2" fillId="0" borderId="0" xfId="2" applyNumberFormat="1" applyFont="1" applyFill="1"/>
    <xf numFmtId="3" fontId="12" fillId="0" borderId="0" xfId="0" applyNumberFormat="1" applyFont="1"/>
    <xf numFmtId="3" fontId="11" fillId="0" borderId="0" xfId="0" applyNumberFormat="1" applyFont="1"/>
    <xf numFmtId="164" fontId="6" fillId="0" borderId="1" xfId="4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4" fillId="0" borderId="0" xfId="4" applyNumberFormat="1" applyFont="1" applyFill="1" applyAlignment="1">
      <alignment horizontal="center" vertical="center"/>
    </xf>
    <xf numFmtId="164" fontId="3" fillId="0" borderId="1" xfId="2" applyNumberFormat="1" applyFont="1" applyFill="1" applyBorder="1" applyAlignment="1">
      <alignment horizontal="center" vertical="center"/>
    </xf>
    <xf numFmtId="164" fontId="4" fillId="0" borderId="0" xfId="2" applyNumberFormat="1" applyFont="1" applyFill="1" applyAlignment="1">
      <alignment horizontal="center"/>
    </xf>
    <xf numFmtId="164" fontId="12" fillId="0" borderId="0" xfId="0" applyNumberFormat="1" applyFont="1" applyFill="1"/>
    <xf numFmtId="164" fontId="12" fillId="0" borderId="0" xfId="0" applyNumberFormat="1" applyFont="1"/>
    <xf numFmtId="164" fontId="7" fillId="0" borderId="0" xfId="2" applyNumberFormat="1" applyFont="1" applyFill="1" applyAlignment="1">
      <alignment horizontal="center" vertical="center"/>
    </xf>
    <xf numFmtId="164" fontId="6" fillId="0" borderId="1" xfId="2" applyNumberFormat="1" applyFont="1" applyFill="1" applyBorder="1" applyAlignment="1">
      <alignment horizontal="center" vertical="center"/>
    </xf>
    <xf numFmtId="164" fontId="9" fillId="0" borderId="0" xfId="2" applyNumberFormat="1" applyFont="1" applyFill="1" applyAlignment="1">
      <alignment horizontal="center" vertical="center"/>
    </xf>
    <xf numFmtId="164" fontId="9" fillId="0" borderId="2" xfId="2" applyNumberFormat="1" applyFont="1" applyFill="1" applyBorder="1" applyAlignment="1">
      <alignment horizontal="center" vertical="center"/>
    </xf>
    <xf numFmtId="10" fontId="7" fillId="0" borderId="0" xfId="1" applyNumberFormat="1" applyFont="1" applyFill="1" applyAlignment="1">
      <alignment horizontal="center" vertical="center"/>
    </xf>
    <xf numFmtId="10" fontId="9" fillId="0" borderId="2" xfId="1" applyNumberFormat="1" applyFont="1" applyFill="1" applyBorder="1" applyAlignment="1">
      <alignment horizontal="center" vertical="center"/>
    </xf>
    <xf numFmtId="0" fontId="13" fillId="0" borderId="0" xfId="2" applyFont="1" applyFill="1" applyAlignment="1">
      <alignment horizontal="center" vertical="center"/>
    </xf>
    <xf numFmtId="164" fontId="3" fillId="0" borderId="1" xfId="2" applyNumberFormat="1" applyFont="1" applyFill="1" applyBorder="1" applyAlignment="1">
      <alignment horizontal="center" vertical="center"/>
    </xf>
    <xf numFmtId="164" fontId="4" fillId="0" borderId="0" xfId="0" applyNumberFormat="1" applyFont="1" applyFill="1" applyAlignment="1">
      <alignment horizontal="right" vertical="center"/>
    </xf>
    <xf numFmtId="9" fontId="2" fillId="0" borderId="0" xfId="1" applyFont="1" applyFill="1" applyBorder="1" applyAlignment="1">
      <alignment horizontal="center" vertical="center"/>
    </xf>
    <xf numFmtId="164" fontId="2" fillId="0" borderId="0" xfId="2" applyNumberFormat="1" applyFont="1" applyFill="1" applyBorder="1" applyAlignment="1">
      <alignment horizontal="center" vertical="center"/>
    </xf>
    <xf numFmtId="9" fontId="4" fillId="0" borderId="3" xfId="1" applyFont="1" applyFill="1" applyBorder="1" applyAlignment="1">
      <alignment horizontal="center" vertical="center"/>
    </xf>
    <xf numFmtId="164" fontId="4" fillId="0" borderId="3" xfId="2" applyNumberFormat="1" applyFont="1" applyFill="1" applyBorder="1" applyAlignment="1">
      <alignment horizontal="center" vertical="center"/>
    </xf>
    <xf numFmtId="164" fontId="9" fillId="0" borderId="0" xfId="0" applyNumberFormat="1" applyFont="1" applyFill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164" fontId="9" fillId="0" borderId="2" xfId="0" applyNumberFormat="1" applyFont="1" applyFill="1" applyBorder="1" applyAlignment="1">
      <alignment horizontal="center" vertical="center"/>
    </xf>
    <xf numFmtId="164" fontId="3" fillId="0" borderId="1" xfId="2" applyNumberFormat="1" applyFont="1" applyFill="1" applyBorder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3" fillId="0" borderId="1" xfId="4" applyNumberFormat="1" applyFont="1" applyFill="1" applyBorder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3" fillId="0" borderId="0" xfId="0" applyNumberFormat="1" applyFont="1" applyFill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6" fillId="0" borderId="0" xfId="2" applyNumberFormat="1" applyFont="1" applyFill="1" applyAlignment="1">
      <alignment horizontal="center" vertical="center"/>
    </xf>
    <xf numFmtId="164" fontId="8" fillId="0" borderId="0" xfId="2" applyNumberFormat="1" applyFont="1" applyFill="1" applyAlignment="1">
      <alignment horizontal="right" vertical="center" readingOrder="2"/>
    </xf>
    <xf numFmtId="164" fontId="6" fillId="0" borderId="1" xfId="2" applyNumberFormat="1" applyFont="1" applyFill="1" applyBorder="1" applyAlignment="1">
      <alignment horizontal="center" vertical="center"/>
    </xf>
    <xf numFmtId="164" fontId="3" fillId="0" borderId="0" xfId="2" applyNumberFormat="1" applyFont="1" applyFill="1" applyAlignment="1">
      <alignment horizontal="center" vertical="center"/>
    </xf>
    <xf numFmtId="0" fontId="3" fillId="0" borderId="0" xfId="2" applyFont="1" applyFill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164" fontId="3" fillId="0" borderId="1" xfId="2" applyNumberFormat="1" applyFont="1" applyFill="1" applyBorder="1" applyAlignment="1">
      <alignment horizontal="center" vertical="center"/>
    </xf>
    <xf numFmtId="164" fontId="6" fillId="0" borderId="0" xfId="4" applyNumberFormat="1" applyFont="1" applyFill="1" applyAlignment="1">
      <alignment horizontal="center" vertical="center"/>
    </xf>
    <xf numFmtId="164" fontId="6" fillId="0" borderId="0" xfId="4" applyNumberFormat="1" applyFont="1" applyFill="1" applyBorder="1" applyAlignment="1">
      <alignment horizontal="center" vertical="center"/>
    </xf>
    <xf numFmtId="164" fontId="6" fillId="0" borderId="1" xfId="4" applyNumberFormat="1" applyFont="1" applyFill="1" applyBorder="1" applyAlignment="1">
      <alignment horizontal="center" vertical="center"/>
    </xf>
    <xf numFmtId="164" fontId="2" fillId="0" borderId="0" xfId="4" applyNumberFormat="1" applyFont="1" applyFill="1" applyAlignment="1">
      <alignment horizontal="center" vertical="center"/>
    </xf>
    <xf numFmtId="164" fontId="3" fillId="0" borderId="0" xfId="4" applyNumberFormat="1" applyFont="1" applyFill="1" applyAlignment="1">
      <alignment horizontal="center" vertical="center"/>
    </xf>
    <xf numFmtId="164" fontId="3" fillId="0" borderId="1" xfId="4" applyNumberFormat="1" applyFont="1" applyFill="1" applyBorder="1" applyAlignment="1">
      <alignment horizontal="center" vertical="center"/>
    </xf>
  </cellXfs>
  <cellStyles count="5">
    <cellStyle name="Normal" xfId="0" builtinId="0"/>
    <cellStyle name="Normal 2" xfId="2" xr:uid="{1E1A8E3D-5E24-4E1B-BAB4-684E8467DDA8}"/>
    <cellStyle name="Normal 3" xfId="4" xr:uid="{38526843-7C31-453D-8E06-42284C53B56D}"/>
    <cellStyle name="Percent" xfId="1" builtinId="5"/>
    <cellStyle name="Percent 2" xfId="3" xr:uid="{939923A2-5A58-4323-BED6-7D01AB1F4A94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842E2-5677-49C4-BA68-30F9F76D9B3C}">
  <sheetPr>
    <pageSetUpPr fitToPage="1"/>
  </sheetPr>
  <dimension ref="A2:Y53"/>
  <sheetViews>
    <sheetView rightToLeft="1" tabSelected="1" zoomScale="70" zoomScaleNormal="70" workbookViewId="0">
      <selection activeCell="G22" sqref="G22"/>
    </sheetView>
  </sheetViews>
  <sheetFormatPr defaultRowHeight="18.75" x14ac:dyDescent="0.2"/>
  <cols>
    <col min="1" max="1" width="31.5" style="3" bestFit="1" customWidth="1"/>
    <col min="2" max="2" width="0.875" style="3" customWidth="1"/>
    <col min="3" max="3" width="16.625" style="3" customWidth="1"/>
    <col min="4" max="4" width="0.875" style="3" customWidth="1"/>
    <col min="5" max="5" width="20.125" style="3" customWidth="1"/>
    <col min="6" max="6" width="0.875" style="3" customWidth="1"/>
    <col min="7" max="7" width="22.75" style="3" customWidth="1"/>
    <col min="8" max="8" width="0.875" style="3" customWidth="1"/>
    <col min="9" max="9" width="16.625" style="3" customWidth="1"/>
    <col min="10" max="10" width="0.875" style="3" customWidth="1"/>
    <col min="11" max="11" width="19.25" style="3" customWidth="1"/>
    <col min="12" max="12" width="0.875" style="3" customWidth="1"/>
    <col min="13" max="13" width="16.625" style="3" customWidth="1"/>
    <col min="14" max="14" width="0.875" style="3" customWidth="1"/>
    <col min="15" max="15" width="19.25" style="3" customWidth="1"/>
    <col min="16" max="16" width="0.875" style="3" customWidth="1"/>
    <col min="17" max="17" width="16.625" style="3" customWidth="1"/>
    <col min="18" max="18" width="0.875" style="3" customWidth="1"/>
    <col min="19" max="19" width="15.75" style="3" customWidth="1"/>
    <col min="20" max="20" width="0.875" style="3" customWidth="1"/>
    <col min="21" max="21" width="20.125" style="3" customWidth="1"/>
    <col min="22" max="22" width="0.875" style="3" customWidth="1"/>
    <col min="23" max="23" width="22.75" style="3" customWidth="1"/>
    <col min="24" max="24" width="0.875" style="3" customWidth="1"/>
    <col min="25" max="25" width="30.125" style="3" bestFit="1" customWidth="1"/>
    <col min="26" max="26" width="0.875" style="3" customWidth="1"/>
    <col min="27" max="27" width="15.125" style="3" bestFit="1" customWidth="1"/>
    <col min="28" max="28" width="12.75" style="3" bestFit="1" customWidth="1"/>
    <col min="29" max="16384" width="9" style="3"/>
  </cols>
  <sheetData>
    <row r="2" spans="1:25" ht="26.25" x14ac:dyDescent="0.2">
      <c r="A2" s="50" t="s">
        <v>60</v>
      </c>
      <c r="B2" s="50" t="s">
        <v>0</v>
      </c>
      <c r="C2" s="50" t="s">
        <v>0</v>
      </c>
      <c r="D2" s="50" t="s">
        <v>0</v>
      </c>
      <c r="E2" s="50" t="s">
        <v>0</v>
      </c>
      <c r="F2" s="50" t="s">
        <v>0</v>
      </c>
      <c r="G2" s="50" t="s">
        <v>0</v>
      </c>
      <c r="H2" s="50" t="s">
        <v>0</v>
      </c>
      <c r="I2" s="50" t="s">
        <v>0</v>
      </c>
      <c r="J2" s="50" t="s">
        <v>0</v>
      </c>
      <c r="K2" s="50" t="s">
        <v>0</v>
      </c>
      <c r="L2" s="50" t="s">
        <v>0</v>
      </c>
      <c r="M2" s="50" t="s">
        <v>0</v>
      </c>
      <c r="N2" s="50" t="s">
        <v>0</v>
      </c>
      <c r="O2" s="50" t="s">
        <v>0</v>
      </c>
      <c r="P2" s="50" t="s">
        <v>0</v>
      </c>
      <c r="Q2" s="50" t="s">
        <v>0</v>
      </c>
      <c r="R2" s="50" t="s">
        <v>0</v>
      </c>
      <c r="S2" s="50" t="s">
        <v>0</v>
      </c>
      <c r="T2" s="50" t="s">
        <v>0</v>
      </c>
      <c r="U2" s="50" t="s">
        <v>0</v>
      </c>
      <c r="V2" s="50" t="s">
        <v>0</v>
      </c>
      <c r="W2" s="50" t="s">
        <v>0</v>
      </c>
      <c r="X2" s="50" t="s">
        <v>0</v>
      </c>
      <c r="Y2" s="50" t="s">
        <v>0</v>
      </c>
    </row>
    <row r="3" spans="1:25" ht="26.25" x14ac:dyDescent="0.2">
      <c r="A3" s="50" t="s">
        <v>1</v>
      </c>
      <c r="B3" s="50" t="s">
        <v>1</v>
      </c>
      <c r="C3" s="50" t="s">
        <v>1</v>
      </c>
      <c r="D3" s="50" t="s">
        <v>1</v>
      </c>
      <c r="E3" s="50" t="s">
        <v>1</v>
      </c>
      <c r="F3" s="50" t="s">
        <v>1</v>
      </c>
      <c r="G3" s="50" t="s">
        <v>1</v>
      </c>
      <c r="H3" s="50" t="s">
        <v>1</v>
      </c>
      <c r="I3" s="50" t="s">
        <v>1</v>
      </c>
      <c r="J3" s="50" t="s">
        <v>1</v>
      </c>
      <c r="K3" s="50" t="s">
        <v>1</v>
      </c>
      <c r="L3" s="50" t="s">
        <v>1</v>
      </c>
      <c r="M3" s="50" t="s">
        <v>1</v>
      </c>
      <c r="N3" s="50" t="s">
        <v>1</v>
      </c>
      <c r="O3" s="50" t="s">
        <v>1</v>
      </c>
      <c r="P3" s="50" t="s">
        <v>1</v>
      </c>
      <c r="Q3" s="50" t="s">
        <v>1</v>
      </c>
      <c r="R3" s="50" t="s">
        <v>1</v>
      </c>
      <c r="S3" s="50" t="s">
        <v>1</v>
      </c>
      <c r="T3" s="50" t="s">
        <v>1</v>
      </c>
      <c r="U3" s="50" t="s">
        <v>1</v>
      </c>
      <c r="V3" s="50" t="s">
        <v>1</v>
      </c>
      <c r="W3" s="50" t="s">
        <v>1</v>
      </c>
      <c r="X3" s="50" t="s">
        <v>1</v>
      </c>
      <c r="Y3" s="50" t="s">
        <v>1</v>
      </c>
    </row>
    <row r="4" spans="1:25" ht="26.25" x14ac:dyDescent="0.2">
      <c r="A4" s="50" t="s">
        <v>125</v>
      </c>
      <c r="B4" s="50" t="s">
        <v>2</v>
      </c>
      <c r="C4" s="50" t="s">
        <v>2</v>
      </c>
      <c r="D4" s="50" t="s">
        <v>2</v>
      </c>
      <c r="E4" s="50" t="s">
        <v>2</v>
      </c>
      <c r="F4" s="50" t="s">
        <v>2</v>
      </c>
      <c r="G4" s="50" t="s">
        <v>2</v>
      </c>
      <c r="H4" s="50" t="s">
        <v>2</v>
      </c>
      <c r="I4" s="50" t="s">
        <v>2</v>
      </c>
      <c r="J4" s="50" t="s">
        <v>2</v>
      </c>
      <c r="K4" s="50" t="s">
        <v>2</v>
      </c>
      <c r="L4" s="50" t="s">
        <v>2</v>
      </c>
      <c r="M4" s="50" t="s">
        <v>2</v>
      </c>
      <c r="N4" s="50" t="s">
        <v>2</v>
      </c>
      <c r="O4" s="50" t="s">
        <v>2</v>
      </c>
      <c r="P4" s="50" t="s">
        <v>2</v>
      </c>
      <c r="Q4" s="50" t="s">
        <v>2</v>
      </c>
      <c r="R4" s="50" t="s">
        <v>2</v>
      </c>
      <c r="S4" s="50" t="s">
        <v>2</v>
      </c>
      <c r="T4" s="50" t="s">
        <v>2</v>
      </c>
      <c r="U4" s="50" t="s">
        <v>2</v>
      </c>
      <c r="V4" s="50" t="s">
        <v>2</v>
      </c>
      <c r="W4" s="50" t="s">
        <v>2</v>
      </c>
      <c r="X4" s="50" t="s">
        <v>2</v>
      </c>
      <c r="Y4" s="50" t="s">
        <v>2</v>
      </c>
    </row>
    <row r="6" spans="1:25" ht="27" thickBot="1" x14ac:dyDescent="0.25">
      <c r="A6" s="51" t="s">
        <v>3</v>
      </c>
      <c r="C6" s="51" t="s">
        <v>119</v>
      </c>
      <c r="D6" s="51" t="s">
        <v>4</v>
      </c>
      <c r="E6" s="51" t="s">
        <v>4</v>
      </c>
      <c r="F6" s="51" t="s">
        <v>4</v>
      </c>
      <c r="G6" s="51" t="s">
        <v>4</v>
      </c>
      <c r="I6" s="51" t="s">
        <v>5</v>
      </c>
      <c r="J6" s="51" t="s">
        <v>5</v>
      </c>
      <c r="K6" s="51" t="s">
        <v>5</v>
      </c>
      <c r="L6" s="51" t="s">
        <v>5</v>
      </c>
      <c r="M6" s="51" t="s">
        <v>5</v>
      </c>
      <c r="N6" s="51" t="s">
        <v>5</v>
      </c>
      <c r="O6" s="51" t="s">
        <v>5</v>
      </c>
      <c r="Q6" s="51" t="s">
        <v>126</v>
      </c>
      <c r="R6" s="51" t="s">
        <v>6</v>
      </c>
      <c r="S6" s="51" t="s">
        <v>6</v>
      </c>
      <c r="T6" s="51" t="s">
        <v>6</v>
      </c>
      <c r="U6" s="51" t="s">
        <v>6</v>
      </c>
      <c r="V6" s="51" t="s">
        <v>6</v>
      </c>
      <c r="W6" s="51" t="s">
        <v>6</v>
      </c>
      <c r="X6" s="51" t="s">
        <v>6</v>
      </c>
      <c r="Y6" s="51" t="s">
        <v>6</v>
      </c>
    </row>
    <row r="7" spans="1:25" ht="27" thickBot="1" x14ac:dyDescent="0.25">
      <c r="A7" s="51" t="s">
        <v>3</v>
      </c>
      <c r="C7" s="51" t="s">
        <v>7</v>
      </c>
      <c r="E7" s="51" t="s">
        <v>8</v>
      </c>
      <c r="G7" s="51" t="s">
        <v>9</v>
      </c>
      <c r="I7" s="51" t="s">
        <v>10</v>
      </c>
      <c r="J7" s="51" t="s">
        <v>10</v>
      </c>
      <c r="K7" s="51" t="s">
        <v>10</v>
      </c>
      <c r="M7" s="51" t="s">
        <v>11</v>
      </c>
      <c r="N7" s="51" t="s">
        <v>11</v>
      </c>
      <c r="O7" s="51" t="s">
        <v>11</v>
      </c>
      <c r="Q7" s="51" t="s">
        <v>7</v>
      </c>
      <c r="S7" s="51" t="s">
        <v>12</v>
      </c>
      <c r="U7" s="51" t="s">
        <v>8</v>
      </c>
      <c r="W7" s="51" t="s">
        <v>9</v>
      </c>
      <c r="Y7" s="51" t="s">
        <v>13</v>
      </c>
    </row>
    <row r="8" spans="1:25" ht="27" thickBot="1" x14ac:dyDescent="0.25">
      <c r="A8" s="51" t="s">
        <v>3</v>
      </c>
      <c r="C8" s="51" t="s">
        <v>7</v>
      </c>
      <c r="E8" s="51" t="s">
        <v>8</v>
      </c>
      <c r="G8" s="51" t="s">
        <v>9</v>
      </c>
      <c r="I8" s="24" t="s">
        <v>7</v>
      </c>
      <c r="K8" s="24" t="s">
        <v>8</v>
      </c>
      <c r="M8" s="24" t="s">
        <v>7</v>
      </c>
      <c r="O8" s="24" t="s">
        <v>14</v>
      </c>
      <c r="Q8" s="51" t="s">
        <v>7</v>
      </c>
      <c r="S8" s="51" t="s">
        <v>12</v>
      </c>
      <c r="U8" s="51" t="s">
        <v>8</v>
      </c>
      <c r="W8" s="51" t="s">
        <v>9</v>
      </c>
      <c r="Y8" s="51" t="s">
        <v>13</v>
      </c>
    </row>
    <row r="9" spans="1:25" s="44" customFormat="1" ht="24" x14ac:dyDescent="0.2">
      <c r="A9" s="43" t="s">
        <v>57</v>
      </c>
      <c r="C9" s="44">
        <v>754086</v>
      </c>
      <c r="E9" s="44">
        <v>1972497811</v>
      </c>
      <c r="G9" s="44">
        <v>1824250359.30636</v>
      </c>
      <c r="I9" s="44">
        <v>0</v>
      </c>
      <c r="K9" s="44">
        <v>0</v>
      </c>
      <c r="M9" s="44">
        <v>0</v>
      </c>
      <c r="O9" s="44">
        <v>0</v>
      </c>
      <c r="Q9" s="44">
        <v>754086</v>
      </c>
      <c r="S9" s="44">
        <v>2669</v>
      </c>
      <c r="U9" s="44">
        <v>1972497811</v>
      </c>
      <c r="W9" s="44">
        <v>1997097706.7221799</v>
      </c>
      <c r="Y9" s="34">
        <v>2.1095152441986853E-4</v>
      </c>
    </row>
    <row r="10" spans="1:25" s="44" customFormat="1" ht="24" x14ac:dyDescent="0.2">
      <c r="A10" s="43" t="s">
        <v>66</v>
      </c>
      <c r="C10" s="44">
        <v>5816664299</v>
      </c>
      <c r="E10" s="44">
        <v>2771084740671</v>
      </c>
      <c r="G10" s="44">
        <v>3734290860127.77</v>
      </c>
      <c r="I10" s="44">
        <v>112424988</v>
      </c>
      <c r="K10" s="44">
        <v>79881417047</v>
      </c>
      <c r="M10" s="44">
        <v>-327208451</v>
      </c>
      <c r="O10" s="44">
        <v>240103340816</v>
      </c>
      <c r="Q10" s="44">
        <v>5601880836</v>
      </c>
      <c r="S10" s="44">
        <v>666</v>
      </c>
      <c r="U10" s="44">
        <v>2694576438788</v>
      </c>
      <c r="W10" s="44">
        <v>3702013145893.7202</v>
      </c>
      <c r="Y10" s="34">
        <v>0.39104011482264062</v>
      </c>
    </row>
    <row r="11" spans="1:25" s="44" customFormat="1" ht="24" x14ac:dyDescent="0.2">
      <c r="A11" s="43" t="s">
        <v>55</v>
      </c>
      <c r="C11" s="44">
        <v>154972884</v>
      </c>
      <c r="E11" s="44">
        <v>191606558326</v>
      </c>
      <c r="G11" s="44">
        <v>270182575916.93701</v>
      </c>
      <c r="I11" s="44">
        <v>41638824</v>
      </c>
      <c r="K11" s="44">
        <v>78205587454</v>
      </c>
      <c r="M11" s="44">
        <v>-38163163</v>
      </c>
      <c r="O11" s="44">
        <v>70276688706</v>
      </c>
      <c r="Q11" s="44">
        <v>158448545</v>
      </c>
      <c r="S11" s="44">
        <v>1779</v>
      </c>
      <c r="U11" s="44">
        <v>222553366962</v>
      </c>
      <c r="W11" s="44">
        <v>279701029452.17999</v>
      </c>
      <c r="Y11" s="34">
        <v>2.9544552750794373E-2</v>
      </c>
    </row>
    <row r="12" spans="1:25" s="44" customFormat="1" ht="24" x14ac:dyDescent="0.2">
      <c r="A12" s="43" t="s">
        <v>90</v>
      </c>
      <c r="C12" s="44">
        <v>57334040</v>
      </c>
      <c r="E12" s="44">
        <v>360324462807</v>
      </c>
      <c r="G12" s="44">
        <v>451713332094.15198</v>
      </c>
      <c r="I12" s="44">
        <v>9549863</v>
      </c>
      <c r="K12" s="44">
        <v>79535303159</v>
      </c>
      <c r="M12" s="44">
        <v>-9591663</v>
      </c>
      <c r="O12" s="44">
        <v>89756347909</v>
      </c>
      <c r="Q12" s="44">
        <v>57292240</v>
      </c>
      <c r="S12" s="44">
        <v>9550</v>
      </c>
      <c r="U12" s="44">
        <v>377347206686</v>
      </c>
      <c r="W12" s="44">
        <v>542911492904.84003</v>
      </c>
      <c r="Y12" s="34">
        <v>5.7347222756224843E-2</v>
      </c>
    </row>
    <row r="13" spans="1:25" s="44" customFormat="1" ht="24" x14ac:dyDescent="0.2">
      <c r="A13" s="43" t="s">
        <v>95</v>
      </c>
      <c r="C13" s="44">
        <v>246287</v>
      </c>
      <c r="E13" s="44">
        <v>821931818</v>
      </c>
      <c r="G13" s="44">
        <v>1361214432.2993</v>
      </c>
      <c r="I13" s="44">
        <v>0</v>
      </c>
      <c r="K13" s="44">
        <v>0</v>
      </c>
      <c r="M13" s="44">
        <v>0</v>
      </c>
      <c r="O13" s="44">
        <v>0</v>
      </c>
      <c r="Q13" s="44">
        <v>246287</v>
      </c>
      <c r="S13" s="44">
        <v>7050</v>
      </c>
      <c r="U13" s="44">
        <v>821931818</v>
      </c>
      <c r="W13" s="44">
        <v>1722901570.5044999</v>
      </c>
      <c r="Y13" s="34">
        <v>1.8198844828670664E-4</v>
      </c>
    </row>
    <row r="14" spans="1:25" s="44" customFormat="1" ht="24" x14ac:dyDescent="0.2">
      <c r="A14" s="43" t="s">
        <v>94</v>
      </c>
      <c r="C14" s="44">
        <v>852269</v>
      </c>
      <c r="E14" s="44">
        <v>942881622</v>
      </c>
      <c r="G14" s="44">
        <v>1214397859.46468</v>
      </c>
      <c r="I14" s="44">
        <v>54002869</v>
      </c>
      <c r="K14" s="44">
        <v>89392058515</v>
      </c>
      <c r="M14" s="44">
        <v>0</v>
      </c>
      <c r="O14" s="44">
        <v>0</v>
      </c>
      <c r="Q14" s="44">
        <v>54855138</v>
      </c>
      <c r="S14" s="44">
        <v>1461</v>
      </c>
      <c r="U14" s="44">
        <v>90334940137</v>
      </c>
      <c r="W14" s="44">
        <v>79523848471.342896</v>
      </c>
      <c r="Y14" s="34">
        <v>8.400028204077304E-3</v>
      </c>
    </row>
    <row r="15" spans="1:25" s="44" customFormat="1" ht="24" x14ac:dyDescent="0.2">
      <c r="A15" s="43" t="s">
        <v>54</v>
      </c>
      <c r="C15" s="44">
        <v>2469160943</v>
      </c>
      <c r="E15" s="44">
        <v>1177319235374</v>
      </c>
      <c r="G15" s="44">
        <v>1577847867818.4299</v>
      </c>
      <c r="I15" s="44">
        <v>87616008</v>
      </c>
      <c r="K15" s="44">
        <v>59927878955</v>
      </c>
      <c r="M15" s="44">
        <v>-183324517</v>
      </c>
      <c r="O15" s="44">
        <v>135197622103</v>
      </c>
      <c r="Q15" s="44">
        <v>2373452434</v>
      </c>
      <c r="S15" s="44">
        <v>695</v>
      </c>
      <c r="U15" s="44">
        <v>1149299924470</v>
      </c>
      <c r="W15" s="44">
        <v>1636798424446.2</v>
      </c>
      <c r="Y15" s="34">
        <v>0.17289345515882573</v>
      </c>
    </row>
    <row r="16" spans="1:25" s="44" customFormat="1" ht="24" x14ac:dyDescent="0.2">
      <c r="A16" s="43" t="s">
        <v>64</v>
      </c>
      <c r="C16" s="44">
        <v>61742689</v>
      </c>
      <c r="E16" s="44">
        <v>284069202846</v>
      </c>
      <c r="G16" s="44">
        <v>408027683973.44</v>
      </c>
      <c r="I16" s="44">
        <v>10279490</v>
      </c>
      <c r="K16" s="44">
        <v>69354468651</v>
      </c>
      <c r="M16" s="44">
        <v>-8468036</v>
      </c>
      <c r="O16" s="44">
        <v>64929643449</v>
      </c>
      <c r="Q16" s="44">
        <v>63554143</v>
      </c>
      <c r="S16" s="44">
        <v>7580</v>
      </c>
      <c r="U16" s="44">
        <v>311869744433</v>
      </c>
      <c r="W16" s="44">
        <v>478016550617.54401</v>
      </c>
      <c r="Y16" s="34">
        <v>5.0492431948261196E-2</v>
      </c>
    </row>
    <row r="17" spans="1:25" s="44" customFormat="1" ht="24" x14ac:dyDescent="0.2">
      <c r="A17" s="43" t="s">
        <v>56</v>
      </c>
      <c r="C17" s="44">
        <v>532785</v>
      </c>
      <c r="E17" s="44">
        <v>2273007937</v>
      </c>
      <c r="G17" s="44">
        <v>2706772848.3839998</v>
      </c>
      <c r="I17" s="44">
        <v>0</v>
      </c>
      <c r="K17" s="44">
        <v>0</v>
      </c>
      <c r="M17" s="44">
        <v>0</v>
      </c>
      <c r="O17" s="44">
        <v>0</v>
      </c>
      <c r="Q17" s="44">
        <v>532785</v>
      </c>
      <c r="S17" s="44">
        <v>5080</v>
      </c>
      <c r="U17" s="44">
        <v>2273007937</v>
      </c>
      <c r="W17" s="44">
        <v>2685626185.506</v>
      </c>
      <c r="Y17" s="34">
        <v>2.8368013039495186E-4</v>
      </c>
    </row>
    <row r="18" spans="1:25" s="44" customFormat="1" ht="24" x14ac:dyDescent="0.2">
      <c r="A18" s="43" t="s">
        <v>58</v>
      </c>
      <c r="C18" s="44">
        <v>365656023</v>
      </c>
      <c r="E18" s="44">
        <v>680475596339</v>
      </c>
      <c r="G18" s="44">
        <v>889295109260.35706</v>
      </c>
      <c r="I18" s="44">
        <v>11262458</v>
      </c>
      <c r="K18" s="44">
        <v>29914130403</v>
      </c>
      <c r="M18" s="44">
        <v>-71331410</v>
      </c>
      <c r="O18" s="44">
        <v>191788666460</v>
      </c>
      <c r="Q18" s="44">
        <v>305587071</v>
      </c>
      <c r="S18" s="44">
        <v>2501</v>
      </c>
      <c r="U18" s="44">
        <v>576663132565</v>
      </c>
      <c r="W18" s="44">
        <v>758365432235.86597</v>
      </c>
      <c r="Y18" s="34">
        <v>8.0105416704954108E-2</v>
      </c>
    </row>
    <row r="19" spans="1:25" s="44" customFormat="1" ht="24" x14ac:dyDescent="0.2">
      <c r="A19" s="43" t="s">
        <v>70</v>
      </c>
      <c r="C19" s="44">
        <v>1546598</v>
      </c>
      <c r="E19" s="44">
        <v>5014216667</v>
      </c>
      <c r="G19" s="44">
        <v>5647485494.6527996</v>
      </c>
      <c r="I19" s="44">
        <v>0</v>
      </c>
      <c r="K19" s="44">
        <v>0</v>
      </c>
      <c r="M19" s="44">
        <v>0</v>
      </c>
      <c r="O19" s="44">
        <v>0</v>
      </c>
      <c r="Q19" s="44">
        <v>1546598</v>
      </c>
      <c r="S19" s="44">
        <v>3850</v>
      </c>
      <c r="U19" s="44">
        <v>5014216667</v>
      </c>
      <c r="W19" s="44">
        <v>5908374770.2209997</v>
      </c>
      <c r="Y19" s="34">
        <v>6.240959871050499E-4</v>
      </c>
    </row>
    <row r="20" spans="1:25" s="44" customFormat="1" ht="24" x14ac:dyDescent="0.2">
      <c r="A20" s="43" t="s">
        <v>83</v>
      </c>
      <c r="C20" s="44">
        <v>1</v>
      </c>
      <c r="E20" s="44">
        <v>3394</v>
      </c>
      <c r="G20" s="44">
        <v>2301.07413</v>
      </c>
      <c r="I20" s="44">
        <v>0</v>
      </c>
      <c r="K20" s="44">
        <v>0</v>
      </c>
      <c r="M20" s="44">
        <v>-1</v>
      </c>
      <c r="O20" s="44">
        <v>1</v>
      </c>
      <c r="Q20" s="44">
        <v>0</v>
      </c>
      <c r="S20" s="44">
        <v>0</v>
      </c>
      <c r="U20" s="44">
        <v>0</v>
      </c>
      <c r="W20" s="44">
        <v>0</v>
      </c>
      <c r="Y20" s="34">
        <v>0</v>
      </c>
    </row>
    <row r="21" spans="1:25" s="44" customFormat="1" ht="24" x14ac:dyDescent="0.2">
      <c r="A21" s="43" t="s">
        <v>85</v>
      </c>
      <c r="C21" s="44">
        <v>43796</v>
      </c>
      <c r="E21" s="44">
        <v>143936012</v>
      </c>
      <c r="G21" s="44">
        <v>158619717.75799999</v>
      </c>
      <c r="I21" s="44">
        <v>0</v>
      </c>
      <c r="K21" s="44">
        <v>0</v>
      </c>
      <c r="M21" s="44">
        <v>0</v>
      </c>
      <c r="O21" s="44">
        <v>0</v>
      </c>
      <c r="Q21" s="44">
        <v>43796</v>
      </c>
      <c r="S21" s="44">
        <v>4890</v>
      </c>
      <c r="U21" s="44">
        <v>143936012</v>
      </c>
      <c r="W21" s="44">
        <v>212506964.33880001</v>
      </c>
      <c r="Y21" s="34">
        <v>2.2446907793352498E-5</v>
      </c>
    </row>
    <row r="22" spans="1:25" s="44" customFormat="1" ht="24" x14ac:dyDescent="0.2">
      <c r="A22" s="43" t="s">
        <v>61</v>
      </c>
      <c r="C22" s="44">
        <v>949956</v>
      </c>
      <c r="E22" s="44">
        <v>1983493454</v>
      </c>
      <c r="G22" s="44">
        <v>1707071853.45732</v>
      </c>
      <c r="I22" s="44">
        <v>0</v>
      </c>
      <c r="K22" s="44">
        <v>0</v>
      </c>
      <c r="M22" s="44">
        <v>0</v>
      </c>
      <c r="O22" s="44">
        <v>0</v>
      </c>
      <c r="Q22" s="44">
        <v>949956</v>
      </c>
      <c r="S22" s="44">
        <v>2062</v>
      </c>
      <c r="U22" s="44">
        <v>1983493454</v>
      </c>
      <c r="W22" s="44">
        <v>1943667676.32744</v>
      </c>
      <c r="Y22" s="34">
        <v>2.0530776131121747E-4</v>
      </c>
    </row>
    <row r="23" spans="1:25" s="44" customFormat="1" ht="24" x14ac:dyDescent="0.2">
      <c r="A23" s="43" t="s">
        <v>117</v>
      </c>
      <c r="C23" s="44">
        <v>15653382</v>
      </c>
      <c r="E23" s="44">
        <v>76656745939</v>
      </c>
      <c r="G23" s="44">
        <v>73778811446.414993</v>
      </c>
      <c r="I23" s="44">
        <v>4342311</v>
      </c>
      <c r="K23" s="44">
        <v>22452337321</v>
      </c>
      <c r="M23" s="44">
        <v>-355239</v>
      </c>
      <c r="O23" s="44">
        <v>2002160267</v>
      </c>
      <c r="Q23" s="44">
        <v>19640454</v>
      </c>
      <c r="S23" s="44">
        <v>5280</v>
      </c>
      <c r="U23" s="44">
        <v>97348333501</v>
      </c>
      <c r="W23" s="44">
        <v>102899983774.26199</v>
      </c>
      <c r="Y23" s="34">
        <v>1.0869227062299158E-2</v>
      </c>
    </row>
    <row r="24" spans="1:25" s="44" customFormat="1" ht="24" x14ac:dyDescent="0.2">
      <c r="A24" s="43" t="s">
        <v>67</v>
      </c>
      <c r="C24" s="44">
        <v>25286778</v>
      </c>
      <c r="E24" s="44">
        <v>159145242408</v>
      </c>
      <c r="G24" s="44">
        <v>169115437528.84399</v>
      </c>
      <c r="I24" s="44">
        <v>1819015</v>
      </c>
      <c r="K24" s="44">
        <v>14985219994</v>
      </c>
      <c r="M24" s="44">
        <v>-7092609</v>
      </c>
      <c r="O24" s="44">
        <v>55241193328</v>
      </c>
      <c r="Q24" s="44">
        <v>20013184</v>
      </c>
      <c r="S24" s="44">
        <v>8250</v>
      </c>
      <c r="U24" s="44">
        <v>129492312830</v>
      </c>
      <c r="W24" s="44">
        <v>163832477223.35999</v>
      </c>
      <c r="Y24" s="34">
        <v>1.7305468181862464E-2</v>
      </c>
    </row>
    <row r="25" spans="1:25" s="44" customFormat="1" ht="24" x14ac:dyDescent="0.2">
      <c r="A25" s="43" t="s">
        <v>74</v>
      </c>
      <c r="C25" s="44">
        <v>85306</v>
      </c>
      <c r="E25" s="44">
        <v>1415153615</v>
      </c>
      <c r="G25" s="44">
        <v>1739487313.941</v>
      </c>
      <c r="I25" s="44">
        <v>0</v>
      </c>
      <c r="K25" s="44">
        <v>0</v>
      </c>
      <c r="M25" s="44">
        <v>0</v>
      </c>
      <c r="O25" s="44">
        <v>0</v>
      </c>
      <c r="Q25" s="44">
        <v>85306</v>
      </c>
      <c r="S25" s="44">
        <v>22850</v>
      </c>
      <c r="U25" s="44">
        <v>1415153615</v>
      </c>
      <c r="W25" s="44">
        <v>1934174458.5669999</v>
      </c>
      <c r="Y25" s="34">
        <v>2.0430500178098823E-4</v>
      </c>
    </row>
    <row r="26" spans="1:25" s="44" customFormat="1" ht="24" x14ac:dyDescent="0.2">
      <c r="A26" s="43" t="s">
        <v>118</v>
      </c>
      <c r="C26" s="44">
        <v>6747138</v>
      </c>
      <c r="E26" s="44">
        <v>35785645310</v>
      </c>
      <c r="G26" s="44">
        <v>40169895739.559998</v>
      </c>
      <c r="I26" s="44">
        <v>0</v>
      </c>
      <c r="K26" s="44">
        <v>0</v>
      </c>
      <c r="M26" s="44">
        <v>-6747138</v>
      </c>
      <c r="O26" s="44">
        <v>42178390658</v>
      </c>
      <c r="Q26" s="44">
        <v>0</v>
      </c>
      <c r="S26" s="44">
        <v>0</v>
      </c>
      <c r="U26" s="44">
        <v>0</v>
      </c>
      <c r="W26" s="44">
        <v>0</v>
      </c>
      <c r="Y26" s="34">
        <v>0</v>
      </c>
    </row>
    <row r="27" spans="1:25" s="44" customFormat="1" ht="24" x14ac:dyDescent="0.2">
      <c r="A27" s="43" t="s">
        <v>62</v>
      </c>
      <c r="C27" s="44">
        <v>34025224</v>
      </c>
      <c r="E27" s="44">
        <v>48898473490</v>
      </c>
      <c r="G27" s="44">
        <v>26165711989.321999</v>
      </c>
      <c r="I27" s="44">
        <v>0</v>
      </c>
      <c r="K27" s="44">
        <v>0</v>
      </c>
      <c r="M27" s="44">
        <v>0</v>
      </c>
      <c r="O27" s="44">
        <v>0</v>
      </c>
      <c r="Q27" s="44">
        <v>34025224</v>
      </c>
      <c r="S27" s="44">
        <v>775</v>
      </c>
      <c r="U27" s="44">
        <v>48898473490</v>
      </c>
      <c r="W27" s="44">
        <v>26165711989.321999</v>
      </c>
      <c r="Y27" s="34">
        <v>2.7638591807999918E-3</v>
      </c>
    </row>
    <row r="28" spans="1:25" s="44" customFormat="1" ht="24" x14ac:dyDescent="0.2">
      <c r="A28" s="43" t="s">
        <v>63</v>
      </c>
      <c r="C28" s="44">
        <v>18794606</v>
      </c>
      <c r="E28" s="44">
        <v>83230466148</v>
      </c>
      <c r="G28" s="44">
        <v>91754672582.450394</v>
      </c>
      <c r="I28" s="44">
        <v>0</v>
      </c>
      <c r="K28" s="44">
        <v>0</v>
      </c>
      <c r="M28" s="44">
        <v>-18794606</v>
      </c>
      <c r="O28" s="44">
        <v>96448586777</v>
      </c>
      <c r="Q28" s="44">
        <v>0</v>
      </c>
      <c r="S28" s="44">
        <v>0</v>
      </c>
      <c r="U28" s="44">
        <v>0</v>
      </c>
      <c r="W28" s="44">
        <v>0</v>
      </c>
      <c r="Y28" s="34">
        <v>0</v>
      </c>
    </row>
    <row r="29" spans="1:25" s="44" customFormat="1" ht="24" x14ac:dyDescent="0.2">
      <c r="A29" s="43" t="s">
        <v>98</v>
      </c>
      <c r="C29" s="44">
        <v>585000</v>
      </c>
      <c r="E29" s="44">
        <v>4458341767</v>
      </c>
      <c r="G29" s="44">
        <v>3591417076.6500001</v>
      </c>
      <c r="I29" s="44">
        <v>0</v>
      </c>
      <c r="K29" s="44">
        <v>0</v>
      </c>
      <c r="M29" s="44">
        <v>0</v>
      </c>
      <c r="O29" s="44">
        <v>0</v>
      </c>
      <c r="Q29" s="44">
        <v>585000</v>
      </c>
      <c r="S29" s="44">
        <v>6187</v>
      </c>
      <c r="U29" s="44">
        <v>4458341767</v>
      </c>
      <c r="W29" s="44">
        <v>3591417076.6500001</v>
      </c>
      <c r="Y29" s="34">
        <v>3.7935795759854558E-4</v>
      </c>
    </row>
    <row r="30" spans="1:25" s="44" customFormat="1" ht="24" x14ac:dyDescent="0.2">
      <c r="A30" s="43" t="s">
        <v>99</v>
      </c>
      <c r="C30" s="44">
        <v>217419</v>
      </c>
      <c r="E30" s="44">
        <v>310104410</v>
      </c>
      <c r="G30" s="44">
        <v>356399756.06676</v>
      </c>
      <c r="I30" s="44">
        <v>0</v>
      </c>
      <c r="K30" s="44">
        <v>0</v>
      </c>
      <c r="M30" s="44">
        <v>0</v>
      </c>
      <c r="O30" s="44">
        <v>0</v>
      </c>
      <c r="Q30" s="44">
        <v>217419</v>
      </c>
      <c r="S30" s="44">
        <v>1607</v>
      </c>
      <c r="U30" s="44">
        <v>310104410</v>
      </c>
      <c r="W30" s="44">
        <v>346691530.26591003</v>
      </c>
      <c r="Y30" s="34">
        <v>3.6620695405577711E-5</v>
      </c>
    </row>
    <row r="31" spans="1:25" s="44" customFormat="1" ht="24" x14ac:dyDescent="0.2">
      <c r="A31" s="43" t="s">
        <v>100</v>
      </c>
      <c r="C31" s="44">
        <v>119751</v>
      </c>
      <c r="E31" s="44">
        <v>1363995364</v>
      </c>
      <c r="G31" s="44">
        <v>1711084676.688</v>
      </c>
      <c r="I31" s="44">
        <v>0</v>
      </c>
      <c r="K31" s="44">
        <v>0</v>
      </c>
      <c r="M31" s="44">
        <v>0</v>
      </c>
      <c r="O31" s="44">
        <v>0</v>
      </c>
      <c r="Q31" s="44">
        <v>119751</v>
      </c>
      <c r="S31" s="44">
        <v>17780</v>
      </c>
      <c r="U31" s="44">
        <v>1363995364</v>
      </c>
      <c r="W31" s="44">
        <v>2112714274.4105999</v>
      </c>
      <c r="Y31" s="34">
        <v>2.231639921023313E-4</v>
      </c>
    </row>
    <row r="32" spans="1:25" s="44" customFormat="1" ht="24" x14ac:dyDescent="0.2">
      <c r="A32" s="43" t="s">
        <v>101</v>
      </c>
      <c r="C32" s="44">
        <v>278780488</v>
      </c>
      <c r="E32" s="44">
        <v>331419076050</v>
      </c>
      <c r="G32" s="44">
        <v>396404362748.17999</v>
      </c>
      <c r="I32" s="44">
        <v>15293846</v>
      </c>
      <c r="K32" s="44">
        <v>24973893842</v>
      </c>
      <c r="M32" s="44">
        <v>-80860739</v>
      </c>
      <c r="O32" s="44">
        <v>133374895506</v>
      </c>
      <c r="Q32" s="44">
        <v>213213595</v>
      </c>
      <c r="S32" s="44">
        <v>1733</v>
      </c>
      <c r="U32" s="44">
        <v>259727385389</v>
      </c>
      <c r="W32" s="44">
        <v>366642931627.15601</v>
      </c>
      <c r="Y32" s="34">
        <v>3.8728142886640268E-2</v>
      </c>
    </row>
    <row r="33" spans="1:25" s="44" customFormat="1" ht="24" x14ac:dyDescent="0.2">
      <c r="A33" s="43" t="s">
        <v>102</v>
      </c>
      <c r="C33" s="44">
        <v>435000</v>
      </c>
      <c r="E33" s="44">
        <v>7502218554</v>
      </c>
      <c r="G33" s="44">
        <v>11395228680</v>
      </c>
      <c r="I33" s="44">
        <v>1015000</v>
      </c>
      <c r="K33" s="44">
        <v>0</v>
      </c>
      <c r="M33" s="44">
        <v>-1</v>
      </c>
      <c r="O33" s="44">
        <v>1</v>
      </c>
      <c r="Q33" s="44">
        <v>1449999</v>
      </c>
      <c r="S33" s="44">
        <v>9630</v>
      </c>
      <c r="U33" s="44">
        <v>7502213380</v>
      </c>
      <c r="W33" s="44">
        <v>13855552589.439899</v>
      </c>
      <c r="Y33" s="34">
        <v>1.4635487941244765E-3</v>
      </c>
    </row>
    <row r="34" spans="1:25" s="44" customFormat="1" ht="24" x14ac:dyDescent="0.2">
      <c r="A34" s="43" t="s">
        <v>103</v>
      </c>
      <c r="C34" s="44">
        <v>11307</v>
      </c>
      <c r="E34" s="44">
        <v>269874867160</v>
      </c>
      <c r="G34" s="44">
        <v>315836169600</v>
      </c>
      <c r="I34" s="44">
        <v>0</v>
      </c>
      <c r="K34" s="44">
        <v>0</v>
      </c>
      <c r="M34" s="44">
        <v>-6557</v>
      </c>
      <c r="O34" s="44">
        <v>201250402265</v>
      </c>
      <c r="Q34" s="44">
        <v>4750</v>
      </c>
      <c r="S34" s="44">
        <v>31770000</v>
      </c>
      <c r="U34" s="44">
        <v>113372744228</v>
      </c>
      <c r="W34" s="44">
        <v>150545322000</v>
      </c>
      <c r="Y34" s="34">
        <v>1.5901958658950006E-2</v>
      </c>
    </row>
    <row r="35" spans="1:25" s="44" customFormat="1" ht="24" x14ac:dyDescent="0.2">
      <c r="A35" s="43" t="s">
        <v>104</v>
      </c>
      <c r="C35" s="44">
        <v>1178827</v>
      </c>
      <c r="E35" s="44">
        <v>1341304390</v>
      </c>
      <c r="G35" s="44">
        <v>1448106758.10502</v>
      </c>
      <c r="I35" s="44">
        <v>0</v>
      </c>
      <c r="K35" s="44">
        <v>0</v>
      </c>
      <c r="M35" s="44">
        <v>0</v>
      </c>
      <c r="O35" s="44">
        <v>0</v>
      </c>
      <c r="Q35" s="44">
        <v>1178827</v>
      </c>
      <c r="S35" s="44">
        <v>1569</v>
      </c>
      <c r="U35" s="44">
        <v>1320896710</v>
      </c>
      <c r="W35" s="44">
        <v>1835282312.9780099</v>
      </c>
      <c r="Y35" s="34">
        <v>1.938591188404942E-4</v>
      </c>
    </row>
    <row r="36" spans="1:25" s="44" customFormat="1" ht="24" x14ac:dyDescent="0.2">
      <c r="A36" s="43" t="s">
        <v>105</v>
      </c>
      <c r="C36" s="44">
        <v>0</v>
      </c>
      <c r="E36" s="44">
        <v>0</v>
      </c>
      <c r="G36" s="44">
        <v>0</v>
      </c>
      <c r="I36" s="44">
        <v>0</v>
      </c>
      <c r="K36" s="44">
        <v>0</v>
      </c>
      <c r="M36" s="44">
        <v>0</v>
      </c>
      <c r="O36" s="44">
        <v>0</v>
      </c>
      <c r="Q36" s="44">
        <v>0</v>
      </c>
      <c r="S36" s="44">
        <v>0</v>
      </c>
      <c r="U36" s="44">
        <v>0</v>
      </c>
      <c r="W36" s="44">
        <v>0</v>
      </c>
      <c r="Y36" s="34">
        <v>0</v>
      </c>
    </row>
    <row r="37" spans="1:25" s="44" customFormat="1" ht="24" x14ac:dyDescent="0.2">
      <c r="A37" s="43" t="s">
        <v>106</v>
      </c>
      <c r="C37" s="44">
        <v>42363234</v>
      </c>
      <c r="E37" s="44">
        <v>75060698443</v>
      </c>
      <c r="G37" s="44">
        <v>95799511172.489197</v>
      </c>
      <c r="I37" s="44">
        <v>22490709</v>
      </c>
      <c r="K37" s="44">
        <v>50972703318</v>
      </c>
      <c r="M37" s="44">
        <v>-3868423</v>
      </c>
      <c r="O37" s="44">
        <v>9008915543</v>
      </c>
      <c r="Q37" s="44">
        <v>60985520</v>
      </c>
      <c r="S37" s="44">
        <v>2189</v>
      </c>
      <c r="U37" s="44">
        <v>118898647785</v>
      </c>
      <c r="W37" s="44">
        <v>132465369125.646</v>
      </c>
      <c r="Y37" s="34">
        <v>1.399219049515584E-2</v>
      </c>
    </row>
    <row r="38" spans="1:25" s="44" customFormat="1" ht="24" x14ac:dyDescent="0.2">
      <c r="A38" s="43" t="s">
        <v>97</v>
      </c>
      <c r="C38" s="44">
        <v>0</v>
      </c>
      <c r="E38" s="44">
        <v>0</v>
      </c>
      <c r="G38" s="44">
        <v>0</v>
      </c>
      <c r="I38" s="44">
        <v>0</v>
      </c>
      <c r="K38" s="44">
        <v>0</v>
      </c>
      <c r="M38" s="44">
        <v>0</v>
      </c>
      <c r="O38" s="44">
        <v>0</v>
      </c>
      <c r="Q38" s="44">
        <v>0</v>
      </c>
      <c r="S38" s="44">
        <v>0</v>
      </c>
      <c r="U38" s="44">
        <v>0</v>
      </c>
      <c r="W38" s="44">
        <v>0</v>
      </c>
      <c r="Y38" s="34">
        <v>0</v>
      </c>
    </row>
    <row r="39" spans="1:25" s="44" customFormat="1" ht="24" x14ac:dyDescent="0.2">
      <c r="A39" s="43" t="s">
        <v>127</v>
      </c>
      <c r="C39" s="44">
        <v>0</v>
      </c>
      <c r="E39" s="44">
        <v>0</v>
      </c>
      <c r="G39" s="44">
        <v>0</v>
      </c>
      <c r="I39" s="44">
        <v>14918</v>
      </c>
      <c r="K39" s="44">
        <v>3435975891</v>
      </c>
      <c r="M39" s="44">
        <v>0</v>
      </c>
      <c r="O39" s="44">
        <v>0</v>
      </c>
      <c r="Q39" s="44">
        <v>14918</v>
      </c>
      <c r="S39" s="44">
        <v>302400</v>
      </c>
      <c r="U39" s="44">
        <v>3435975891</v>
      </c>
      <c r="W39" s="44">
        <v>4476331599.2639999</v>
      </c>
      <c r="Y39" s="34">
        <v>4.7283063392197403E-4</v>
      </c>
    </row>
    <row r="40" spans="1:25" s="44" customFormat="1" ht="24" x14ac:dyDescent="0.2">
      <c r="A40" s="43" t="s">
        <v>128</v>
      </c>
      <c r="C40" s="44">
        <v>0</v>
      </c>
      <c r="E40" s="44">
        <v>0</v>
      </c>
      <c r="G40" s="44">
        <v>0</v>
      </c>
      <c r="I40" s="44">
        <v>82781431</v>
      </c>
      <c r="K40" s="44">
        <v>261463577294</v>
      </c>
      <c r="M40" s="44">
        <v>-2134798</v>
      </c>
      <c r="O40" s="44">
        <v>6546690069</v>
      </c>
      <c r="Q40" s="44">
        <v>80646633</v>
      </c>
      <c r="S40" s="44">
        <v>3070</v>
      </c>
      <c r="U40" s="44">
        <v>254720858364</v>
      </c>
      <c r="W40" s="44">
        <v>245671329997.61401</v>
      </c>
      <c r="Y40" s="34">
        <v>2.5950028080655493E-2</v>
      </c>
    </row>
    <row r="41" spans="1:25" s="44" customFormat="1" ht="24" x14ac:dyDescent="0.2">
      <c r="A41" s="43" t="s">
        <v>129</v>
      </c>
      <c r="C41" s="44">
        <v>0</v>
      </c>
      <c r="E41" s="44">
        <v>0</v>
      </c>
      <c r="G41" s="44">
        <v>0</v>
      </c>
      <c r="I41" s="44">
        <v>170064</v>
      </c>
      <c r="K41" s="44">
        <v>20407680</v>
      </c>
      <c r="M41" s="44">
        <v>0</v>
      </c>
      <c r="O41" s="44">
        <v>0</v>
      </c>
      <c r="Q41" s="44">
        <v>170064</v>
      </c>
      <c r="S41" s="44">
        <v>590</v>
      </c>
      <c r="U41" s="44">
        <v>20407680</v>
      </c>
      <c r="W41" s="44">
        <v>99562149.115199998</v>
      </c>
      <c r="Y41" s="34">
        <v>1.0516654773411867E-5</v>
      </c>
    </row>
    <row r="42" spans="1:25" s="44" customFormat="1" ht="24" x14ac:dyDescent="0.2">
      <c r="A42" s="43" t="s">
        <v>76</v>
      </c>
      <c r="C42" s="44">
        <v>0</v>
      </c>
      <c r="E42" s="44">
        <v>0</v>
      </c>
      <c r="G42" s="44">
        <v>0</v>
      </c>
      <c r="I42" s="44">
        <v>55703310</v>
      </c>
      <c r="K42" s="44">
        <v>128593274775</v>
      </c>
      <c r="M42" s="44">
        <v>0</v>
      </c>
      <c r="O42" s="44">
        <v>0</v>
      </c>
      <c r="Q42" s="44">
        <v>55703310</v>
      </c>
      <c r="S42" s="44">
        <v>2059</v>
      </c>
      <c r="U42" s="44">
        <v>128593274775</v>
      </c>
      <c r="W42" s="44">
        <v>113806537508.808</v>
      </c>
      <c r="Y42" s="34">
        <v>1.2021275922365147E-2</v>
      </c>
    </row>
    <row r="43" spans="1:25" s="44" customFormat="1" ht="24" x14ac:dyDescent="0.2">
      <c r="A43" s="43" t="s">
        <v>130</v>
      </c>
      <c r="C43" s="44">
        <v>0</v>
      </c>
      <c r="E43" s="44">
        <v>0</v>
      </c>
      <c r="G43" s="44">
        <v>0</v>
      </c>
      <c r="I43" s="44">
        <v>8000000</v>
      </c>
      <c r="K43" s="44">
        <v>80058000000</v>
      </c>
      <c r="M43" s="44">
        <v>0</v>
      </c>
      <c r="O43" s="44">
        <v>0</v>
      </c>
      <c r="Q43" s="44">
        <v>8000000</v>
      </c>
      <c r="S43" s="44">
        <v>10000</v>
      </c>
      <c r="U43" s="44">
        <v>80058000000</v>
      </c>
      <c r="W43" s="44">
        <v>79942000000</v>
      </c>
      <c r="Y43" s="34">
        <v>8.4441971509003882E-3</v>
      </c>
    </row>
    <row r="44" spans="1:25" s="44" customFormat="1" ht="24" x14ac:dyDescent="0.2">
      <c r="A44" s="43" t="s">
        <v>131</v>
      </c>
      <c r="C44" s="44">
        <v>0</v>
      </c>
      <c r="E44" s="44">
        <v>0</v>
      </c>
      <c r="G44" s="44">
        <v>0</v>
      </c>
      <c r="I44" s="44">
        <v>937500</v>
      </c>
      <c r="K44" s="44">
        <v>19834491602</v>
      </c>
      <c r="M44" s="44">
        <v>-468750</v>
      </c>
      <c r="O44" s="44">
        <v>12846795819</v>
      </c>
      <c r="Q44" s="44">
        <v>468750</v>
      </c>
      <c r="S44" s="44">
        <v>26350</v>
      </c>
      <c r="U44" s="44">
        <v>9917245802</v>
      </c>
      <c r="W44" s="44">
        <v>12256084921.875</v>
      </c>
      <c r="Y44" s="34">
        <v>1.294598551180732E-3</v>
      </c>
    </row>
    <row r="45" spans="1:25" s="44" customFormat="1" ht="24" x14ac:dyDescent="0.2">
      <c r="A45" s="43" t="s">
        <v>132</v>
      </c>
      <c r="C45" s="44">
        <v>0</v>
      </c>
      <c r="E45" s="44">
        <v>0</v>
      </c>
      <c r="G45" s="44">
        <v>0</v>
      </c>
      <c r="I45" s="44">
        <v>900000</v>
      </c>
      <c r="K45" s="44">
        <v>3384825878</v>
      </c>
      <c r="M45" s="44">
        <v>-450000</v>
      </c>
      <c r="O45" s="44">
        <v>2469263924</v>
      </c>
      <c r="Q45" s="44">
        <v>450000</v>
      </c>
      <c r="S45" s="44">
        <v>5530</v>
      </c>
      <c r="U45" s="44">
        <v>1692412940</v>
      </c>
      <c r="W45" s="44">
        <v>2469263895</v>
      </c>
      <c r="Y45" s="34">
        <v>2.6082598817868196E-4</v>
      </c>
    </row>
    <row r="46" spans="1:25" s="44" customFormat="1" ht="24" x14ac:dyDescent="0.2">
      <c r="A46" s="43" t="s">
        <v>110</v>
      </c>
      <c r="C46" s="44">
        <v>30242730</v>
      </c>
      <c r="E46" s="44">
        <v>71436387745</v>
      </c>
      <c r="G46" s="44">
        <v>81144210796.958405</v>
      </c>
      <c r="I46" s="44">
        <v>4309703</v>
      </c>
      <c r="K46" s="44">
        <v>12377326739</v>
      </c>
      <c r="M46" s="44">
        <v>-15527001</v>
      </c>
      <c r="O46" s="44">
        <v>57061538406</v>
      </c>
      <c r="Q46" s="44">
        <v>19025432</v>
      </c>
      <c r="S46" s="44">
        <v>3810</v>
      </c>
      <c r="U46" s="44">
        <v>46149923085</v>
      </c>
      <c r="W46" s="44">
        <v>71926572214.538406</v>
      </c>
      <c r="Y46" s="34">
        <v>7.5975351650951466E-3</v>
      </c>
    </row>
    <row r="47" spans="1:25" s="44" customFormat="1" ht="24" x14ac:dyDescent="0.2">
      <c r="A47" s="43" t="s">
        <v>111</v>
      </c>
      <c r="C47" s="44">
        <v>10008879</v>
      </c>
      <c r="E47" s="44">
        <v>177949673519</v>
      </c>
      <c r="G47" s="44">
        <v>180157598027.086</v>
      </c>
      <c r="I47" s="44">
        <v>0</v>
      </c>
      <c r="K47" s="44">
        <v>0</v>
      </c>
      <c r="M47" s="44">
        <v>-2940600</v>
      </c>
      <c r="O47" s="44">
        <v>55048138392</v>
      </c>
      <c r="Q47" s="44">
        <v>7068279</v>
      </c>
      <c r="S47" s="44">
        <v>17500</v>
      </c>
      <c r="U47" s="44">
        <v>125668213233</v>
      </c>
      <c r="W47" s="44">
        <v>122738721058.27499</v>
      </c>
      <c r="Y47" s="34">
        <v>1.296477394442775E-2</v>
      </c>
    </row>
    <row r="48" spans="1:25" s="44" customFormat="1" ht="24" x14ac:dyDescent="0.2">
      <c r="A48" s="43" t="s">
        <v>112</v>
      </c>
      <c r="C48" s="44">
        <v>0</v>
      </c>
      <c r="E48" s="44">
        <v>0</v>
      </c>
      <c r="G48" s="44">
        <v>0</v>
      </c>
      <c r="I48" s="44">
        <v>0</v>
      </c>
      <c r="K48" s="44">
        <v>0</v>
      </c>
      <c r="M48" s="44">
        <v>0</v>
      </c>
      <c r="O48" s="44">
        <v>0</v>
      </c>
      <c r="Q48" s="44">
        <v>0</v>
      </c>
      <c r="S48" s="44">
        <v>0</v>
      </c>
      <c r="U48" s="44">
        <v>0</v>
      </c>
      <c r="W48" s="44">
        <v>0</v>
      </c>
      <c r="Y48" s="34">
        <v>0</v>
      </c>
    </row>
    <row r="49" spans="1:25" s="44" customFormat="1" ht="24" x14ac:dyDescent="0.2">
      <c r="A49" s="43" t="s">
        <v>113</v>
      </c>
      <c r="C49" s="44">
        <v>0</v>
      </c>
      <c r="E49" s="44">
        <v>0</v>
      </c>
      <c r="G49" s="44">
        <v>0</v>
      </c>
      <c r="I49" s="44">
        <v>0</v>
      </c>
      <c r="K49" s="44">
        <v>0</v>
      </c>
      <c r="M49" s="44">
        <v>0</v>
      </c>
      <c r="O49" s="44">
        <v>0</v>
      </c>
      <c r="Q49" s="44">
        <v>0</v>
      </c>
      <c r="S49" s="44">
        <v>0</v>
      </c>
      <c r="U49" s="44">
        <v>0</v>
      </c>
      <c r="W49" s="44">
        <v>0</v>
      </c>
      <c r="Y49" s="34">
        <v>0</v>
      </c>
    </row>
    <row r="50" spans="1:25" s="44" customFormat="1" ht="24" x14ac:dyDescent="0.2">
      <c r="A50" s="43" t="s">
        <v>116</v>
      </c>
      <c r="C50" s="44">
        <v>7000000</v>
      </c>
      <c r="E50" s="44">
        <v>142107207</v>
      </c>
      <c r="G50" s="44">
        <v>405692455</v>
      </c>
      <c r="I50" s="44">
        <v>0</v>
      </c>
      <c r="K50" s="44">
        <v>0</v>
      </c>
      <c r="M50" s="44">
        <v>-7000000</v>
      </c>
      <c r="O50" s="44">
        <v>412687199</v>
      </c>
      <c r="Q50" s="44">
        <v>0</v>
      </c>
      <c r="S50" s="44">
        <v>0</v>
      </c>
      <c r="U50" s="44">
        <v>0</v>
      </c>
      <c r="W50" s="44">
        <v>0</v>
      </c>
      <c r="Y50" s="34">
        <v>0</v>
      </c>
    </row>
    <row r="51" spans="1:25" s="44" customFormat="1" ht="24.75" thickBot="1" x14ac:dyDescent="0.25">
      <c r="A51" s="43" t="s">
        <v>114</v>
      </c>
      <c r="C51" s="44">
        <v>0</v>
      </c>
      <c r="E51" s="44">
        <v>0</v>
      </c>
      <c r="G51" s="44">
        <v>0</v>
      </c>
      <c r="I51" s="44">
        <v>0</v>
      </c>
      <c r="K51" s="44">
        <v>0</v>
      </c>
      <c r="M51" s="44">
        <v>0</v>
      </c>
      <c r="O51" s="44">
        <v>0</v>
      </c>
      <c r="Q51" s="44">
        <v>0</v>
      </c>
      <c r="S51" s="44">
        <v>0</v>
      </c>
      <c r="U51" s="44">
        <v>0</v>
      </c>
      <c r="W51" s="44">
        <v>0</v>
      </c>
      <c r="Y51" s="34">
        <v>0</v>
      </c>
    </row>
    <row r="52" spans="1:25" s="43" customFormat="1" ht="24.75" thickBot="1" x14ac:dyDescent="0.25">
      <c r="A52" s="43" t="s">
        <v>15</v>
      </c>
      <c r="E52" s="45">
        <f>SUM(E9:E51)</f>
        <v>6824022266597</v>
      </c>
      <c r="G52" s="45">
        <f>SUM(G9:G51)</f>
        <v>8836951042405.2383</v>
      </c>
      <c r="K52" s="45">
        <f>SUM(K9:K51)</f>
        <v>1108762878518</v>
      </c>
      <c r="M52" s="43" t="s">
        <v>15</v>
      </c>
      <c r="O52" s="45">
        <f>SUM(O9:O51)</f>
        <v>1465941967598</v>
      </c>
      <c r="U52" s="45">
        <f>SUM(U9:U51)</f>
        <v>6869218751979</v>
      </c>
      <c r="W52" s="45">
        <f>SUM(W9:W51)</f>
        <v>9111414130221.8613</v>
      </c>
      <c r="Y52" s="35">
        <f>SUM(Y9:Y51)</f>
        <v>0.9624299772221484</v>
      </c>
    </row>
    <row r="53" spans="1:25" ht="19.5" thickTop="1" x14ac:dyDescent="0.2"/>
  </sheetData>
  <mergeCells count="17">
    <mergeCell ref="W7:W8"/>
    <mergeCell ref="A2:Y2"/>
    <mergeCell ref="A3:Y3"/>
    <mergeCell ref="A4:Y4"/>
    <mergeCell ref="A6:A8"/>
    <mergeCell ref="C6:G6"/>
    <mergeCell ref="I6:O6"/>
    <mergeCell ref="Q6:Y6"/>
    <mergeCell ref="C7:C8"/>
    <mergeCell ref="E7:E8"/>
    <mergeCell ref="G7:G8"/>
    <mergeCell ref="Y7:Y8"/>
    <mergeCell ref="I7:K7"/>
    <mergeCell ref="M7:O7"/>
    <mergeCell ref="Q7:Q8"/>
    <mergeCell ref="S7:S8"/>
    <mergeCell ref="U7:U8"/>
  </mergeCells>
  <pageMargins left="0.7" right="0.7" top="0.75" bottom="0.75" header="0.3" footer="0.3"/>
  <pageSetup paperSize="9" scale="2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458FB-D64A-4B1F-AA28-01BC909206F3}">
  <dimension ref="A2:T13"/>
  <sheetViews>
    <sheetView rightToLeft="1" workbookViewId="0">
      <selection activeCell="A2" sqref="A2:Y2"/>
    </sheetView>
  </sheetViews>
  <sheetFormatPr defaultRowHeight="22.5" x14ac:dyDescent="0.2"/>
  <cols>
    <col min="1" max="1" width="24.75" style="30" bestFit="1" customWidth="1"/>
    <col min="2" max="2" width="0.875" style="30" customWidth="1"/>
    <col min="3" max="3" width="19" style="30" bestFit="1" customWidth="1"/>
    <col min="4" max="4" width="0.875" style="30" customWidth="1"/>
    <col min="5" max="5" width="22.5" style="30" customWidth="1"/>
    <col min="6" max="6" width="0.875" style="30" customWidth="1"/>
    <col min="7" max="7" width="22.5" style="30" customWidth="1"/>
    <col min="8" max="8" width="0.875" style="30" customWidth="1"/>
    <col min="9" max="9" width="18.875" style="30" bestFit="1" customWidth="1"/>
    <col min="10" max="10" width="0.875" style="30" customWidth="1"/>
    <col min="11" max="11" width="18.25" style="30" bestFit="1" customWidth="1"/>
    <col min="12" max="12" width="0.875" style="30" customWidth="1"/>
    <col min="13" max="13" width="16.125" style="30" bestFit="1" customWidth="1"/>
    <col min="14" max="16384" width="9" style="30"/>
  </cols>
  <sheetData>
    <row r="2" spans="1:20" ht="24" x14ac:dyDescent="0.2">
      <c r="A2" s="52" t="str">
        <f>+سهام!A2</f>
        <v>صندوق سرمایه‌گذاری بخشی صنایع مفید - خودران</v>
      </c>
      <c r="B2" s="52" t="s">
        <v>0</v>
      </c>
      <c r="C2" s="52" t="s">
        <v>0</v>
      </c>
      <c r="D2" s="52" t="s">
        <v>0</v>
      </c>
      <c r="E2" s="52" t="s">
        <v>0</v>
      </c>
      <c r="F2" s="52" t="s">
        <v>0</v>
      </c>
      <c r="G2" s="52" t="s">
        <v>0</v>
      </c>
      <c r="H2" s="52" t="s">
        <v>0</v>
      </c>
      <c r="I2" s="52" t="s">
        <v>0</v>
      </c>
      <c r="J2" s="52" t="s">
        <v>0</v>
      </c>
      <c r="K2" s="52" t="s">
        <v>0</v>
      </c>
    </row>
    <row r="3" spans="1:20" ht="24" x14ac:dyDescent="0.2">
      <c r="A3" s="52" t="s">
        <v>1</v>
      </c>
      <c r="B3" s="52" t="s">
        <v>1</v>
      </c>
      <c r="C3" s="52" t="s">
        <v>1</v>
      </c>
      <c r="D3" s="52" t="s">
        <v>1</v>
      </c>
      <c r="E3" s="52" t="s">
        <v>1</v>
      </c>
      <c r="F3" s="52" t="s">
        <v>1</v>
      </c>
      <c r="G3" s="52" t="s">
        <v>1</v>
      </c>
      <c r="H3" s="52" t="s">
        <v>1</v>
      </c>
      <c r="I3" s="52" t="s">
        <v>1</v>
      </c>
      <c r="J3" s="52" t="s">
        <v>1</v>
      </c>
      <c r="K3" s="52" t="s">
        <v>1</v>
      </c>
    </row>
    <row r="4" spans="1:20" ht="24" x14ac:dyDescent="0.2">
      <c r="A4" s="52" t="str">
        <f>+سهام!A4</f>
        <v>برای ماه منتهی به 1405/06/31</v>
      </c>
      <c r="B4" s="52" t="s">
        <v>16</v>
      </c>
      <c r="C4" s="52" t="s">
        <v>16</v>
      </c>
      <c r="D4" s="52" t="s">
        <v>16</v>
      </c>
      <c r="E4" s="52" t="s">
        <v>16</v>
      </c>
      <c r="F4" s="52" t="s">
        <v>16</v>
      </c>
      <c r="G4" s="52" t="s">
        <v>16</v>
      </c>
      <c r="H4" s="52" t="s">
        <v>16</v>
      </c>
      <c r="I4" s="52" t="s">
        <v>16</v>
      </c>
      <c r="J4" s="52" t="s">
        <v>16</v>
      </c>
      <c r="K4" s="52" t="s">
        <v>16</v>
      </c>
    </row>
    <row r="5" spans="1:20" ht="25.5" x14ac:dyDescent="0.2">
      <c r="A5" s="53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</row>
    <row r="6" spans="1:20" ht="24.75" thickBot="1" x14ac:dyDescent="0.25">
      <c r="A6" s="54" t="s">
        <v>17</v>
      </c>
      <c r="C6" s="31" t="str">
        <f>+سهام!C6</f>
        <v>1405/05/31</v>
      </c>
      <c r="E6" s="54" t="s">
        <v>5</v>
      </c>
      <c r="F6" s="54" t="s">
        <v>5</v>
      </c>
      <c r="G6" s="54" t="s">
        <v>5</v>
      </c>
      <c r="I6" s="54" t="str">
        <f>+سهام!Q6</f>
        <v>1405/06/31</v>
      </c>
      <c r="J6" s="54" t="s">
        <v>4</v>
      </c>
      <c r="K6" s="54" t="s">
        <v>4</v>
      </c>
    </row>
    <row r="7" spans="1:20" ht="24.75" thickBot="1" x14ac:dyDescent="0.25">
      <c r="A7" s="54" t="s">
        <v>17</v>
      </c>
      <c r="C7" s="31" t="s">
        <v>18</v>
      </c>
      <c r="E7" s="31" t="s">
        <v>19</v>
      </c>
      <c r="G7" s="31" t="s">
        <v>20</v>
      </c>
      <c r="I7" s="31" t="s">
        <v>18</v>
      </c>
      <c r="K7" s="31" t="s">
        <v>21</v>
      </c>
    </row>
    <row r="8" spans="1:20" ht="24" x14ac:dyDescent="0.2">
      <c r="A8" s="32" t="s">
        <v>22</v>
      </c>
      <c r="C8" s="30">
        <v>42345467526</v>
      </c>
      <c r="E8" s="30">
        <v>633741628723</v>
      </c>
      <c r="G8" s="30">
        <v>594676395828</v>
      </c>
      <c r="I8" s="30">
        <f>+C8+E8-G8</f>
        <v>81410700421</v>
      </c>
      <c r="K8" s="34">
        <v>8.5993345744141154E-3</v>
      </c>
    </row>
    <row r="9" spans="1:20" ht="24" x14ac:dyDescent="0.2">
      <c r="A9" s="32" t="s">
        <v>91</v>
      </c>
      <c r="C9" s="30">
        <v>845822</v>
      </c>
      <c r="E9" s="30">
        <v>3576</v>
      </c>
      <c r="G9" s="30">
        <v>0</v>
      </c>
      <c r="I9" s="30">
        <f t="shared" ref="I9:I10" si="0">+C9+E9-G9</f>
        <v>849398</v>
      </c>
      <c r="K9" s="34">
        <v>8.97210999422142E-8</v>
      </c>
    </row>
    <row r="10" spans="1:20" ht="24.75" thickBot="1" x14ac:dyDescent="0.25">
      <c r="A10" s="32" t="s">
        <v>23</v>
      </c>
      <c r="C10" s="30">
        <v>27951</v>
      </c>
      <c r="E10" s="30">
        <v>0</v>
      </c>
      <c r="G10" s="30">
        <v>0</v>
      </c>
      <c r="I10" s="30">
        <f t="shared" si="0"/>
        <v>27951</v>
      </c>
      <c r="K10" s="34">
        <v>2.9524374492108873E-9</v>
      </c>
    </row>
    <row r="11" spans="1:20" ht="24.75" thickBot="1" x14ac:dyDescent="0.25">
      <c r="A11" s="30" t="s">
        <v>15</v>
      </c>
      <c r="C11" s="33">
        <f>SUM(C8:C10)</f>
        <v>42346341299</v>
      </c>
      <c r="D11" s="32"/>
      <c r="E11" s="33">
        <f>SUM(E8:E10)</f>
        <v>633741632299</v>
      </c>
      <c r="F11" s="32"/>
      <c r="G11" s="33">
        <f>SUM(G8:G10)</f>
        <v>594676395828</v>
      </c>
      <c r="H11" s="32"/>
      <c r="I11" s="33">
        <f>SUM(I8:I10)</f>
        <v>81411577770</v>
      </c>
      <c r="J11" s="32"/>
      <c r="K11" s="35">
        <f>SUM(K8:K10)</f>
        <v>8.5994272479515063E-3</v>
      </c>
      <c r="L11" s="32"/>
      <c r="M11" s="32"/>
    </row>
    <row r="12" spans="1:20" ht="23.25" thickTop="1" x14ac:dyDescent="0.2"/>
    <row r="13" spans="1:20" x14ac:dyDescent="0.45">
      <c r="I13" s="28"/>
    </row>
  </sheetData>
  <mergeCells count="7">
    <mergeCell ref="A2:K2"/>
    <mergeCell ref="A3:K3"/>
    <mergeCell ref="A4:K4"/>
    <mergeCell ref="A5:T5"/>
    <mergeCell ref="A6:A7"/>
    <mergeCell ref="E6:G6"/>
    <mergeCell ref="I6:K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1F39B-E8C2-4784-B9D2-77FA37691CB7}">
  <dimension ref="A2:G16"/>
  <sheetViews>
    <sheetView rightToLeft="1" topLeftCell="A2" zoomScaleNormal="100" workbookViewId="0">
      <selection activeCell="A2" sqref="A2:Y2"/>
    </sheetView>
  </sheetViews>
  <sheetFormatPr defaultRowHeight="18.75" x14ac:dyDescent="0.45"/>
  <cols>
    <col min="1" max="1" width="20.875" style="20" bestFit="1" customWidth="1"/>
    <col min="2" max="2" width="0.875" style="20" customWidth="1"/>
    <col min="3" max="3" width="20.125" style="20" customWidth="1"/>
    <col min="4" max="4" width="0.875" style="20" customWidth="1"/>
    <col min="5" max="5" width="20.125" style="20" customWidth="1"/>
    <col min="6" max="6" width="0.875" style="20" customWidth="1"/>
    <col min="7" max="7" width="28" style="20" customWidth="1"/>
    <col min="8" max="8" width="0.875" style="20" customWidth="1"/>
    <col min="9" max="9" width="8" style="20" customWidth="1"/>
    <col min="10" max="16384" width="9" style="20"/>
  </cols>
  <sheetData>
    <row r="2" spans="1:7" ht="26.25" x14ac:dyDescent="0.45">
      <c r="A2" s="55" t="str">
        <f>+سهام!A2</f>
        <v>صندوق سرمایه‌گذاری بخشی صنایع مفید - خودران</v>
      </c>
      <c r="B2" s="55" t="s">
        <v>0</v>
      </c>
      <c r="C2" s="55" t="s">
        <v>0</v>
      </c>
      <c r="D2" s="55" t="s">
        <v>0</v>
      </c>
      <c r="E2" s="55" t="s">
        <v>0</v>
      </c>
      <c r="F2" s="55" t="s">
        <v>0</v>
      </c>
      <c r="G2" s="55" t="s">
        <v>0</v>
      </c>
    </row>
    <row r="3" spans="1:7" ht="26.25" x14ac:dyDescent="0.45">
      <c r="A3" s="55" t="s">
        <v>24</v>
      </c>
      <c r="B3" s="55" t="s">
        <v>24</v>
      </c>
      <c r="C3" s="55" t="s">
        <v>24</v>
      </c>
      <c r="D3" s="55" t="s">
        <v>24</v>
      </c>
      <c r="E3" s="55" t="s">
        <v>24</v>
      </c>
      <c r="F3" s="55" t="s">
        <v>24</v>
      </c>
      <c r="G3" s="55" t="s">
        <v>24</v>
      </c>
    </row>
    <row r="4" spans="1:7" ht="26.25" x14ac:dyDescent="0.45">
      <c r="A4" s="55" t="str">
        <f>+سهام!A4</f>
        <v>برای ماه منتهی به 1405/06/31</v>
      </c>
      <c r="B4" s="55" t="s">
        <v>2</v>
      </c>
      <c r="C4" s="55" t="s">
        <v>2</v>
      </c>
      <c r="D4" s="55" t="s">
        <v>2</v>
      </c>
      <c r="E4" s="55" t="s">
        <v>2</v>
      </c>
      <c r="F4" s="55" t="s">
        <v>2</v>
      </c>
      <c r="G4" s="55" t="s">
        <v>2</v>
      </c>
    </row>
    <row r="6" spans="1:7" ht="27" thickBot="1" x14ac:dyDescent="0.5">
      <c r="A6" s="26" t="s">
        <v>28</v>
      </c>
      <c r="C6" s="26" t="s">
        <v>18</v>
      </c>
      <c r="E6" s="26" t="s">
        <v>45</v>
      </c>
      <c r="G6" s="26" t="s">
        <v>13</v>
      </c>
    </row>
    <row r="7" spans="1:7" ht="21" x14ac:dyDescent="0.45">
      <c r="A7" s="4" t="s">
        <v>51</v>
      </c>
      <c r="C7" s="6">
        <f>+'درآمد سرمایه‌گذاری در سهام'!I84</f>
        <v>646089209612</v>
      </c>
      <c r="D7" s="6"/>
      <c r="E7" s="1">
        <f>+C7/$C$10</f>
        <v>0.99962069970205503</v>
      </c>
      <c r="F7" s="6"/>
      <c r="G7" s="1">
        <v>6.824578648311444E-2</v>
      </c>
    </row>
    <row r="8" spans="1:7" ht="21" x14ac:dyDescent="0.45">
      <c r="A8" s="4" t="s">
        <v>52</v>
      </c>
      <c r="C8" s="6">
        <f>+'درآمد سپرده بانکی'!C10</f>
        <v>240870865</v>
      </c>
      <c r="D8" s="6"/>
      <c r="E8" s="1">
        <f>+C8/$C$10</f>
        <v>3.7267222393906884E-4</v>
      </c>
      <c r="F8" s="6"/>
      <c r="G8" s="1">
        <v>2.5442959545269221E-5</v>
      </c>
    </row>
    <row r="9" spans="1:7" ht="21.75" thickBot="1" x14ac:dyDescent="0.5">
      <c r="A9" s="4" t="s">
        <v>50</v>
      </c>
      <c r="C9" s="6">
        <f>+'سایر درآمدها'!C9</f>
        <v>4283952</v>
      </c>
      <c r="D9" s="6"/>
      <c r="E9" s="1">
        <f>+C9/$C$10</f>
        <v>6.6280740059127607E-6</v>
      </c>
      <c r="F9" s="6"/>
      <c r="G9" s="1">
        <v>4.5250976048877962E-7</v>
      </c>
    </row>
    <row r="10" spans="1:7" ht="21.75" thickBot="1" x14ac:dyDescent="0.5">
      <c r="A10" s="20" t="s">
        <v>15</v>
      </c>
      <c r="C10" s="15">
        <f>SUM(C7:C9)</f>
        <v>646334364429</v>
      </c>
      <c r="D10" s="4"/>
      <c r="E10" s="7">
        <f>SUM(E7:E8)</f>
        <v>0.99999337192599413</v>
      </c>
      <c r="F10" s="4">
        <f>SUM(F7:F8)</f>
        <v>0</v>
      </c>
      <c r="G10" s="5">
        <f>SUM(G7:G9)</f>
        <v>6.8271681952420199E-2</v>
      </c>
    </row>
    <row r="11" spans="1:7" ht="19.5" thickTop="1" x14ac:dyDescent="0.45"/>
    <row r="12" spans="1:7" x14ac:dyDescent="0.45">
      <c r="C12" s="21"/>
      <c r="E12" s="28"/>
      <c r="G12" s="21"/>
    </row>
    <row r="13" spans="1:7" x14ac:dyDescent="0.45">
      <c r="C13" s="22"/>
      <c r="G13" s="21"/>
    </row>
    <row r="14" spans="1:7" x14ac:dyDescent="0.45">
      <c r="C14" s="22"/>
      <c r="G14" s="21"/>
    </row>
    <row r="15" spans="1:7" x14ac:dyDescent="0.45">
      <c r="C15" s="22"/>
      <c r="G15" s="29"/>
    </row>
    <row r="16" spans="1:7" x14ac:dyDescent="0.45">
      <c r="C16" s="22"/>
      <c r="E16" s="29"/>
      <c r="G16" s="21"/>
    </row>
  </sheetData>
  <mergeCells count="3">
    <mergeCell ref="A2:G2"/>
    <mergeCell ref="A3:G3"/>
    <mergeCell ref="A4:G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ABA22-A036-4412-915D-FA0E3CF9F0D6}">
  <dimension ref="A2:E10"/>
  <sheetViews>
    <sheetView rightToLeft="1" workbookViewId="0">
      <selection activeCell="A2" sqref="A2:Y2"/>
    </sheetView>
  </sheetViews>
  <sheetFormatPr defaultRowHeight="18.75" x14ac:dyDescent="0.2"/>
  <cols>
    <col min="1" max="1" width="15" style="2" customWidth="1"/>
    <col min="2" max="2" width="0.875" style="2" customWidth="1"/>
    <col min="3" max="3" width="20.125" style="2" customWidth="1"/>
    <col min="4" max="4" width="0.875" style="2" customWidth="1"/>
    <col min="5" max="5" width="20.125" style="2" customWidth="1"/>
    <col min="6" max="6" width="0.875" style="2" customWidth="1"/>
    <col min="7" max="7" width="8" style="2" customWidth="1"/>
    <col min="8" max="16384" width="9" style="2"/>
  </cols>
  <sheetData>
    <row r="2" spans="1:5" ht="26.25" x14ac:dyDescent="0.2">
      <c r="A2" s="56" t="str">
        <f>+سهام!A2</f>
        <v>صندوق سرمایه‌گذاری بخشی صنایع مفید - خودران</v>
      </c>
      <c r="B2" s="56" t="s">
        <v>0</v>
      </c>
      <c r="C2" s="56" t="s">
        <v>0</v>
      </c>
      <c r="D2" s="56" t="s">
        <v>0</v>
      </c>
      <c r="E2" s="56" t="s">
        <v>0</v>
      </c>
    </row>
    <row r="3" spans="1:5" ht="26.25" x14ac:dyDescent="0.2">
      <c r="A3" s="56" t="s">
        <v>24</v>
      </c>
      <c r="B3" s="56" t="s">
        <v>24</v>
      </c>
      <c r="C3" s="56" t="s">
        <v>24</v>
      </c>
      <c r="D3" s="56" t="s">
        <v>24</v>
      </c>
      <c r="E3" s="56" t="s">
        <v>24</v>
      </c>
    </row>
    <row r="4" spans="1:5" ht="26.25" x14ac:dyDescent="0.2">
      <c r="A4" s="56" t="str">
        <f>+سهام!A4</f>
        <v>برای ماه منتهی به 1405/06/31</v>
      </c>
      <c r="B4" s="56" t="s">
        <v>2</v>
      </c>
      <c r="C4" s="56" t="s">
        <v>2</v>
      </c>
      <c r="D4" s="56" t="s">
        <v>2</v>
      </c>
      <c r="E4" s="56" t="s">
        <v>2</v>
      </c>
    </row>
    <row r="5" spans="1:5" ht="26.25" x14ac:dyDescent="0.2">
      <c r="E5" s="36" t="s">
        <v>79</v>
      </c>
    </row>
    <row r="6" spans="1:5" ht="27" thickBot="1" x14ac:dyDescent="0.25">
      <c r="A6" s="57" t="s">
        <v>50</v>
      </c>
      <c r="C6" s="16" t="s">
        <v>26</v>
      </c>
      <c r="E6" s="16" t="s">
        <v>80</v>
      </c>
    </row>
    <row r="7" spans="1:5" ht="27" thickBot="1" x14ac:dyDescent="0.25">
      <c r="A7" s="57" t="s">
        <v>50</v>
      </c>
      <c r="C7" s="16" t="s">
        <v>18</v>
      </c>
      <c r="E7" s="16" t="s">
        <v>18</v>
      </c>
    </row>
    <row r="8" spans="1:5" ht="24.75" thickBot="1" x14ac:dyDescent="0.25">
      <c r="A8" s="11" t="s">
        <v>50</v>
      </c>
      <c r="B8" s="12"/>
      <c r="C8" s="13">
        <v>4283952</v>
      </c>
      <c r="D8" s="12"/>
      <c r="E8" s="13">
        <v>679782955</v>
      </c>
    </row>
    <row r="9" spans="1:5" ht="24.75" thickBot="1" x14ac:dyDescent="0.25">
      <c r="A9" s="12" t="s">
        <v>15</v>
      </c>
      <c r="B9" s="12"/>
      <c r="C9" s="14">
        <f>SUM(C8:C8)</f>
        <v>4283952</v>
      </c>
      <c r="D9" s="12"/>
      <c r="E9" s="14">
        <f>SUM(E8:E8)</f>
        <v>679782955</v>
      </c>
    </row>
    <row r="10" spans="1:5" ht="19.5" thickTop="1" x14ac:dyDescent="0.2"/>
  </sheetData>
  <mergeCells count="4">
    <mergeCell ref="A2:E2"/>
    <mergeCell ref="A3:E3"/>
    <mergeCell ref="A4:E4"/>
    <mergeCell ref="A6:A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88CA0-0039-458C-872A-640EA66ED8E9}">
  <dimension ref="A2:U85"/>
  <sheetViews>
    <sheetView rightToLeft="1" zoomScale="93" zoomScaleNormal="93" workbookViewId="0">
      <selection activeCell="E14" sqref="E14"/>
    </sheetView>
  </sheetViews>
  <sheetFormatPr defaultRowHeight="18.75" x14ac:dyDescent="0.45"/>
  <cols>
    <col min="1" max="1" width="37.375" style="19" bestFit="1" customWidth="1"/>
    <col min="2" max="2" width="0.875" style="19" customWidth="1"/>
    <col min="3" max="3" width="19.25" style="19" customWidth="1"/>
    <col min="4" max="4" width="0.875" style="19" customWidth="1"/>
    <col min="5" max="5" width="19.25" style="19" customWidth="1"/>
    <col min="6" max="6" width="0.875" style="19" customWidth="1"/>
    <col min="7" max="7" width="19.25" style="19" customWidth="1"/>
    <col min="8" max="8" width="0.875" style="19" customWidth="1"/>
    <col min="9" max="9" width="19.25" style="19" customWidth="1"/>
    <col min="10" max="10" width="0.875" style="19" customWidth="1"/>
    <col min="11" max="11" width="20.125" style="19" customWidth="1"/>
    <col min="12" max="12" width="0.875" style="19" customWidth="1"/>
    <col min="13" max="13" width="19.25" style="19" customWidth="1"/>
    <col min="14" max="14" width="0.875" style="19" customWidth="1"/>
    <col min="15" max="15" width="20.125" style="19" customWidth="1"/>
    <col min="16" max="16" width="0.875" style="19" customWidth="1"/>
    <col min="17" max="17" width="19.25" style="19" customWidth="1"/>
    <col min="18" max="18" width="0.875" style="19" customWidth="1"/>
    <col min="19" max="19" width="20.125" style="19" customWidth="1"/>
    <col min="20" max="20" width="0.875" style="19" customWidth="1"/>
    <col min="21" max="21" width="20.125" style="19" customWidth="1"/>
    <col min="22" max="22" width="0.875" style="19" customWidth="1"/>
    <col min="23" max="23" width="8" style="19" customWidth="1"/>
    <col min="24" max="16384" width="9" style="19"/>
  </cols>
  <sheetData>
    <row r="2" spans="1:21" ht="26.25" x14ac:dyDescent="0.45">
      <c r="A2" s="55" t="s">
        <v>60</v>
      </c>
      <c r="B2" s="55" t="s">
        <v>0</v>
      </c>
      <c r="C2" s="55" t="s">
        <v>0</v>
      </c>
      <c r="D2" s="55" t="s">
        <v>0</v>
      </c>
      <c r="E2" s="55" t="s">
        <v>0</v>
      </c>
      <c r="F2" s="55" t="s">
        <v>0</v>
      </c>
      <c r="G2" s="55" t="s">
        <v>0</v>
      </c>
      <c r="H2" s="55" t="s">
        <v>0</v>
      </c>
      <c r="I2" s="55" t="s">
        <v>0</v>
      </c>
      <c r="J2" s="55" t="s">
        <v>0</v>
      </c>
      <c r="K2" s="55" t="s">
        <v>0</v>
      </c>
      <c r="L2" s="55" t="s">
        <v>0</v>
      </c>
      <c r="M2" s="55" t="s">
        <v>0</v>
      </c>
      <c r="N2" s="55" t="s">
        <v>0</v>
      </c>
      <c r="O2" s="55" t="s">
        <v>0</v>
      </c>
      <c r="P2" s="55" t="s">
        <v>0</v>
      </c>
      <c r="Q2" s="55" t="s">
        <v>0</v>
      </c>
      <c r="R2" s="55" t="s">
        <v>0</v>
      </c>
      <c r="S2" s="55" t="s">
        <v>0</v>
      </c>
      <c r="T2" s="55" t="s">
        <v>0</v>
      </c>
      <c r="U2" s="55" t="s">
        <v>0</v>
      </c>
    </row>
    <row r="3" spans="1:21" ht="26.25" x14ac:dyDescent="0.45">
      <c r="A3" s="55" t="s">
        <v>24</v>
      </c>
      <c r="B3" s="55" t="s">
        <v>24</v>
      </c>
      <c r="C3" s="55" t="s">
        <v>24</v>
      </c>
      <c r="D3" s="55" t="s">
        <v>24</v>
      </c>
      <c r="E3" s="55" t="s">
        <v>24</v>
      </c>
      <c r="F3" s="55" t="s">
        <v>24</v>
      </c>
      <c r="G3" s="55" t="s">
        <v>24</v>
      </c>
      <c r="H3" s="55" t="s">
        <v>24</v>
      </c>
      <c r="I3" s="55" t="s">
        <v>24</v>
      </c>
      <c r="J3" s="55" t="s">
        <v>24</v>
      </c>
      <c r="K3" s="55" t="s">
        <v>24</v>
      </c>
      <c r="L3" s="55" t="s">
        <v>24</v>
      </c>
      <c r="M3" s="55" t="s">
        <v>24</v>
      </c>
      <c r="N3" s="55" t="s">
        <v>24</v>
      </c>
      <c r="O3" s="55" t="s">
        <v>24</v>
      </c>
      <c r="P3" s="55" t="s">
        <v>24</v>
      </c>
      <c r="Q3" s="55" t="s">
        <v>24</v>
      </c>
      <c r="R3" s="55" t="s">
        <v>24</v>
      </c>
      <c r="S3" s="55" t="s">
        <v>24</v>
      </c>
      <c r="T3" s="55" t="s">
        <v>24</v>
      </c>
      <c r="U3" s="55" t="s">
        <v>24</v>
      </c>
    </row>
    <row r="4" spans="1:21" ht="26.25" x14ac:dyDescent="0.45">
      <c r="A4" s="55" t="str">
        <f>+سهام!A4</f>
        <v>برای ماه منتهی به 1405/06/31</v>
      </c>
      <c r="B4" s="55" t="s">
        <v>2</v>
      </c>
      <c r="C4" s="55" t="s">
        <v>2</v>
      </c>
      <c r="D4" s="55" t="s">
        <v>2</v>
      </c>
      <c r="E4" s="55" t="s">
        <v>2</v>
      </c>
      <c r="F4" s="55" t="s">
        <v>2</v>
      </c>
      <c r="G4" s="55" t="s">
        <v>2</v>
      </c>
      <c r="H4" s="55" t="s">
        <v>2</v>
      </c>
      <c r="I4" s="55" t="s">
        <v>2</v>
      </c>
      <c r="J4" s="55" t="s">
        <v>2</v>
      </c>
      <c r="K4" s="55" t="s">
        <v>2</v>
      </c>
      <c r="L4" s="55" t="s">
        <v>2</v>
      </c>
      <c r="M4" s="55" t="s">
        <v>2</v>
      </c>
      <c r="N4" s="55" t="s">
        <v>2</v>
      </c>
      <c r="O4" s="55" t="s">
        <v>2</v>
      </c>
      <c r="P4" s="55" t="s">
        <v>2</v>
      </c>
      <c r="Q4" s="55" t="s">
        <v>2</v>
      </c>
      <c r="R4" s="55" t="s">
        <v>2</v>
      </c>
      <c r="S4" s="55" t="s">
        <v>2</v>
      </c>
      <c r="T4" s="55" t="s">
        <v>2</v>
      </c>
      <c r="U4" s="55" t="s">
        <v>2</v>
      </c>
    </row>
    <row r="6" spans="1:21" ht="27" thickBot="1" x14ac:dyDescent="0.5">
      <c r="A6" s="58" t="s">
        <v>3</v>
      </c>
      <c r="C6" s="58" t="s">
        <v>26</v>
      </c>
      <c r="D6" s="58" t="s">
        <v>26</v>
      </c>
      <c r="E6" s="58" t="s">
        <v>26</v>
      </c>
      <c r="F6" s="58" t="s">
        <v>26</v>
      </c>
      <c r="G6" s="58" t="s">
        <v>26</v>
      </c>
      <c r="H6" s="58" t="s">
        <v>26</v>
      </c>
      <c r="I6" s="58" t="s">
        <v>26</v>
      </c>
      <c r="J6" s="58" t="s">
        <v>26</v>
      </c>
      <c r="K6" s="58" t="s">
        <v>26</v>
      </c>
      <c r="M6" s="58" t="s">
        <v>27</v>
      </c>
      <c r="N6" s="58" t="s">
        <v>27</v>
      </c>
      <c r="O6" s="58" t="s">
        <v>27</v>
      </c>
      <c r="P6" s="58" t="s">
        <v>27</v>
      </c>
      <c r="Q6" s="58" t="s">
        <v>27</v>
      </c>
      <c r="R6" s="58" t="s">
        <v>27</v>
      </c>
      <c r="S6" s="58" t="s">
        <v>27</v>
      </c>
      <c r="T6" s="58" t="s">
        <v>27</v>
      </c>
      <c r="U6" s="58" t="s">
        <v>27</v>
      </c>
    </row>
    <row r="7" spans="1:21" ht="27" thickBot="1" x14ac:dyDescent="0.5">
      <c r="A7" s="58" t="s">
        <v>3</v>
      </c>
      <c r="C7" s="26" t="s">
        <v>42</v>
      </c>
      <c r="E7" s="26" t="s">
        <v>43</v>
      </c>
      <c r="G7" s="26" t="s">
        <v>44</v>
      </c>
      <c r="I7" s="26" t="s">
        <v>18</v>
      </c>
      <c r="K7" s="26" t="s">
        <v>45</v>
      </c>
      <c r="M7" s="26" t="s">
        <v>42</v>
      </c>
      <c r="O7" s="26" t="s">
        <v>43</v>
      </c>
      <c r="Q7" s="26" t="s">
        <v>44</v>
      </c>
      <c r="S7" s="26" t="s">
        <v>18</v>
      </c>
      <c r="U7" s="26" t="s">
        <v>45</v>
      </c>
    </row>
    <row r="8" spans="1:21" ht="21" x14ac:dyDescent="0.55000000000000004">
      <c r="A8" s="27" t="s">
        <v>64</v>
      </c>
      <c r="C8" s="6">
        <f>IFERROR(VLOOKUP(A8,'درآمد سود سهام'!A:S,13,0),0)</f>
        <v>0</v>
      </c>
      <c r="D8" s="6"/>
      <c r="E8" s="6">
        <f>IFERROR(VLOOKUP(A8,'درآمد ناشی از تغییر قیمت اوراق'!A:Q,9,0),0)</f>
        <v>45656981362</v>
      </c>
      <c r="F8" s="6"/>
      <c r="G8" s="6">
        <f>IFERROR(VLOOKUP(A8,'درآمد ناشی از فروش'!A:Q,9,0),0)</f>
        <v>19907060080</v>
      </c>
      <c r="H8" s="6"/>
      <c r="I8" s="6">
        <f>+G8+E8+C8</f>
        <v>65564041442</v>
      </c>
      <c r="J8" s="6"/>
      <c r="K8" s="1">
        <f t="shared" ref="K8:K51" si="0">+I8/$I$84</f>
        <v>0.10147831052831478</v>
      </c>
      <c r="L8" s="6"/>
      <c r="M8" s="6">
        <f>IFERROR(VLOOKUP(A8,'درآمد سود سهام'!A:S,19,0),0)</f>
        <v>607902080</v>
      </c>
      <c r="N8" s="6"/>
      <c r="O8" s="6">
        <f>IFERROR(VLOOKUP(A8,'درآمد ناشی از تغییر قیمت اوراق'!A:Q,17,0),0)</f>
        <v>140113912778</v>
      </c>
      <c r="P8" s="6"/>
      <c r="Q8" s="6">
        <f>IFERROR(VLOOKUP(A8,'درآمد ناشی از فروش'!A:Q,17,0),0)</f>
        <v>27852755906</v>
      </c>
      <c r="R8" s="6"/>
      <c r="S8" s="6">
        <f>+Q8+O8+M8</f>
        <v>168574570764</v>
      </c>
      <c r="T8" s="6"/>
      <c r="U8" s="1">
        <f t="shared" ref="U8:U51" si="1">+S8/$S$84</f>
        <v>8.4148598540906588E-2</v>
      </c>
    </row>
    <row r="9" spans="1:21" ht="21" x14ac:dyDescent="0.55000000000000004">
      <c r="A9" s="27" t="s">
        <v>63</v>
      </c>
      <c r="C9" s="6">
        <f>IFERROR(VLOOKUP(A9,'درآمد سود سهام'!A:S,13,0),0)</f>
        <v>0</v>
      </c>
      <c r="D9" s="6"/>
      <c r="E9" s="6">
        <f>IFERROR(VLOOKUP(A9,'درآمد ناشی از تغییر قیمت اوراق'!A:Q,9,0),0)</f>
        <v>0</v>
      </c>
      <c r="F9" s="6"/>
      <c r="G9" s="6">
        <f>IFERROR(VLOOKUP(A9,'درآمد ناشی از فروش'!A:Q,9,0),0)</f>
        <v>13216998014</v>
      </c>
      <c r="H9" s="6"/>
      <c r="I9" s="6">
        <f t="shared" ref="I9:I82" si="2">+G9+E9+C9</f>
        <v>13216998014</v>
      </c>
      <c r="J9" s="6"/>
      <c r="K9" s="1">
        <f t="shared" si="0"/>
        <v>2.0456924241061519E-2</v>
      </c>
      <c r="L9" s="6"/>
      <c r="M9" s="6">
        <f>IFERROR(VLOOKUP(A9,'درآمد سود سهام'!A:S,19,0),0)</f>
        <v>9978844294</v>
      </c>
      <c r="N9" s="6"/>
      <c r="O9" s="6">
        <f>IFERROR(VLOOKUP(A9,'درآمد ناشی از تغییر قیمت اوراق'!A:Q,17,0),0)</f>
        <v>0</v>
      </c>
      <c r="P9" s="6"/>
      <c r="Q9" s="6">
        <f>IFERROR(VLOOKUP(A9,'درآمد ناشی از فروش'!A:Q,17,0),0)</f>
        <v>14089349659</v>
      </c>
      <c r="R9" s="6"/>
      <c r="S9" s="6">
        <f t="shared" ref="S9:S83" si="3">+Q9+O9+M9</f>
        <v>24068193953</v>
      </c>
      <c r="T9" s="6"/>
      <c r="U9" s="1">
        <f t="shared" si="1"/>
        <v>1.2014295995990085E-2</v>
      </c>
    </row>
    <row r="10" spans="1:21" ht="21" x14ac:dyDescent="0.55000000000000004">
      <c r="A10" s="27" t="s">
        <v>57</v>
      </c>
      <c r="C10" s="6">
        <f>IFERROR(VLOOKUP(A10,'درآمد سود سهام'!A:S,13,0),0)</f>
        <v>0</v>
      </c>
      <c r="D10" s="6"/>
      <c r="E10" s="6">
        <f>IFERROR(VLOOKUP(A10,'درآمد ناشی از تغییر قیمت اوراق'!A:Q,9,0),0)</f>
        <v>172847347</v>
      </c>
      <c r="F10" s="6"/>
      <c r="G10" s="6">
        <f>IFERROR(VLOOKUP(A10,'درآمد ناشی از فروش'!A:Q,9,0),0)</f>
        <v>0</v>
      </c>
      <c r="H10" s="6"/>
      <c r="I10" s="6">
        <f t="shared" si="2"/>
        <v>172847347</v>
      </c>
      <c r="J10" s="6"/>
      <c r="K10" s="1">
        <f t="shared" si="0"/>
        <v>2.6752860816821425E-4</v>
      </c>
      <c r="L10" s="6"/>
      <c r="M10" s="6">
        <f>IFERROR(VLOOKUP(A10,'درآمد سود سهام'!A:S,19,0),0)</f>
        <v>540844547</v>
      </c>
      <c r="N10" s="6"/>
      <c r="O10" s="6">
        <f>IFERROR(VLOOKUP(A10,'درآمد ناشی از تغییر قیمت اوراق'!A:Q,17,0),0)</f>
        <v>298315649</v>
      </c>
      <c r="P10" s="6"/>
      <c r="Q10" s="6">
        <f>IFERROR(VLOOKUP(A10,'درآمد ناشی از فروش'!A:Q,17,0),0)</f>
        <v>-7519078001</v>
      </c>
      <c r="R10" s="6"/>
      <c r="S10" s="6">
        <f t="shared" si="3"/>
        <v>-6679917805</v>
      </c>
      <c r="T10" s="6"/>
      <c r="U10" s="1">
        <f t="shared" si="1"/>
        <v>-3.3344633126554555E-3</v>
      </c>
    </row>
    <row r="11" spans="1:21" ht="21" x14ac:dyDescent="0.55000000000000004">
      <c r="A11" s="27" t="s">
        <v>55</v>
      </c>
      <c r="C11" s="6">
        <f>IFERROR(VLOOKUP(A11,'درآمد سود سهام'!A:S,13,0),0)</f>
        <v>0</v>
      </c>
      <c r="D11" s="6"/>
      <c r="E11" s="6">
        <f>IFERROR(VLOOKUP(A11,'درآمد ناشی از تغییر قیمت اوراق'!A:Q,9,0),0)</f>
        <v>-18644556410</v>
      </c>
      <c r="F11" s="6"/>
      <c r="G11" s="6">
        <f>IFERROR(VLOOKUP(A11,'درآمد ناشی از فروش'!A:Q,9,0),0)</f>
        <v>20234111198</v>
      </c>
      <c r="H11" s="6"/>
      <c r="I11" s="6">
        <f t="shared" si="2"/>
        <v>1589554788</v>
      </c>
      <c r="J11" s="6"/>
      <c r="K11" s="1">
        <f t="shared" si="0"/>
        <v>2.4602713748378266E-3</v>
      </c>
      <c r="L11" s="6"/>
      <c r="M11" s="6">
        <f>IFERROR(VLOOKUP(A11,'درآمد سود سهام'!A:S,19,0),0)</f>
        <v>8151892400</v>
      </c>
      <c r="N11" s="6"/>
      <c r="O11" s="6">
        <f>IFERROR(VLOOKUP(A11,'درآمد ناشی از تغییر قیمت اوراق'!A:Q,17,0),0)</f>
        <v>50553547779</v>
      </c>
      <c r="P11" s="6"/>
      <c r="Q11" s="6">
        <f>IFERROR(VLOOKUP(A11,'درآمد ناشی از فروش'!A:Q,17,0),0)</f>
        <v>23490782695</v>
      </c>
      <c r="R11" s="6"/>
      <c r="S11" s="6">
        <f t="shared" si="3"/>
        <v>82196222874</v>
      </c>
      <c r="T11" s="6"/>
      <c r="U11" s="1">
        <f t="shared" si="1"/>
        <v>4.1030488340298397E-2</v>
      </c>
    </row>
    <row r="12" spans="1:21" ht="21" x14ac:dyDescent="0.55000000000000004">
      <c r="A12" s="27" t="s">
        <v>61</v>
      </c>
      <c r="C12" s="6">
        <f>IFERROR(VLOOKUP(A12,'درآمد سود سهام'!A:S,13,0),0)</f>
        <v>0</v>
      </c>
      <c r="D12" s="6"/>
      <c r="E12" s="6">
        <f>IFERROR(VLOOKUP(A12,'درآمد ناشی از تغییر قیمت اوراق'!A:Q,9,0),0)</f>
        <v>236595824</v>
      </c>
      <c r="F12" s="6"/>
      <c r="G12" s="6">
        <f>IFERROR(VLOOKUP(A12,'درآمد ناشی از فروش'!A:Q,9,0),0)</f>
        <v>0</v>
      </c>
      <c r="H12" s="6"/>
      <c r="I12" s="6">
        <f t="shared" si="2"/>
        <v>236595824</v>
      </c>
      <c r="J12" s="6"/>
      <c r="K12" s="1">
        <f t="shared" si="0"/>
        <v>3.6619683548357723E-4</v>
      </c>
      <c r="L12" s="6"/>
      <c r="M12" s="6">
        <f>IFERROR(VLOOKUP(A12,'درآمد سود سهام'!A:S,19,0),0)</f>
        <v>1103403998</v>
      </c>
      <c r="N12" s="6"/>
      <c r="O12" s="6">
        <f>IFERROR(VLOOKUP(A12,'درآمد ناشی از تغییر قیمت اوراق'!A:Q,17,0),0)</f>
        <v>505400708</v>
      </c>
      <c r="P12" s="6"/>
      <c r="Q12" s="6">
        <f>IFERROR(VLOOKUP(A12,'درآمد ناشی از فروش'!A:Q,17,0),0)</f>
        <v>4780255523</v>
      </c>
      <c r="R12" s="6"/>
      <c r="S12" s="6">
        <f t="shared" si="3"/>
        <v>6389060229</v>
      </c>
      <c r="T12" s="6"/>
      <c r="U12" s="1">
        <f t="shared" si="1"/>
        <v>3.1892738141179214E-3</v>
      </c>
    </row>
    <row r="13" spans="1:21" ht="21" x14ac:dyDescent="0.55000000000000004">
      <c r="A13" s="27" t="s">
        <v>56</v>
      </c>
      <c r="C13" s="6">
        <f>IFERROR(VLOOKUP(A13,'درآمد سود سهام'!A:S,13,0),0)</f>
        <v>0</v>
      </c>
      <c r="D13" s="6"/>
      <c r="E13" s="6">
        <f>IFERROR(VLOOKUP(A13,'درآمد ناشی از تغییر قیمت اوراق'!A:Q,9,0),0)</f>
        <v>-21146662</v>
      </c>
      <c r="F13" s="6"/>
      <c r="G13" s="6">
        <f>IFERROR(VLOOKUP(A13,'درآمد ناشی از فروش'!A:Q,9,0),0)</f>
        <v>0</v>
      </c>
      <c r="H13" s="6"/>
      <c r="I13" s="6">
        <f t="shared" si="2"/>
        <v>-21146662</v>
      </c>
      <c r="J13" s="6"/>
      <c r="K13" s="1">
        <f t="shared" si="0"/>
        <v>-3.2730251001559577E-5</v>
      </c>
      <c r="L13" s="6"/>
      <c r="M13" s="6">
        <f>IFERROR(VLOOKUP(A13,'درآمد سود سهام'!A:S,19,0),0)</f>
        <v>45321343</v>
      </c>
      <c r="N13" s="6"/>
      <c r="O13" s="6">
        <f>IFERROR(VLOOKUP(A13,'درآمد ناشی از تغییر قیمت اوراق'!A:Q,17,0),0)</f>
        <v>444079924</v>
      </c>
      <c r="P13" s="6"/>
      <c r="Q13" s="6">
        <f>IFERROR(VLOOKUP(A13,'درآمد ناشی از فروش'!A:Q,17,0),0)</f>
        <v>-6290376468</v>
      </c>
      <c r="R13" s="6"/>
      <c r="S13" s="6">
        <f t="shared" si="3"/>
        <v>-5800975201</v>
      </c>
      <c r="T13" s="6"/>
      <c r="U13" s="1">
        <f t="shared" si="1"/>
        <v>-2.8957151195603084E-3</v>
      </c>
    </row>
    <row r="14" spans="1:21" ht="21" x14ac:dyDescent="0.55000000000000004">
      <c r="A14" s="27" t="s">
        <v>67</v>
      </c>
      <c r="C14" s="6">
        <f>IFERROR(VLOOKUP(A14,'درآمد سود سهام'!A:S,13,0),0)</f>
        <v>0</v>
      </c>
      <c r="D14" s="6"/>
      <c r="E14" s="6">
        <f>IFERROR(VLOOKUP(A14,'درآمد ناشی از تغییر قیمت اوراق'!A:Q,9,0),0)</f>
        <v>24475080230</v>
      </c>
      <c r="F14" s="6"/>
      <c r="G14" s="6">
        <f>IFERROR(VLOOKUP(A14,'درآمد ناشی از فروش'!A:Q,9,0),0)</f>
        <v>10497932799</v>
      </c>
      <c r="H14" s="6"/>
      <c r="I14" s="6">
        <f t="shared" si="2"/>
        <v>34973013029</v>
      </c>
      <c r="J14" s="6"/>
      <c r="K14" s="1">
        <f t="shared" si="0"/>
        <v>5.4130315920308529E-2</v>
      </c>
      <c r="L14" s="6"/>
      <c r="M14" s="6">
        <f>IFERROR(VLOOKUP(A14,'درآمد سود سهام'!A:S,19,0),0)</f>
        <v>11065404800</v>
      </c>
      <c r="N14" s="6"/>
      <c r="O14" s="6">
        <f>IFERROR(VLOOKUP(A14,'درآمد ناشی از تغییر قیمت اوراق'!A:Q,17,0),0)</f>
        <v>34445275350</v>
      </c>
      <c r="P14" s="6"/>
      <c r="Q14" s="6">
        <f>IFERROR(VLOOKUP(A14,'درآمد ناشی از فروش'!A:Q,17,0),0)</f>
        <v>20814955117</v>
      </c>
      <c r="R14" s="6"/>
      <c r="S14" s="6">
        <f t="shared" si="3"/>
        <v>66325635267</v>
      </c>
      <c r="T14" s="6"/>
      <c r="U14" s="1">
        <f t="shared" si="1"/>
        <v>3.3108251320223887E-2</v>
      </c>
    </row>
    <row r="15" spans="1:21" ht="21" x14ac:dyDescent="0.55000000000000004">
      <c r="A15" s="27" t="s">
        <v>68</v>
      </c>
      <c r="C15" s="6">
        <f>IFERROR(VLOOKUP(A15,'درآمد سود سهام'!A:S,13,0),0)</f>
        <v>0</v>
      </c>
      <c r="D15" s="6"/>
      <c r="E15" s="6">
        <f>IFERROR(VLOOKUP(A15,'درآمد ناشی از تغییر قیمت اوراق'!A:Q,9,0),0)</f>
        <v>0</v>
      </c>
      <c r="F15" s="6"/>
      <c r="G15" s="6">
        <f>IFERROR(VLOOKUP(A15,'درآمد ناشی از فروش'!A:Q,9,0),0)</f>
        <v>0</v>
      </c>
      <c r="H15" s="6"/>
      <c r="I15" s="6">
        <f t="shared" si="2"/>
        <v>0</v>
      </c>
      <c r="J15" s="6"/>
      <c r="K15" s="1">
        <f t="shared" si="0"/>
        <v>0</v>
      </c>
      <c r="L15" s="6"/>
      <c r="M15" s="6">
        <f>IFERROR(VLOOKUP(A15,'درآمد سود سهام'!A:S,19,0),0)</f>
        <v>0</v>
      </c>
      <c r="N15" s="6"/>
      <c r="O15" s="6">
        <f>IFERROR(VLOOKUP(A15,'درآمد ناشی از تغییر قیمت اوراق'!A:Q,17,0),0)</f>
        <v>0</v>
      </c>
      <c r="P15" s="6"/>
      <c r="Q15" s="6">
        <f>IFERROR(VLOOKUP(A15,'درآمد ناشی از فروش'!A:Q,17,0),0)</f>
        <v>58249491</v>
      </c>
      <c r="R15" s="6"/>
      <c r="S15" s="6">
        <f t="shared" si="3"/>
        <v>58249491</v>
      </c>
      <c r="T15" s="6"/>
      <c r="U15" s="1">
        <f t="shared" si="1"/>
        <v>2.9076823456565591E-5</v>
      </c>
    </row>
    <row r="16" spans="1:21" ht="21" x14ac:dyDescent="0.55000000000000004">
      <c r="A16" s="27" t="s">
        <v>65</v>
      </c>
      <c r="C16" s="6">
        <f>IFERROR(VLOOKUP(A16,'درآمد سود سهام'!A:S,13,0),0)</f>
        <v>0</v>
      </c>
      <c r="D16" s="6"/>
      <c r="E16" s="6">
        <f>IFERROR(VLOOKUP(A16,'درآمد ناشی از تغییر قیمت اوراق'!A:Q,9,0),0)</f>
        <v>0</v>
      </c>
      <c r="F16" s="6"/>
      <c r="G16" s="6">
        <f>IFERROR(VLOOKUP(A16,'درآمد ناشی از فروش'!A:Q,9,0),0)</f>
        <v>0</v>
      </c>
      <c r="H16" s="6"/>
      <c r="I16" s="6">
        <f t="shared" si="2"/>
        <v>0</v>
      </c>
      <c r="J16" s="6"/>
      <c r="K16" s="1">
        <f t="shared" si="0"/>
        <v>0</v>
      </c>
      <c r="L16" s="6"/>
      <c r="M16" s="6">
        <f>IFERROR(VLOOKUP(A16,'درآمد سود سهام'!A:S,19,0),0)</f>
        <v>0</v>
      </c>
      <c r="N16" s="6"/>
      <c r="O16" s="6">
        <f>IFERROR(VLOOKUP(A16,'درآمد ناشی از تغییر قیمت اوراق'!A:Q,17,0),0)</f>
        <v>0</v>
      </c>
      <c r="P16" s="6"/>
      <c r="Q16" s="6">
        <f>IFERROR(VLOOKUP(A16,'درآمد ناشی از فروش'!A:Q,17,0),0)</f>
        <v>3277108001</v>
      </c>
      <c r="R16" s="6"/>
      <c r="S16" s="6">
        <f t="shared" si="3"/>
        <v>3277108001</v>
      </c>
      <c r="T16" s="6"/>
      <c r="U16" s="1">
        <f t="shared" si="1"/>
        <v>1.6358579132163674E-3</v>
      </c>
    </row>
    <row r="17" spans="1:21" ht="21" x14ac:dyDescent="0.55000000000000004">
      <c r="A17" s="27" t="s">
        <v>66</v>
      </c>
      <c r="C17" s="6">
        <f>IFERROR(VLOOKUP(A17,'درآمد سود سهام'!A:S,13,0),0)</f>
        <v>0</v>
      </c>
      <c r="D17" s="6"/>
      <c r="E17" s="6">
        <f>IFERROR(VLOOKUP(A17,'درآمد ناشی از تغییر قیمت اوراق'!A:Q,9,0),0)</f>
        <v>80210080444</v>
      </c>
      <c r="F17" s="6"/>
      <c r="G17" s="6">
        <f>IFERROR(VLOOKUP(A17,'درآمد ناشی از فروش'!A:Q,9,0),0)</f>
        <v>47734129092</v>
      </c>
      <c r="H17" s="6"/>
      <c r="I17" s="6">
        <f t="shared" si="2"/>
        <v>127944209536</v>
      </c>
      <c r="J17" s="6"/>
      <c r="K17" s="1">
        <f t="shared" si="0"/>
        <v>0.19802870506510259</v>
      </c>
      <c r="L17" s="6"/>
      <c r="M17" s="6">
        <f>IFERROR(VLOOKUP(A17,'درآمد سود سهام'!A:S,19,0),0)</f>
        <v>0</v>
      </c>
      <c r="N17" s="6"/>
      <c r="O17" s="6">
        <f>IFERROR(VLOOKUP(A17,'درآمد ناشی از تغییر قیمت اوراق'!A:Q,17,0),0)</f>
        <v>404387000799</v>
      </c>
      <c r="P17" s="6"/>
      <c r="Q17" s="6">
        <f>IFERROR(VLOOKUP(A17,'درآمد ناشی از فروش'!A:Q,17,0),0)</f>
        <v>-39746411739</v>
      </c>
      <c r="R17" s="6"/>
      <c r="S17" s="6">
        <f t="shared" si="3"/>
        <v>364640589060</v>
      </c>
      <c r="T17" s="6"/>
      <c r="U17" s="1">
        <f t="shared" si="1"/>
        <v>0.18202030354558296</v>
      </c>
    </row>
    <row r="18" spans="1:21" ht="21" x14ac:dyDescent="0.55000000000000004">
      <c r="A18" s="27" t="s">
        <v>53</v>
      </c>
      <c r="C18" s="6">
        <f>IFERROR(VLOOKUP(A18,'درآمد سود سهام'!A:S,13,0),0)</f>
        <v>0</v>
      </c>
      <c r="D18" s="6"/>
      <c r="E18" s="6">
        <f>IFERROR(VLOOKUP(A18,'درآمد ناشی از تغییر قیمت اوراق'!A:Q,9,0),0)</f>
        <v>0</v>
      </c>
      <c r="F18" s="6"/>
      <c r="G18" s="6">
        <f>IFERROR(VLOOKUP(A18,'درآمد ناشی از فروش'!A:Q,9,0),0)</f>
        <v>0</v>
      </c>
      <c r="H18" s="6"/>
      <c r="I18" s="6">
        <f t="shared" si="2"/>
        <v>0</v>
      </c>
      <c r="J18" s="6"/>
      <c r="K18" s="1">
        <f t="shared" si="0"/>
        <v>0</v>
      </c>
      <c r="L18" s="6"/>
      <c r="M18" s="6">
        <f>IFERROR(VLOOKUP(A18,'درآمد سود سهام'!A:S,19,0),0)</f>
        <v>0</v>
      </c>
      <c r="N18" s="6"/>
      <c r="O18" s="6">
        <f>IFERROR(VLOOKUP(A18,'درآمد ناشی از تغییر قیمت اوراق'!A:Q,17,0),0)</f>
        <v>0</v>
      </c>
      <c r="P18" s="6"/>
      <c r="Q18" s="6">
        <f>IFERROR(VLOOKUP(A18,'درآمد ناشی از فروش'!A:Q,17,0),0)</f>
        <v>-13499986939</v>
      </c>
      <c r="R18" s="6"/>
      <c r="S18" s="6">
        <f t="shared" si="3"/>
        <v>-13499986939</v>
      </c>
      <c r="T18" s="6"/>
      <c r="U18" s="1">
        <f t="shared" si="1"/>
        <v>-6.7388869868621566E-3</v>
      </c>
    </row>
    <row r="19" spans="1:21" ht="21" x14ac:dyDescent="0.55000000000000004">
      <c r="A19" s="27" t="s">
        <v>58</v>
      </c>
      <c r="C19" s="6">
        <f>IFERROR(VLOOKUP(A19,'درآمد سود سهام'!A:S,13,0),0)</f>
        <v>0</v>
      </c>
      <c r="D19" s="6"/>
      <c r="E19" s="6">
        <f>IFERROR(VLOOKUP(A19,'درآمد ناشی از تغییر قیمت اوراق'!A:Q,9,0),0)</f>
        <v>-26113975969</v>
      </c>
      <c r="F19" s="6"/>
      <c r="G19" s="6">
        <f>IFERROR(VLOOKUP(A19,'درآمد ناشی از فروش'!A:Q,9,0),0)</f>
        <v>57058835002</v>
      </c>
      <c r="H19" s="6"/>
      <c r="I19" s="6">
        <f t="shared" si="2"/>
        <v>30944859033</v>
      </c>
      <c r="J19" s="6"/>
      <c r="K19" s="1">
        <f t="shared" si="0"/>
        <v>4.7895644398059996E-2</v>
      </c>
      <c r="L19" s="6"/>
      <c r="M19" s="6">
        <f>IFERROR(VLOOKUP(A19,'درآمد سود سهام'!A:S,19,0),0)</f>
        <v>102727378000</v>
      </c>
      <c r="N19" s="6"/>
      <c r="O19" s="6">
        <f>IFERROR(VLOOKUP(A19,'درآمد ناشی از تغییر قیمت اوراق'!A:Q,17,0),0)</f>
        <v>178552241159</v>
      </c>
      <c r="P19" s="6"/>
      <c r="Q19" s="6">
        <f>IFERROR(VLOOKUP(A19,'درآمد ناشی از فروش'!A:Q,17,0),0)</f>
        <v>32179927193</v>
      </c>
      <c r="R19" s="6"/>
      <c r="S19" s="6">
        <f t="shared" si="3"/>
        <v>313459546352</v>
      </c>
      <c r="T19" s="6"/>
      <c r="U19" s="1">
        <f t="shared" si="1"/>
        <v>0.15647188899989259</v>
      </c>
    </row>
    <row r="20" spans="1:21" ht="21" x14ac:dyDescent="0.55000000000000004">
      <c r="A20" s="27" t="s">
        <v>59</v>
      </c>
      <c r="C20" s="6">
        <f>IFERROR(VLOOKUP(A20,'درآمد سود سهام'!A:S,13,0),0)</f>
        <v>0</v>
      </c>
      <c r="D20" s="6"/>
      <c r="E20" s="6">
        <f>IFERROR(VLOOKUP(A20,'درآمد ناشی از تغییر قیمت اوراق'!A:Q,9,0),0)</f>
        <v>0</v>
      </c>
      <c r="F20" s="6"/>
      <c r="G20" s="6">
        <f>IFERROR(VLOOKUP(A20,'درآمد ناشی از فروش'!A:Q,9,0),0)</f>
        <v>0</v>
      </c>
      <c r="H20" s="6"/>
      <c r="I20" s="6">
        <f t="shared" si="2"/>
        <v>0</v>
      </c>
      <c r="J20" s="6"/>
      <c r="K20" s="1">
        <f t="shared" si="0"/>
        <v>0</v>
      </c>
      <c r="L20" s="6"/>
      <c r="M20" s="6">
        <f>IFERROR(VLOOKUP(A20,'درآمد سود سهام'!A:S,19,0),0)</f>
        <v>59505082102</v>
      </c>
      <c r="N20" s="6"/>
      <c r="O20" s="6">
        <f>IFERROR(VLOOKUP(A20,'درآمد ناشی از تغییر قیمت اوراق'!A:Q,17,0),0)</f>
        <v>0</v>
      </c>
      <c r="P20" s="6"/>
      <c r="Q20" s="6">
        <f>IFERROR(VLOOKUP(A20,'درآمد ناشی از فروش'!A:Q,17,0),0)</f>
        <v>10299801821</v>
      </c>
      <c r="R20" s="6"/>
      <c r="S20" s="6">
        <f t="shared" si="3"/>
        <v>69804883923</v>
      </c>
      <c r="T20" s="6"/>
      <c r="U20" s="1">
        <f t="shared" si="1"/>
        <v>3.4845013259173795E-2</v>
      </c>
    </row>
    <row r="21" spans="1:21" ht="21" x14ac:dyDescent="0.55000000000000004">
      <c r="A21" s="27" t="s">
        <v>70</v>
      </c>
      <c r="C21" s="6">
        <f>IFERROR(VLOOKUP(A21,'درآمد سود سهام'!A:S,13,0),0)</f>
        <v>0</v>
      </c>
      <c r="D21" s="6"/>
      <c r="E21" s="6">
        <f>IFERROR(VLOOKUP(A21,'درآمد ناشی از تغییر قیمت اوراق'!A:Q,9,0),0)</f>
        <v>260889276</v>
      </c>
      <c r="F21" s="6"/>
      <c r="G21" s="6">
        <f>IFERROR(VLOOKUP(A21,'درآمد ناشی از فروش'!A:Q,9,0),0)</f>
        <v>0</v>
      </c>
      <c r="H21" s="6"/>
      <c r="I21" s="6">
        <f t="shared" si="2"/>
        <v>260889276</v>
      </c>
      <c r="J21" s="6"/>
      <c r="K21" s="1">
        <f t="shared" si="0"/>
        <v>4.0379760583940643E-4</v>
      </c>
      <c r="L21" s="6"/>
      <c r="M21" s="6">
        <f>IFERROR(VLOOKUP(A21,'درآمد سود سهام'!A:S,19,0),0)</f>
        <v>0</v>
      </c>
      <c r="N21" s="6"/>
      <c r="O21" s="6">
        <f>IFERROR(VLOOKUP(A21,'درآمد ناشی از تغییر قیمت اوراق'!A:Q,17,0),0)</f>
        <v>962244325</v>
      </c>
      <c r="P21" s="6"/>
      <c r="Q21" s="6">
        <f>IFERROR(VLOOKUP(A21,'درآمد ناشی از فروش'!A:Q,17,0),0)</f>
        <v>-24903559338</v>
      </c>
      <c r="R21" s="6"/>
      <c r="S21" s="6">
        <f t="shared" si="3"/>
        <v>-23941315013</v>
      </c>
      <c r="T21" s="6"/>
      <c r="U21" s="1">
        <f t="shared" si="1"/>
        <v>-1.1950960909701757E-2</v>
      </c>
    </row>
    <row r="22" spans="1:21" ht="21" x14ac:dyDescent="0.55000000000000004">
      <c r="A22" s="27" t="s">
        <v>54</v>
      </c>
      <c r="C22" s="6">
        <f>IFERROR(VLOOKUP(A22,'درآمد سود سهام'!A:S,13,0),0)</f>
        <v>0</v>
      </c>
      <c r="D22" s="6"/>
      <c r="E22" s="6">
        <f>IFERROR(VLOOKUP(A22,'درآمد ناشی از تغییر قیمت اوراق'!A:Q,9,0),0)</f>
        <v>102083406259</v>
      </c>
      <c r="F22" s="6"/>
      <c r="G22" s="6">
        <f>IFERROR(VLOOKUP(A22,'درآمد ناشی از فروش'!A:Q,9,0),0)</f>
        <v>32136893517</v>
      </c>
      <c r="H22" s="6"/>
      <c r="I22" s="6">
        <f t="shared" si="2"/>
        <v>134220299776</v>
      </c>
      <c r="J22" s="6"/>
      <c r="K22" s="1">
        <f t="shared" si="0"/>
        <v>0.2077426735800218</v>
      </c>
      <c r="L22" s="6"/>
      <c r="M22" s="6">
        <f>IFERROR(VLOOKUP(A22,'درآمد سود سهام'!A:S,19,0),0)</f>
        <v>0</v>
      </c>
      <c r="N22" s="6"/>
      <c r="O22" s="6">
        <f>IFERROR(VLOOKUP(A22,'درآمد ناشی از تغییر قیمت اوراق'!A:Q,17,0),0)</f>
        <v>295620116203</v>
      </c>
      <c r="P22" s="6"/>
      <c r="Q22" s="6">
        <f>IFERROR(VLOOKUP(A22,'درآمد ناشی از فروش'!A:Q,17,0),0)</f>
        <v>-18203536826</v>
      </c>
      <c r="R22" s="6"/>
      <c r="S22" s="6">
        <f t="shared" si="3"/>
        <v>277416579377</v>
      </c>
      <c r="T22" s="6"/>
      <c r="U22" s="1">
        <f t="shared" si="1"/>
        <v>0.13848005817714945</v>
      </c>
    </row>
    <row r="23" spans="1:21" ht="21" x14ac:dyDescent="0.55000000000000004">
      <c r="A23" s="27" t="s">
        <v>72</v>
      </c>
      <c r="C23" s="6">
        <f>IFERROR(VLOOKUP(A23,'درآمد سود سهام'!A:S,13,0),0)</f>
        <v>0</v>
      </c>
      <c r="D23" s="6"/>
      <c r="E23" s="6">
        <f>IFERROR(VLOOKUP(A23,'درآمد ناشی از تغییر قیمت اوراق'!A:Q,9,0),0)</f>
        <v>0</v>
      </c>
      <c r="F23" s="6"/>
      <c r="G23" s="6">
        <f>IFERROR(VLOOKUP(A23,'درآمد ناشی از فروش'!A:Q,9,0),0)</f>
        <v>0</v>
      </c>
      <c r="H23" s="6"/>
      <c r="I23" s="6">
        <f t="shared" si="2"/>
        <v>0</v>
      </c>
      <c r="J23" s="6"/>
      <c r="K23" s="1">
        <f t="shared" si="0"/>
        <v>0</v>
      </c>
      <c r="L23" s="6"/>
      <c r="M23" s="6">
        <f>IFERROR(VLOOKUP(A23,'درآمد سود سهام'!A:S,19,0),0)</f>
        <v>0</v>
      </c>
      <c r="N23" s="6"/>
      <c r="O23" s="6">
        <f>IFERROR(VLOOKUP(A23,'درآمد ناشی از تغییر قیمت اوراق'!A:Q,17,0),0)</f>
        <v>0</v>
      </c>
      <c r="P23" s="6"/>
      <c r="Q23" s="6">
        <f>IFERROR(VLOOKUP(A23,'درآمد ناشی از فروش'!A:Q,17,0),0)</f>
        <v>-50299200309</v>
      </c>
      <c r="R23" s="6"/>
      <c r="S23" s="6">
        <f t="shared" si="3"/>
        <v>-50299200309</v>
      </c>
      <c r="T23" s="6"/>
      <c r="U23" s="1">
        <f t="shared" si="1"/>
        <v>-2.5108218840765879E-2</v>
      </c>
    </row>
    <row r="24" spans="1:21" ht="21" x14ac:dyDescent="0.55000000000000004">
      <c r="A24" s="27" t="s">
        <v>73</v>
      </c>
      <c r="C24" s="6">
        <f>IFERROR(VLOOKUP(A24,'درآمد سود سهام'!A:S,13,0),0)</f>
        <v>0</v>
      </c>
      <c r="D24" s="6"/>
      <c r="E24" s="6">
        <f>IFERROR(VLOOKUP(A24,'درآمد ناشی از تغییر قیمت اوراق'!A:Q,9,0),0)</f>
        <v>0</v>
      </c>
      <c r="F24" s="6"/>
      <c r="G24" s="6">
        <f>IFERROR(VLOOKUP(A24,'درآمد ناشی از فروش'!A:Q,9,0),0)</f>
        <v>0</v>
      </c>
      <c r="H24" s="6"/>
      <c r="I24" s="6">
        <f t="shared" si="2"/>
        <v>0</v>
      </c>
      <c r="J24" s="6"/>
      <c r="K24" s="1">
        <f t="shared" si="0"/>
        <v>0</v>
      </c>
      <c r="L24" s="6"/>
      <c r="M24" s="6">
        <f>IFERROR(VLOOKUP(A24,'درآمد سود سهام'!A:S,19,0),0)</f>
        <v>0</v>
      </c>
      <c r="N24" s="6"/>
      <c r="O24" s="6">
        <f>IFERROR(VLOOKUP(A24,'درآمد ناشی از تغییر قیمت اوراق'!A:Q,17,0),0)</f>
        <v>0</v>
      </c>
      <c r="P24" s="6"/>
      <c r="Q24" s="6">
        <f>IFERROR(VLOOKUP(A24,'درآمد ناشی از فروش'!A:Q,17,0),0)</f>
        <v>-618866582</v>
      </c>
      <c r="R24" s="6"/>
      <c r="S24" s="6">
        <f t="shared" si="3"/>
        <v>-618866582</v>
      </c>
      <c r="T24" s="6"/>
      <c r="U24" s="1">
        <f t="shared" si="1"/>
        <v>-3.0892414747421868E-4</v>
      </c>
    </row>
    <row r="25" spans="1:21" ht="21" x14ac:dyDescent="0.55000000000000004">
      <c r="A25" s="27" t="s">
        <v>69</v>
      </c>
      <c r="C25" s="6">
        <f>IFERROR(VLOOKUP(A25,'درآمد سود سهام'!A:S,13,0),0)</f>
        <v>0</v>
      </c>
      <c r="D25" s="6"/>
      <c r="E25" s="6">
        <f>IFERROR(VLOOKUP(A25,'درآمد ناشی از تغییر قیمت اوراق'!A:Q,9,0),0)</f>
        <v>53887248</v>
      </c>
      <c r="F25" s="6"/>
      <c r="G25" s="6">
        <f>IFERROR(VLOOKUP(A25,'درآمد ناشی از فروش'!A:Q,9,0),0)</f>
        <v>0</v>
      </c>
      <c r="H25" s="6"/>
      <c r="I25" s="6">
        <f t="shared" si="2"/>
        <v>53887248</v>
      </c>
      <c r="J25" s="6"/>
      <c r="K25" s="1">
        <f t="shared" si="0"/>
        <v>8.3405274687006843E-5</v>
      </c>
      <c r="L25" s="6"/>
      <c r="M25" s="6">
        <f>IFERROR(VLOOKUP(A25,'درآمد سود سهام'!A:S,19,0),0)</f>
        <v>57071714</v>
      </c>
      <c r="N25" s="6"/>
      <c r="O25" s="6">
        <f>IFERROR(VLOOKUP(A25,'درآمد ناشی از تغییر قیمت اوراق'!A:Q,17,0),0)</f>
        <v>68570953</v>
      </c>
      <c r="P25" s="6"/>
      <c r="Q25" s="6">
        <f>IFERROR(VLOOKUP(A25,'درآمد ناشی از فروش'!A:Q,17,0),0)</f>
        <v>-496991944</v>
      </c>
      <c r="R25" s="6"/>
      <c r="S25" s="6">
        <f t="shared" si="3"/>
        <v>-371349277</v>
      </c>
      <c r="T25" s="6"/>
      <c r="U25" s="1">
        <f t="shared" si="1"/>
        <v>-1.8536912825645589E-4</v>
      </c>
    </row>
    <row r="26" spans="1:21" ht="21" x14ac:dyDescent="0.55000000000000004">
      <c r="A26" s="27" t="s">
        <v>74</v>
      </c>
      <c r="C26" s="6">
        <f>IFERROR(VLOOKUP(A26,'درآمد سود سهام'!A:S,13,0),0)</f>
        <v>0</v>
      </c>
      <c r="D26" s="6"/>
      <c r="E26" s="6">
        <f>IFERROR(VLOOKUP(A26,'درآمد ناشی از تغییر قیمت اوراق'!A:Q,9,0),0)</f>
        <v>194687145</v>
      </c>
      <c r="F26" s="6"/>
      <c r="G26" s="6">
        <f>IFERROR(VLOOKUP(A26,'درآمد ناشی از فروش'!A:Q,9,0),0)</f>
        <v>0</v>
      </c>
      <c r="H26" s="6"/>
      <c r="I26" s="6">
        <f t="shared" si="2"/>
        <v>194687145</v>
      </c>
      <c r="J26" s="6"/>
      <c r="K26" s="1">
        <f t="shared" si="0"/>
        <v>3.0133167696287124E-4</v>
      </c>
      <c r="L26" s="6"/>
      <c r="M26" s="6">
        <f>IFERROR(VLOOKUP(A26,'درآمد سود سهام'!A:S,19,0),0)</f>
        <v>360000000</v>
      </c>
      <c r="N26" s="6"/>
      <c r="O26" s="6">
        <f>IFERROR(VLOOKUP(A26,'درآمد ناشی از تغییر قیمت اوراق'!A:Q,17,0),0)</f>
        <v>512828039</v>
      </c>
      <c r="P26" s="6"/>
      <c r="Q26" s="6">
        <f>IFERROR(VLOOKUP(A26,'درآمد ناشی از فروش'!A:Q,17,0),0)</f>
        <v>5173341722</v>
      </c>
      <c r="R26" s="6"/>
      <c r="S26" s="6">
        <f t="shared" si="3"/>
        <v>6046169761</v>
      </c>
      <c r="T26" s="6"/>
      <c r="U26" s="1">
        <f t="shared" si="1"/>
        <v>3.0181106772078467E-3</v>
      </c>
    </row>
    <row r="27" spans="1:21" ht="21" x14ac:dyDescent="0.55000000000000004">
      <c r="A27" s="27" t="s">
        <v>78</v>
      </c>
      <c r="C27" s="6">
        <f>IFERROR(VLOOKUP(A27,'درآمد سود سهام'!A:S,13,0),0)</f>
        <v>0</v>
      </c>
      <c r="D27" s="6"/>
      <c r="E27" s="6">
        <f>IFERROR(VLOOKUP(A27,'درآمد ناشی از تغییر قیمت اوراق'!A:Q,9,0),0)</f>
        <v>0</v>
      </c>
      <c r="F27" s="6"/>
      <c r="G27" s="6">
        <f>IFERROR(VLOOKUP(A27,'درآمد ناشی از فروش'!A:Q,9,0),0)</f>
        <v>0</v>
      </c>
      <c r="H27" s="6"/>
      <c r="I27" s="6">
        <f t="shared" si="2"/>
        <v>0</v>
      </c>
      <c r="J27" s="6"/>
      <c r="K27" s="1">
        <f t="shared" si="0"/>
        <v>0</v>
      </c>
      <c r="L27" s="6"/>
      <c r="M27" s="6">
        <f>IFERROR(VLOOKUP(A27,'درآمد سود سهام'!A:S,19,0),0)</f>
        <v>0</v>
      </c>
      <c r="N27" s="6"/>
      <c r="O27" s="6">
        <f>IFERROR(VLOOKUP(A27,'درآمد ناشی از تغییر قیمت اوراق'!A:Q,17,0),0)</f>
        <v>0</v>
      </c>
      <c r="P27" s="6"/>
      <c r="Q27" s="6">
        <f>IFERROR(VLOOKUP(A27,'درآمد ناشی از فروش'!A:Q,17,0),0)</f>
        <v>3915424302</v>
      </c>
      <c r="R27" s="6"/>
      <c r="S27" s="6">
        <f t="shared" si="3"/>
        <v>3915424302</v>
      </c>
      <c r="T27" s="6"/>
      <c r="U27" s="1">
        <f t="shared" si="1"/>
        <v>1.9544909188442617E-3</v>
      </c>
    </row>
    <row r="28" spans="1:21" ht="21" x14ac:dyDescent="0.55000000000000004">
      <c r="A28" s="27" t="s">
        <v>76</v>
      </c>
      <c r="C28" s="6">
        <f>IFERROR(VLOOKUP(A28,'درآمد سود سهام'!A:S,13,0),0)</f>
        <v>0</v>
      </c>
      <c r="D28" s="6"/>
      <c r="E28" s="6">
        <f>IFERROR(VLOOKUP(A28,'درآمد ناشی از تغییر قیمت اوراق'!A:Q,9,0),0)</f>
        <v>-14786737266</v>
      </c>
      <c r="F28" s="6"/>
      <c r="G28" s="6">
        <f>IFERROR(VLOOKUP(A28,'درآمد ناشی از فروش'!A:Q,9,0),0)</f>
        <v>0</v>
      </c>
      <c r="H28" s="6"/>
      <c r="I28" s="6">
        <f t="shared" si="2"/>
        <v>-14786737266</v>
      </c>
      <c r="J28" s="6"/>
      <c r="K28" s="1">
        <f t="shared" si="0"/>
        <v>-2.2886525646945832E-2</v>
      </c>
      <c r="L28" s="6"/>
      <c r="M28" s="6">
        <f>IFERROR(VLOOKUP(A28,'درآمد سود سهام'!A:S,19,0),0)</f>
        <v>4611897607</v>
      </c>
      <c r="N28" s="6"/>
      <c r="O28" s="6">
        <f>IFERROR(VLOOKUP(A28,'درآمد ناشی از تغییر قیمت اوراق'!A:Q,17,0),0)</f>
        <v>-14786737266</v>
      </c>
      <c r="P28" s="6"/>
      <c r="Q28" s="6">
        <f>IFERROR(VLOOKUP(A28,'درآمد ناشی از فروش'!A:Q,17,0),0)</f>
        <v>-18782502427</v>
      </c>
      <c r="R28" s="6"/>
      <c r="S28" s="6">
        <f t="shared" si="3"/>
        <v>-28957342086</v>
      </c>
      <c r="T28" s="6"/>
      <c r="U28" s="1">
        <f t="shared" si="1"/>
        <v>-1.4454847744609456E-2</v>
      </c>
    </row>
    <row r="29" spans="1:21" ht="21" x14ac:dyDescent="0.55000000000000004">
      <c r="A29" s="27" t="s">
        <v>90</v>
      </c>
      <c r="C29" s="6">
        <f>IFERROR(VLOOKUP(A29,'درآمد سود سهام'!A:S,13,0),0)</f>
        <v>0</v>
      </c>
      <c r="D29" s="6"/>
      <c r="E29" s="6">
        <f>IFERROR(VLOOKUP(A29,'درآمد ناشی از تغییر قیمت اوراق'!A:Q,9,0),0)</f>
        <v>74175416932</v>
      </c>
      <c r="F29" s="6"/>
      <c r="G29" s="6">
        <f>IFERROR(VLOOKUP(A29,'درآمد ناشی از فروش'!A:Q,9,0),0)</f>
        <v>27243788629</v>
      </c>
      <c r="H29" s="6"/>
      <c r="I29" s="6">
        <f t="shared" si="2"/>
        <v>101419205561</v>
      </c>
      <c r="J29" s="6"/>
      <c r="K29" s="1">
        <f t="shared" si="0"/>
        <v>0.15697399686013316</v>
      </c>
      <c r="L29" s="6"/>
      <c r="M29" s="6">
        <f>IFERROR(VLOOKUP(A29,'درآمد سود سهام'!A:S,19,0),0)</f>
        <v>30119884988</v>
      </c>
      <c r="N29" s="6"/>
      <c r="O29" s="6">
        <f>IFERROR(VLOOKUP(A29,'درآمد ناشی از تغییر قیمت اوراق'!A:Q,17,0),0)</f>
        <v>165564286219</v>
      </c>
      <c r="P29" s="6"/>
      <c r="Q29" s="6">
        <f>IFERROR(VLOOKUP(A29,'درآمد ناشی از فروش'!A:Q,17,0),0)</f>
        <v>22092678850</v>
      </c>
      <c r="R29" s="6"/>
      <c r="S29" s="6">
        <f t="shared" si="3"/>
        <v>217776850057</v>
      </c>
      <c r="T29" s="6"/>
      <c r="U29" s="1">
        <f t="shared" si="1"/>
        <v>0.10870925931411736</v>
      </c>
    </row>
    <row r="30" spans="1:21" ht="21" x14ac:dyDescent="0.55000000000000004">
      <c r="A30" s="27" t="s">
        <v>77</v>
      </c>
      <c r="C30" s="6">
        <f>IFERROR(VLOOKUP(A30,'درآمد سود سهام'!A:S,13,0),0)</f>
        <v>0</v>
      </c>
      <c r="D30" s="6"/>
      <c r="E30" s="6">
        <f>IFERROR(VLOOKUP(A30,'درآمد ناشی از تغییر قیمت اوراق'!A:Q,9,0),0)</f>
        <v>0</v>
      </c>
      <c r="F30" s="6"/>
      <c r="G30" s="6">
        <f>IFERROR(VLOOKUP(A30,'درآمد ناشی از فروش'!A:Q,9,0),0)</f>
        <v>0</v>
      </c>
      <c r="H30" s="6"/>
      <c r="I30" s="6">
        <f t="shared" si="2"/>
        <v>0</v>
      </c>
      <c r="J30" s="6"/>
      <c r="K30" s="1">
        <f t="shared" si="0"/>
        <v>0</v>
      </c>
      <c r="L30" s="6"/>
      <c r="M30" s="6">
        <f>IFERROR(VLOOKUP(A30,'درآمد سود سهام'!A:S,19,0),0)</f>
        <v>0</v>
      </c>
      <c r="N30" s="6"/>
      <c r="O30" s="6">
        <f>IFERROR(VLOOKUP(A30,'درآمد ناشی از تغییر قیمت اوراق'!A:Q,17,0),0)</f>
        <v>0</v>
      </c>
      <c r="P30" s="6"/>
      <c r="Q30" s="6">
        <f>IFERROR(VLOOKUP(A30,'درآمد ناشی از فروش'!A:Q,17,0),0)</f>
        <v>-2637106289</v>
      </c>
      <c r="R30" s="6"/>
      <c r="S30" s="6">
        <f t="shared" ref="S30:S33" si="4">+Q30+O30+M30</f>
        <v>-2637106289</v>
      </c>
      <c r="T30" s="6"/>
      <c r="U30" s="1">
        <f t="shared" si="1"/>
        <v>-1.3163835886815189E-3</v>
      </c>
    </row>
    <row r="31" spans="1:21" ht="21" x14ac:dyDescent="0.55000000000000004">
      <c r="A31" s="27" t="s">
        <v>75</v>
      </c>
      <c r="C31" s="6">
        <f>IFERROR(VLOOKUP(A31,'درآمد سود سهام'!A:S,13,0),0)</f>
        <v>0</v>
      </c>
      <c r="D31" s="6"/>
      <c r="E31" s="6">
        <f>IFERROR(VLOOKUP(A31,'درآمد ناشی از تغییر قیمت اوراق'!A:Q,9,0),0)</f>
        <v>0</v>
      </c>
      <c r="F31" s="6"/>
      <c r="G31" s="6">
        <f>IFERROR(VLOOKUP(A31,'درآمد ناشی از فروش'!A:Q,9,0),0)</f>
        <v>0</v>
      </c>
      <c r="H31" s="6"/>
      <c r="I31" s="6">
        <f t="shared" si="2"/>
        <v>0</v>
      </c>
      <c r="J31" s="6"/>
      <c r="K31" s="1">
        <f t="shared" si="0"/>
        <v>0</v>
      </c>
      <c r="L31" s="6"/>
      <c r="M31" s="6">
        <f>IFERROR(VLOOKUP(A31,'درآمد سود سهام'!A:S,19,0),0)</f>
        <v>0</v>
      </c>
      <c r="N31" s="6"/>
      <c r="O31" s="6">
        <f>IFERROR(VLOOKUP(A31,'درآمد ناشی از تغییر قیمت اوراق'!A:Q,17,0),0)</f>
        <v>0</v>
      </c>
      <c r="P31" s="6"/>
      <c r="Q31" s="6">
        <f>IFERROR(VLOOKUP(A31,'درآمد ناشی از فروش'!A:Q,17,0),0)</f>
        <v>-4985079</v>
      </c>
      <c r="R31" s="6"/>
      <c r="S31" s="6">
        <f t="shared" si="4"/>
        <v>-4985079</v>
      </c>
      <c r="T31" s="6"/>
      <c r="U31" s="1">
        <f t="shared" si="1"/>
        <v>-2.488438259486809E-6</v>
      </c>
    </row>
    <row r="32" spans="1:21" ht="21" x14ac:dyDescent="0.55000000000000004">
      <c r="A32" s="27" t="s">
        <v>86</v>
      </c>
      <c r="C32" s="6">
        <f>IFERROR(VLOOKUP(A32,'درآمد سود سهام'!A:S,13,0),0)</f>
        <v>0</v>
      </c>
      <c r="D32" s="6"/>
      <c r="E32" s="6">
        <f>IFERROR(VLOOKUP(A32,'درآمد ناشی از تغییر قیمت اوراق'!A:Q,9,0),0)</f>
        <v>0</v>
      </c>
      <c r="F32" s="6"/>
      <c r="G32" s="6">
        <f>IFERROR(VLOOKUP(A32,'درآمد ناشی از فروش'!A:Q,9,0),0)</f>
        <v>0</v>
      </c>
      <c r="H32" s="6"/>
      <c r="I32" s="6">
        <f t="shared" si="2"/>
        <v>0</v>
      </c>
      <c r="J32" s="6"/>
      <c r="K32" s="1">
        <f t="shared" si="0"/>
        <v>0</v>
      </c>
      <c r="L32" s="6"/>
      <c r="M32" s="6">
        <f>IFERROR(VLOOKUP(A32,'درآمد سود سهام'!A:S,19,0),0)</f>
        <v>0</v>
      </c>
      <c r="N32" s="6"/>
      <c r="O32" s="6">
        <f>IFERROR(VLOOKUP(A32,'درآمد ناشی از تغییر قیمت اوراق'!A:Q,17,0),0)</f>
        <v>0</v>
      </c>
      <c r="P32" s="6"/>
      <c r="Q32" s="6">
        <f>IFERROR(VLOOKUP(A32,'درآمد ناشی از فروش'!A:Q,17,0),0)</f>
        <v>924606545</v>
      </c>
      <c r="R32" s="6"/>
      <c r="S32" s="6">
        <f t="shared" si="4"/>
        <v>924606545</v>
      </c>
      <c r="T32" s="6"/>
      <c r="U32" s="1">
        <f t="shared" si="1"/>
        <v>4.6154259572414233E-4</v>
      </c>
    </row>
    <row r="33" spans="1:21" ht="21" x14ac:dyDescent="0.55000000000000004">
      <c r="A33" s="27" t="s">
        <v>71</v>
      </c>
      <c r="C33" s="6">
        <f>IFERROR(VLOOKUP(A33,'درآمد سود سهام'!A:S,13,0),0)</f>
        <v>0</v>
      </c>
      <c r="D33" s="6"/>
      <c r="E33" s="6">
        <f>IFERROR(VLOOKUP(A33,'درآمد ناشی از تغییر قیمت اوراق'!A:Q,9,0),0)</f>
        <v>0</v>
      </c>
      <c r="F33" s="6"/>
      <c r="G33" s="6">
        <f>IFERROR(VLOOKUP(A33,'درآمد ناشی از فروش'!A:Q,9,0),0)</f>
        <v>0</v>
      </c>
      <c r="H33" s="6"/>
      <c r="I33" s="6">
        <f t="shared" si="2"/>
        <v>0</v>
      </c>
      <c r="J33" s="6"/>
      <c r="K33" s="1">
        <f t="shared" si="0"/>
        <v>0</v>
      </c>
      <c r="L33" s="6"/>
      <c r="M33" s="6">
        <f>IFERROR(VLOOKUP(A33,'درآمد سود سهام'!A:S,19,0),0)</f>
        <v>0</v>
      </c>
      <c r="N33" s="6"/>
      <c r="O33" s="6">
        <f>IFERROR(VLOOKUP(A33,'درآمد ناشی از تغییر قیمت اوراق'!A:Q,17,0),0)</f>
        <v>0</v>
      </c>
      <c r="P33" s="6"/>
      <c r="Q33" s="6">
        <f>IFERROR(VLOOKUP(A33,'درآمد ناشی از فروش'!A:Q,17,0),0)</f>
        <v>1113568933</v>
      </c>
      <c r="R33" s="6"/>
      <c r="S33" s="6">
        <f t="shared" si="4"/>
        <v>1113568933</v>
      </c>
      <c r="T33" s="6"/>
      <c r="U33" s="1">
        <f t="shared" si="1"/>
        <v>5.5586832976029128E-4</v>
      </c>
    </row>
    <row r="34" spans="1:21" ht="21" x14ac:dyDescent="0.55000000000000004">
      <c r="A34" s="27" t="s">
        <v>89</v>
      </c>
      <c r="C34" s="6">
        <f>IFERROR(VLOOKUP(A34,'درآمد سود سهام'!A:S,13,0),0)</f>
        <v>0</v>
      </c>
      <c r="D34" s="6"/>
      <c r="E34" s="6">
        <f>IFERROR(VLOOKUP(A34,'درآمد ناشی از تغییر قیمت اوراق'!A:Q,9,0),0)</f>
        <v>0</v>
      </c>
      <c r="F34" s="6"/>
      <c r="G34" s="6">
        <f>IFERROR(VLOOKUP(A34,'درآمد ناشی از فروش'!A:Q,9,0),0)</f>
        <v>0</v>
      </c>
      <c r="H34" s="6"/>
      <c r="I34" s="6">
        <f t="shared" si="2"/>
        <v>0</v>
      </c>
      <c r="J34" s="6"/>
      <c r="K34" s="1">
        <f t="shared" si="0"/>
        <v>0</v>
      </c>
      <c r="L34" s="6"/>
      <c r="M34" s="6">
        <f>IFERROR(VLOOKUP(A34,'درآمد سود سهام'!A:S,19,0),0)</f>
        <v>0</v>
      </c>
      <c r="N34" s="6"/>
      <c r="O34" s="6">
        <f>IFERROR(VLOOKUP(A34,'درآمد ناشی از تغییر قیمت اوراق'!A:Q,17,0),0)</f>
        <v>0</v>
      </c>
      <c r="P34" s="6"/>
      <c r="Q34" s="6">
        <f>IFERROR(VLOOKUP(A34,'درآمد ناشی از فروش'!A:Q,17,0),0)</f>
        <v>-1276781342</v>
      </c>
      <c r="R34" s="6"/>
      <c r="S34" s="6">
        <f t="shared" si="3"/>
        <v>-1276781342</v>
      </c>
      <c r="T34" s="6"/>
      <c r="U34" s="1">
        <f t="shared" si="1"/>
        <v>-6.373402588869128E-4</v>
      </c>
    </row>
    <row r="35" spans="1:21" ht="21" x14ac:dyDescent="0.55000000000000004">
      <c r="A35" s="27" t="s">
        <v>94</v>
      </c>
      <c r="C35" s="6">
        <f>IFERROR(VLOOKUP(A35,'درآمد سود سهام'!A:S,13,0),0)</f>
        <v>0</v>
      </c>
      <c r="D35" s="6"/>
      <c r="E35" s="6">
        <f>IFERROR(VLOOKUP(A35,'درآمد ناشی از تغییر قیمت اوراق'!A:Q,9,0),0)</f>
        <v>-11082607903</v>
      </c>
      <c r="F35" s="6"/>
      <c r="G35" s="6">
        <f>IFERROR(VLOOKUP(A35,'درآمد ناشی از فروش'!A:Q,9,0),0)</f>
        <v>0</v>
      </c>
      <c r="H35" s="6"/>
      <c r="I35" s="6">
        <f t="shared" si="2"/>
        <v>-11082607903</v>
      </c>
      <c r="J35" s="6"/>
      <c r="K35" s="1">
        <f t="shared" si="0"/>
        <v>-1.7153370986733408E-2</v>
      </c>
      <c r="L35" s="6"/>
      <c r="M35" s="6">
        <f>IFERROR(VLOOKUP(A35,'درآمد سود سهام'!A:S,19,0),0)</f>
        <v>1427849088</v>
      </c>
      <c r="N35" s="6"/>
      <c r="O35" s="6">
        <f>IFERROR(VLOOKUP(A35,'درآمد ناشی از تغییر قیمت اوراق'!A:Q,17,0),0)</f>
        <v>-10811091666</v>
      </c>
      <c r="P35" s="6"/>
      <c r="Q35" s="6">
        <f>IFERROR(VLOOKUP(A35,'درآمد ناشی از فروش'!A:Q,17,0),0)</f>
        <v>42352872319</v>
      </c>
      <c r="R35" s="6"/>
      <c r="S35" s="6">
        <f t="shared" si="3"/>
        <v>32969629741</v>
      </c>
      <c r="T35" s="6"/>
      <c r="U35" s="1">
        <f t="shared" si="1"/>
        <v>1.6457690650161928E-2</v>
      </c>
    </row>
    <row r="36" spans="1:21" ht="21" x14ac:dyDescent="0.55000000000000004">
      <c r="A36" s="27" t="s">
        <v>84</v>
      </c>
      <c r="C36" s="6">
        <f>IFERROR(VLOOKUP(A36,'درآمد سود سهام'!A:S,13,0),0)</f>
        <v>0</v>
      </c>
      <c r="D36" s="6"/>
      <c r="E36" s="6">
        <f>IFERROR(VLOOKUP(A36,'درآمد ناشی از تغییر قیمت اوراق'!A:Q,9,0),0)</f>
        <v>0</v>
      </c>
      <c r="F36" s="6"/>
      <c r="G36" s="6">
        <f>IFERROR(VLOOKUP(A36,'درآمد ناشی از فروش'!A:Q,9,0),0)</f>
        <v>0</v>
      </c>
      <c r="H36" s="6"/>
      <c r="I36" s="6">
        <f t="shared" si="2"/>
        <v>0</v>
      </c>
      <c r="J36" s="6"/>
      <c r="K36" s="1">
        <f t="shared" si="0"/>
        <v>0</v>
      </c>
      <c r="L36" s="6"/>
      <c r="M36" s="6">
        <f>IFERROR(VLOOKUP(A36,'درآمد سود سهام'!A:S,19,0),0)</f>
        <v>0</v>
      </c>
      <c r="N36" s="6"/>
      <c r="O36" s="6">
        <f>IFERROR(VLOOKUP(A36,'درآمد ناشی از تغییر قیمت اوراق'!A:Q,17,0),0)</f>
        <v>0</v>
      </c>
      <c r="P36" s="6"/>
      <c r="Q36" s="6">
        <f>IFERROR(VLOOKUP(A36,'درآمد ناشی از فروش'!A:Q,17,0),0)</f>
        <v>-18345849636</v>
      </c>
      <c r="R36" s="6"/>
      <c r="S36" s="6">
        <f t="shared" si="3"/>
        <v>-18345849636</v>
      </c>
      <c r="T36" s="6"/>
      <c r="U36" s="1">
        <f t="shared" si="1"/>
        <v>-9.1578316285488241E-3</v>
      </c>
    </row>
    <row r="37" spans="1:21" ht="21" x14ac:dyDescent="0.55000000000000004">
      <c r="A37" s="27" t="s">
        <v>83</v>
      </c>
      <c r="C37" s="6">
        <f>IFERROR(VLOOKUP(A37,'درآمد سود سهام'!A:S,13,0),0)</f>
        <v>0</v>
      </c>
      <c r="D37" s="6"/>
      <c r="E37" s="6">
        <f>IFERROR(VLOOKUP(A37,'درآمد ناشی از تغییر قیمت اوراق'!A:Q,9,0),0)</f>
        <v>0</v>
      </c>
      <c r="F37" s="6"/>
      <c r="G37" s="6">
        <f>IFERROR(VLOOKUP(A37,'درآمد ناشی از فروش'!A:Q,9,0),0)</f>
        <v>-3393</v>
      </c>
      <c r="H37" s="6"/>
      <c r="I37" s="6">
        <f t="shared" si="2"/>
        <v>-3393</v>
      </c>
      <c r="J37" s="6"/>
      <c r="K37" s="1">
        <f t="shared" si="0"/>
        <v>-5.2515967602022324E-9</v>
      </c>
      <c r="L37" s="6"/>
      <c r="M37" s="6">
        <f>IFERROR(VLOOKUP(A37,'درآمد سود سهام'!A:S,19,0),0)</f>
        <v>393</v>
      </c>
      <c r="N37" s="6"/>
      <c r="O37" s="6">
        <f>IFERROR(VLOOKUP(A37,'درآمد ناشی از تغییر قیمت اوراق'!A:Q,17,0),0)</f>
        <v>0</v>
      </c>
      <c r="P37" s="6"/>
      <c r="Q37" s="6">
        <f>IFERROR(VLOOKUP(A37,'درآمد ناشی از فروش'!A:Q,17,0),0)</f>
        <v>-23109260624</v>
      </c>
      <c r="R37" s="6"/>
      <c r="S37" s="6">
        <f t="shared" si="3"/>
        <v>-23109260231</v>
      </c>
      <c r="T37" s="6"/>
      <c r="U37" s="1">
        <f t="shared" si="1"/>
        <v>-1.1535618052844773E-2</v>
      </c>
    </row>
    <row r="38" spans="1:21" ht="21" x14ac:dyDescent="0.55000000000000004">
      <c r="A38" s="27" t="s">
        <v>99</v>
      </c>
      <c r="C38" s="6">
        <f>IFERROR(VLOOKUP(A38,'درآمد سود سهام'!A:S,13,0),0)</f>
        <v>0</v>
      </c>
      <c r="D38" s="6"/>
      <c r="E38" s="6">
        <f>IFERROR(VLOOKUP(A38,'درآمد ناشی از تغییر قیمت اوراق'!A:Q,9,0),0)</f>
        <v>-9708226</v>
      </c>
      <c r="F38" s="6"/>
      <c r="G38" s="6">
        <f>IFERROR(VLOOKUP(A38,'درآمد ناشی از فروش'!A:Q,9,0),0)</f>
        <v>0</v>
      </c>
      <c r="H38" s="6"/>
      <c r="I38" s="6">
        <f t="shared" ref="I38:I75" si="5">+G38+E38+C38</f>
        <v>-9708226</v>
      </c>
      <c r="J38" s="6"/>
      <c r="K38" s="1">
        <f t="shared" si="0"/>
        <v>-1.5026138582054545E-5</v>
      </c>
      <c r="L38" s="6"/>
      <c r="M38" s="6">
        <f>IFERROR(VLOOKUP(A38,'درآمد سود سهام'!A:S,19,0),0)</f>
        <v>1219811957</v>
      </c>
      <c r="N38" s="6"/>
      <c r="O38" s="6">
        <f>IFERROR(VLOOKUP(A38,'درآمد ناشی از تغییر قیمت اوراق'!A:Q,17,0),0)</f>
        <v>36587120</v>
      </c>
      <c r="P38" s="6"/>
      <c r="Q38" s="6">
        <f>IFERROR(VLOOKUP(A38,'درآمد ناشی از فروش'!A:Q,17,0),0)</f>
        <v>1672754346</v>
      </c>
      <c r="R38" s="6"/>
      <c r="S38" s="6">
        <f t="shared" ref="S38:S75" si="6">+Q38+O38+M38</f>
        <v>2929153423</v>
      </c>
      <c r="T38" s="6"/>
      <c r="U38" s="1">
        <f t="shared" si="1"/>
        <v>1.4621668875658637E-3</v>
      </c>
    </row>
    <row r="39" spans="1:21" ht="21" x14ac:dyDescent="0.55000000000000004">
      <c r="A39" s="27" t="s">
        <v>105</v>
      </c>
      <c r="C39" s="6">
        <f>IFERROR(VLOOKUP(A39,'درآمد سود سهام'!A:S,13,0),0)</f>
        <v>0</v>
      </c>
      <c r="D39" s="6"/>
      <c r="E39" s="6">
        <f>IFERROR(VLOOKUP(A39,'درآمد ناشی از تغییر قیمت اوراق'!A:Q,9,0),0)</f>
        <v>0</v>
      </c>
      <c r="F39" s="6"/>
      <c r="G39" s="6">
        <f>IFERROR(VLOOKUP(A39,'درآمد ناشی از فروش'!A:Q,9,0),0)</f>
        <v>0</v>
      </c>
      <c r="H39" s="6"/>
      <c r="I39" s="6">
        <f t="shared" si="5"/>
        <v>0</v>
      </c>
      <c r="J39" s="6"/>
      <c r="K39" s="1">
        <f t="shared" si="0"/>
        <v>0</v>
      </c>
      <c r="L39" s="6"/>
      <c r="M39" s="6">
        <f>IFERROR(VLOOKUP(A39,'درآمد سود سهام'!A:S,19,0),0)</f>
        <v>0</v>
      </c>
      <c r="N39" s="6"/>
      <c r="O39" s="6">
        <f>IFERROR(VLOOKUP(A39,'درآمد ناشی از تغییر قیمت اوراق'!A:Q,17,0),0)</f>
        <v>0</v>
      </c>
      <c r="P39" s="6"/>
      <c r="Q39" s="6">
        <f>IFERROR(VLOOKUP(A39,'درآمد ناشی از فروش'!A:Q,17,0),0)</f>
        <v>62630830156</v>
      </c>
      <c r="R39" s="6"/>
      <c r="S39" s="6">
        <f t="shared" si="6"/>
        <v>62630830156</v>
      </c>
      <c r="T39" s="6"/>
      <c r="U39" s="1">
        <f t="shared" si="1"/>
        <v>3.1263888492762217E-2</v>
      </c>
    </row>
    <row r="40" spans="1:21" ht="21" x14ac:dyDescent="0.55000000000000004">
      <c r="A40" s="27" t="s">
        <v>100</v>
      </c>
      <c r="C40" s="6">
        <f>IFERROR(VLOOKUP(A40,'درآمد سود سهام'!A:S,13,0),0)</f>
        <v>0</v>
      </c>
      <c r="D40" s="6"/>
      <c r="E40" s="6">
        <f>IFERROR(VLOOKUP(A40,'درآمد ناشی از تغییر قیمت اوراق'!A:Q,9,0),0)</f>
        <v>401629598</v>
      </c>
      <c r="F40" s="6"/>
      <c r="G40" s="6">
        <f>IFERROR(VLOOKUP(A40,'درآمد ناشی از فروش'!A:Q,9,0),0)</f>
        <v>0</v>
      </c>
      <c r="H40" s="6"/>
      <c r="I40" s="6">
        <f t="shared" si="5"/>
        <v>401629598</v>
      </c>
      <c r="J40" s="6"/>
      <c r="K40" s="1">
        <f t="shared" si="0"/>
        <v>6.2163179948662684E-4</v>
      </c>
      <c r="L40" s="6"/>
      <c r="M40" s="6">
        <f>IFERROR(VLOOKUP(A40,'درآمد سود سهام'!A:S,19,0),0)</f>
        <v>143181047</v>
      </c>
      <c r="N40" s="6"/>
      <c r="O40" s="6">
        <f>IFERROR(VLOOKUP(A40,'درآمد ناشی از تغییر قیمت اوراق'!A:Q,17,0),0)</f>
        <v>748718910</v>
      </c>
      <c r="P40" s="6"/>
      <c r="Q40" s="6">
        <f>IFERROR(VLOOKUP(A40,'درآمد ناشی از فروش'!A:Q,17,0),0)</f>
        <v>606455475</v>
      </c>
      <c r="R40" s="6"/>
      <c r="S40" s="6">
        <f t="shared" si="6"/>
        <v>1498355432</v>
      </c>
      <c r="T40" s="6"/>
      <c r="U40" s="1">
        <f t="shared" si="1"/>
        <v>7.479450141710263E-4</v>
      </c>
    </row>
    <row r="41" spans="1:21" ht="21" x14ac:dyDescent="0.55000000000000004">
      <c r="A41" s="27" t="s">
        <v>107</v>
      </c>
      <c r="C41" s="6">
        <f>IFERROR(VLOOKUP(A41,'درآمد سود سهام'!A:S,13,0),0)</f>
        <v>0</v>
      </c>
      <c r="D41" s="6"/>
      <c r="E41" s="6">
        <f>IFERROR(VLOOKUP(A41,'درآمد ناشی از تغییر قیمت اوراق'!A:Q,9,0),0)</f>
        <v>0</v>
      </c>
      <c r="F41" s="6"/>
      <c r="G41" s="6">
        <f>IFERROR(VLOOKUP(A41,'درآمد ناشی از فروش'!A:Q,9,0),0)</f>
        <v>0</v>
      </c>
      <c r="H41" s="6"/>
      <c r="I41" s="6">
        <f t="shared" si="5"/>
        <v>0</v>
      </c>
      <c r="J41" s="6"/>
      <c r="K41" s="1">
        <f t="shared" si="0"/>
        <v>0</v>
      </c>
      <c r="L41" s="6"/>
      <c r="M41" s="6">
        <f>IFERROR(VLOOKUP(A41,'درآمد سود سهام'!A:S,19,0),0)</f>
        <v>11687905422</v>
      </c>
      <c r="N41" s="6"/>
      <c r="O41" s="6">
        <f>IFERROR(VLOOKUP(A41,'درآمد ناشی از تغییر قیمت اوراق'!A:Q,17,0),0)</f>
        <v>0</v>
      </c>
      <c r="P41" s="6"/>
      <c r="Q41" s="6">
        <f>IFERROR(VLOOKUP(A41,'درآمد ناشی از فروش'!A:Q,17,0),0)</f>
        <v>61058757296</v>
      </c>
      <c r="R41" s="6"/>
      <c r="S41" s="6">
        <f t="shared" si="6"/>
        <v>72746662718</v>
      </c>
      <c r="T41" s="6"/>
      <c r="U41" s="1">
        <f t="shared" si="1"/>
        <v>3.6313482445805546E-2</v>
      </c>
    </row>
    <row r="42" spans="1:21" ht="21" x14ac:dyDescent="0.55000000000000004">
      <c r="A42" s="27" t="s">
        <v>102</v>
      </c>
      <c r="C42" s="6">
        <f>IFERROR(VLOOKUP(A42,'درآمد سود سهام'!A:S,13,0),0)</f>
        <v>0</v>
      </c>
      <c r="D42" s="6"/>
      <c r="E42" s="6">
        <f>IFERROR(VLOOKUP(A42,'درآمد ناشی از تغییر قیمت اوراق'!A:Q,9,0),0)</f>
        <v>2460329083</v>
      </c>
      <c r="F42" s="6"/>
      <c r="G42" s="6">
        <f>IFERROR(VLOOKUP(A42,'درآمد ناشی از فروش'!A:Q,9,0),0)</f>
        <v>-5173</v>
      </c>
      <c r="H42" s="6"/>
      <c r="I42" s="6">
        <f t="shared" si="5"/>
        <v>2460323910</v>
      </c>
      <c r="J42" s="6"/>
      <c r="K42" s="1">
        <f t="shared" si="0"/>
        <v>3.8080250736233683E-3</v>
      </c>
      <c r="L42" s="6"/>
      <c r="M42" s="6">
        <f>IFERROR(VLOOKUP(A42,'درآمد سود سهام'!A:S,19,0),0)</f>
        <v>0</v>
      </c>
      <c r="N42" s="6"/>
      <c r="O42" s="6">
        <f>IFERROR(VLOOKUP(A42,'درآمد ناشی از تغییر قیمت اوراق'!A:Q,17,0),0)</f>
        <v>6353339209</v>
      </c>
      <c r="P42" s="6"/>
      <c r="Q42" s="6">
        <f>IFERROR(VLOOKUP(A42,'درآمد ناشی از فروش'!A:Q,17,0),0)</f>
        <v>2241238229</v>
      </c>
      <c r="R42" s="6"/>
      <c r="S42" s="6">
        <f t="shared" si="6"/>
        <v>8594577438</v>
      </c>
      <c r="T42" s="6"/>
      <c r="U42" s="1">
        <f t="shared" si="1"/>
        <v>4.2902179325224974E-3</v>
      </c>
    </row>
    <row r="43" spans="1:21" ht="21" x14ac:dyDescent="0.55000000000000004">
      <c r="A43" s="27" t="s">
        <v>95</v>
      </c>
      <c r="C43" s="6">
        <f>IFERROR(VLOOKUP(A43,'درآمد سود سهام'!A:S,13,0),0)</f>
        <v>0</v>
      </c>
      <c r="D43" s="6"/>
      <c r="E43" s="6">
        <f>IFERROR(VLOOKUP(A43,'درآمد ناشی از تغییر قیمت اوراق'!A:Q,9,0),0)</f>
        <v>361687138</v>
      </c>
      <c r="F43" s="6"/>
      <c r="G43" s="6">
        <f>IFERROR(VLOOKUP(A43,'درآمد ناشی از فروش'!A:Q,9,0),0)</f>
        <v>0</v>
      </c>
      <c r="H43" s="6"/>
      <c r="I43" s="6">
        <f t="shared" si="5"/>
        <v>361687138</v>
      </c>
      <c r="J43" s="6"/>
      <c r="K43" s="1">
        <f t="shared" si="0"/>
        <v>5.5980990336799812E-4</v>
      </c>
      <c r="L43" s="6"/>
      <c r="M43" s="6">
        <f>IFERROR(VLOOKUP(A43,'درآمد سود سهام'!A:S,19,0),0)</f>
        <v>177885091</v>
      </c>
      <c r="N43" s="6"/>
      <c r="O43" s="6">
        <f>IFERROR(VLOOKUP(A43,'درآمد ناشی از تغییر قیمت اوراق'!A:Q,17,0),0)</f>
        <v>900969752</v>
      </c>
      <c r="P43" s="6"/>
      <c r="Q43" s="6">
        <f>IFERROR(VLOOKUP(A43,'درآمد ناشی از فروش'!A:Q,17,0),0)</f>
        <v>12643266430</v>
      </c>
      <c r="R43" s="6"/>
      <c r="S43" s="6">
        <f t="shared" si="6"/>
        <v>13722121273</v>
      </c>
      <c r="T43" s="6"/>
      <c r="U43" s="1">
        <f t="shared" si="1"/>
        <v>6.8497714032317311E-3</v>
      </c>
    </row>
    <row r="44" spans="1:21" ht="21" x14ac:dyDescent="0.55000000000000004">
      <c r="A44" s="27" t="s">
        <v>103</v>
      </c>
      <c r="C44" s="6">
        <f>IFERROR(VLOOKUP(A44,'درآمد سود سهام'!A:S,13,0),0)</f>
        <v>0</v>
      </c>
      <c r="D44" s="6"/>
      <c r="E44" s="6">
        <f>IFERROR(VLOOKUP(A44,'درآمد ناشی از تغییر قیمت اوراق'!A:Q,9,0),0)</f>
        <v>-8568790394</v>
      </c>
      <c r="F44" s="6"/>
      <c r="G44" s="6">
        <f>IFERROR(VLOOKUP(A44,'درآمد ناشی از فروش'!A:Q,9,0),0)</f>
        <v>44528345059</v>
      </c>
      <c r="H44" s="6"/>
      <c r="I44" s="6">
        <f t="shared" si="5"/>
        <v>35959554665</v>
      </c>
      <c r="J44" s="6"/>
      <c r="K44" s="1">
        <f t="shared" si="0"/>
        <v>5.5657259291785756E-2</v>
      </c>
      <c r="L44" s="6"/>
      <c r="M44" s="6">
        <f>IFERROR(VLOOKUP(A44,'درآمد سود سهام'!A:S,19,0),0)</f>
        <v>0</v>
      </c>
      <c r="N44" s="6"/>
      <c r="O44" s="6">
        <f>IFERROR(VLOOKUP(A44,'درآمد ناشی از تغییر قیمت اوراق'!A:Q,17,0),0)</f>
        <v>37392512046</v>
      </c>
      <c r="P44" s="6"/>
      <c r="Q44" s="6">
        <f>IFERROR(VLOOKUP(A44,'درآمد ناشی از فروش'!A:Q,17,0),0)</f>
        <v>44528345059</v>
      </c>
      <c r="R44" s="6"/>
      <c r="S44" s="6">
        <f t="shared" si="6"/>
        <v>81920857105</v>
      </c>
      <c r="T44" s="6"/>
      <c r="U44" s="1">
        <f t="shared" si="1"/>
        <v>4.0893032000101456E-2</v>
      </c>
    </row>
    <row r="45" spans="1:21" ht="21" x14ac:dyDescent="0.55000000000000004">
      <c r="A45" s="27" t="s">
        <v>98</v>
      </c>
      <c r="C45" s="6">
        <f>IFERROR(VLOOKUP(A45,'درآمد سود سهام'!A:S,13,0),0)</f>
        <v>0</v>
      </c>
      <c r="D45" s="6"/>
      <c r="E45" s="6">
        <f>IFERROR(VLOOKUP(A45,'درآمد ناشی از تغییر قیمت اوراق'!A:Q,9,0),0)</f>
        <v>1</v>
      </c>
      <c r="F45" s="6"/>
      <c r="G45" s="6">
        <f>IFERROR(VLOOKUP(A45,'درآمد ناشی از فروش'!A:Q,9,0),0)</f>
        <v>0</v>
      </c>
      <c r="H45" s="6"/>
      <c r="I45" s="6">
        <f t="shared" si="5"/>
        <v>1</v>
      </c>
      <c r="J45" s="6"/>
      <c r="K45" s="1">
        <f t="shared" si="0"/>
        <v>1.5477738756858921E-12</v>
      </c>
      <c r="L45" s="6"/>
      <c r="M45" s="6">
        <f>IFERROR(VLOOKUP(A45,'درآمد سود سهام'!A:S,19,0),0)</f>
        <v>233706147</v>
      </c>
      <c r="N45" s="6"/>
      <c r="O45" s="6">
        <f>IFERROR(VLOOKUP(A45,'درآمد ناشی از تغییر قیمت اوراق'!A:Q,17,0),0)</f>
        <v>-866924690</v>
      </c>
      <c r="P45" s="6"/>
      <c r="Q45" s="6">
        <f>IFERROR(VLOOKUP(A45,'درآمد ناشی از فروش'!A:Q,17,0),0)</f>
        <v>0</v>
      </c>
      <c r="R45" s="6"/>
      <c r="S45" s="6">
        <f t="shared" si="6"/>
        <v>-633218543</v>
      </c>
      <c r="T45" s="6"/>
      <c r="U45" s="1">
        <f t="shared" si="1"/>
        <v>-3.1608832056978297E-4</v>
      </c>
    </row>
    <row r="46" spans="1:21" ht="21" x14ac:dyDescent="0.55000000000000004">
      <c r="A46" s="27" t="s">
        <v>104</v>
      </c>
      <c r="C46" s="6">
        <f>IFERROR(VLOOKUP(A46,'درآمد سود سهام'!A:S,13,0),0)</f>
        <v>0</v>
      </c>
      <c r="D46" s="6"/>
      <c r="E46" s="6">
        <f>IFERROR(VLOOKUP(A46,'درآمد ناشی از تغییر قیمت اوراق'!A:Q,9,0),0)</f>
        <v>407583235</v>
      </c>
      <c r="F46" s="6"/>
      <c r="G46" s="6">
        <f>IFERROR(VLOOKUP(A46,'درآمد ناشی از فروش'!A:Q,9,0),0)</f>
        <v>0</v>
      </c>
      <c r="H46" s="6"/>
      <c r="I46" s="6">
        <f t="shared" si="5"/>
        <v>407583235</v>
      </c>
      <c r="J46" s="6"/>
      <c r="K46" s="1">
        <f t="shared" si="0"/>
        <v>6.3084668330054376E-4</v>
      </c>
      <c r="L46" s="6"/>
      <c r="M46" s="6">
        <f>IFERROR(VLOOKUP(A46,'درآمد سود سهام'!A:S,19,0),0)</f>
        <v>428131031</v>
      </c>
      <c r="N46" s="6"/>
      <c r="O46" s="6">
        <f>IFERROR(VLOOKUP(A46,'درآمد ناشی از تغییر قیمت اوراق'!A:Q,17,0),0)</f>
        <v>514385603</v>
      </c>
      <c r="P46" s="6"/>
      <c r="Q46" s="6">
        <f>IFERROR(VLOOKUP(A46,'درآمد ناشی از فروش'!A:Q,17,0),0)</f>
        <v>213354029</v>
      </c>
      <c r="R46" s="6"/>
      <c r="S46" s="6">
        <f t="shared" si="6"/>
        <v>1155870663</v>
      </c>
      <c r="T46" s="6"/>
      <c r="U46" s="1">
        <f t="shared" si="1"/>
        <v>5.7698439299108076E-4</v>
      </c>
    </row>
    <row r="47" spans="1:21" ht="21" x14ac:dyDescent="0.55000000000000004">
      <c r="A47" s="27" t="s">
        <v>106</v>
      </c>
      <c r="C47" s="6">
        <f>IFERROR(VLOOKUP(A47,'درآمد سود سهام'!A:S,13,0),0)</f>
        <v>0</v>
      </c>
      <c r="D47" s="6"/>
      <c r="E47" s="6">
        <f>IFERROR(VLOOKUP(A47,'درآمد ناشی از تغییر قیمت اوراق'!A:Q,9,0),0)</f>
        <v>-7172091388</v>
      </c>
      <c r="F47" s="6"/>
      <c r="G47" s="6">
        <f>IFERROR(VLOOKUP(A47,'درآمد ناشی از فروش'!A:Q,9,0),0)</f>
        <v>1874161567</v>
      </c>
      <c r="H47" s="6"/>
      <c r="I47" s="6">
        <f t="shared" si="5"/>
        <v>-5297929821</v>
      </c>
      <c r="J47" s="6"/>
      <c r="K47" s="1">
        <f t="shared" si="0"/>
        <v>-8.1999973721610352E-3</v>
      </c>
      <c r="L47" s="6"/>
      <c r="M47" s="6">
        <f>IFERROR(VLOOKUP(A47,'درآمد سود سهام'!A:S,19,0),0)</f>
        <v>523571799</v>
      </c>
      <c r="N47" s="6"/>
      <c r="O47" s="6">
        <f>IFERROR(VLOOKUP(A47,'درآمد ناشی از تغییر قیمت اوراق'!A:Q,17,0),0)</f>
        <v>13566721341</v>
      </c>
      <c r="P47" s="6"/>
      <c r="Q47" s="6">
        <f>IFERROR(VLOOKUP(A47,'درآمد ناشی از فروش'!A:Q,17,0),0)</f>
        <v>6289678244</v>
      </c>
      <c r="R47" s="6"/>
      <c r="S47" s="6">
        <f t="shared" si="6"/>
        <v>20379971384</v>
      </c>
      <c r="T47" s="6"/>
      <c r="U47" s="1">
        <f t="shared" si="1"/>
        <v>1.0173219024049955E-2</v>
      </c>
    </row>
    <row r="48" spans="1:21" ht="21" x14ac:dyDescent="0.55000000000000004">
      <c r="A48" s="27" t="s">
        <v>96</v>
      </c>
      <c r="C48" s="6">
        <f>IFERROR(VLOOKUP(A48,'درآمد سود سهام'!A:S,13,0),0)</f>
        <v>0</v>
      </c>
      <c r="D48" s="6"/>
      <c r="E48" s="6">
        <f>IFERROR(VLOOKUP(A48,'درآمد ناشی از تغییر قیمت اوراق'!A:Q,9,0),0)</f>
        <v>0</v>
      </c>
      <c r="F48" s="6"/>
      <c r="G48" s="6">
        <f>IFERROR(VLOOKUP(A48,'درآمد ناشی از فروش'!A:Q,9,0),0)</f>
        <v>0</v>
      </c>
      <c r="H48" s="6"/>
      <c r="I48" s="6">
        <f t="shared" si="5"/>
        <v>0</v>
      </c>
      <c r="J48" s="6"/>
      <c r="K48" s="1">
        <f t="shared" si="0"/>
        <v>0</v>
      </c>
      <c r="L48" s="6"/>
      <c r="M48" s="6">
        <f>IFERROR(VLOOKUP(A48,'درآمد سود سهام'!A:S,19,0),0)</f>
        <v>0</v>
      </c>
      <c r="N48" s="6"/>
      <c r="O48" s="6">
        <f>IFERROR(VLOOKUP(A48,'درآمد ناشی از تغییر قیمت اوراق'!A:Q,17,0),0)</f>
        <v>0</v>
      </c>
      <c r="P48" s="6"/>
      <c r="Q48" s="6">
        <f>IFERROR(VLOOKUP(A48,'درآمد ناشی از فروش'!A:Q,17,0),0)</f>
        <v>41095950420</v>
      </c>
      <c r="R48" s="6"/>
      <c r="S48" s="6">
        <f t="shared" si="6"/>
        <v>41095950420</v>
      </c>
      <c r="T48" s="6"/>
      <c r="U48" s="1">
        <f t="shared" si="1"/>
        <v>2.0514165439524827E-2</v>
      </c>
    </row>
    <row r="49" spans="1:21" ht="21" x14ac:dyDescent="0.55000000000000004">
      <c r="A49" s="27" t="s">
        <v>101</v>
      </c>
      <c r="C49" s="6">
        <f>IFERROR(VLOOKUP(A49,'درآمد سود سهام'!A:S,13,0),0)</f>
        <v>0</v>
      </c>
      <c r="D49" s="6"/>
      <c r="E49" s="6">
        <f>IFERROR(VLOOKUP(A49,'درآمد ناشی از تغییر قیمت اوراق'!A:Q,9,0),0)</f>
        <v>41930259540</v>
      </c>
      <c r="F49" s="6"/>
      <c r="G49" s="6">
        <f>IFERROR(VLOOKUP(A49,'درآمد ناشی از فروش'!A:Q,9,0),0)</f>
        <v>36709311003</v>
      </c>
      <c r="H49" s="6"/>
      <c r="I49" s="6">
        <f t="shared" si="5"/>
        <v>78639570543</v>
      </c>
      <c r="J49" s="6"/>
      <c r="K49" s="1">
        <f t="shared" si="0"/>
        <v>0.12171627288161323</v>
      </c>
      <c r="L49" s="6"/>
      <c r="M49" s="6">
        <f>IFERROR(VLOOKUP(A49,'درآمد سود سهام'!A:S,19,0),0)</f>
        <v>14642301088</v>
      </c>
      <c r="N49" s="6"/>
      <c r="O49" s="6">
        <f>IFERROR(VLOOKUP(A49,'درآمد ناشی از تغییر قیمت اوراق'!A:Q,17,0),0)</f>
        <v>106915546238</v>
      </c>
      <c r="P49" s="6"/>
      <c r="Q49" s="6">
        <f>IFERROR(VLOOKUP(A49,'درآمد ناشی از فروش'!A:Q,17,0),0)</f>
        <v>38751759253</v>
      </c>
      <c r="R49" s="6"/>
      <c r="S49" s="6">
        <f t="shared" si="6"/>
        <v>160309606579</v>
      </c>
      <c r="T49" s="6"/>
      <c r="U49" s="1">
        <f t="shared" si="1"/>
        <v>8.0022916061001606E-2</v>
      </c>
    </row>
    <row r="50" spans="1:21" ht="21" x14ac:dyDescent="0.55000000000000004">
      <c r="A50" s="27" t="s">
        <v>110</v>
      </c>
      <c r="C50" s="6">
        <f>IFERROR(VLOOKUP(A50,'درآمد سود سهام'!A:S,13,0),0)</f>
        <v>0</v>
      </c>
      <c r="D50" s="6"/>
      <c r="E50" s="6">
        <f>IFERROR(VLOOKUP(A50,'درآمد ناشی از تغییر قیمت اوراق'!A:Q,9,0),0)</f>
        <v>16068826078</v>
      </c>
      <c r="F50" s="6"/>
      <c r="G50" s="6">
        <f>IFERROR(VLOOKUP(A50,'درآمد ناشی از فروش'!A:Q,9,0),0)</f>
        <v>19397747007</v>
      </c>
      <c r="H50" s="6"/>
      <c r="I50" s="6">
        <f t="shared" ref="I50:I73" si="7">+G50+E50+C50</f>
        <v>35466573085</v>
      </c>
      <c r="J50" s="6"/>
      <c r="K50" s="1">
        <f t="shared" si="0"/>
        <v>5.4894235281067398E-2</v>
      </c>
      <c r="L50" s="6"/>
      <c r="M50" s="6">
        <f>IFERROR(VLOOKUP(A50,'درآمد سود سهام'!A:S,19,0),0)</f>
        <v>1424671210</v>
      </c>
      <c r="N50" s="6"/>
      <c r="O50" s="6">
        <f>IFERROR(VLOOKUP(A50,'درآمد ناشی از تغییر قیمت اوراق'!A:Q,17,0),0)</f>
        <v>25776649129</v>
      </c>
      <c r="P50" s="6"/>
      <c r="Q50" s="6">
        <f>IFERROR(VLOOKUP(A50,'درآمد ناشی از فروش'!A:Q,17,0),0)</f>
        <v>21863567524</v>
      </c>
      <c r="R50" s="6"/>
      <c r="S50" s="6">
        <f t="shared" ref="S50:S73" si="8">+Q50+O50+M50</f>
        <v>49064887863</v>
      </c>
      <c r="T50" s="6"/>
      <c r="U50" s="1">
        <f t="shared" si="1"/>
        <v>2.4492078090581747E-2</v>
      </c>
    </row>
    <row r="51" spans="1:21" ht="21" x14ac:dyDescent="0.55000000000000004">
      <c r="A51" s="27" t="s">
        <v>111</v>
      </c>
      <c r="C51" s="6">
        <f>IFERROR(VLOOKUP(A51,'درآمد سود سهام'!A:S,13,0),0)</f>
        <v>0</v>
      </c>
      <c r="D51" s="6"/>
      <c r="E51" s="6">
        <f>IFERROR(VLOOKUP(A51,'درآمد ناشی از تغییر قیمت اوراق'!A:Q,9,0),0)</f>
        <v>-5078806629</v>
      </c>
      <c r="F51" s="6"/>
      <c r="G51" s="6">
        <f>IFERROR(VLOOKUP(A51,'درآمد ناشی از فروش'!A:Q,9,0),0)</f>
        <v>2708068052</v>
      </c>
      <c r="H51" s="6"/>
      <c r="I51" s="6">
        <f t="shared" si="7"/>
        <v>-2370738577</v>
      </c>
      <c r="J51" s="6"/>
      <c r="K51" s="1">
        <f t="shared" si="0"/>
        <v>-3.6693672355613467E-3</v>
      </c>
      <c r="L51" s="6"/>
      <c r="M51" s="6">
        <f>IFERROR(VLOOKUP(A51,'درآمد سود سهام'!A:S,19,0),0)</f>
        <v>3508279950</v>
      </c>
      <c r="N51" s="6"/>
      <c r="O51" s="6">
        <f>IFERROR(VLOOKUP(A51,'درآمد ناشی از تغییر قیمت اوراق'!A:Q,17,0),0)</f>
        <v>-2870882121</v>
      </c>
      <c r="P51" s="6"/>
      <c r="Q51" s="6">
        <f>IFERROR(VLOOKUP(A51,'درآمد ناشی از فروش'!A:Q,17,0),0)</f>
        <v>3434602267</v>
      </c>
      <c r="R51" s="6"/>
      <c r="S51" s="6">
        <f t="shared" si="8"/>
        <v>4072000096</v>
      </c>
      <c r="T51" s="6"/>
      <c r="U51" s="1">
        <f t="shared" si="1"/>
        <v>2.0326500004353709E-3</v>
      </c>
    </row>
    <row r="52" spans="1:21" ht="21" x14ac:dyDescent="0.55000000000000004">
      <c r="A52" s="27" t="s">
        <v>117</v>
      </c>
      <c r="C52" s="6">
        <f>IFERROR(VLOOKUP(A52,'درآمد سود سهام'!A:S,13,0),0)</f>
        <v>0</v>
      </c>
      <c r="D52" s="6"/>
      <c r="E52" s="6">
        <f>IFERROR(VLOOKUP(A52,'درآمد ناشی از تغییر قیمت اوراق'!A:Q,9,0),0)</f>
        <v>8429584766</v>
      </c>
      <c r="F52" s="6"/>
      <c r="G52" s="6">
        <f>IFERROR(VLOOKUP(A52,'درآمد ناشی از فروش'!A:Q,9,0),0)</f>
        <v>241410508</v>
      </c>
      <c r="H52" s="6"/>
      <c r="I52" s="6">
        <f t="shared" ref="I52:I71" si="9">+G52+E52+C52</f>
        <v>8670995274</v>
      </c>
      <c r="J52" s="6"/>
      <c r="K52" s="1">
        <f>+I52/$I$84</f>
        <v>1.3420739961293034E-2</v>
      </c>
      <c r="L52" s="6"/>
      <c r="M52" s="6">
        <f>IFERROR(VLOOKUP(A52,'درآمد سود سهام'!A:S,19,0),0)</f>
        <v>0</v>
      </c>
      <c r="N52" s="6"/>
      <c r="O52" s="6">
        <f>IFERROR(VLOOKUP(A52,'درآمد ناشی از تغییر قیمت اوراق'!A:Q,17,0),0)</f>
        <v>5551650273</v>
      </c>
      <c r="P52" s="6"/>
      <c r="Q52" s="6">
        <f>IFERROR(VLOOKUP(A52,'درآمد ناشی از فروش'!A:Q,17,0),0)</f>
        <v>241410508</v>
      </c>
      <c r="R52" s="6"/>
      <c r="S52" s="6">
        <f t="shared" ref="S52:S71" si="10">+Q52+O52+M52</f>
        <v>5793060781</v>
      </c>
      <c r="T52" s="6"/>
      <c r="U52" s="1">
        <f>+S52/$S$84</f>
        <v>2.8917644207790759E-3</v>
      </c>
    </row>
    <row r="53" spans="1:21" ht="21" x14ac:dyDescent="0.55000000000000004">
      <c r="A53" s="27" t="s">
        <v>118</v>
      </c>
      <c r="C53" s="6">
        <f>IFERROR(VLOOKUP(A53,'درآمد سود سهام'!A:S,13,0),0)</f>
        <v>0</v>
      </c>
      <c r="D53" s="6"/>
      <c r="E53" s="6">
        <f>IFERROR(VLOOKUP(A53,'درآمد ناشی از تغییر قیمت اوراق'!A:Q,9,0),0)</f>
        <v>0</v>
      </c>
      <c r="F53" s="6"/>
      <c r="G53" s="6">
        <f>IFERROR(VLOOKUP(A53,'درآمد ناشی از فروش'!A:Q,9,0),0)</f>
        <v>6392745348</v>
      </c>
      <c r="H53" s="6"/>
      <c r="I53" s="6">
        <f t="shared" si="9"/>
        <v>6392745348</v>
      </c>
      <c r="J53" s="6"/>
      <c r="K53" s="1">
        <f>+I53/$I$84</f>
        <v>9.894524243546917E-3</v>
      </c>
      <c r="L53" s="6"/>
      <c r="M53" s="6">
        <f>IFERROR(VLOOKUP(A53,'درآمد سود سهام'!A:S,19,0),0)</f>
        <v>0</v>
      </c>
      <c r="N53" s="6"/>
      <c r="O53" s="6">
        <f>IFERROR(VLOOKUP(A53,'درآمد ناشی از تغییر قیمت اوراق'!A:Q,17,0),0)</f>
        <v>0</v>
      </c>
      <c r="P53" s="6"/>
      <c r="Q53" s="6">
        <f>IFERROR(VLOOKUP(A53,'درآمد ناشی از فروش'!A:Q,17,0),0)</f>
        <v>7667967412</v>
      </c>
      <c r="R53" s="6"/>
      <c r="S53" s="6">
        <f t="shared" si="10"/>
        <v>7667967412</v>
      </c>
      <c r="T53" s="6"/>
      <c r="U53" s="1">
        <f>+S53/$S$84</f>
        <v>3.8276752445686119E-3</v>
      </c>
    </row>
    <row r="54" spans="1:21" ht="21" x14ac:dyDescent="0.55000000000000004">
      <c r="A54" s="27" t="s">
        <v>62</v>
      </c>
      <c r="C54" s="6">
        <f>IFERROR(VLOOKUP(A54,'درآمد سود سهام'!A:S,13,0),0)</f>
        <v>0</v>
      </c>
      <c r="D54" s="6"/>
      <c r="E54" s="6">
        <f>IFERROR(VLOOKUP(A54,'درآمد ناشی از تغییر قیمت اوراق'!A:Q,9,0),0)</f>
        <v>0</v>
      </c>
      <c r="F54" s="6"/>
      <c r="G54" s="6">
        <f>IFERROR(VLOOKUP(A54,'درآمد ناشی از فروش'!A:Q,9,0),0)</f>
        <v>0</v>
      </c>
      <c r="H54" s="6"/>
      <c r="I54" s="6">
        <f t="shared" si="9"/>
        <v>0</v>
      </c>
      <c r="J54" s="6"/>
      <c r="K54" s="1">
        <f>+I54/$I$84</f>
        <v>0</v>
      </c>
      <c r="L54" s="6"/>
      <c r="M54" s="6">
        <f>IFERROR(VLOOKUP(A54,'درآمد سود سهام'!A:S,19,0),0)</f>
        <v>0</v>
      </c>
      <c r="N54" s="6"/>
      <c r="O54" s="6">
        <f>IFERROR(VLOOKUP(A54,'درآمد ناشی از تغییر قیمت اوراق'!A:Q,17,0),0)</f>
        <v>0</v>
      </c>
      <c r="P54" s="6"/>
      <c r="Q54" s="6">
        <f>IFERROR(VLOOKUP(A54,'درآمد ناشی از فروش'!A:Q,17,0),0)</f>
        <v>0</v>
      </c>
      <c r="R54" s="6"/>
      <c r="S54" s="6">
        <f t="shared" si="10"/>
        <v>0</v>
      </c>
      <c r="T54" s="6"/>
      <c r="U54" s="1">
        <f>+S54/$S$84</f>
        <v>0</v>
      </c>
    </row>
    <row r="55" spans="1:21" ht="21" x14ac:dyDescent="0.55000000000000004">
      <c r="A55" s="27" t="s">
        <v>128</v>
      </c>
      <c r="C55" s="6">
        <f>IFERROR(VLOOKUP(A55,'درآمد سود سهام'!A:S,13,0),0)</f>
        <v>0</v>
      </c>
      <c r="D55" s="6"/>
      <c r="E55" s="6">
        <f>IFERROR(VLOOKUP(A55,'درآمد ناشی از تغییر قیمت اوراق'!A:Q,9,0),0)</f>
        <v>-9049528367</v>
      </c>
      <c r="F55" s="6"/>
      <c r="G55" s="6">
        <f>IFERROR(VLOOKUP(A55,'درآمد ناشی از فروش'!A:Q,9,0),0)</f>
        <v>-196028861</v>
      </c>
      <c r="H55" s="6"/>
      <c r="I55" s="6">
        <f t="shared" ref="I55:I69" si="11">+G55+E55+C55</f>
        <v>-9245557228</v>
      </c>
      <c r="J55" s="6"/>
      <c r="K55" s="1">
        <f t="shared" ref="K55:K69" si="12">+I55/$I$84</f>
        <v>-1.4310031943657273E-2</v>
      </c>
      <c r="L55" s="6"/>
      <c r="M55" s="6">
        <f>IFERROR(VLOOKUP(A55,'درآمد سود سهام'!A:S,19,0),0)</f>
        <v>0</v>
      </c>
      <c r="N55" s="6"/>
      <c r="O55" s="6">
        <f>IFERROR(VLOOKUP(A55,'درآمد ناشی از تغییر قیمت اوراق'!A:Q,17,0),0)</f>
        <v>-9049528367</v>
      </c>
      <c r="P55" s="6"/>
      <c r="Q55" s="6">
        <f>IFERROR(VLOOKUP(A55,'درآمد ناشی از فروش'!A:Q,17,0),0)</f>
        <v>-196028861</v>
      </c>
      <c r="R55" s="6"/>
      <c r="S55" s="6">
        <f t="shared" ref="S55:S69" si="13">+Q55+O55+M55</f>
        <v>-9245557228</v>
      </c>
      <c r="T55" s="6"/>
      <c r="U55" s="1">
        <f t="shared" ref="U55:U69" si="14">+S55/$S$84</f>
        <v>-4.6151722643572963E-3</v>
      </c>
    </row>
    <row r="56" spans="1:21" ht="21" x14ac:dyDescent="0.55000000000000004">
      <c r="A56" s="27" t="s">
        <v>131</v>
      </c>
      <c r="C56" s="6">
        <f>IFERROR(VLOOKUP(A56,'درآمد سود سهام'!A:S,13,0),0)</f>
        <v>0</v>
      </c>
      <c r="D56" s="6"/>
      <c r="E56" s="6">
        <f>IFERROR(VLOOKUP(A56,'درآمد ناشی از تغییر قیمت اوراق'!A:Q,9,0),0)</f>
        <v>2338839119</v>
      </c>
      <c r="F56" s="6"/>
      <c r="G56" s="6">
        <f>IFERROR(VLOOKUP(A56,'درآمد ناشی از فروش'!A:Q,9,0),0)</f>
        <v>2929550019</v>
      </c>
      <c r="H56" s="6"/>
      <c r="I56" s="6">
        <f t="shared" si="11"/>
        <v>5268389138</v>
      </c>
      <c r="J56" s="6"/>
      <c r="K56" s="1">
        <f t="shared" si="12"/>
        <v>8.1542750747437172E-3</v>
      </c>
      <c r="L56" s="6"/>
      <c r="M56" s="6">
        <f>IFERROR(VLOOKUP(A56,'درآمد سود سهام'!A:S,19,0),0)</f>
        <v>0</v>
      </c>
      <c r="N56" s="6"/>
      <c r="O56" s="6">
        <f>IFERROR(VLOOKUP(A56,'درآمد ناشی از تغییر قیمت اوراق'!A:Q,17,0),0)</f>
        <v>2338839119</v>
      </c>
      <c r="P56" s="6"/>
      <c r="Q56" s="6">
        <f>IFERROR(VLOOKUP(A56,'درآمد ناشی از فروش'!A:Q,17,0),0)</f>
        <v>2929550019</v>
      </c>
      <c r="R56" s="6"/>
      <c r="S56" s="6">
        <f t="shared" si="13"/>
        <v>5268389138</v>
      </c>
      <c r="T56" s="6"/>
      <c r="U56" s="1">
        <f t="shared" si="14"/>
        <v>2.6298602483258398E-3</v>
      </c>
    </row>
    <row r="57" spans="1:21" ht="21" x14ac:dyDescent="0.55000000000000004">
      <c r="A57" s="27" t="s">
        <v>132</v>
      </c>
      <c r="C57" s="6">
        <f>IFERROR(VLOOKUP(A57,'درآمد سود سهام'!A:S,13,0),0)</f>
        <v>0</v>
      </c>
      <c r="D57" s="6"/>
      <c r="E57" s="6">
        <f>IFERROR(VLOOKUP(A57,'درآمد ناشی از تغییر قیمت اوراق'!A:Q,9,0),0)</f>
        <v>776850955</v>
      </c>
      <c r="F57" s="6"/>
      <c r="G57" s="6">
        <f>IFERROR(VLOOKUP(A57,'درآمد ناشی از فروش'!A:Q,9,0),0)</f>
        <v>776850986</v>
      </c>
      <c r="H57" s="6"/>
      <c r="I57" s="6">
        <f t="shared" si="11"/>
        <v>1553701941</v>
      </c>
      <c r="J57" s="6"/>
      <c r="K57" s="1">
        <f t="shared" si="12"/>
        <v>2.4047792748822633E-3</v>
      </c>
      <c r="L57" s="6"/>
      <c r="M57" s="6">
        <f>IFERROR(VLOOKUP(A57,'درآمد سود سهام'!A:S,19,0),0)</f>
        <v>0</v>
      </c>
      <c r="N57" s="6"/>
      <c r="O57" s="6">
        <f>IFERROR(VLOOKUP(A57,'درآمد ناشی از تغییر قیمت اوراق'!A:Q,17,0),0)</f>
        <v>776850955</v>
      </c>
      <c r="P57" s="6"/>
      <c r="Q57" s="6">
        <f>IFERROR(VLOOKUP(A57,'درآمد ناشی از فروش'!A:Q,17,0),0)</f>
        <v>776850986</v>
      </c>
      <c r="R57" s="6"/>
      <c r="S57" s="6">
        <f t="shared" si="13"/>
        <v>1553701941</v>
      </c>
      <c r="T57" s="6"/>
      <c r="U57" s="1">
        <f t="shared" si="14"/>
        <v>7.7557273492021223E-4</v>
      </c>
    </row>
    <row r="58" spans="1:21" ht="21" x14ac:dyDescent="0.55000000000000004">
      <c r="A58" s="27" t="s">
        <v>127</v>
      </c>
      <c r="C58" s="6">
        <f>IFERROR(VLOOKUP(A58,'درآمد سود سهام'!A:S,13,0),0)</f>
        <v>0</v>
      </c>
      <c r="D58" s="6"/>
      <c r="E58" s="6">
        <f>IFERROR(VLOOKUP(A58,'درآمد ناشی از تغییر قیمت اوراق'!A:Q,9,0),0)</f>
        <v>1040355708</v>
      </c>
      <c r="F58" s="6"/>
      <c r="G58" s="6">
        <f>IFERROR(VLOOKUP(A58,'درآمد ناشی از فروش'!A:Q,9,0),0)</f>
        <v>0</v>
      </c>
      <c r="H58" s="6"/>
      <c r="I58" s="6">
        <f t="shared" ref="I58:I63" si="15">+G58+E58+C58</f>
        <v>1040355708</v>
      </c>
      <c r="J58" s="6"/>
      <c r="K58" s="1">
        <f t="shared" ref="K58:K63" si="16">+I58/$I$84</f>
        <v>1.6102353862631003E-3</v>
      </c>
      <c r="L58" s="6"/>
      <c r="M58" s="6">
        <f>IFERROR(VLOOKUP(A58,'درآمد سود سهام'!A:S,19,0),0)</f>
        <v>0</v>
      </c>
      <c r="N58" s="6"/>
      <c r="O58" s="6">
        <f>IFERROR(VLOOKUP(A58,'درآمد ناشی از تغییر قیمت اوراق'!A:Q,17,0),0)</f>
        <v>1040355708</v>
      </c>
      <c r="P58" s="6"/>
      <c r="Q58" s="6">
        <f>IFERROR(VLOOKUP(A58,'درآمد ناشی از فروش'!A:Q,17,0),0)</f>
        <v>0</v>
      </c>
      <c r="R58" s="6"/>
      <c r="S58" s="6">
        <f t="shared" ref="S58:S63" si="17">+Q58+O58+M58</f>
        <v>1040355708</v>
      </c>
      <c r="T58" s="6"/>
      <c r="U58" s="1">
        <f t="shared" ref="U58:U63" si="18">+S58/$S$84</f>
        <v>5.1932195001577438E-4</v>
      </c>
    </row>
    <row r="59" spans="1:21" ht="21" x14ac:dyDescent="0.55000000000000004">
      <c r="A59" s="27" t="s">
        <v>129</v>
      </c>
      <c r="C59" s="6">
        <f>IFERROR(VLOOKUP(A59,'درآمد سود سهام'!A:S,13,0),0)</f>
        <v>0</v>
      </c>
      <c r="D59" s="6"/>
      <c r="E59" s="6">
        <f>IFERROR(VLOOKUP(A59,'درآمد ناشی از تغییر قیمت اوراق'!A:Q,9,0),0)</f>
        <v>79154469</v>
      </c>
      <c r="F59" s="6"/>
      <c r="G59" s="6">
        <f>IFERROR(VLOOKUP(A59,'درآمد ناشی از فروش'!A:Q,9,0),0)</f>
        <v>0</v>
      </c>
      <c r="H59" s="6"/>
      <c r="I59" s="6">
        <f t="shared" si="15"/>
        <v>79154469</v>
      </c>
      <c r="J59" s="6"/>
      <c r="K59" s="1">
        <f t="shared" si="16"/>
        <v>1.2251321926198881E-4</v>
      </c>
      <c r="L59" s="6"/>
      <c r="M59" s="6">
        <f>IFERROR(VLOOKUP(A59,'درآمد سود سهام'!A:S,19,0),0)</f>
        <v>0</v>
      </c>
      <c r="N59" s="6"/>
      <c r="O59" s="6">
        <f>IFERROR(VLOOKUP(A59,'درآمد ناشی از تغییر قیمت اوراق'!A:Q,17,0),0)</f>
        <v>79154469</v>
      </c>
      <c r="P59" s="6"/>
      <c r="Q59" s="6">
        <f>IFERROR(VLOOKUP(A59,'درآمد ناشی از فروش'!A:Q,17,0),0)</f>
        <v>0</v>
      </c>
      <c r="R59" s="6"/>
      <c r="S59" s="6">
        <f t="shared" si="17"/>
        <v>79154469</v>
      </c>
      <c r="T59" s="6"/>
      <c r="U59" s="1">
        <f t="shared" si="18"/>
        <v>3.9512113863985417E-5</v>
      </c>
    </row>
    <row r="60" spans="1:21" ht="21" x14ac:dyDescent="0.55000000000000004">
      <c r="A60" s="27" t="s">
        <v>130</v>
      </c>
      <c r="C60" s="6">
        <f>IFERROR(VLOOKUP(A60,'درآمد سود سهام'!A:S,13,0),0)</f>
        <v>0</v>
      </c>
      <c r="D60" s="6"/>
      <c r="E60" s="6">
        <f>IFERROR(VLOOKUP(A60,'درآمد ناشی از تغییر قیمت اوراق'!A:Q,9,0),0)</f>
        <v>-116000000</v>
      </c>
      <c r="F60" s="6"/>
      <c r="G60" s="6">
        <f>IFERROR(VLOOKUP(A60,'درآمد ناشی از فروش'!A:Q,9,0),0)</f>
        <v>0</v>
      </c>
      <c r="H60" s="6"/>
      <c r="I60" s="6">
        <f t="shared" si="15"/>
        <v>-116000000</v>
      </c>
      <c r="J60" s="6"/>
      <c r="K60" s="1">
        <f t="shared" si="16"/>
        <v>-1.7954176957956348E-4</v>
      </c>
      <c r="L60" s="6"/>
      <c r="M60" s="6">
        <f>IFERROR(VLOOKUP(A60,'درآمد سود سهام'!A:S,19,0),0)</f>
        <v>0</v>
      </c>
      <c r="N60" s="6"/>
      <c r="O60" s="6">
        <f>IFERROR(VLOOKUP(A60,'درآمد ناشی از تغییر قیمت اوراق'!A:Q,17,0),0)</f>
        <v>-116000000</v>
      </c>
      <c r="P60" s="6"/>
      <c r="Q60" s="6">
        <f>IFERROR(VLOOKUP(A60,'درآمد ناشی از فروش'!A:Q,17,0),0)</f>
        <v>0</v>
      </c>
      <c r="R60" s="6"/>
      <c r="S60" s="6">
        <f t="shared" si="17"/>
        <v>-116000000</v>
      </c>
      <c r="T60" s="6"/>
      <c r="U60" s="1">
        <f t="shared" si="18"/>
        <v>-5.7904566427226093E-5</v>
      </c>
    </row>
    <row r="61" spans="1:21" ht="21" x14ac:dyDescent="0.55000000000000004">
      <c r="A61" s="27" t="s">
        <v>138</v>
      </c>
      <c r="C61" s="6">
        <f>IFERROR(VLOOKUP(A61,'درآمد سود سهام'!A:S,13,0),0)</f>
        <v>0</v>
      </c>
      <c r="D61" s="6"/>
      <c r="E61" s="6">
        <f>IFERROR(VLOOKUP(A61,'درآمد ناشی از تغییر قیمت اوراق'!A:Q,9,0),0)</f>
        <v>313759772</v>
      </c>
      <c r="F61" s="6"/>
      <c r="G61" s="6">
        <f>IFERROR(VLOOKUP(A61,'درآمد ناشی از فروش'!A:Q,9,0),0)</f>
        <v>0</v>
      </c>
      <c r="H61" s="6"/>
      <c r="I61" s="6">
        <f t="shared" si="15"/>
        <v>313759772</v>
      </c>
      <c r="J61" s="6"/>
      <c r="K61" s="1">
        <f t="shared" si="16"/>
        <v>4.8562917834276185E-4</v>
      </c>
      <c r="L61" s="6"/>
      <c r="M61" s="6">
        <f>IFERROR(VLOOKUP(A61,'درآمد سود سهام'!A:S,19,0),0)</f>
        <v>0</v>
      </c>
      <c r="N61" s="6"/>
      <c r="O61" s="6">
        <f>IFERROR(VLOOKUP(A61,'درآمد ناشی از تغییر قیمت اوراق'!A:Q,17,0),0)</f>
        <v>313759772</v>
      </c>
      <c r="P61" s="6"/>
      <c r="Q61" s="6">
        <f>IFERROR(VLOOKUP(A61,'درآمد ناشی از فروش'!A:Q,17,0),0)</f>
        <v>0</v>
      </c>
      <c r="R61" s="6"/>
      <c r="S61" s="6">
        <f t="shared" si="17"/>
        <v>313759772</v>
      </c>
      <c r="T61" s="6"/>
      <c r="U61" s="1">
        <f t="shared" si="18"/>
        <v>1.566217548272872E-4</v>
      </c>
    </row>
    <row r="62" spans="1:21" ht="21" x14ac:dyDescent="0.55000000000000004">
      <c r="A62" s="27" t="s">
        <v>133</v>
      </c>
      <c r="C62" s="6">
        <f>IFERROR(VLOOKUP(A62,'درآمد سود سهام'!A:S,13,0),0)</f>
        <v>0</v>
      </c>
      <c r="D62" s="6"/>
      <c r="E62" s="6">
        <f>IFERROR(VLOOKUP(A62,'درآمد ناشی از تغییر قیمت اوراق'!A:Q,9,0),0)</f>
        <v>0</v>
      </c>
      <c r="F62" s="6"/>
      <c r="G62" s="6">
        <f>IFERROR(VLOOKUP(A62,'درآمد ناشی از فروش'!A:Q,9,0),0)</f>
        <v>875097752</v>
      </c>
      <c r="H62" s="6"/>
      <c r="I62" s="6">
        <f t="shared" si="15"/>
        <v>875097752</v>
      </c>
      <c r="J62" s="6"/>
      <c r="K62" s="1">
        <f t="shared" si="16"/>
        <v>1.3544534392170517E-3</v>
      </c>
      <c r="L62" s="6"/>
      <c r="M62" s="6">
        <f>IFERROR(VLOOKUP(A62,'درآمد سود سهام'!A:S,19,0),0)</f>
        <v>0</v>
      </c>
      <c r="N62" s="6"/>
      <c r="O62" s="6">
        <f>IFERROR(VLOOKUP(A62,'درآمد ناشی از تغییر قیمت اوراق'!A:Q,17,0),0)</f>
        <v>0</v>
      </c>
      <c r="P62" s="6"/>
      <c r="Q62" s="6">
        <f>IFERROR(VLOOKUP(A62,'درآمد ناشی از فروش'!A:Q,17,0),0)</f>
        <v>875097752</v>
      </c>
      <c r="R62" s="6"/>
      <c r="S62" s="6">
        <f t="shared" si="17"/>
        <v>875097752</v>
      </c>
      <c r="T62" s="6"/>
      <c r="U62" s="1">
        <f t="shared" si="18"/>
        <v>4.3682893026724334E-4</v>
      </c>
    </row>
    <row r="63" spans="1:21" ht="21" x14ac:dyDescent="0.55000000000000004">
      <c r="A63" s="27" t="s">
        <v>134</v>
      </c>
      <c r="C63" s="6">
        <f>IFERROR(VLOOKUP(A63,'درآمد سود سهام'!A:S,13,0),0)</f>
        <v>0</v>
      </c>
      <c r="D63" s="6"/>
      <c r="E63" s="6">
        <f>IFERROR(VLOOKUP(A63,'درآمد ناشی از تغییر قیمت اوراق'!A:Q,9,0),0)</f>
        <v>0</v>
      </c>
      <c r="F63" s="6"/>
      <c r="G63" s="6">
        <f>IFERROR(VLOOKUP(A63,'درآمد ناشی از فروش'!A:Q,9,0),0)</f>
        <v>360093323</v>
      </c>
      <c r="H63" s="6"/>
      <c r="I63" s="6">
        <f t="shared" si="15"/>
        <v>360093323</v>
      </c>
      <c r="J63" s="6"/>
      <c r="K63" s="1">
        <f t="shared" si="16"/>
        <v>5.5734303814832182E-4</v>
      </c>
      <c r="L63" s="6"/>
      <c r="M63" s="6">
        <f>IFERROR(VLOOKUP(A63,'درآمد سود سهام'!A:S,19,0),0)</f>
        <v>0</v>
      </c>
      <c r="N63" s="6"/>
      <c r="O63" s="6">
        <f>IFERROR(VLOOKUP(A63,'درآمد ناشی از تغییر قیمت اوراق'!A:Q,17,0),0)</f>
        <v>0</v>
      </c>
      <c r="P63" s="6"/>
      <c r="Q63" s="6">
        <f>IFERROR(VLOOKUP(A63,'درآمد ناشی از فروش'!A:Q,17,0),0)</f>
        <v>360093323</v>
      </c>
      <c r="R63" s="6"/>
      <c r="S63" s="6">
        <f t="shared" si="17"/>
        <v>360093323</v>
      </c>
      <c r="T63" s="6"/>
      <c r="U63" s="1">
        <f t="shared" si="18"/>
        <v>1.7975041156598347E-4</v>
      </c>
    </row>
    <row r="64" spans="1:21" ht="21" x14ac:dyDescent="0.55000000000000004">
      <c r="A64" s="27" t="s">
        <v>135</v>
      </c>
      <c r="C64" s="6">
        <f>IFERROR(VLOOKUP(A64,'درآمد سود سهام'!A:S,13,0),0)</f>
        <v>0</v>
      </c>
      <c r="D64" s="6"/>
      <c r="E64" s="6">
        <f>IFERROR(VLOOKUP(A64,'درآمد ناشی از تغییر قیمت اوراق'!A:Q,9,0),0)</f>
        <v>71890968</v>
      </c>
      <c r="F64" s="6"/>
      <c r="G64" s="6">
        <f>IFERROR(VLOOKUP(A64,'درآمد ناشی از فروش'!A:Q,9,0),0)</f>
        <v>540901585</v>
      </c>
      <c r="H64" s="6"/>
      <c r="I64" s="6">
        <f t="shared" si="11"/>
        <v>612792553</v>
      </c>
      <c r="J64" s="6"/>
      <c r="K64" s="1">
        <f t="shared" si="12"/>
        <v>9.4846430474826242E-4</v>
      </c>
      <c r="L64" s="6"/>
      <c r="M64" s="6">
        <f>IFERROR(VLOOKUP(A64,'درآمد سود سهام'!A:S,19,0),0)</f>
        <v>0</v>
      </c>
      <c r="N64" s="6"/>
      <c r="O64" s="6">
        <f>IFERROR(VLOOKUP(A64,'درآمد ناشی از تغییر قیمت اوراق'!A:Q,17,0),0)</f>
        <v>71890968</v>
      </c>
      <c r="P64" s="6"/>
      <c r="Q64" s="6">
        <f>IFERROR(VLOOKUP(A64,'درآمد ناشی از فروش'!A:Q,17,0),0)</f>
        <v>540901585</v>
      </c>
      <c r="R64" s="6"/>
      <c r="S64" s="6">
        <f t="shared" si="13"/>
        <v>612792553</v>
      </c>
      <c r="T64" s="6"/>
      <c r="U64" s="1">
        <f t="shared" si="14"/>
        <v>3.0589213009739628E-4</v>
      </c>
    </row>
    <row r="65" spans="1:21" ht="21" x14ac:dyDescent="0.55000000000000004">
      <c r="A65" s="27" t="s">
        <v>136</v>
      </c>
      <c r="C65" s="6">
        <f>IFERROR(VLOOKUP(A65,'درآمد سود سهام'!A:S,13,0),0)</f>
        <v>0</v>
      </c>
      <c r="D65" s="6"/>
      <c r="E65" s="6">
        <f>IFERROR(VLOOKUP(A65,'درآمد ناشی از تغییر قیمت اوراق'!A:Q,9,0),0)</f>
        <v>1411160904</v>
      </c>
      <c r="F65" s="6"/>
      <c r="G65" s="6">
        <f>IFERROR(VLOOKUP(A65,'درآمد ناشی از فروش'!A:Q,9,0),0)</f>
        <v>212150999</v>
      </c>
      <c r="H65" s="6"/>
      <c r="I65" s="6">
        <f t="shared" si="11"/>
        <v>1623311903</v>
      </c>
      <c r="J65" s="6"/>
      <c r="K65" s="1">
        <f t="shared" si="12"/>
        <v>2.5125197555533512E-3</v>
      </c>
      <c r="L65" s="6"/>
      <c r="M65" s="6">
        <f>IFERROR(VLOOKUP(A65,'درآمد سود سهام'!A:S,19,0),0)</f>
        <v>0</v>
      </c>
      <c r="N65" s="6"/>
      <c r="O65" s="6">
        <f>IFERROR(VLOOKUP(A65,'درآمد ناشی از تغییر قیمت اوراق'!A:Q,17,0),0)</f>
        <v>1411160904</v>
      </c>
      <c r="P65" s="6"/>
      <c r="Q65" s="6">
        <f>IFERROR(VLOOKUP(A65,'درآمد ناشی از فروش'!A:Q,17,0),0)</f>
        <v>212150999</v>
      </c>
      <c r="R65" s="6"/>
      <c r="S65" s="6">
        <f t="shared" si="13"/>
        <v>1623311903</v>
      </c>
      <c r="T65" s="6"/>
      <c r="U65" s="1">
        <f t="shared" si="14"/>
        <v>8.1032044758077844E-4</v>
      </c>
    </row>
    <row r="66" spans="1:21" ht="21" x14ac:dyDescent="0.55000000000000004">
      <c r="A66" s="27" t="s">
        <v>137</v>
      </c>
      <c r="C66" s="6">
        <f>IFERROR(VLOOKUP(A66,'درآمد سود سهام'!A:S,13,0),0)</f>
        <v>0</v>
      </c>
      <c r="D66" s="6"/>
      <c r="E66" s="6">
        <f>IFERROR(VLOOKUP(A66,'درآمد ناشی از تغییر قیمت اوراق'!A:Q,9,0),0)</f>
        <v>517884238</v>
      </c>
      <c r="F66" s="6"/>
      <c r="G66" s="6">
        <f>IFERROR(VLOOKUP(A66,'درآمد ناشی از فروش'!A:Q,9,0),0)</f>
        <v>343111294</v>
      </c>
      <c r="H66" s="6"/>
      <c r="I66" s="6">
        <f t="shared" si="11"/>
        <v>860995532</v>
      </c>
      <c r="J66" s="6"/>
      <c r="K66" s="1">
        <f t="shared" si="12"/>
        <v>1.3326263915118765E-3</v>
      </c>
      <c r="L66" s="6"/>
      <c r="M66" s="6">
        <f>IFERROR(VLOOKUP(A66,'درآمد سود سهام'!A:S,19,0),0)</f>
        <v>0</v>
      </c>
      <c r="N66" s="6"/>
      <c r="O66" s="6">
        <f>IFERROR(VLOOKUP(A66,'درآمد ناشی از تغییر قیمت اوراق'!A:Q,17,0),0)</f>
        <v>517884238</v>
      </c>
      <c r="P66" s="6"/>
      <c r="Q66" s="6">
        <f>IFERROR(VLOOKUP(A66,'درآمد ناشی از فروش'!A:Q,17,0),0)</f>
        <v>343111294</v>
      </c>
      <c r="R66" s="6"/>
      <c r="S66" s="6">
        <f t="shared" si="13"/>
        <v>860995532</v>
      </c>
      <c r="T66" s="6"/>
      <c r="U66" s="1">
        <f t="shared" si="14"/>
        <v>4.2978942220895576E-4</v>
      </c>
    </row>
    <row r="67" spans="1:21" ht="21" x14ac:dyDescent="0.55000000000000004">
      <c r="A67" s="27" t="s">
        <v>123</v>
      </c>
      <c r="C67" s="6">
        <f>IFERROR(VLOOKUP(A67,'درآمد سود سهام'!A:S,13,0),0)</f>
        <v>0</v>
      </c>
      <c r="D67" s="6"/>
      <c r="E67" s="6">
        <f>IFERROR(VLOOKUP(A67,'درآمد ناشی از تغییر قیمت اوراق'!A:Q,9,0),0)</f>
        <v>0</v>
      </c>
      <c r="F67" s="6"/>
      <c r="G67" s="6">
        <f>IFERROR(VLOOKUP(A67,'درآمد ناشی از فروش'!A:Q,9,0),0)</f>
        <v>-2348097860</v>
      </c>
      <c r="H67" s="6"/>
      <c r="I67" s="6">
        <f t="shared" si="11"/>
        <v>-2348097860</v>
      </c>
      <c r="J67" s="6"/>
      <c r="K67" s="1">
        <f t="shared" si="12"/>
        <v>-3.6343245252619494E-3</v>
      </c>
      <c r="L67" s="6"/>
      <c r="M67" s="6">
        <f>IFERROR(VLOOKUP(A67,'درآمد سود سهام'!A:S,19,0),0)</f>
        <v>0</v>
      </c>
      <c r="N67" s="6"/>
      <c r="O67" s="6">
        <f>IFERROR(VLOOKUP(A67,'درآمد ناشی از تغییر قیمت اوراق'!A:Q,17,0),0)</f>
        <v>0</v>
      </c>
      <c r="P67" s="6"/>
      <c r="Q67" s="6">
        <f>IFERROR(VLOOKUP(A67,'درآمد ناشی از فروش'!A:Q,17,0),0)</f>
        <v>-3029576940</v>
      </c>
      <c r="R67" s="6"/>
      <c r="S67" s="6">
        <f t="shared" si="13"/>
        <v>-3029576940</v>
      </c>
      <c r="T67" s="6"/>
      <c r="U67" s="1">
        <f t="shared" si="14"/>
        <v>-1.51229602731571E-3</v>
      </c>
    </row>
    <row r="68" spans="1:21" ht="21" x14ac:dyDescent="0.55000000000000004">
      <c r="A68" s="27" t="s">
        <v>124</v>
      </c>
      <c r="C68" s="6">
        <f>IFERROR(VLOOKUP(A68,'درآمد سود سهام'!A:S,13,0),0)</f>
        <v>0</v>
      </c>
      <c r="D68" s="6"/>
      <c r="E68" s="6">
        <f>IFERROR(VLOOKUP(A68,'درآمد ناشی از تغییر قیمت اوراق'!A:Q,9,0),0)</f>
        <v>0</v>
      </c>
      <c r="F68" s="6"/>
      <c r="G68" s="6">
        <f>IFERROR(VLOOKUP(A68,'درآمد ناشی از فروش'!A:Q,9,0),0)</f>
        <v>-1042559149</v>
      </c>
      <c r="H68" s="6"/>
      <c r="I68" s="6">
        <f t="shared" si="11"/>
        <v>-1042559149</v>
      </c>
      <c r="J68" s="6"/>
      <c r="K68" s="1">
        <f t="shared" si="12"/>
        <v>-1.6136458146795156E-3</v>
      </c>
      <c r="L68" s="6"/>
      <c r="M68" s="6">
        <f>IFERROR(VLOOKUP(A68,'درآمد سود سهام'!A:S,19,0),0)</f>
        <v>0</v>
      </c>
      <c r="N68" s="6"/>
      <c r="O68" s="6">
        <f>IFERROR(VLOOKUP(A68,'درآمد ناشی از تغییر قیمت اوراق'!A:Q,17,0),0)</f>
        <v>0</v>
      </c>
      <c r="P68" s="6"/>
      <c r="Q68" s="6">
        <f>IFERROR(VLOOKUP(A68,'درآمد ناشی از فروش'!A:Q,17,0),0)</f>
        <v>-1061314997</v>
      </c>
      <c r="R68" s="6"/>
      <c r="S68" s="6">
        <f t="shared" si="13"/>
        <v>-1061314997</v>
      </c>
      <c r="T68" s="6"/>
      <c r="U68" s="1">
        <f t="shared" si="14"/>
        <v>-5.2978435124136005E-4</v>
      </c>
    </row>
    <row r="69" spans="1:21" ht="21" x14ac:dyDescent="0.55000000000000004">
      <c r="A69" s="27" t="s">
        <v>116</v>
      </c>
      <c r="C69" s="6">
        <f>IFERROR(VLOOKUP(A69,'درآمد سود سهام'!A:S,13,0),0)</f>
        <v>0</v>
      </c>
      <c r="D69" s="6"/>
      <c r="E69" s="6">
        <f>IFERROR(VLOOKUP(A69,'درآمد ناشی از تغییر قیمت اوراق'!A:Q,9,0),0)</f>
        <v>-49275731</v>
      </c>
      <c r="F69" s="6"/>
      <c r="G69" s="6">
        <f>IFERROR(VLOOKUP(A69,'درآمد ناشی از فروش'!A:Q,9,0),0)</f>
        <v>320168521</v>
      </c>
      <c r="H69" s="6"/>
      <c r="I69" s="6">
        <f t="shared" si="11"/>
        <v>270892790</v>
      </c>
      <c r="J69" s="6"/>
      <c r="K69" s="1">
        <f t="shared" si="12"/>
        <v>4.1928078347366448E-4</v>
      </c>
      <c r="L69" s="6"/>
      <c r="M69" s="6">
        <f>IFERROR(VLOOKUP(A69,'درآمد سود سهام'!A:S,19,0),0)</f>
        <v>0</v>
      </c>
      <c r="N69" s="6"/>
      <c r="O69" s="6">
        <f>IFERROR(VLOOKUP(A69,'درآمد ناشی از تغییر قیمت اوراق'!A:Q,17,0),0)</f>
        <v>-49275731</v>
      </c>
      <c r="P69" s="6"/>
      <c r="Q69" s="6">
        <f>IFERROR(VLOOKUP(A69,'درآمد ناشی از فروش'!A:Q,17,0),0)</f>
        <v>320168521</v>
      </c>
      <c r="R69" s="6"/>
      <c r="S69" s="6">
        <f t="shared" si="13"/>
        <v>270892790</v>
      </c>
      <c r="T69" s="6"/>
      <c r="U69" s="1">
        <f t="shared" si="14"/>
        <v>1.3522353063113456E-4</v>
      </c>
    </row>
    <row r="70" spans="1:21" ht="21" x14ac:dyDescent="0.55000000000000004">
      <c r="A70" s="27" t="s">
        <v>112</v>
      </c>
      <c r="C70" s="6">
        <f>IFERROR(VLOOKUP(A70,'درآمد سود سهام'!A:S,13,0),0)</f>
        <v>0</v>
      </c>
      <c r="D70" s="6"/>
      <c r="E70" s="6">
        <f>IFERROR(VLOOKUP(A70,'درآمد ناشی از تغییر قیمت اوراق'!A:Q,9,0),0)</f>
        <v>0</v>
      </c>
      <c r="F70" s="6"/>
      <c r="G70" s="6">
        <f>IFERROR(VLOOKUP(A70,'درآمد ناشی از فروش'!A:Q,9,0),0)</f>
        <v>0</v>
      </c>
      <c r="H70" s="6"/>
      <c r="I70" s="6">
        <f t="shared" si="9"/>
        <v>0</v>
      </c>
      <c r="J70" s="6"/>
      <c r="K70" s="1">
        <f>+I70/$I$84</f>
        <v>0</v>
      </c>
      <c r="L70" s="6"/>
      <c r="M70" s="6">
        <f>IFERROR(VLOOKUP(A70,'درآمد سود سهام'!A:S,19,0),0)</f>
        <v>0</v>
      </c>
      <c r="N70" s="6"/>
      <c r="O70" s="6">
        <f>IFERROR(VLOOKUP(A70,'درآمد ناشی از تغییر قیمت اوراق'!A:Q,17,0),0)</f>
        <v>0</v>
      </c>
      <c r="P70" s="6"/>
      <c r="Q70" s="6">
        <f>IFERROR(VLOOKUP(A70,'درآمد ناشی از فروش'!A:Q,17,0),0)</f>
        <v>65278240</v>
      </c>
      <c r="R70" s="6"/>
      <c r="S70" s="6">
        <f t="shared" si="10"/>
        <v>65278240</v>
      </c>
      <c r="T70" s="6"/>
      <c r="U70" s="1">
        <f>+S70/$S$84</f>
        <v>3.2585415382175929E-5</v>
      </c>
    </row>
    <row r="71" spans="1:21" ht="21" x14ac:dyDescent="0.55000000000000004">
      <c r="A71" s="27" t="s">
        <v>114</v>
      </c>
      <c r="C71" s="6">
        <f>IFERROR(VLOOKUP(A71,'درآمد سود سهام'!A:S,13,0),0)</f>
        <v>0</v>
      </c>
      <c r="D71" s="6"/>
      <c r="E71" s="6">
        <f>IFERROR(VLOOKUP(A71,'درآمد ناشی از تغییر قیمت اوراق'!A:Q,9,0),0)</f>
        <v>0</v>
      </c>
      <c r="F71" s="6"/>
      <c r="G71" s="6">
        <f>IFERROR(VLOOKUP(A71,'درآمد ناشی از فروش'!A:Q,9,0),0)</f>
        <v>0</v>
      </c>
      <c r="H71" s="6"/>
      <c r="I71" s="6">
        <f t="shared" si="9"/>
        <v>0</v>
      </c>
      <c r="J71" s="6"/>
      <c r="K71" s="1">
        <f>+I71/$I$84</f>
        <v>0</v>
      </c>
      <c r="L71" s="6"/>
      <c r="M71" s="6">
        <f>IFERROR(VLOOKUP(A71,'درآمد سود سهام'!A:S,19,0),0)</f>
        <v>0</v>
      </c>
      <c r="N71" s="6"/>
      <c r="O71" s="6">
        <f>IFERROR(VLOOKUP(A71,'درآمد ناشی از تغییر قیمت اوراق'!A:Q,17,0),0)</f>
        <v>0</v>
      </c>
      <c r="P71" s="6"/>
      <c r="Q71" s="6">
        <f>IFERROR(VLOOKUP(A71,'درآمد ناشی از فروش'!A:Q,17,0),0)</f>
        <v>839607319</v>
      </c>
      <c r="R71" s="6"/>
      <c r="S71" s="6">
        <f t="shared" si="10"/>
        <v>839607319</v>
      </c>
      <c r="T71" s="6"/>
      <c r="U71" s="1">
        <f>+S71/$S$84</f>
        <v>4.1911291186052336E-4</v>
      </c>
    </row>
    <row r="72" spans="1:21" ht="21" x14ac:dyDescent="0.55000000000000004">
      <c r="A72" s="27" t="s">
        <v>115</v>
      </c>
      <c r="C72" s="6">
        <f>IFERROR(VLOOKUP(A72,'درآمد سود سهام'!A:S,13,0),0)</f>
        <v>0</v>
      </c>
      <c r="D72" s="6"/>
      <c r="E72" s="6">
        <f>IFERROR(VLOOKUP(A72,'درآمد ناشی از تغییر قیمت اوراق'!A:Q,9,0),0)</f>
        <v>0</v>
      </c>
      <c r="F72" s="6"/>
      <c r="G72" s="6">
        <f>IFERROR(VLOOKUP(A72,'درآمد ناشی از فروش'!A:Q,9,0),0)</f>
        <v>0</v>
      </c>
      <c r="H72" s="6"/>
      <c r="I72" s="6">
        <f t="shared" si="7"/>
        <v>0</v>
      </c>
      <c r="J72" s="6"/>
      <c r="K72" s="1">
        <f>+I72/$I$84</f>
        <v>0</v>
      </c>
      <c r="L72" s="6"/>
      <c r="M72" s="6">
        <f>IFERROR(VLOOKUP(A72,'درآمد سود سهام'!A:S,19,0),0)</f>
        <v>0</v>
      </c>
      <c r="N72" s="6"/>
      <c r="O72" s="6">
        <f>IFERROR(VLOOKUP(A72,'درآمد ناشی از تغییر قیمت اوراق'!A:Q,17,0),0)</f>
        <v>0</v>
      </c>
      <c r="P72" s="6"/>
      <c r="Q72" s="6">
        <f>IFERROR(VLOOKUP(A72,'درآمد ناشی از فروش'!A:Q,17,0),0)</f>
        <v>-474648531</v>
      </c>
      <c r="R72" s="6"/>
      <c r="S72" s="6">
        <f t="shared" si="8"/>
        <v>-474648531</v>
      </c>
      <c r="T72" s="6"/>
      <c r="U72" s="1">
        <f>+S72/$S$84</f>
        <v>-2.369337706282309E-4</v>
      </c>
    </row>
    <row r="73" spans="1:21" ht="21" x14ac:dyDescent="0.55000000000000004">
      <c r="A73" s="27" t="s">
        <v>113</v>
      </c>
      <c r="C73" s="6">
        <f>IFERROR(VLOOKUP(A73,'درآمد سود سهام'!A:S,13,0),0)</f>
        <v>0</v>
      </c>
      <c r="D73" s="6"/>
      <c r="E73" s="6">
        <f>IFERROR(VLOOKUP(A73,'درآمد ناشی از تغییر قیمت اوراق'!A:Q,9,0),0)</f>
        <v>0</v>
      </c>
      <c r="F73" s="6"/>
      <c r="G73" s="6">
        <f>IFERROR(VLOOKUP(A73,'درآمد ناشی از فروش'!A:Q,9,0),0)</f>
        <v>0</v>
      </c>
      <c r="H73" s="6"/>
      <c r="I73" s="6">
        <f t="shared" si="7"/>
        <v>0</v>
      </c>
      <c r="J73" s="6"/>
      <c r="K73" s="1">
        <f>+I73/$I$84</f>
        <v>0</v>
      </c>
      <c r="L73" s="6"/>
      <c r="M73" s="6">
        <f>IFERROR(VLOOKUP(A73,'درآمد سود سهام'!A:S,19,0),0)</f>
        <v>0</v>
      </c>
      <c r="N73" s="6"/>
      <c r="O73" s="6">
        <f>IFERROR(VLOOKUP(A73,'درآمد ناشی از تغییر قیمت اوراق'!A:Q,17,0),0)</f>
        <v>0</v>
      </c>
      <c r="P73" s="6"/>
      <c r="Q73" s="6">
        <f>IFERROR(VLOOKUP(A73,'درآمد ناشی از فروش'!A:Q,17,0),0)</f>
        <v>-2294720463</v>
      </c>
      <c r="R73" s="6"/>
      <c r="S73" s="6">
        <f t="shared" si="8"/>
        <v>-2294720463</v>
      </c>
      <c r="T73" s="6"/>
      <c r="U73" s="1">
        <f>+S73/$S$84</f>
        <v>-1.1454723576008493E-3</v>
      </c>
    </row>
    <row r="74" spans="1:21" ht="21" x14ac:dyDescent="0.55000000000000004">
      <c r="A74" s="27" t="s">
        <v>108</v>
      </c>
      <c r="C74" s="6">
        <f>IFERROR(VLOOKUP(A74,'درآمد سود سهام'!A:S,13,0),0)</f>
        <v>0</v>
      </c>
      <c r="D74" s="6"/>
      <c r="E74" s="6">
        <f>IFERROR(VLOOKUP(A74,'درآمد ناشی از تغییر قیمت اوراق'!A:Q,9,0),0)</f>
        <v>0</v>
      </c>
      <c r="F74" s="6"/>
      <c r="G74" s="6">
        <f>IFERROR(VLOOKUP(A74,'درآمد ناشی از فروش'!A:Q,9,0),0)</f>
        <v>0</v>
      </c>
      <c r="H74" s="6"/>
      <c r="I74" s="6">
        <f t="shared" si="5"/>
        <v>0</v>
      </c>
      <c r="J74" s="6"/>
      <c r="K74" s="1">
        <f>+I74/$I$84</f>
        <v>0</v>
      </c>
      <c r="L74" s="6"/>
      <c r="M74" s="6">
        <f>IFERROR(VLOOKUP(A74,'درآمد سود سهام'!A:S,19,0),0)</f>
        <v>0</v>
      </c>
      <c r="N74" s="6"/>
      <c r="O74" s="6">
        <f>IFERROR(VLOOKUP(A74,'درآمد ناشی از تغییر قیمت اوراق'!A:Q,17,0),0)</f>
        <v>0</v>
      </c>
      <c r="P74" s="6"/>
      <c r="Q74" s="6">
        <f>IFERROR(VLOOKUP(A74,'درآمد ناشی از فروش'!A:Q,17,0),0)</f>
        <v>60680118</v>
      </c>
      <c r="R74" s="6"/>
      <c r="S74" s="6">
        <f t="shared" si="6"/>
        <v>60680118</v>
      </c>
      <c r="T74" s="6"/>
      <c r="U74" s="1">
        <f>+S74/$S$84</f>
        <v>3.0290137271921704E-5</v>
      </c>
    </row>
    <row r="75" spans="1:21" ht="21" x14ac:dyDescent="0.55000000000000004">
      <c r="A75" s="27" t="s">
        <v>109</v>
      </c>
      <c r="C75" s="6">
        <f>IFERROR(VLOOKUP(A75,'درآمد سود سهام'!A:S,13,0),0)</f>
        <v>0</v>
      </c>
      <c r="D75" s="6"/>
      <c r="E75" s="6">
        <f>IFERROR(VLOOKUP(A75,'درآمد ناشی از تغییر قیمت اوراق'!A:Q,9,0),0)</f>
        <v>0</v>
      </c>
      <c r="F75" s="6"/>
      <c r="G75" s="6">
        <f>IFERROR(VLOOKUP(A75,'درآمد ناشی از فروش'!A:Q,9,0),0)</f>
        <v>0</v>
      </c>
      <c r="H75" s="6"/>
      <c r="I75" s="6">
        <f t="shared" si="5"/>
        <v>0</v>
      </c>
      <c r="J75" s="6"/>
      <c r="K75" s="1">
        <f>+I75/$I$84</f>
        <v>0</v>
      </c>
      <c r="L75" s="6"/>
      <c r="M75" s="6">
        <f>IFERROR(VLOOKUP(A75,'درآمد سود سهام'!A:S,19,0),0)</f>
        <v>0</v>
      </c>
      <c r="N75" s="6"/>
      <c r="O75" s="6">
        <f>IFERROR(VLOOKUP(A75,'درآمد ناشی از تغییر قیمت اوراق'!A:Q,17,0),0)</f>
        <v>0</v>
      </c>
      <c r="P75" s="6"/>
      <c r="Q75" s="6">
        <f>IFERROR(VLOOKUP(A75,'درآمد ناشی از فروش'!A:Q,17,0),0)</f>
        <v>63969050</v>
      </c>
      <c r="R75" s="6"/>
      <c r="S75" s="6">
        <f t="shared" si="6"/>
        <v>63969050</v>
      </c>
      <c r="T75" s="6"/>
      <c r="U75" s="1">
        <f>+S75/$S$84</f>
        <v>3.1931897456996098E-5</v>
      </c>
    </row>
    <row r="76" spans="1:21" ht="21" x14ac:dyDescent="0.55000000000000004">
      <c r="A76" s="27" t="s">
        <v>120</v>
      </c>
      <c r="C76" s="6">
        <f>IFERROR(VLOOKUP(A76,'درآمد سود سهام'!A:S,13,0),0)</f>
        <v>0</v>
      </c>
      <c r="D76" s="6"/>
      <c r="E76" s="6">
        <f>IFERROR(VLOOKUP(A76,'درآمد ناشی از تغییر قیمت اوراق'!A:Q,9,0),0)</f>
        <v>0</v>
      </c>
      <c r="F76" s="6"/>
      <c r="G76" s="6">
        <f>IFERROR(VLOOKUP(A76,'درآمد ناشی از فروش'!A:Q,9,0),0)</f>
        <v>0</v>
      </c>
      <c r="H76" s="6"/>
      <c r="I76" s="6">
        <f t="shared" ref="I76:I80" si="19">+G76+E76+C76</f>
        <v>0</v>
      </c>
      <c r="J76" s="6"/>
      <c r="K76" s="1">
        <f t="shared" ref="K76:K80" si="20">+I76/$I$84</f>
        <v>0</v>
      </c>
      <c r="L76" s="6"/>
      <c r="M76" s="6">
        <f>IFERROR(VLOOKUP(A76,'درآمد سود سهام'!A:S,19,0),0)</f>
        <v>0</v>
      </c>
      <c r="N76" s="6"/>
      <c r="O76" s="6">
        <f>IFERROR(VLOOKUP(A76,'درآمد ناشی از تغییر قیمت اوراق'!A:Q,17,0),0)</f>
        <v>0</v>
      </c>
      <c r="P76" s="6"/>
      <c r="Q76" s="6">
        <f>IFERROR(VLOOKUP(A76,'درآمد ناشی از فروش'!A:Q,17,0),0)</f>
        <v>8861793695</v>
      </c>
      <c r="R76" s="6"/>
      <c r="S76" s="6">
        <f t="shared" ref="S76:S80" si="21">+Q76+O76+M76</f>
        <v>8861793695</v>
      </c>
      <c r="T76" s="6"/>
      <c r="U76" s="1">
        <f t="shared" ref="U76:U80" si="22">+S76/$S$84</f>
        <v>4.4236062213491457E-3</v>
      </c>
    </row>
    <row r="77" spans="1:21" ht="21" x14ac:dyDescent="0.55000000000000004">
      <c r="A77" s="27" t="s">
        <v>121</v>
      </c>
      <c r="C77" s="6">
        <f>IFERROR(VLOOKUP(A77,'درآمد سود سهام'!A:S,13,0),0)</f>
        <v>0</v>
      </c>
      <c r="D77" s="6"/>
      <c r="E77" s="6">
        <f>IFERROR(VLOOKUP(A77,'درآمد ناشی از تغییر قیمت اوراق'!A:Q,9,0),0)</f>
        <v>0</v>
      </c>
      <c r="F77" s="6"/>
      <c r="G77" s="6">
        <f>IFERROR(VLOOKUP(A77,'درآمد ناشی از فروش'!A:Q,9,0),0)</f>
        <v>0</v>
      </c>
      <c r="H77" s="6"/>
      <c r="I77" s="6">
        <f t="shared" si="19"/>
        <v>0</v>
      </c>
      <c r="J77" s="6"/>
      <c r="K77" s="1">
        <f t="shared" si="20"/>
        <v>0</v>
      </c>
      <c r="L77" s="6"/>
      <c r="M77" s="6">
        <f>IFERROR(VLOOKUP(A77,'درآمد سود سهام'!A:S,19,0),0)</f>
        <v>0</v>
      </c>
      <c r="N77" s="6"/>
      <c r="O77" s="6">
        <f>IFERROR(VLOOKUP(A77,'درآمد ناشی از تغییر قیمت اوراق'!A:Q,17,0),0)</f>
        <v>0</v>
      </c>
      <c r="P77" s="6"/>
      <c r="Q77" s="6">
        <f>IFERROR(VLOOKUP(A77,'درآمد ناشی از فروش'!A:Q,17,0),0)</f>
        <v>488715000</v>
      </c>
      <c r="R77" s="6"/>
      <c r="S77" s="6">
        <f t="shared" si="21"/>
        <v>488715000</v>
      </c>
      <c r="T77" s="6"/>
      <c r="U77" s="1">
        <f t="shared" si="22"/>
        <v>2.4395543259898104E-4</v>
      </c>
    </row>
    <row r="78" spans="1:21" ht="21" x14ac:dyDescent="0.55000000000000004">
      <c r="A78" s="27" t="s">
        <v>122</v>
      </c>
      <c r="C78" s="6">
        <f>IFERROR(VLOOKUP(A78,'درآمد سود سهام'!A:S,13,0),0)</f>
        <v>0</v>
      </c>
      <c r="D78" s="6"/>
      <c r="E78" s="6">
        <f>IFERROR(VLOOKUP(A78,'درآمد ناشی از تغییر قیمت اوراق'!A:Q,9,0),0)</f>
        <v>0</v>
      </c>
      <c r="F78" s="6"/>
      <c r="G78" s="6">
        <f>IFERROR(VLOOKUP(A78,'درآمد ناشی از فروش'!A:Q,9,0),0)</f>
        <v>0</v>
      </c>
      <c r="H78" s="6"/>
      <c r="I78" s="6">
        <f t="shared" si="19"/>
        <v>0</v>
      </c>
      <c r="J78" s="6"/>
      <c r="K78" s="1">
        <f t="shared" si="20"/>
        <v>0</v>
      </c>
      <c r="L78" s="6"/>
      <c r="M78" s="6">
        <f>IFERROR(VLOOKUP(A78,'درآمد سود سهام'!A:S,19,0),0)</f>
        <v>0</v>
      </c>
      <c r="N78" s="6"/>
      <c r="O78" s="6">
        <f>IFERROR(VLOOKUP(A78,'درآمد ناشی از تغییر قیمت اوراق'!A:Q,17,0),0)</f>
        <v>0</v>
      </c>
      <c r="P78" s="6"/>
      <c r="Q78" s="6">
        <f>IFERROR(VLOOKUP(A78,'درآمد ناشی از فروش'!A:Q,17,0),0)</f>
        <v>366506938</v>
      </c>
      <c r="R78" s="6"/>
      <c r="S78" s="6">
        <f t="shared" si="21"/>
        <v>366506938</v>
      </c>
      <c r="T78" s="6"/>
      <c r="U78" s="1">
        <f t="shared" si="22"/>
        <v>1.8295194256431237E-4</v>
      </c>
    </row>
    <row r="79" spans="1:21" ht="21" x14ac:dyDescent="0.55000000000000004">
      <c r="A79" s="27" t="s">
        <v>92</v>
      </c>
      <c r="C79" s="6">
        <f>IFERROR(VLOOKUP(A79,'درآمد سود سهام'!A:S,13,0),0)</f>
        <v>0</v>
      </c>
      <c r="D79" s="6"/>
      <c r="E79" s="6">
        <f>IFERROR(VLOOKUP(A79,'درآمد ناشی از تغییر قیمت اوراق'!A:Q,9,0),0)</f>
        <v>0</v>
      </c>
      <c r="F79" s="6"/>
      <c r="G79" s="6">
        <f>IFERROR(VLOOKUP(A79,'درآمد ناشی از فروش'!A:Q,9,0),0)</f>
        <v>0</v>
      </c>
      <c r="H79" s="6"/>
      <c r="I79" s="6">
        <f t="shared" si="19"/>
        <v>0</v>
      </c>
      <c r="J79" s="6"/>
      <c r="K79" s="1">
        <f t="shared" si="20"/>
        <v>0</v>
      </c>
      <c r="L79" s="6"/>
      <c r="M79" s="6">
        <f>IFERROR(VLOOKUP(A79,'درآمد سود سهام'!A:S,19,0),0)</f>
        <v>0</v>
      </c>
      <c r="N79" s="6"/>
      <c r="O79" s="6">
        <f>IFERROR(VLOOKUP(A79,'درآمد ناشی از تغییر قیمت اوراق'!A:Q,17,0),0)</f>
        <v>0</v>
      </c>
      <c r="P79" s="6"/>
      <c r="Q79" s="6">
        <f>IFERROR(VLOOKUP(A79,'درآمد ناشی از فروش'!A:Q,17,0),0)</f>
        <v>188132416</v>
      </c>
      <c r="R79" s="6"/>
      <c r="S79" s="6">
        <f t="shared" si="21"/>
        <v>188132416</v>
      </c>
      <c r="T79" s="6"/>
      <c r="U79" s="1">
        <f t="shared" si="22"/>
        <v>9.3911430856780459E-5</v>
      </c>
    </row>
    <row r="80" spans="1:21" ht="21" x14ac:dyDescent="0.55000000000000004">
      <c r="A80" s="27" t="s">
        <v>81</v>
      </c>
      <c r="C80" s="6">
        <f>IFERROR(VLOOKUP(A80,'درآمد سود سهام'!A:S,13,0),0)</f>
        <v>0</v>
      </c>
      <c r="D80" s="6"/>
      <c r="E80" s="6">
        <f>IFERROR(VLOOKUP(A80,'درآمد ناشی از تغییر قیمت اوراق'!A:Q,9,0),0)</f>
        <v>0</v>
      </c>
      <c r="F80" s="6"/>
      <c r="G80" s="6">
        <f>IFERROR(VLOOKUP(A80,'درآمد ناشی از فروش'!A:Q,9,0),0)</f>
        <v>0</v>
      </c>
      <c r="H80" s="6"/>
      <c r="I80" s="6">
        <f t="shared" si="19"/>
        <v>0</v>
      </c>
      <c r="J80" s="6"/>
      <c r="K80" s="1">
        <f t="shared" si="20"/>
        <v>0</v>
      </c>
      <c r="L80" s="6"/>
      <c r="M80" s="6">
        <f>IFERROR(VLOOKUP(A80,'درآمد سود سهام'!A:S,19,0),0)</f>
        <v>0</v>
      </c>
      <c r="N80" s="6"/>
      <c r="O80" s="6">
        <f>IFERROR(VLOOKUP(A80,'درآمد ناشی از تغییر قیمت اوراق'!A:Q,17,0),0)</f>
        <v>0</v>
      </c>
      <c r="P80" s="6"/>
      <c r="Q80" s="6">
        <f>IFERROR(VLOOKUP(A80,'درآمد ناشی از فروش'!A:Q,17,0),0)</f>
        <v>933023260</v>
      </c>
      <c r="R80" s="6"/>
      <c r="S80" s="6">
        <f t="shared" si="21"/>
        <v>933023260</v>
      </c>
      <c r="T80" s="6"/>
      <c r="U80" s="1">
        <f t="shared" si="22"/>
        <v>4.6574402876566414E-4</v>
      </c>
    </row>
    <row r="81" spans="1:21" ht="21" x14ac:dyDescent="0.55000000000000004">
      <c r="A81" s="27" t="s">
        <v>82</v>
      </c>
      <c r="C81" s="6">
        <f>IFERROR(VLOOKUP(A81,'درآمد سود سهام'!A:S,13,0),0)</f>
        <v>0</v>
      </c>
      <c r="D81" s="6"/>
      <c r="E81" s="6">
        <f>IFERROR(VLOOKUP(A81,'درآمد ناشی از تغییر قیمت اوراق'!A:Q,9,0),0)</f>
        <v>0</v>
      </c>
      <c r="F81" s="6"/>
      <c r="G81" s="6">
        <f>IFERROR(VLOOKUP(A81,'درآمد ناشی از فروش'!A:Q,9,0),0)</f>
        <v>0</v>
      </c>
      <c r="H81" s="6"/>
      <c r="I81" s="6">
        <f t="shared" si="2"/>
        <v>0</v>
      </c>
      <c r="J81" s="6"/>
      <c r="K81" s="1">
        <f t="shared" ref="K81" si="23">+I81/$I$84</f>
        <v>0</v>
      </c>
      <c r="L81" s="6"/>
      <c r="M81" s="6">
        <f>IFERROR(VLOOKUP(A81,'درآمد سود سهام'!A:S,19,0),0)</f>
        <v>0</v>
      </c>
      <c r="N81" s="6"/>
      <c r="O81" s="6">
        <f>IFERROR(VLOOKUP(A81,'درآمد ناشی از تغییر قیمت اوراق'!A:Q,17,0),0)</f>
        <v>0</v>
      </c>
      <c r="P81" s="6"/>
      <c r="Q81" s="6">
        <f>IFERROR(VLOOKUP(A81,'درآمد ناشی از فروش'!A:Q,17,0),0)</f>
        <v>582863257</v>
      </c>
      <c r="R81" s="6"/>
      <c r="S81" s="6">
        <f t="shared" si="3"/>
        <v>582863257</v>
      </c>
      <c r="T81" s="6"/>
      <c r="U81" s="1">
        <f t="shared" ref="U81" si="24">+S81/$S$84</f>
        <v>2.9095210502539531E-4</v>
      </c>
    </row>
    <row r="82" spans="1:21" ht="21" x14ac:dyDescent="0.55000000000000004">
      <c r="A82" s="27" t="s">
        <v>88</v>
      </c>
      <c r="C82" s="6">
        <f>IFERROR(VLOOKUP(A82,'درآمد سود سهام'!A:S,13,0),0)</f>
        <v>0</v>
      </c>
      <c r="D82" s="6"/>
      <c r="E82" s="6">
        <f>IFERROR(VLOOKUP(A82,'درآمد ناشی از تغییر قیمت اوراق'!A:Q,9,0),0)</f>
        <v>0</v>
      </c>
      <c r="F82" s="6"/>
      <c r="G82" s="6">
        <f>IFERROR(VLOOKUP(A82,'درآمد ناشی از فروش'!A:Q,9,0),0)</f>
        <v>0</v>
      </c>
      <c r="H82" s="6"/>
      <c r="I82" s="6">
        <f t="shared" si="2"/>
        <v>0</v>
      </c>
      <c r="J82" s="6"/>
      <c r="K82" s="1">
        <f t="shared" ref="K82" si="25">+I82/$I$84</f>
        <v>0</v>
      </c>
      <c r="L82" s="6"/>
      <c r="M82" s="6">
        <f>IFERROR(VLOOKUP(A82,'درآمد سود سهام'!A:S,19,0),0)</f>
        <v>0</v>
      </c>
      <c r="N82" s="6"/>
      <c r="O82" s="6">
        <f>IFERROR(VLOOKUP(A82,'درآمد ناشی از تغییر قیمت اوراق'!A:Q,17,0),0)</f>
        <v>0</v>
      </c>
      <c r="P82" s="6"/>
      <c r="Q82" s="6">
        <f>IFERROR(VLOOKUP(A82,'درآمد ناشی از فروش'!A:Q,17,0),0)</f>
        <v>-2994548953</v>
      </c>
      <c r="R82" s="6"/>
      <c r="S82" s="6">
        <f t="shared" si="3"/>
        <v>-2994548953</v>
      </c>
      <c r="T82" s="6"/>
      <c r="U82" s="1">
        <f t="shared" ref="U82" si="26">+S82/$S$84</f>
        <v>-1.4948108514531797E-3</v>
      </c>
    </row>
    <row r="83" spans="1:21" ht="21.75" thickBot="1" x14ac:dyDescent="0.6">
      <c r="A83" s="27" t="s">
        <v>87</v>
      </c>
      <c r="C83" s="6">
        <f>IFERROR(VLOOKUP(A83,'درآمد سود سهام'!A:S,13,0),0)</f>
        <v>0</v>
      </c>
      <c r="D83" s="6"/>
      <c r="E83" s="6">
        <f>IFERROR(VLOOKUP(A83,'درآمد ناشی از تغییر قیمت اوراق'!A:Q,9,0),0)</f>
        <v>0</v>
      </c>
      <c r="F83" s="6"/>
      <c r="G83" s="6">
        <f>IFERROR(VLOOKUP(A83,'درآمد ناشی از فروش'!A:Q,9,0),0)</f>
        <v>0</v>
      </c>
      <c r="H83" s="6"/>
      <c r="I83" s="6">
        <f>+G83+E83+C83</f>
        <v>0</v>
      </c>
      <c r="J83" s="6"/>
      <c r="K83" s="1">
        <f>+I83/$I$84</f>
        <v>0</v>
      </c>
      <c r="L83" s="6"/>
      <c r="M83" s="6">
        <f>IFERROR(VLOOKUP(A83,'درآمد سود سهام'!A:S,19,0),0)</f>
        <v>0</v>
      </c>
      <c r="N83" s="6"/>
      <c r="O83" s="6">
        <f>IFERROR(VLOOKUP(A83,'درآمد ناشی از تغییر قیمت اوراق'!A:Q,17,0),0)</f>
        <v>0</v>
      </c>
      <c r="P83" s="6"/>
      <c r="Q83" s="6">
        <f>IFERROR(VLOOKUP(A83,'درآمد ناشی از فروش'!A:Q,17,0),0)</f>
        <v>840882400</v>
      </c>
      <c r="R83" s="6"/>
      <c r="S83" s="6">
        <f t="shared" si="3"/>
        <v>840882400</v>
      </c>
      <c r="T83" s="6"/>
      <c r="U83" s="1">
        <f>+S83/$S$84</f>
        <v>4.1974940334728712E-4</v>
      </c>
    </row>
    <row r="84" spans="1:21" ht="21.75" thickBot="1" x14ac:dyDescent="0.5">
      <c r="C84" s="15">
        <f>SUM(C8:C83)</f>
        <v>0</v>
      </c>
      <c r="D84" s="4"/>
      <c r="E84" s="15">
        <f>SUM(E8:E83)</f>
        <v>303436442694</v>
      </c>
      <c r="F84" s="4"/>
      <c r="G84" s="15">
        <f>SUM(G8:G83)</f>
        <v>342652766918</v>
      </c>
      <c r="H84" s="4"/>
      <c r="I84" s="15">
        <f>SUM(I8:I83)</f>
        <v>646089209612</v>
      </c>
      <c r="J84" s="4"/>
      <c r="K84" s="7">
        <f>SUM(K8:K83)</f>
        <v>0.99999999999999978</v>
      </c>
      <c r="L84" s="4"/>
      <c r="M84" s="15">
        <f>SUM(M8:M83)</f>
        <v>264292222096</v>
      </c>
      <c r="N84" s="4"/>
      <c r="O84" s="15">
        <f>SUM(O8:O83)</f>
        <v>1437784355798</v>
      </c>
      <c r="P84" s="4"/>
      <c r="Q84" s="15">
        <f>SUM(Q8:Q83)</f>
        <v>301219658609</v>
      </c>
      <c r="R84" s="4"/>
      <c r="S84" s="15">
        <f>SUM(S8:S83)</f>
        <v>2003296236503</v>
      </c>
      <c r="T84" s="4"/>
      <c r="U84" s="7">
        <f>SUM(U8:U83)</f>
        <v>1</v>
      </c>
    </row>
    <row r="85" spans="1:21" ht="19.5" thickTop="1" x14ac:dyDescent="0.45"/>
  </sheetData>
  <mergeCells count="6">
    <mergeCell ref="A2:U2"/>
    <mergeCell ref="A3:U3"/>
    <mergeCell ref="A4:U4"/>
    <mergeCell ref="A6:A7"/>
    <mergeCell ref="C6:K6"/>
    <mergeCell ref="M6:U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A0042-E2B3-4562-9600-B63A93B87A34}">
  <dimension ref="A2:S35"/>
  <sheetViews>
    <sheetView rightToLeft="1" zoomScaleNormal="100" workbookViewId="0">
      <selection activeCell="A2" sqref="A2:Y2"/>
    </sheetView>
  </sheetViews>
  <sheetFormatPr defaultRowHeight="18.75" x14ac:dyDescent="0.2"/>
  <cols>
    <col min="1" max="1" width="39.125" style="6" bestFit="1" customWidth="1"/>
    <col min="2" max="2" width="0.875" style="6" customWidth="1"/>
    <col min="3" max="3" width="17.5" style="6" customWidth="1"/>
    <col min="4" max="4" width="0.875" style="6" customWidth="1"/>
    <col min="5" max="5" width="30.625" style="6" customWidth="1"/>
    <col min="6" max="6" width="0.875" style="6" customWidth="1"/>
    <col min="7" max="7" width="21" style="6" customWidth="1"/>
    <col min="8" max="8" width="0.875" style="6" customWidth="1"/>
    <col min="9" max="9" width="20.125" style="6" customWidth="1"/>
    <col min="10" max="10" width="0.875" style="6" customWidth="1"/>
    <col min="11" max="11" width="17.5" style="6" customWidth="1"/>
    <col min="12" max="12" width="0.875" style="6" customWidth="1"/>
    <col min="13" max="13" width="21" style="6" customWidth="1"/>
    <col min="14" max="14" width="0.875" style="6" customWidth="1"/>
    <col min="15" max="15" width="20.125" style="6" customWidth="1"/>
    <col min="16" max="16" width="0.875" style="6" customWidth="1"/>
    <col min="17" max="17" width="17.5" style="6" customWidth="1"/>
    <col min="18" max="18" width="0.875" style="6" customWidth="1"/>
    <col min="19" max="19" width="21" style="6" customWidth="1"/>
    <col min="20" max="20" width="0.875" style="6" customWidth="1"/>
    <col min="21" max="21" width="9" style="6"/>
    <col min="22" max="22" width="13.75" style="6" bestFit="1" customWidth="1"/>
    <col min="23" max="16384" width="9" style="6"/>
  </cols>
  <sheetData>
    <row r="2" spans="1:19" ht="26.25" x14ac:dyDescent="0.2">
      <c r="A2" s="55" t="str">
        <f>+سهام!A2</f>
        <v>صندوق سرمایه‌گذاری بخشی صنایع مفید - خودران</v>
      </c>
      <c r="B2" s="55" t="s">
        <v>0</v>
      </c>
      <c r="C2" s="55" t="s">
        <v>0</v>
      </c>
      <c r="D2" s="55" t="s">
        <v>0</v>
      </c>
      <c r="E2" s="55" t="s">
        <v>0</v>
      </c>
      <c r="F2" s="55" t="s">
        <v>0</v>
      </c>
      <c r="G2" s="55" t="s">
        <v>0</v>
      </c>
      <c r="H2" s="55" t="s">
        <v>0</v>
      </c>
      <c r="I2" s="55" t="s">
        <v>0</v>
      </c>
      <c r="J2" s="55" t="s">
        <v>0</v>
      </c>
      <c r="K2" s="55" t="s">
        <v>0</v>
      </c>
      <c r="L2" s="55" t="s">
        <v>0</v>
      </c>
      <c r="M2" s="55" t="s">
        <v>0</v>
      </c>
      <c r="N2" s="55" t="s">
        <v>0</v>
      </c>
      <c r="O2" s="55" t="s">
        <v>0</v>
      </c>
      <c r="P2" s="55" t="s">
        <v>0</v>
      </c>
      <c r="Q2" s="55" t="s">
        <v>0</v>
      </c>
      <c r="R2" s="55" t="s">
        <v>0</v>
      </c>
      <c r="S2" s="55" t="s">
        <v>0</v>
      </c>
    </row>
    <row r="3" spans="1:19" ht="26.25" x14ac:dyDescent="0.2">
      <c r="A3" s="55" t="s">
        <v>24</v>
      </c>
      <c r="B3" s="55" t="s">
        <v>24</v>
      </c>
      <c r="C3" s="55" t="s">
        <v>24</v>
      </c>
      <c r="D3" s="55" t="s">
        <v>24</v>
      </c>
      <c r="E3" s="55" t="s">
        <v>24</v>
      </c>
      <c r="F3" s="55" t="s">
        <v>24</v>
      </c>
      <c r="G3" s="55" t="s">
        <v>24</v>
      </c>
      <c r="H3" s="55" t="s">
        <v>24</v>
      </c>
      <c r="I3" s="55" t="s">
        <v>24</v>
      </c>
      <c r="J3" s="55" t="s">
        <v>24</v>
      </c>
      <c r="K3" s="55" t="s">
        <v>24</v>
      </c>
      <c r="L3" s="55" t="s">
        <v>24</v>
      </c>
      <c r="M3" s="55" t="s">
        <v>24</v>
      </c>
      <c r="N3" s="55" t="s">
        <v>24</v>
      </c>
      <c r="O3" s="55" t="s">
        <v>24</v>
      </c>
      <c r="P3" s="55" t="s">
        <v>24</v>
      </c>
      <c r="Q3" s="55" t="s">
        <v>24</v>
      </c>
      <c r="R3" s="55" t="s">
        <v>24</v>
      </c>
      <c r="S3" s="55" t="s">
        <v>24</v>
      </c>
    </row>
    <row r="4" spans="1:19" ht="26.25" x14ac:dyDescent="0.2">
      <c r="A4" s="55" t="str">
        <f>+سهام!A4</f>
        <v>برای ماه منتهی به 1405/06/31</v>
      </c>
      <c r="B4" s="55" t="s">
        <v>2</v>
      </c>
      <c r="C4" s="55" t="s">
        <v>2</v>
      </c>
      <c r="D4" s="55" t="s">
        <v>2</v>
      </c>
      <c r="E4" s="55" t="s">
        <v>2</v>
      </c>
      <c r="F4" s="55" t="s">
        <v>2</v>
      </c>
      <c r="G4" s="55" t="s">
        <v>2</v>
      </c>
      <c r="H4" s="55" t="s">
        <v>2</v>
      </c>
      <c r="I4" s="55" t="s">
        <v>2</v>
      </c>
      <c r="J4" s="55" t="s">
        <v>2</v>
      </c>
      <c r="K4" s="55" t="s">
        <v>2</v>
      </c>
      <c r="L4" s="55" t="s">
        <v>2</v>
      </c>
      <c r="M4" s="55" t="s">
        <v>2</v>
      </c>
      <c r="N4" s="55" t="s">
        <v>2</v>
      </c>
      <c r="O4" s="55" t="s">
        <v>2</v>
      </c>
      <c r="P4" s="55" t="s">
        <v>2</v>
      </c>
      <c r="Q4" s="55" t="s">
        <v>2</v>
      </c>
      <c r="R4" s="55" t="s">
        <v>2</v>
      </c>
      <c r="S4" s="55" t="s">
        <v>2</v>
      </c>
    </row>
    <row r="6" spans="1:19" ht="27" thickBot="1" x14ac:dyDescent="0.25">
      <c r="A6" s="58" t="s">
        <v>3</v>
      </c>
      <c r="C6" s="58" t="s">
        <v>32</v>
      </c>
      <c r="D6" s="58" t="s">
        <v>32</v>
      </c>
      <c r="E6" s="58" t="s">
        <v>32</v>
      </c>
      <c r="F6" s="58" t="s">
        <v>32</v>
      </c>
      <c r="G6" s="58" t="s">
        <v>32</v>
      </c>
      <c r="I6" s="58" t="s">
        <v>26</v>
      </c>
      <c r="J6" s="58" t="s">
        <v>26</v>
      </c>
      <c r="K6" s="58" t="s">
        <v>26</v>
      </c>
      <c r="L6" s="58" t="s">
        <v>26</v>
      </c>
      <c r="M6" s="58" t="s">
        <v>26</v>
      </c>
      <c r="O6" s="58" t="s">
        <v>27</v>
      </c>
      <c r="P6" s="58" t="s">
        <v>27</v>
      </c>
      <c r="Q6" s="58" t="s">
        <v>27</v>
      </c>
      <c r="R6" s="58" t="s">
        <v>27</v>
      </c>
      <c r="S6" s="58" t="s">
        <v>27</v>
      </c>
    </row>
    <row r="7" spans="1:19" ht="27" thickBot="1" x14ac:dyDescent="0.25">
      <c r="A7" s="58" t="s">
        <v>3</v>
      </c>
      <c r="C7" s="46" t="s">
        <v>33</v>
      </c>
      <c r="E7" s="46" t="s">
        <v>34</v>
      </c>
      <c r="G7" s="46" t="s">
        <v>35</v>
      </c>
      <c r="I7" s="46" t="s">
        <v>36</v>
      </c>
      <c r="K7" s="46" t="s">
        <v>30</v>
      </c>
      <c r="M7" s="46" t="s">
        <v>37</v>
      </c>
      <c r="O7" s="46" t="s">
        <v>36</v>
      </c>
      <c r="Q7" s="46" t="s">
        <v>30</v>
      </c>
      <c r="S7" s="46" t="s">
        <v>37</v>
      </c>
    </row>
    <row r="8" spans="1:19" ht="21" x14ac:dyDescent="0.2">
      <c r="A8" s="4" t="s">
        <v>76</v>
      </c>
      <c r="C8" s="6" t="s">
        <v>93</v>
      </c>
      <c r="E8" s="6" t="s">
        <v>93</v>
      </c>
      <c r="G8" s="6">
        <v>0</v>
      </c>
      <c r="I8" s="6">
        <v>0</v>
      </c>
      <c r="K8" s="6">
        <v>0</v>
      </c>
      <c r="M8" s="6">
        <v>0</v>
      </c>
      <c r="O8" s="6">
        <v>4611897607</v>
      </c>
      <c r="Q8" s="6">
        <v>0</v>
      </c>
      <c r="S8" s="6">
        <f>+Q8+O8</f>
        <v>4611897607</v>
      </c>
    </row>
    <row r="9" spans="1:19" ht="21" x14ac:dyDescent="0.2">
      <c r="A9" s="4" t="s">
        <v>55</v>
      </c>
      <c r="C9" s="6" t="s">
        <v>93</v>
      </c>
      <c r="E9" s="6" t="s">
        <v>93</v>
      </c>
      <c r="G9" s="6">
        <v>0</v>
      </c>
      <c r="I9" s="6">
        <v>0</v>
      </c>
      <c r="K9" s="6">
        <v>0</v>
      </c>
      <c r="M9" s="6">
        <v>0</v>
      </c>
      <c r="O9" s="6">
        <v>8151892400</v>
      </c>
      <c r="Q9" s="6">
        <v>0</v>
      </c>
      <c r="S9" s="6">
        <f t="shared" ref="S9:S32" si="0">+Q9+O9</f>
        <v>8151892400</v>
      </c>
    </row>
    <row r="10" spans="1:19" ht="21" x14ac:dyDescent="0.2">
      <c r="A10" s="4" t="s">
        <v>56</v>
      </c>
      <c r="C10" s="6" t="s">
        <v>93</v>
      </c>
      <c r="E10" s="6" t="s">
        <v>93</v>
      </c>
      <c r="G10" s="6">
        <v>0</v>
      </c>
      <c r="I10" s="6">
        <v>0</v>
      </c>
      <c r="K10" s="6">
        <v>0</v>
      </c>
      <c r="M10" s="6">
        <v>0</v>
      </c>
      <c r="O10" s="6">
        <v>47121780</v>
      </c>
      <c r="Q10" s="6">
        <v>-1800437</v>
      </c>
      <c r="S10" s="6">
        <f t="shared" si="0"/>
        <v>45321343</v>
      </c>
    </row>
    <row r="11" spans="1:19" ht="21" x14ac:dyDescent="0.2">
      <c r="A11" s="4" t="s">
        <v>101</v>
      </c>
      <c r="C11" s="6" t="s">
        <v>93</v>
      </c>
      <c r="E11" s="6" t="s">
        <v>93</v>
      </c>
      <c r="G11" s="6">
        <v>0</v>
      </c>
      <c r="I11" s="6">
        <v>0</v>
      </c>
      <c r="K11" s="6">
        <v>0</v>
      </c>
      <c r="M11" s="6">
        <v>0</v>
      </c>
      <c r="O11" s="6">
        <v>14692445955</v>
      </c>
      <c r="Q11" s="6">
        <v>-50144867</v>
      </c>
      <c r="S11" s="6">
        <f t="shared" si="0"/>
        <v>14642301088</v>
      </c>
    </row>
    <row r="12" spans="1:19" ht="21" x14ac:dyDescent="0.2">
      <c r="A12" s="4" t="s">
        <v>104</v>
      </c>
      <c r="C12" s="6" t="s">
        <v>93</v>
      </c>
      <c r="E12" s="6" t="s">
        <v>93</v>
      </c>
      <c r="G12" s="6">
        <v>0</v>
      </c>
      <c r="I12" s="6">
        <v>0</v>
      </c>
      <c r="K12" s="6">
        <v>0</v>
      </c>
      <c r="M12" s="6">
        <v>0</v>
      </c>
      <c r="O12" s="6">
        <v>433995840</v>
      </c>
      <c r="Q12" s="6">
        <v>-5864809</v>
      </c>
      <c r="S12" s="6">
        <f t="shared" si="0"/>
        <v>428131031</v>
      </c>
    </row>
    <row r="13" spans="1:19" ht="21" x14ac:dyDescent="0.2">
      <c r="A13" s="4" t="s">
        <v>61</v>
      </c>
      <c r="C13" s="6" t="s">
        <v>93</v>
      </c>
      <c r="E13" s="6" t="s">
        <v>93</v>
      </c>
      <c r="G13" s="6">
        <v>0</v>
      </c>
      <c r="I13" s="6">
        <v>0</v>
      </c>
      <c r="K13" s="6">
        <v>0</v>
      </c>
      <c r="M13" s="6">
        <v>0</v>
      </c>
      <c r="O13" s="6">
        <v>1140436050</v>
      </c>
      <c r="Q13" s="6">
        <v>-37032052</v>
      </c>
      <c r="S13" s="6">
        <f t="shared" si="0"/>
        <v>1103403998</v>
      </c>
    </row>
    <row r="14" spans="1:19" ht="21" x14ac:dyDescent="0.2">
      <c r="A14" s="4" t="s">
        <v>99</v>
      </c>
      <c r="C14" s="6" t="s">
        <v>93</v>
      </c>
      <c r="E14" s="6" t="s">
        <v>93</v>
      </c>
      <c r="G14" s="6">
        <v>0</v>
      </c>
      <c r="I14" s="6">
        <v>0</v>
      </c>
      <c r="K14" s="6">
        <v>0</v>
      </c>
      <c r="M14" s="6">
        <v>0</v>
      </c>
      <c r="O14" s="6">
        <v>1219811957</v>
      </c>
      <c r="Q14" s="6">
        <v>0</v>
      </c>
      <c r="S14" s="6">
        <f t="shared" si="0"/>
        <v>1219811957</v>
      </c>
    </row>
    <row r="15" spans="1:19" ht="21" x14ac:dyDescent="0.2">
      <c r="A15" s="4" t="s">
        <v>100</v>
      </c>
      <c r="C15" s="6" t="s">
        <v>93</v>
      </c>
      <c r="E15" s="6" t="s">
        <v>93</v>
      </c>
      <c r="G15" s="6">
        <v>0</v>
      </c>
      <c r="I15" s="6">
        <v>0</v>
      </c>
      <c r="K15" s="6">
        <v>0</v>
      </c>
      <c r="M15" s="6">
        <v>0</v>
      </c>
      <c r="O15" s="6">
        <v>149065200</v>
      </c>
      <c r="Q15" s="6">
        <v>-5884153</v>
      </c>
      <c r="S15" s="6">
        <f t="shared" si="0"/>
        <v>143181047</v>
      </c>
    </row>
    <row r="16" spans="1:19" ht="21" x14ac:dyDescent="0.2">
      <c r="A16" s="4" t="s">
        <v>57</v>
      </c>
      <c r="C16" s="6" t="s">
        <v>93</v>
      </c>
      <c r="E16" s="6" t="s">
        <v>93</v>
      </c>
      <c r="G16" s="6">
        <v>0</v>
      </c>
      <c r="I16" s="6">
        <v>0</v>
      </c>
      <c r="K16" s="6">
        <v>0</v>
      </c>
      <c r="M16" s="6">
        <v>0</v>
      </c>
      <c r="O16" s="6">
        <v>554180440</v>
      </c>
      <c r="Q16" s="6">
        <v>-13335893</v>
      </c>
      <c r="S16" s="6">
        <f t="shared" si="0"/>
        <v>540844547</v>
      </c>
    </row>
    <row r="17" spans="1:19" ht="21" x14ac:dyDescent="0.2">
      <c r="A17" s="4" t="s">
        <v>64</v>
      </c>
      <c r="C17" s="6" t="s">
        <v>93</v>
      </c>
      <c r="E17" s="6" t="s">
        <v>93</v>
      </c>
      <c r="G17" s="6">
        <v>0</v>
      </c>
      <c r="I17" s="6">
        <v>0</v>
      </c>
      <c r="K17" s="6">
        <v>0</v>
      </c>
      <c r="M17" s="6">
        <v>0</v>
      </c>
      <c r="O17" s="6">
        <v>607902080</v>
      </c>
      <c r="Q17" s="6">
        <v>0</v>
      </c>
      <c r="S17" s="6">
        <f t="shared" si="0"/>
        <v>607902080</v>
      </c>
    </row>
    <row r="18" spans="1:19" ht="21" x14ac:dyDescent="0.2">
      <c r="A18" s="4" t="s">
        <v>110</v>
      </c>
      <c r="C18" s="6" t="s">
        <v>93</v>
      </c>
      <c r="E18" s="6" t="s">
        <v>93</v>
      </c>
      <c r="G18" s="6">
        <v>0</v>
      </c>
      <c r="I18" s="6">
        <v>0</v>
      </c>
      <c r="K18" s="6">
        <v>0</v>
      </c>
      <c r="M18" s="6">
        <v>0</v>
      </c>
      <c r="O18" s="6">
        <v>1475412924</v>
      </c>
      <c r="Q18" s="6">
        <v>-50741714</v>
      </c>
      <c r="S18" s="6">
        <f t="shared" si="0"/>
        <v>1424671210</v>
      </c>
    </row>
    <row r="19" spans="1:19" ht="21" x14ac:dyDescent="0.2">
      <c r="A19" s="4" t="s">
        <v>69</v>
      </c>
      <c r="C19" s="6" t="s">
        <v>93</v>
      </c>
      <c r="E19" s="6" t="s">
        <v>93</v>
      </c>
      <c r="G19" s="6">
        <v>0</v>
      </c>
      <c r="I19" s="6">
        <v>0</v>
      </c>
      <c r="K19" s="6">
        <v>0</v>
      </c>
      <c r="M19" s="6">
        <v>0</v>
      </c>
      <c r="O19" s="6">
        <v>57071714</v>
      </c>
      <c r="Q19" s="6">
        <v>0</v>
      </c>
      <c r="S19" s="6">
        <f t="shared" si="0"/>
        <v>57071714</v>
      </c>
    </row>
    <row r="20" spans="1:19" ht="21" x14ac:dyDescent="0.2">
      <c r="A20" s="4" t="s">
        <v>58</v>
      </c>
      <c r="C20" s="6" t="s">
        <v>93</v>
      </c>
      <c r="E20" s="6" t="s">
        <v>93</v>
      </c>
      <c r="G20" s="6">
        <v>0</v>
      </c>
      <c r="I20" s="6">
        <v>0</v>
      </c>
      <c r="K20" s="6">
        <v>0</v>
      </c>
      <c r="M20" s="6">
        <v>0</v>
      </c>
      <c r="O20" s="6">
        <v>102727378000</v>
      </c>
      <c r="Q20" s="6">
        <v>0</v>
      </c>
      <c r="S20" s="6">
        <f t="shared" si="0"/>
        <v>102727378000</v>
      </c>
    </row>
    <row r="21" spans="1:19" ht="21" x14ac:dyDescent="0.2">
      <c r="A21" s="4" t="s">
        <v>106</v>
      </c>
      <c r="C21" s="6" t="s">
        <v>93</v>
      </c>
      <c r="E21" s="6" t="s">
        <v>93</v>
      </c>
      <c r="G21" s="6">
        <v>0</v>
      </c>
      <c r="I21" s="6">
        <v>0</v>
      </c>
      <c r="K21" s="6">
        <v>0</v>
      </c>
      <c r="M21" s="6">
        <v>0</v>
      </c>
      <c r="O21" s="6">
        <v>576646200</v>
      </c>
      <c r="Q21" s="6">
        <v>-53074401</v>
      </c>
      <c r="S21" s="6">
        <f t="shared" si="0"/>
        <v>523571799</v>
      </c>
    </row>
    <row r="22" spans="1:19" ht="21" x14ac:dyDescent="0.2">
      <c r="A22" s="4" t="s">
        <v>90</v>
      </c>
      <c r="C22" s="6" t="s">
        <v>93</v>
      </c>
      <c r="E22" s="6" t="s">
        <v>93</v>
      </c>
      <c r="G22" s="6">
        <v>0</v>
      </c>
      <c r="I22" s="6">
        <v>0</v>
      </c>
      <c r="K22" s="6">
        <v>0</v>
      </c>
      <c r="M22" s="6">
        <v>0</v>
      </c>
      <c r="O22" s="6">
        <v>30945087316</v>
      </c>
      <c r="Q22" s="6">
        <v>-825202328</v>
      </c>
      <c r="S22" s="6">
        <f t="shared" si="0"/>
        <v>30119884988</v>
      </c>
    </row>
    <row r="23" spans="1:19" ht="21" x14ac:dyDescent="0.2">
      <c r="A23" s="4" t="s">
        <v>107</v>
      </c>
      <c r="C23" s="6" t="s">
        <v>93</v>
      </c>
      <c r="E23" s="6" t="s">
        <v>93</v>
      </c>
      <c r="G23" s="6">
        <v>0</v>
      </c>
      <c r="I23" s="6">
        <v>0</v>
      </c>
      <c r="K23" s="6">
        <v>0</v>
      </c>
      <c r="M23" s="6">
        <v>0</v>
      </c>
      <c r="O23" s="6">
        <v>12952760940</v>
      </c>
      <c r="Q23" s="6">
        <v>-1264855518</v>
      </c>
      <c r="S23" s="6">
        <f t="shared" si="0"/>
        <v>11687905422</v>
      </c>
    </row>
    <row r="24" spans="1:19" ht="21" x14ac:dyDescent="0.2">
      <c r="A24" s="4" t="s">
        <v>59</v>
      </c>
      <c r="C24" s="6" t="s">
        <v>93</v>
      </c>
      <c r="E24" s="6" t="s">
        <v>93</v>
      </c>
      <c r="G24" s="6">
        <v>0</v>
      </c>
      <c r="I24" s="6">
        <v>0</v>
      </c>
      <c r="K24" s="6">
        <v>0</v>
      </c>
      <c r="M24" s="6">
        <v>0</v>
      </c>
      <c r="O24" s="6">
        <v>60809303080</v>
      </c>
      <c r="Q24" s="6">
        <v>-1304220978</v>
      </c>
      <c r="S24" s="6">
        <f t="shared" si="0"/>
        <v>59505082102</v>
      </c>
    </row>
    <row r="25" spans="1:19" ht="21" x14ac:dyDescent="0.2">
      <c r="A25" s="4" t="s">
        <v>63</v>
      </c>
      <c r="C25" s="6" t="s">
        <v>93</v>
      </c>
      <c r="E25" s="6" t="s">
        <v>93</v>
      </c>
      <c r="G25" s="6">
        <v>0</v>
      </c>
      <c r="I25" s="6">
        <v>0</v>
      </c>
      <c r="K25" s="6">
        <v>0</v>
      </c>
      <c r="M25" s="6">
        <v>0</v>
      </c>
      <c r="O25" s="6">
        <v>10183889040</v>
      </c>
      <c r="Q25" s="6">
        <v>-205044746</v>
      </c>
      <c r="S25" s="6">
        <f t="shared" si="0"/>
        <v>9978844294</v>
      </c>
    </row>
    <row r="26" spans="1:19" ht="21" x14ac:dyDescent="0.2">
      <c r="A26" s="4" t="s">
        <v>83</v>
      </c>
      <c r="C26" s="6" t="s">
        <v>93</v>
      </c>
      <c r="E26" s="6" t="s">
        <v>93</v>
      </c>
      <c r="G26" s="6">
        <v>0</v>
      </c>
      <c r="I26" s="6">
        <v>0</v>
      </c>
      <c r="K26" s="6">
        <v>0</v>
      </c>
      <c r="M26" s="6">
        <v>0</v>
      </c>
      <c r="O26" s="6">
        <v>440</v>
      </c>
      <c r="Q26" s="6">
        <v>-47</v>
      </c>
      <c r="S26" s="6">
        <f t="shared" si="0"/>
        <v>393</v>
      </c>
    </row>
    <row r="27" spans="1:19" ht="21" x14ac:dyDescent="0.2">
      <c r="A27" s="4" t="s">
        <v>94</v>
      </c>
      <c r="C27" s="6" t="s">
        <v>93</v>
      </c>
      <c r="E27" s="6" t="s">
        <v>93</v>
      </c>
      <c r="G27" s="6">
        <v>0</v>
      </c>
      <c r="I27" s="6">
        <v>0</v>
      </c>
      <c r="K27" s="6">
        <v>0</v>
      </c>
      <c r="M27" s="6">
        <v>0</v>
      </c>
      <c r="O27" s="6">
        <v>1481637924</v>
      </c>
      <c r="Q27" s="6">
        <v>-53788836</v>
      </c>
      <c r="S27" s="6">
        <f t="shared" si="0"/>
        <v>1427849088</v>
      </c>
    </row>
    <row r="28" spans="1:19" ht="21" x14ac:dyDescent="0.2">
      <c r="A28" s="4" t="s">
        <v>95</v>
      </c>
      <c r="C28" s="6" t="s">
        <v>93</v>
      </c>
      <c r="E28" s="6" t="s">
        <v>93</v>
      </c>
      <c r="G28" s="6">
        <v>0</v>
      </c>
      <c r="I28" s="6">
        <v>0</v>
      </c>
      <c r="K28" s="6">
        <v>0</v>
      </c>
      <c r="M28" s="6">
        <v>0</v>
      </c>
      <c r="O28" s="6">
        <v>184829920</v>
      </c>
      <c r="Q28" s="6">
        <v>-6944829</v>
      </c>
      <c r="S28" s="6">
        <f t="shared" si="0"/>
        <v>177885091</v>
      </c>
    </row>
    <row r="29" spans="1:19" ht="21" x14ac:dyDescent="0.2">
      <c r="A29" s="4" t="s">
        <v>67</v>
      </c>
      <c r="C29" s="6" t="s">
        <v>93</v>
      </c>
      <c r="E29" s="6" t="s">
        <v>93</v>
      </c>
      <c r="G29" s="6">
        <v>0</v>
      </c>
      <c r="I29" s="6">
        <v>0</v>
      </c>
      <c r="K29" s="6">
        <v>0</v>
      </c>
      <c r="M29" s="6">
        <v>0</v>
      </c>
      <c r="O29" s="6">
        <v>11065404800</v>
      </c>
      <c r="Q29" s="6">
        <v>0</v>
      </c>
      <c r="S29" s="6">
        <f t="shared" si="0"/>
        <v>11065404800</v>
      </c>
    </row>
    <row r="30" spans="1:19" ht="21" x14ac:dyDescent="0.2">
      <c r="A30" s="4" t="s">
        <v>74</v>
      </c>
      <c r="C30" s="6" t="s">
        <v>93</v>
      </c>
      <c r="E30" s="6" t="s">
        <v>93</v>
      </c>
      <c r="G30" s="6">
        <v>0</v>
      </c>
      <c r="I30" s="6">
        <v>0</v>
      </c>
      <c r="K30" s="6">
        <v>0</v>
      </c>
      <c r="M30" s="6">
        <v>0</v>
      </c>
      <c r="O30" s="6">
        <v>360000000</v>
      </c>
      <c r="Q30" s="6">
        <v>0</v>
      </c>
      <c r="S30" s="6">
        <f t="shared" si="0"/>
        <v>360000000</v>
      </c>
    </row>
    <row r="31" spans="1:19" ht="21" x14ac:dyDescent="0.2">
      <c r="A31" s="4" t="s">
        <v>111</v>
      </c>
      <c r="C31" s="6" t="s">
        <v>93</v>
      </c>
      <c r="E31" s="6" t="s">
        <v>93</v>
      </c>
      <c r="G31" s="6">
        <v>0</v>
      </c>
      <c r="I31" s="6">
        <v>0</v>
      </c>
      <c r="K31" s="6">
        <v>0</v>
      </c>
      <c r="M31" s="6">
        <v>0</v>
      </c>
      <c r="O31" s="6">
        <v>3508279950</v>
      </c>
      <c r="Q31" s="6">
        <v>0</v>
      </c>
      <c r="S31" s="6">
        <f t="shared" si="0"/>
        <v>3508279950</v>
      </c>
    </row>
    <row r="32" spans="1:19" ht="21.75" thickBot="1" x14ac:dyDescent="0.25">
      <c r="A32" s="4" t="s">
        <v>98</v>
      </c>
      <c r="C32" s="6" t="s">
        <v>93</v>
      </c>
      <c r="E32" s="6" t="s">
        <v>93</v>
      </c>
      <c r="G32" s="6">
        <v>0</v>
      </c>
      <c r="I32" s="6">
        <v>0</v>
      </c>
      <c r="K32" s="6">
        <v>0</v>
      </c>
      <c r="M32" s="6">
        <v>0</v>
      </c>
      <c r="O32" s="6">
        <v>242190000</v>
      </c>
      <c r="Q32" s="6">
        <v>-8483853</v>
      </c>
      <c r="S32" s="6">
        <f t="shared" si="0"/>
        <v>233706147</v>
      </c>
    </row>
    <row r="33" spans="9:19" ht="21.75" thickBot="1" x14ac:dyDescent="0.25">
      <c r="I33" s="15">
        <f>SUM(I8:I32)</f>
        <v>0</v>
      </c>
      <c r="J33" s="4"/>
      <c r="K33" s="15">
        <f>SUM(K8:K32)</f>
        <v>0</v>
      </c>
      <c r="L33" s="4"/>
      <c r="M33" s="15">
        <f>SUM(M8:M32)</f>
        <v>0</v>
      </c>
      <c r="N33" s="4"/>
      <c r="O33" s="15">
        <f>SUM(O8:O32)</f>
        <v>268178641557</v>
      </c>
      <c r="P33" s="4"/>
      <c r="Q33" s="15">
        <f>SUM(Q8:Q32)</f>
        <v>-3886419461</v>
      </c>
      <c r="R33" s="4"/>
      <c r="S33" s="15">
        <f>SUM(S8:S32)</f>
        <v>264292222096</v>
      </c>
    </row>
    <row r="34" spans="9:19" ht="19.5" thickTop="1" x14ac:dyDescent="0.2"/>
    <row r="35" spans="9:19" x14ac:dyDescent="0.2">
      <c r="R35" s="6">
        <f>+S34-S33</f>
        <v>-264292222096</v>
      </c>
    </row>
  </sheetData>
  <mergeCells count="7">
    <mergeCell ref="A2:S2"/>
    <mergeCell ref="A3:S3"/>
    <mergeCell ref="A4:S4"/>
    <mergeCell ref="A6:A7"/>
    <mergeCell ref="C6:G6"/>
    <mergeCell ref="I6:M6"/>
    <mergeCell ref="O6:S6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1DFE0-1E58-48AA-BE43-947511E86492}">
  <dimension ref="A2:I11"/>
  <sheetViews>
    <sheetView rightToLeft="1" workbookViewId="0">
      <selection activeCell="A2" sqref="A2:Y2"/>
    </sheetView>
  </sheetViews>
  <sheetFormatPr defaultRowHeight="18.75" x14ac:dyDescent="0.45"/>
  <cols>
    <col min="1" max="1" width="17.125" style="19" bestFit="1" customWidth="1"/>
    <col min="2" max="2" width="0.875" style="19" customWidth="1"/>
    <col min="3" max="3" width="32.125" style="19" bestFit="1" customWidth="1"/>
    <col min="4" max="4" width="0.875" style="19" customWidth="1"/>
    <col min="5" max="5" width="27.875" style="19" bestFit="1" customWidth="1"/>
    <col min="6" max="6" width="0.875" style="19" customWidth="1"/>
    <col min="7" max="7" width="32.125" style="19" bestFit="1" customWidth="1"/>
    <col min="8" max="8" width="0.875" style="19" customWidth="1"/>
    <col min="9" max="9" width="27.875" style="19" bestFit="1" customWidth="1"/>
    <col min="10" max="10" width="0.875" style="19" customWidth="1"/>
    <col min="11" max="11" width="8" style="19" customWidth="1"/>
    <col min="12" max="16384" width="9" style="19"/>
  </cols>
  <sheetData>
    <row r="2" spans="1:9" ht="26.25" x14ac:dyDescent="0.45">
      <c r="A2" s="55" t="str">
        <f>+سهام!A2</f>
        <v>صندوق سرمایه‌گذاری بخشی صنایع مفید - خودران</v>
      </c>
      <c r="B2" s="55" t="s">
        <v>0</v>
      </c>
      <c r="C2" s="55" t="s">
        <v>0</v>
      </c>
      <c r="D2" s="55" t="s">
        <v>0</v>
      </c>
      <c r="E2" s="55" t="s">
        <v>0</v>
      </c>
      <c r="F2" s="55" t="s">
        <v>0</v>
      </c>
      <c r="G2" s="55" t="s">
        <v>0</v>
      </c>
      <c r="H2" s="55" t="s">
        <v>0</v>
      </c>
      <c r="I2" s="55" t="s">
        <v>0</v>
      </c>
    </row>
    <row r="3" spans="1:9" ht="26.25" x14ac:dyDescent="0.45">
      <c r="A3" s="55" t="s">
        <v>24</v>
      </c>
      <c r="B3" s="55" t="s">
        <v>24</v>
      </c>
      <c r="C3" s="55" t="s">
        <v>24</v>
      </c>
      <c r="D3" s="55" t="s">
        <v>24</v>
      </c>
      <c r="E3" s="55" t="s">
        <v>24</v>
      </c>
      <c r="F3" s="55" t="s">
        <v>24</v>
      </c>
      <c r="G3" s="55" t="s">
        <v>24</v>
      </c>
      <c r="H3" s="55" t="s">
        <v>24</v>
      </c>
      <c r="I3" s="55" t="s">
        <v>24</v>
      </c>
    </row>
    <row r="4" spans="1:9" ht="26.25" x14ac:dyDescent="0.45">
      <c r="A4" s="55" t="str">
        <f>+سهام!A4</f>
        <v>برای ماه منتهی به 1405/06/31</v>
      </c>
      <c r="B4" s="55" t="s">
        <v>2</v>
      </c>
      <c r="C4" s="55" t="s">
        <v>2</v>
      </c>
      <c r="D4" s="55" t="s">
        <v>2</v>
      </c>
      <c r="E4" s="55" t="s">
        <v>2</v>
      </c>
      <c r="F4" s="55" t="s">
        <v>2</v>
      </c>
      <c r="G4" s="55" t="s">
        <v>2</v>
      </c>
      <c r="H4" s="55" t="s">
        <v>2</v>
      </c>
      <c r="I4" s="55" t="s">
        <v>2</v>
      </c>
    </row>
    <row r="6" spans="1:9" ht="27" thickBot="1" x14ac:dyDescent="0.5">
      <c r="A6" s="58" t="s">
        <v>46</v>
      </c>
      <c r="B6" s="58" t="s">
        <v>46</v>
      </c>
      <c r="C6" s="58" t="s">
        <v>26</v>
      </c>
      <c r="D6" s="58" t="s">
        <v>26</v>
      </c>
      <c r="E6" s="58" t="s">
        <v>26</v>
      </c>
      <c r="G6" s="58" t="s">
        <v>27</v>
      </c>
      <c r="H6" s="58" t="s">
        <v>27</v>
      </c>
      <c r="I6" s="58" t="s">
        <v>27</v>
      </c>
    </row>
    <row r="7" spans="1:9" ht="27" thickBot="1" x14ac:dyDescent="0.5">
      <c r="A7" s="26" t="s">
        <v>47</v>
      </c>
      <c r="C7" s="37" t="s">
        <v>48</v>
      </c>
      <c r="E7" s="37" t="s">
        <v>49</v>
      </c>
      <c r="G7" s="37" t="s">
        <v>48</v>
      </c>
      <c r="I7" s="37" t="s">
        <v>49</v>
      </c>
    </row>
    <row r="8" spans="1:9" ht="21" x14ac:dyDescent="0.55000000000000004">
      <c r="A8" s="27" t="s">
        <v>22</v>
      </c>
      <c r="C8" s="40">
        <f>+'سود سپرده بانکی'!G8</f>
        <v>240867289</v>
      </c>
      <c r="D8" s="40"/>
      <c r="E8" s="39">
        <f>+C8/$C$10</f>
        <v>0.99998515387072651</v>
      </c>
      <c r="F8" s="40"/>
      <c r="G8" s="40">
        <f>+'سود سپرده بانکی'!M8</f>
        <v>10039668076</v>
      </c>
      <c r="H8" s="40"/>
      <c r="I8" s="39">
        <f>+G8/$G$10</f>
        <v>0.99999756984588295</v>
      </c>
    </row>
    <row r="9" spans="1:9" ht="21" x14ac:dyDescent="0.55000000000000004">
      <c r="A9" s="27" t="s">
        <v>91</v>
      </c>
      <c r="C9" s="40">
        <f>+'سود سپرده بانکی'!G9</f>
        <v>3576</v>
      </c>
      <c r="D9" s="40"/>
      <c r="E9" s="39">
        <f>+C9/$C$10</f>
        <v>1.4846129273459453E-5</v>
      </c>
      <c r="F9" s="40"/>
      <c r="G9" s="40">
        <f>+'سود سپرده بانکی'!M9</f>
        <v>24398</v>
      </c>
      <c r="H9" s="40"/>
      <c r="I9" s="39">
        <f>+G9/$G$10</f>
        <v>2.4301541170891447E-6</v>
      </c>
    </row>
    <row r="10" spans="1:9" ht="21.75" thickBot="1" x14ac:dyDescent="0.5">
      <c r="A10" s="19" t="s">
        <v>15</v>
      </c>
      <c r="C10" s="42">
        <f>SUM(C8:C9)</f>
        <v>240870865</v>
      </c>
      <c r="D10" s="4"/>
      <c r="E10" s="41">
        <f>SUM(E8:E9)</f>
        <v>1</v>
      </c>
      <c r="F10" s="4"/>
      <c r="G10" s="42">
        <f>SUM(G8:G9)</f>
        <v>10039692474</v>
      </c>
      <c r="H10" s="4"/>
      <c r="I10" s="41">
        <f>SUM(I8:I9)</f>
        <v>1</v>
      </c>
    </row>
    <row r="11" spans="1:9" ht="19.5" thickTop="1" x14ac:dyDescent="0.45"/>
  </sheetData>
  <mergeCells count="6">
    <mergeCell ref="A2:I2"/>
    <mergeCell ref="A3:I3"/>
    <mergeCell ref="A4:I4"/>
    <mergeCell ref="A6:B6"/>
    <mergeCell ref="C6:E6"/>
    <mergeCell ref="G6:I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39C12-AED8-44D9-A463-924DF8384FC6}">
  <dimension ref="A2:M10"/>
  <sheetViews>
    <sheetView rightToLeft="1" workbookViewId="0">
      <selection activeCell="A2" sqref="A2:Y2"/>
    </sheetView>
  </sheetViews>
  <sheetFormatPr defaultRowHeight="18.75" x14ac:dyDescent="0.2"/>
  <cols>
    <col min="1" max="1" width="18.375" style="6" bestFit="1" customWidth="1"/>
    <col min="2" max="2" width="0.875" style="6" customWidth="1"/>
    <col min="3" max="3" width="18.375" style="6" customWidth="1"/>
    <col min="4" max="4" width="0.875" style="6" customWidth="1"/>
    <col min="5" max="5" width="15.75" style="6" customWidth="1"/>
    <col min="6" max="6" width="0.875" style="6" customWidth="1"/>
    <col min="7" max="7" width="18.375" style="6" customWidth="1"/>
    <col min="8" max="8" width="0.875" style="6" customWidth="1"/>
    <col min="9" max="9" width="19.25" style="6" customWidth="1"/>
    <col min="10" max="10" width="0.875" style="6" customWidth="1"/>
    <col min="11" max="11" width="14" style="6" customWidth="1"/>
    <col min="12" max="12" width="0.875" style="6" customWidth="1"/>
    <col min="13" max="13" width="19.25" style="6" customWidth="1"/>
    <col min="14" max="14" width="0.875" style="6" customWidth="1"/>
    <col min="15" max="15" width="8" style="6" customWidth="1"/>
    <col min="16" max="16384" width="9" style="6"/>
  </cols>
  <sheetData>
    <row r="2" spans="1:13" ht="26.25" x14ac:dyDescent="0.2">
      <c r="A2" s="55" t="str">
        <f>+سهام!A2</f>
        <v>صندوق سرمایه‌گذاری بخشی صنایع مفید - خودران</v>
      </c>
      <c r="B2" s="55" t="s">
        <v>0</v>
      </c>
      <c r="C2" s="55" t="s">
        <v>0</v>
      </c>
      <c r="D2" s="55" t="s">
        <v>0</v>
      </c>
      <c r="E2" s="55" t="s">
        <v>0</v>
      </c>
      <c r="F2" s="55" t="s">
        <v>0</v>
      </c>
      <c r="G2" s="55" t="s">
        <v>0</v>
      </c>
      <c r="H2" s="55" t="s">
        <v>0</v>
      </c>
      <c r="I2" s="55" t="s">
        <v>0</v>
      </c>
      <c r="J2" s="55" t="s">
        <v>0</v>
      </c>
      <c r="K2" s="55" t="s">
        <v>0</v>
      </c>
      <c r="L2" s="55" t="s">
        <v>0</v>
      </c>
      <c r="M2" s="55" t="s">
        <v>0</v>
      </c>
    </row>
    <row r="3" spans="1:13" ht="26.25" x14ac:dyDescent="0.2">
      <c r="A3" s="55" t="s">
        <v>24</v>
      </c>
      <c r="B3" s="55" t="s">
        <v>24</v>
      </c>
      <c r="C3" s="55" t="s">
        <v>24</v>
      </c>
      <c r="D3" s="55" t="s">
        <v>24</v>
      </c>
      <c r="E3" s="55" t="s">
        <v>24</v>
      </c>
      <c r="F3" s="55" t="s">
        <v>24</v>
      </c>
      <c r="G3" s="55" t="s">
        <v>24</v>
      </c>
      <c r="H3" s="55" t="s">
        <v>24</v>
      </c>
      <c r="I3" s="55" t="s">
        <v>24</v>
      </c>
      <c r="J3" s="55" t="s">
        <v>24</v>
      </c>
      <c r="K3" s="55" t="s">
        <v>24</v>
      </c>
      <c r="L3" s="55" t="s">
        <v>24</v>
      </c>
      <c r="M3" s="55" t="s">
        <v>24</v>
      </c>
    </row>
    <row r="4" spans="1:13" ht="26.25" x14ac:dyDescent="0.2">
      <c r="A4" s="55" t="str">
        <f>+سهام!A4</f>
        <v>برای ماه منتهی به 1405/06/31</v>
      </c>
      <c r="B4" s="55" t="s">
        <v>2</v>
      </c>
      <c r="C4" s="55" t="s">
        <v>2</v>
      </c>
      <c r="D4" s="55" t="s">
        <v>2</v>
      </c>
      <c r="E4" s="55" t="s">
        <v>2</v>
      </c>
      <c r="F4" s="55" t="s">
        <v>2</v>
      </c>
      <c r="G4" s="55" t="s">
        <v>2</v>
      </c>
      <c r="H4" s="55" t="s">
        <v>2</v>
      </c>
      <c r="I4" s="55" t="s">
        <v>2</v>
      </c>
      <c r="J4" s="55" t="s">
        <v>2</v>
      </c>
      <c r="K4" s="55" t="s">
        <v>2</v>
      </c>
      <c r="L4" s="55" t="s">
        <v>2</v>
      </c>
      <c r="M4" s="55" t="s">
        <v>2</v>
      </c>
    </row>
    <row r="6" spans="1:13" ht="27" thickBot="1" x14ac:dyDescent="0.25">
      <c r="A6" s="58" t="s">
        <v>25</v>
      </c>
      <c r="B6" s="58" t="s">
        <v>25</v>
      </c>
      <c r="C6" s="58" t="s">
        <v>26</v>
      </c>
      <c r="D6" s="58" t="s">
        <v>26</v>
      </c>
      <c r="E6" s="58" t="s">
        <v>26</v>
      </c>
      <c r="F6" s="58" t="s">
        <v>26</v>
      </c>
      <c r="G6" s="58" t="s">
        <v>26</v>
      </c>
      <c r="I6" s="58" t="s">
        <v>27</v>
      </c>
      <c r="J6" s="58" t="s">
        <v>27</v>
      </c>
      <c r="K6" s="58" t="s">
        <v>27</v>
      </c>
      <c r="L6" s="58" t="s">
        <v>27</v>
      </c>
      <c r="M6" s="58" t="s">
        <v>27</v>
      </c>
    </row>
    <row r="7" spans="1:13" ht="27" thickBot="1" x14ac:dyDescent="0.25">
      <c r="A7" s="26" t="s">
        <v>28</v>
      </c>
      <c r="C7" s="26" t="s">
        <v>29</v>
      </c>
      <c r="E7" s="26" t="s">
        <v>30</v>
      </c>
      <c r="G7" s="26" t="s">
        <v>31</v>
      </c>
      <c r="I7" s="26" t="s">
        <v>29</v>
      </c>
      <c r="K7" s="26" t="s">
        <v>30</v>
      </c>
      <c r="M7" s="26" t="s">
        <v>31</v>
      </c>
    </row>
    <row r="8" spans="1:13" ht="19.5" customHeight="1" x14ac:dyDescent="0.2">
      <c r="A8" s="4" t="s">
        <v>22</v>
      </c>
      <c r="C8" s="6">
        <v>240867289</v>
      </c>
      <c r="E8" s="6">
        <v>0</v>
      </c>
      <c r="G8" s="6">
        <f>+C8-E8</f>
        <v>240867289</v>
      </c>
      <c r="I8" s="6">
        <v>10039668076</v>
      </c>
      <c r="K8" s="6">
        <v>0</v>
      </c>
      <c r="M8" s="6">
        <f>+I8-K8</f>
        <v>10039668076</v>
      </c>
    </row>
    <row r="9" spans="1:13" ht="19.5" customHeight="1" thickBot="1" x14ac:dyDescent="0.25">
      <c r="A9" s="4" t="s">
        <v>91</v>
      </c>
      <c r="C9" s="6">
        <v>3576</v>
      </c>
      <c r="E9" s="6">
        <v>0</v>
      </c>
      <c r="G9" s="6">
        <f>+C9-E9</f>
        <v>3576</v>
      </c>
      <c r="I9" s="6">
        <v>24398</v>
      </c>
      <c r="K9" s="6">
        <v>0</v>
      </c>
      <c r="M9" s="6">
        <f>+I9-K9</f>
        <v>24398</v>
      </c>
    </row>
    <row r="10" spans="1:13" ht="21.75" thickBot="1" x14ac:dyDescent="0.25">
      <c r="A10" s="6" t="s">
        <v>15</v>
      </c>
      <c r="C10" s="15">
        <f>SUM(C8:C9)</f>
        <v>240870865</v>
      </c>
      <c r="D10" s="4"/>
      <c r="E10" s="15">
        <f t="shared" ref="E10:M10" si="0">SUM(E8:E9)</f>
        <v>0</v>
      </c>
      <c r="F10" s="4">
        <f t="shared" si="0"/>
        <v>0</v>
      </c>
      <c r="G10" s="15">
        <f t="shared" si="0"/>
        <v>240870865</v>
      </c>
      <c r="H10" s="4">
        <f t="shared" si="0"/>
        <v>0</v>
      </c>
      <c r="I10" s="15">
        <f t="shared" si="0"/>
        <v>10039692474</v>
      </c>
      <c r="J10" s="4">
        <f t="shared" si="0"/>
        <v>0</v>
      </c>
      <c r="K10" s="15">
        <f t="shared" si="0"/>
        <v>0</v>
      </c>
      <c r="L10" s="4">
        <f t="shared" si="0"/>
        <v>0</v>
      </c>
      <c r="M10" s="15">
        <f t="shared" si="0"/>
        <v>10039692474</v>
      </c>
    </row>
  </sheetData>
  <mergeCells count="6">
    <mergeCell ref="A2:M2"/>
    <mergeCell ref="A3:M3"/>
    <mergeCell ref="A4:M4"/>
    <mergeCell ref="A6:B6"/>
    <mergeCell ref="C6:G6"/>
    <mergeCell ref="I6:M6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B3F23-56EA-40FB-8399-FEECFC0A16B2}">
  <dimension ref="A2:Q79"/>
  <sheetViews>
    <sheetView rightToLeft="1" topLeftCell="A73" zoomScale="85" zoomScaleNormal="85" workbookViewId="0">
      <selection activeCell="A2" sqref="A2:Y2"/>
    </sheetView>
  </sheetViews>
  <sheetFormatPr defaultRowHeight="22.5" x14ac:dyDescent="0.2"/>
  <cols>
    <col min="1" max="1" width="31" style="9" customWidth="1"/>
    <col min="2" max="2" width="0.875" style="9" customWidth="1"/>
    <col min="3" max="3" width="15.75" style="9" customWidth="1"/>
    <col min="4" max="4" width="0.875" style="9" customWidth="1"/>
    <col min="5" max="5" width="20" style="9" bestFit="1" customWidth="1"/>
    <col min="6" max="6" width="0.875" style="9" customWidth="1"/>
    <col min="7" max="7" width="20" style="9" bestFit="1" customWidth="1"/>
    <col min="8" max="8" width="0.875" style="9" customWidth="1"/>
    <col min="9" max="9" width="24.5" style="9" customWidth="1"/>
    <col min="10" max="10" width="0.875" style="9" customWidth="1"/>
    <col min="11" max="11" width="16.625" style="9" customWidth="1"/>
    <col min="12" max="12" width="0.875" style="9" customWidth="1"/>
    <col min="13" max="13" width="21.125" style="9" bestFit="1" customWidth="1"/>
    <col min="14" max="14" width="0.875" style="9" customWidth="1"/>
    <col min="15" max="15" width="21.25" style="9" bestFit="1" customWidth="1"/>
    <col min="16" max="16" width="0.875" style="9" customWidth="1"/>
    <col min="17" max="17" width="24.5" style="9" customWidth="1"/>
    <col min="18" max="18" width="0.875" style="9" customWidth="1"/>
    <col min="19" max="19" width="13.25" style="9" bestFit="1" customWidth="1"/>
    <col min="20" max="16384" width="9" style="9"/>
  </cols>
  <sheetData>
    <row r="2" spans="1:17" ht="24" x14ac:dyDescent="0.2">
      <c r="A2" s="59" t="str">
        <f>+سهام!A2</f>
        <v>صندوق سرمایه‌گذاری بخشی صنایع مفید - خودران</v>
      </c>
      <c r="B2" s="59" t="s">
        <v>0</v>
      </c>
      <c r="C2" s="59" t="s">
        <v>0</v>
      </c>
      <c r="D2" s="59" t="s">
        <v>0</v>
      </c>
      <c r="E2" s="59" t="s">
        <v>0</v>
      </c>
      <c r="F2" s="59" t="s">
        <v>0</v>
      </c>
      <c r="G2" s="59" t="s">
        <v>0</v>
      </c>
      <c r="H2" s="59" t="s">
        <v>0</v>
      </c>
      <c r="I2" s="59" t="s">
        <v>0</v>
      </c>
      <c r="J2" s="59" t="s">
        <v>0</v>
      </c>
      <c r="K2" s="59" t="s">
        <v>0</v>
      </c>
      <c r="L2" s="59" t="s">
        <v>0</v>
      </c>
      <c r="M2" s="59" t="s">
        <v>0</v>
      </c>
      <c r="N2" s="59" t="s">
        <v>0</v>
      </c>
      <c r="O2" s="59" t="s">
        <v>0</v>
      </c>
      <c r="P2" s="59" t="s">
        <v>0</v>
      </c>
      <c r="Q2" s="59" t="s">
        <v>0</v>
      </c>
    </row>
    <row r="3" spans="1:17" ht="24" x14ac:dyDescent="0.2">
      <c r="A3" s="59" t="s">
        <v>24</v>
      </c>
      <c r="B3" s="59" t="s">
        <v>24</v>
      </c>
      <c r="C3" s="59" t="s">
        <v>24</v>
      </c>
      <c r="D3" s="59" t="s">
        <v>24</v>
      </c>
      <c r="E3" s="59" t="s">
        <v>24</v>
      </c>
      <c r="F3" s="59" t="s">
        <v>24</v>
      </c>
      <c r="G3" s="59" t="s">
        <v>24</v>
      </c>
      <c r="H3" s="59" t="s">
        <v>24</v>
      </c>
      <c r="I3" s="59" t="s">
        <v>24</v>
      </c>
      <c r="J3" s="59" t="s">
        <v>24</v>
      </c>
      <c r="K3" s="59" t="s">
        <v>24</v>
      </c>
      <c r="L3" s="59" t="s">
        <v>24</v>
      </c>
      <c r="M3" s="59" t="s">
        <v>24</v>
      </c>
      <c r="N3" s="59" t="s">
        <v>24</v>
      </c>
      <c r="O3" s="59" t="s">
        <v>24</v>
      </c>
      <c r="P3" s="59" t="s">
        <v>24</v>
      </c>
      <c r="Q3" s="59" t="s">
        <v>24</v>
      </c>
    </row>
    <row r="4" spans="1:17" ht="24" x14ac:dyDescent="0.2">
      <c r="A4" s="59" t="str">
        <f>+سهام!A4</f>
        <v>برای ماه منتهی به 1405/06/31</v>
      </c>
      <c r="B4" s="59" t="s">
        <v>2</v>
      </c>
      <c r="C4" s="59" t="s">
        <v>2</v>
      </c>
      <c r="D4" s="59" t="s">
        <v>2</v>
      </c>
      <c r="E4" s="59" t="s">
        <v>2</v>
      </c>
      <c r="F4" s="59" t="s">
        <v>2</v>
      </c>
      <c r="G4" s="59" t="s">
        <v>2</v>
      </c>
      <c r="H4" s="59" t="s">
        <v>2</v>
      </c>
      <c r="I4" s="59" t="s">
        <v>2</v>
      </c>
      <c r="J4" s="59" t="s">
        <v>2</v>
      </c>
      <c r="K4" s="59" t="s">
        <v>2</v>
      </c>
      <c r="L4" s="59" t="s">
        <v>2</v>
      </c>
      <c r="M4" s="59" t="s">
        <v>2</v>
      </c>
      <c r="N4" s="59" t="s">
        <v>2</v>
      </c>
      <c r="O4" s="59" t="s">
        <v>2</v>
      </c>
      <c r="P4" s="59" t="s">
        <v>2</v>
      </c>
      <c r="Q4" s="59" t="s">
        <v>2</v>
      </c>
    </row>
    <row r="6" spans="1:17" ht="24.75" thickBot="1" x14ac:dyDescent="0.25">
      <c r="A6" s="60" t="s">
        <v>3</v>
      </c>
      <c r="C6" s="61" t="s">
        <v>26</v>
      </c>
      <c r="D6" s="61" t="s">
        <v>26</v>
      </c>
      <c r="E6" s="61" t="s">
        <v>26</v>
      </c>
      <c r="F6" s="61" t="s">
        <v>26</v>
      </c>
      <c r="G6" s="61" t="s">
        <v>26</v>
      </c>
      <c r="H6" s="61" t="s">
        <v>26</v>
      </c>
      <c r="I6" s="61" t="s">
        <v>26</v>
      </c>
      <c r="K6" s="61" t="s">
        <v>27</v>
      </c>
      <c r="L6" s="61" t="s">
        <v>27</v>
      </c>
      <c r="M6" s="61" t="s">
        <v>27</v>
      </c>
      <c r="N6" s="61" t="s">
        <v>27</v>
      </c>
      <c r="O6" s="61" t="s">
        <v>27</v>
      </c>
      <c r="P6" s="61" t="s">
        <v>27</v>
      </c>
      <c r="Q6" s="61" t="s">
        <v>27</v>
      </c>
    </row>
    <row r="7" spans="1:17" ht="24.75" thickBot="1" x14ac:dyDescent="0.25">
      <c r="A7" s="61" t="s">
        <v>3</v>
      </c>
      <c r="C7" s="23" t="s">
        <v>7</v>
      </c>
      <c r="E7" s="23" t="s">
        <v>38</v>
      </c>
      <c r="G7" s="23" t="s">
        <v>39</v>
      </c>
      <c r="I7" s="23" t="s">
        <v>41</v>
      </c>
      <c r="K7" s="23" t="s">
        <v>7</v>
      </c>
      <c r="M7" s="23" t="s">
        <v>38</v>
      </c>
      <c r="O7" s="23" t="s">
        <v>39</v>
      </c>
      <c r="Q7" s="23" t="s">
        <v>41</v>
      </c>
    </row>
    <row r="8" spans="1:17" ht="24" x14ac:dyDescent="0.2">
      <c r="A8" s="17" t="s">
        <v>71</v>
      </c>
      <c r="C8" s="9">
        <v>0</v>
      </c>
      <c r="E8" s="9">
        <v>0</v>
      </c>
      <c r="G8" s="9">
        <v>0</v>
      </c>
      <c r="I8" s="9">
        <f>+E8-G8</f>
        <v>0</v>
      </c>
      <c r="K8" s="9">
        <v>13459619</v>
      </c>
      <c r="M8" s="9">
        <v>55123518863</v>
      </c>
      <c r="O8" s="9">
        <v>54009949930</v>
      </c>
      <c r="Q8" s="9">
        <f t="shared" ref="Q8:Q55" si="0">+M8-O8</f>
        <v>1113568933</v>
      </c>
    </row>
    <row r="9" spans="1:17" ht="24" x14ac:dyDescent="0.2">
      <c r="A9" s="17" t="s">
        <v>96</v>
      </c>
      <c r="C9" s="9">
        <v>0</v>
      </c>
      <c r="E9" s="9">
        <v>0</v>
      </c>
      <c r="G9" s="9">
        <v>0</v>
      </c>
      <c r="I9" s="9">
        <f t="shared" ref="I9:I63" si="1">+E9-G9</f>
        <v>0</v>
      </c>
      <c r="K9" s="9">
        <v>15764267</v>
      </c>
      <c r="M9" s="9">
        <v>190939323157</v>
      </c>
      <c r="O9" s="9">
        <v>149843372737</v>
      </c>
      <c r="Q9" s="9">
        <f t="shared" si="0"/>
        <v>41095950420</v>
      </c>
    </row>
    <row r="10" spans="1:17" ht="24" x14ac:dyDescent="0.2">
      <c r="A10" s="17" t="s">
        <v>78</v>
      </c>
      <c r="C10" s="9">
        <v>0</v>
      </c>
      <c r="E10" s="9">
        <v>0</v>
      </c>
      <c r="G10" s="9">
        <v>0</v>
      </c>
      <c r="I10" s="9">
        <f t="shared" si="1"/>
        <v>0</v>
      </c>
      <c r="K10" s="9">
        <v>535000</v>
      </c>
      <c r="M10" s="9">
        <v>11798761384</v>
      </c>
      <c r="O10" s="9">
        <v>7883337082</v>
      </c>
      <c r="Q10" s="9">
        <f t="shared" si="0"/>
        <v>3915424302</v>
      </c>
    </row>
    <row r="11" spans="1:17" ht="24" x14ac:dyDescent="0.2">
      <c r="A11" s="17" t="s">
        <v>86</v>
      </c>
      <c r="C11" s="9">
        <v>0</v>
      </c>
      <c r="E11" s="9">
        <v>0</v>
      </c>
      <c r="G11" s="9">
        <v>0</v>
      </c>
      <c r="I11" s="9">
        <f t="shared" si="1"/>
        <v>0</v>
      </c>
      <c r="K11" s="9">
        <v>2513000</v>
      </c>
      <c r="M11" s="9">
        <v>17178832375</v>
      </c>
      <c r="O11" s="9">
        <v>16254225830</v>
      </c>
      <c r="Q11" s="9">
        <f t="shared" ref="Q11:Q23" si="2">+M11-O11</f>
        <v>924606545</v>
      </c>
    </row>
    <row r="12" spans="1:17" ht="24" x14ac:dyDescent="0.2">
      <c r="A12" s="17" t="s">
        <v>107</v>
      </c>
      <c r="C12" s="9">
        <v>0</v>
      </c>
      <c r="E12" s="9">
        <v>0</v>
      </c>
      <c r="G12" s="9">
        <v>0</v>
      </c>
      <c r="I12" s="9">
        <f t="shared" si="1"/>
        <v>0</v>
      </c>
      <c r="K12" s="9">
        <v>4703930</v>
      </c>
      <c r="M12" s="9">
        <v>236145923688</v>
      </c>
      <c r="O12" s="9">
        <v>175087166392</v>
      </c>
      <c r="Q12" s="9">
        <f t="shared" si="2"/>
        <v>61058757296</v>
      </c>
    </row>
    <row r="13" spans="1:17" ht="24" x14ac:dyDescent="0.2">
      <c r="A13" s="17" t="s">
        <v>90</v>
      </c>
      <c r="C13" s="9">
        <v>9591663</v>
      </c>
      <c r="E13" s="9">
        <v>89756347909</v>
      </c>
      <c r="G13" s="9">
        <v>62512559280</v>
      </c>
      <c r="I13" s="9">
        <f t="shared" si="1"/>
        <v>27243788629</v>
      </c>
      <c r="K13" s="9">
        <v>15221010</v>
      </c>
      <c r="M13" s="9">
        <v>120160019177</v>
      </c>
      <c r="O13" s="9">
        <v>98067340327</v>
      </c>
      <c r="Q13" s="9">
        <f t="shared" si="2"/>
        <v>22092678850</v>
      </c>
    </row>
    <row r="14" spans="1:17" ht="24" x14ac:dyDescent="0.2">
      <c r="A14" s="17" t="s">
        <v>64</v>
      </c>
      <c r="C14" s="9">
        <v>8468036</v>
      </c>
      <c r="E14" s="9">
        <v>64929643449</v>
      </c>
      <c r="G14" s="9">
        <v>45022583369</v>
      </c>
      <c r="I14" s="9">
        <f t="shared" si="1"/>
        <v>19907060080</v>
      </c>
      <c r="K14" s="9">
        <v>23724515</v>
      </c>
      <c r="M14" s="9">
        <v>168908826466</v>
      </c>
      <c r="O14" s="9">
        <v>141056070560</v>
      </c>
      <c r="Q14" s="9">
        <f t="shared" si="2"/>
        <v>27852755906</v>
      </c>
    </row>
    <row r="15" spans="1:17" ht="24" x14ac:dyDescent="0.2">
      <c r="A15" s="17" t="s">
        <v>73</v>
      </c>
      <c r="C15" s="9">
        <v>0</v>
      </c>
      <c r="E15" s="9">
        <v>0</v>
      </c>
      <c r="G15" s="9">
        <v>0</v>
      </c>
      <c r="I15" s="9">
        <f t="shared" si="1"/>
        <v>0</v>
      </c>
      <c r="K15" s="9">
        <v>6600000</v>
      </c>
      <c r="M15" s="9">
        <v>96876169566</v>
      </c>
      <c r="O15" s="9">
        <v>97495036148</v>
      </c>
      <c r="Q15" s="9">
        <f t="shared" si="2"/>
        <v>-618866582</v>
      </c>
    </row>
    <row r="16" spans="1:17" ht="24" x14ac:dyDescent="0.2">
      <c r="A16" s="17" t="s">
        <v>75</v>
      </c>
      <c r="C16" s="9">
        <v>0</v>
      </c>
      <c r="E16" s="9">
        <v>0</v>
      </c>
      <c r="G16" s="9">
        <v>0</v>
      </c>
      <c r="I16" s="9">
        <f t="shared" si="1"/>
        <v>0</v>
      </c>
      <c r="K16" s="9">
        <v>375000</v>
      </c>
      <c r="M16" s="9">
        <v>10078958796</v>
      </c>
      <c r="O16" s="9">
        <v>10083943875</v>
      </c>
      <c r="Q16" s="9">
        <f t="shared" si="2"/>
        <v>-4985079</v>
      </c>
    </row>
    <row r="17" spans="1:17" ht="24" x14ac:dyDescent="0.2">
      <c r="A17" s="17" t="s">
        <v>68</v>
      </c>
      <c r="C17" s="9">
        <v>0</v>
      </c>
      <c r="E17" s="9">
        <v>0</v>
      </c>
      <c r="G17" s="9">
        <v>0</v>
      </c>
      <c r="I17" s="9">
        <f t="shared" si="1"/>
        <v>0</v>
      </c>
      <c r="K17" s="9">
        <v>750000</v>
      </c>
      <c r="M17" s="9">
        <v>3355066566</v>
      </c>
      <c r="O17" s="9">
        <v>3296817075</v>
      </c>
      <c r="Q17" s="9">
        <f t="shared" si="2"/>
        <v>58249491</v>
      </c>
    </row>
    <row r="18" spans="1:17" ht="24" x14ac:dyDescent="0.2">
      <c r="A18" s="17" t="s">
        <v>76</v>
      </c>
      <c r="C18" s="9">
        <v>0</v>
      </c>
      <c r="E18" s="9">
        <v>0</v>
      </c>
      <c r="G18" s="9">
        <v>0</v>
      </c>
      <c r="I18" s="9">
        <f t="shared" si="1"/>
        <v>0</v>
      </c>
      <c r="K18" s="9">
        <v>99063625</v>
      </c>
      <c r="M18" s="9">
        <v>186826225597</v>
      </c>
      <c r="O18" s="9">
        <v>205608728024</v>
      </c>
      <c r="Q18" s="9">
        <f t="shared" si="2"/>
        <v>-18782502427</v>
      </c>
    </row>
    <row r="19" spans="1:17" ht="24" x14ac:dyDescent="0.2">
      <c r="A19" s="17" t="s">
        <v>103</v>
      </c>
      <c r="C19" s="9">
        <v>6557</v>
      </c>
      <c r="E19" s="9">
        <v>201250402265</v>
      </c>
      <c r="G19" s="9">
        <v>156722057206</v>
      </c>
      <c r="I19" s="9">
        <f t="shared" si="1"/>
        <v>44528345059</v>
      </c>
      <c r="K19" s="9">
        <v>6557</v>
      </c>
      <c r="M19" s="9">
        <v>201250402265</v>
      </c>
      <c r="O19" s="9">
        <v>156722057206</v>
      </c>
      <c r="Q19" s="9">
        <f t="shared" si="2"/>
        <v>44528345059</v>
      </c>
    </row>
    <row r="20" spans="1:17" ht="24" x14ac:dyDescent="0.2">
      <c r="A20" s="17" t="s">
        <v>72</v>
      </c>
      <c r="C20" s="9">
        <v>0</v>
      </c>
      <c r="E20" s="9">
        <v>0</v>
      </c>
      <c r="G20" s="9">
        <v>0</v>
      </c>
      <c r="I20" s="9">
        <f t="shared" si="1"/>
        <v>0</v>
      </c>
      <c r="K20" s="9">
        <v>5757555</v>
      </c>
      <c r="M20" s="9">
        <v>92477054298</v>
      </c>
      <c r="O20" s="9">
        <v>142776254607</v>
      </c>
      <c r="Q20" s="9">
        <f t="shared" si="2"/>
        <v>-50299200309</v>
      </c>
    </row>
    <row r="21" spans="1:17" ht="24" x14ac:dyDescent="0.2">
      <c r="A21" s="17" t="s">
        <v>105</v>
      </c>
      <c r="C21" s="9">
        <v>0</v>
      </c>
      <c r="E21" s="9">
        <v>0</v>
      </c>
      <c r="G21" s="9">
        <v>0</v>
      </c>
      <c r="I21" s="9">
        <f t="shared" si="1"/>
        <v>0</v>
      </c>
      <c r="K21" s="9">
        <v>36184045</v>
      </c>
      <c r="M21" s="9">
        <v>175083746074</v>
      </c>
      <c r="O21" s="9">
        <v>112452915918</v>
      </c>
      <c r="Q21" s="9">
        <f t="shared" si="2"/>
        <v>62630830156</v>
      </c>
    </row>
    <row r="22" spans="1:17" ht="24" x14ac:dyDescent="0.2">
      <c r="A22" s="17" t="s">
        <v>111</v>
      </c>
      <c r="C22" s="9">
        <v>2940600</v>
      </c>
      <c r="E22" s="9">
        <v>55048138392</v>
      </c>
      <c r="G22" s="9">
        <v>52340070340</v>
      </c>
      <c r="I22" s="9">
        <f t="shared" si="1"/>
        <v>2708068052</v>
      </c>
      <c r="K22" s="9">
        <v>3204015</v>
      </c>
      <c r="M22" s="9">
        <v>60053542520</v>
      </c>
      <c r="O22" s="9">
        <v>56618940253</v>
      </c>
      <c r="Q22" s="9">
        <f t="shared" si="2"/>
        <v>3434602267</v>
      </c>
    </row>
    <row r="23" spans="1:17" ht="24" x14ac:dyDescent="0.2">
      <c r="A23" s="17" t="s">
        <v>102</v>
      </c>
      <c r="C23" s="9">
        <v>1</v>
      </c>
      <c r="E23" s="9">
        <v>1</v>
      </c>
      <c r="G23" s="9">
        <v>5174</v>
      </c>
      <c r="I23" s="9">
        <f t="shared" si="1"/>
        <v>-5173</v>
      </c>
      <c r="K23" s="9">
        <v>435001</v>
      </c>
      <c r="M23" s="9">
        <v>9743461961</v>
      </c>
      <c r="O23" s="9">
        <v>7502223732</v>
      </c>
      <c r="Q23" s="9">
        <f t="shared" si="2"/>
        <v>2241238229</v>
      </c>
    </row>
    <row r="24" spans="1:17" ht="24" x14ac:dyDescent="0.2">
      <c r="A24" s="17" t="s">
        <v>128</v>
      </c>
      <c r="C24" s="9">
        <v>2134798</v>
      </c>
      <c r="E24" s="9">
        <v>6546690069</v>
      </c>
      <c r="G24" s="9">
        <v>6742718930</v>
      </c>
      <c r="I24" s="9">
        <f t="shared" si="1"/>
        <v>-196028861</v>
      </c>
      <c r="K24" s="9">
        <v>2134798</v>
      </c>
      <c r="M24" s="9">
        <v>6546690069</v>
      </c>
      <c r="O24" s="9">
        <v>6742718930</v>
      </c>
      <c r="Q24" s="9">
        <f t="shared" si="0"/>
        <v>-196028861</v>
      </c>
    </row>
    <row r="25" spans="1:17" ht="24" x14ac:dyDescent="0.2">
      <c r="A25" s="17" t="s">
        <v>106</v>
      </c>
      <c r="C25" s="9">
        <v>3868423</v>
      </c>
      <c r="E25" s="9">
        <v>9008915543</v>
      </c>
      <c r="G25" s="9">
        <v>7134753976</v>
      </c>
      <c r="I25" s="9">
        <f t="shared" si="1"/>
        <v>1874161567</v>
      </c>
      <c r="K25" s="9">
        <v>17932558</v>
      </c>
      <c r="M25" s="9">
        <v>38167992378</v>
      </c>
      <c r="O25" s="9">
        <v>31878314134</v>
      </c>
      <c r="Q25" s="9">
        <f t="shared" si="0"/>
        <v>6289678244</v>
      </c>
    </row>
    <row r="26" spans="1:17" ht="24" x14ac:dyDescent="0.2">
      <c r="A26" s="17" t="s">
        <v>118</v>
      </c>
      <c r="C26" s="9">
        <v>6747138</v>
      </c>
      <c r="E26" s="9">
        <v>42178390658</v>
      </c>
      <c r="G26" s="9">
        <v>35785645310</v>
      </c>
      <c r="I26" s="9">
        <f t="shared" si="1"/>
        <v>6392745348</v>
      </c>
      <c r="K26" s="9">
        <v>9337906</v>
      </c>
      <c r="M26" s="9">
        <v>57194595153</v>
      </c>
      <c r="O26" s="9">
        <v>49526627741</v>
      </c>
      <c r="Q26" s="9">
        <f t="shared" si="0"/>
        <v>7667967412</v>
      </c>
    </row>
    <row r="27" spans="1:17" ht="24" x14ac:dyDescent="0.2">
      <c r="A27" s="17" t="s">
        <v>84</v>
      </c>
      <c r="C27" s="9">
        <v>0</v>
      </c>
      <c r="E27" s="9">
        <v>0</v>
      </c>
      <c r="G27" s="9">
        <v>0</v>
      </c>
      <c r="I27" s="9">
        <f t="shared" si="1"/>
        <v>0</v>
      </c>
      <c r="K27" s="9">
        <v>778442</v>
      </c>
      <c r="M27" s="9">
        <v>29837863371</v>
      </c>
      <c r="O27" s="9">
        <v>48183713007</v>
      </c>
      <c r="Q27" s="9">
        <f t="shared" si="0"/>
        <v>-18345849636</v>
      </c>
    </row>
    <row r="28" spans="1:17" ht="24" x14ac:dyDescent="0.2">
      <c r="A28" s="17" t="s">
        <v>131</v>
      </c>
      <c r="C28" s="9">
        <v>468750</v>
      </c>
      <c r="E28" s="9">
        <v>12846795819</v>
      </c>
      <c r="G28" s="9">
        <v>9917245800</v>
      </c>
      <c r="I28" s="9">
        <f t="shared" si="1"/>
        <v>2929550019</v>
      </c>
      <c r="K28" s="9">
        <v>468750</v>
      </c>
      <c r="M28" s="9">
        <v>12846795819</v>
      </c>
      <c r="O28" s="9">
        <v>9917245800</v>
      </c>
      <c r="Q28" s="9">
        <f t="shared" si="0"/>
        <v>2929550019</v>
      </c>
    </row>
    <row r="29" spans="1:17" ht="24" x14ac:dyDescent="0.2">
      <c r="A29" s="17" t="s">
        <v>70</v>
      </c>
      <c r="C29" s="9">
        <v>0</v>
      </c>
      <c r="E29" s="9">
        <v>0</v>
      </c>
      <c r="G29" s="9">
        <v>0</v>
      </c>
      <c r="I29" s="9">
        <f t="shared" si="1"/>
        <v>0</v>
      </c>
      <c r="K29" s="9">
        <v>98758796</v>
      </c>
      <c r="M29" s="9">
        <v>415178197439</v>
      </c>
      <c r="O29" s="9">
        <v>440081756777</v>
      </c>
      <c r="Q29" s="9">
        <f t="shared" si="0"/>
        <v>-24903559338</v>
      </c>
    </row>
    <row r="30" spans="1:17" ht="24" x14ac:dyDescent="0.2">
      <c r="A30" s="17" t="s">
        <v>67</v>
      </c>
      <c r="C30" s="9">
        <v>7092609</v>
      </c>
      <c r="E30" s="9">
        <v>55241193328</v>
      </c>
      <c r="G30" s="9">
        <v>44743260529</v>
      </c>
      <c r="I30" s="9">
        <f t="shared" si="1"/>
        <v>10497932799</v>
      </c>
      <c r="K30" s="9">
        <v>23797543</v>
      </c>
      <c r="M30" s="9">
        <v>168295993358</v>
      </c>
      <c r="O30" s="9">
        <v>147481038241</v>
      </c>
      <c r="Q30" s="9">
        <f t="shared" si="0"/>
        <v>20814955117</v>
      </c>
    </row>
    <row r="31" spans="1:17" ht="24" x14ac:dyDescent="0.2">
      <c r="A31" s="17" t="s">
        <v>132</v>
      </c>
      <c r="C31" s="9">
        <v>450000</v>
      </c>
      <c r="E31" s="9">
        <v>2469263924</v>
      </c>
      <c r="G31" s="9">
        <v>1692412938</v>
      </c>
      <c r="I31" s="9">
        <f t="shared" si="1"/>
        <v>776850986</v>
      </c>
      <c r="K31" s="9">
        <v>450000</v>
      </c>
      <c r="M31" s="9">
        <v>2469263924</v>
      </c>
      <c r="O31" s="9">
        <v>1692412938</v>
      </c>
      <c r="Q31" s="9">
        <f t="shared" si="0"/>
        <v>776850986</v>
      </c>
    </row>
    <row r="32" spans="1:17" ht="24" x14ac:dyDescent="0.2">
      <c r="A32" s="17" t="s">
        <v>63</v>
      </c>
      <c r="C32" s="9">
        <v>18794606</v>
      </c>
      <c r="E32" s="9">
        <v>96448586777</v>
      </c>
      <c r="G32" s="9">
        <v>83231588763</v>
      </c>
      <c r="I32" s="9">
        <f t="shared" si="1"/>
        <v>13216998014</v>
      </c>
      <c r="K32" s="9">
        <v>57145117</v>
      </c>
      <c r="M32" s="9">
        <v>232215308224</v>
      </c>
      <c r="O32" s="9">
        <v>218125958565</v>
      </c>
      <c r="Q32" s="9">
        <f t="shared" si="0"/>
        <v>14089349659</v>
      </c>
    </row>
    <row r="33" spans="1:17" ht="24" x14ac:dyDescent="0.2">
      <c r="A33" s="17" t="s">
        <v>117</v>
      </c>
      <c r="C33" s="9">
        <v>355239</v>
      </c>
      <c r="E33" s="9">
        <v>2002160267</v>
      </c>
      <c r="G33" s="9">
        <v>1760749759</v>
      </c>
      <c r="I33" s="9">
        <f t="shared" si="1"/>
        <v>241410508</v>
      </c>
      <c r="K33" s="9">
        <v>355239</v>
      </c>
      <c r="M33" s="9">
        <v>2002160267</v>
      </c>
      <c r="O33" s="9">
        <v>1760749759</v>
      </c>
      <c r="Q33" s="9">
        <f t="shared" si="0"/>
        <v>241410508</v>
      </c>
    </row>
    <row r="34" spans="1:17" ht="24" x14ac:dyDescent="0.2">
      <c r="A34" s="17" t="s">
        <v>99</v>
      </c>
      <c r="C34" s="9">
        <v>0</v>
      </c>
      <c r="E34" s="9">
        <v>0</v>
      </c>
      <c r="G34" s="9">
        <v>0</v>
      </c>
      <c r="I34" s="9">
        <f t="shared" si="1"/>
        <v>0</v>
      </c>
      <c r="K34" s="9">
        <v>55987108</v>
      </c>
      <c r="M34" s="9">
        <v>81527086987</v>
      </c>
      <c r="O34" s="9">
        <v>79854332641</v>
      </c>
      <c r="Q34" s="9">
        <f t="shared" si="0"/>
        <v>1672754346</v>
      </c>
    </row>
    <row r="35" spans="1:17" ht="24" x14ac:dyDescent="0.2">
      <c r="A35" s="17" t="s">
        <v>61</v>
      </c>
      <c r="C35" s="9">
        <v>0</v>
      </c>
      <c r="E35" s="9">
        <v>0</v>
      </c>
      <c r="G35" s="9">
        <v>0</v>
      </c>
      <c r="I35" s="9">
        <f t="shared" si="1"/>
        <v>0</v>
      </c>
      <c r="K35" s="9">
        <v>19217305</v>
      </c>
      <c r="M35" s="9">
        <v>33944381604</v>
      </c>
      <c r="O35" s="9">
        <v>29164126081</v>
      </c>
      <c r="Q35" s="9">
        <f t="shared" si="0"/>
        <v>4780255523</v>
      </c>
    </row>
    <row r="36" spans="1:17" ht="24" x14ac:dyDescent="0.2">
      <c r="A36" s="17" t="s">
        <v>57</v>
      </c>
      <c r="C36" s="9">
        <v>0</v>
      </c>
      <c r="E36" s="9">
        <v>0</v>
      </c>
      <c r="G36" s="9">
        <v>0</v>
      </c>
      <c r="I36" s="9">
        <f t="shared" si="1"/>
        <v>0</v>
      </c>
      <c r="K36" s="9">
        <v>13830232</v>
      </c>
      <c r="M36" s="9">
        <v>24188348902</v>
      </c>
      <c r="O36" s="9">
        <v>31707426903</v>
      </c>
      <c r="Q36" s="9">
        <f t="shared" si="0"/>
        <v>-7519078001</v>
      </c>
    </row>
    <row r="37" spans="1:17" ht="24" x14ac:dyDescent="0.2">
      <c r="A37" s="17" t="s">
        <v>55</v>
      </c>
      <c r="C37" s="9">
        <v>38163163</v>
      </c>
      <c r="E37" s="9">
        <v>70276688706</v>
      </c>
      <c r="G37" s="9">
        <v>50042577508</v>
      </c>
      <c r="I37" s="9">
        <f t="shared" si="1"/>
        <v>20234111198</v>
      </c>
      <c r="K37" s="9">
        <v>62021071</v>
      </c>
      <c r="M37" s="9">
        <v>104474702363</v>
      </c>
      <c r="O37" s="9">
        <v>80983919668</v>
      </c>
      <c r="Q37" s="9">
        <f t="shared" si="0"/>
        <v>23490782695</v>
      </c>
    </row>
    <row r="38" spans="1:17" ht="24" x14ac:dyDescent="0.2">
      <c r="A38" s="17" t="s">
        <v>100</v>
      </c>
      <c r="C38" s="9">
        <v>0</v>
      </c>
      <c r="E38" s="9">
        <v>0</v>
      </c>
      <c r="G38" s="9">
        <v>0</v>
      </c>
      <c r="I38" s="9">
        <f t="shared" si="1"/>
        <v>0</v>
      </c>
      <c r="K38" s="9">
        <v>211505</v>
      </c>
      <c r="M38" s="9">
        <v>3015553024</v>
      </c>
      <c r="O38" s="9">
        <v>2409097549</v>
      </c>
      <c r="Q38" s="9">
        <f t="shared" si="0"/>
        <v>606455475</v>
      </c>
    </row>
    <row r="39" spans="1:17" ht="24" x14ac:dyDescent="0.2">
      <c r="A39" s="17" t="s">
        <v>56</v>
      </c>
      <c r="C39" s="9">
        <v>0</v>
      </c>
      <c r="E39" s="9">
        <v>0</v>
      </c>
      <c r="G39" s="9">
        <v>0</v>
      </c>
      <c r="I39" s="9">
        <f t="shared" si="1"/>
        <v>0</v>
      </c>
      <c r="K39" s="9">
        <v>9640514</v>
      </c>
      <c r="M39" s="9">
        <v>34269433120</v>
      </c>
      <c r="O39" s="9">
        <v>40559809588</v>
      </c>
      <c r="Q39" s="9">
        <f t="shared" si="0"/>
        <v>-6290376468</v>
      </c>
    </row>
    <row r="40" spans="1:17" ht="24" x14ac:dyDescent="0.2">
      <c r="A40" s="17" t="s">
        <v>69</v>
      </c>
      <c r="C40" s="9">
        <v>0</v>
      </c>
      <c r="E40" s="9">
        <v>0</v>
      </c>
      <c r="G40" s="9">
        <v>0</v>
      </c>
      <c r="I40" s="9">
        <f t="shared" si="1"/>
        <v>0</v>
      </c>
      <c r="K40" s="9">
        <v>4032755</v>
      </c>
      <c r="M40" s="9">
        <v>12756700003</v>
      </c>
      <c r="O40" s="9">
        <v>13253691947</v>
      </c>
      <c r="Q40" s="9">
        <f t="shared" si="0"/>
        <v>-496991944</v>
      </c>
    </row>
    <row r="41" spans="1:17" ht="24" x14ac:dyDescent="0.2">
      <c r="A41" s="17" t="s">
        <v>95</v>
      </c>
      <c r="C41" s="9">
        <v>0</v>
      </c>
      <c r="E41" s="9">
        <v>0</v>
      </c>
      <c r="G41" s="9">
        <v>0</v>
      </c>
      <c r="I41" s="9">
        <f t="shared" si="1"/>
        <v>0</v>
      </c>
      <c r="K41" s="9">
        <v>10601046</v>
      </c>
      <c r="M41" s="9">
        <v>48022060237</v>
      </c>
      <c r="O41" s="9">
        <v>35378793807</v>
      </c>
      <c r="Q41" s="9">
        <f t="shared" si="0"/>
        <v>12643266430</v>
      </c>
    </row>
    <row r="42" spans="1:17" ht="24" x14ac:dyDescent="0.2">
      <c r="A42" s="17" t="s">
        <v>65</v>
      </c>
      <c r="C42" s="9">
        <v>0</v>
      </c>
      <c r="E42" s="9">
        <v>0</v>
      </c>
      <c r="G42" s="9">
        <v>0</v>
      </c>
      <c r="I42" s="9">
        <f t="shared" si="1"/>
        <v>0</v>
      </c>
      <c r="K42" s="9">
        <v>7760036</v>
      </c>
      <c r="M42" s="9">
        <v>32679016446</v>
      </c>
      <c r="O42" s="9">
        <v>29401908445</v>
      </c>
      <c r="Q42" s="9">
        <f t="shared" si="0"/>
        <v>3277108001</v>
      </c>
    </row>
    <row r="43" spans="1:17" ht="24" x14ac:dyDescent="0.2">
      <c r="A43" s="17" t="s">
        <v>110</v>
      </c>
      <c r="C43" s="9">
        <v>15527001</v>
      </c>
      <c r="E43" s="9">
        <v>57061538406</v>
      </c>
      <c r="G43" s="9">
        <v>37663791399</v>
      </c>
      <c r="I43" s="9">
        <f t="shared" si="1"/>
        <v>19397747007</v>
      </c>
      <c r="K43" s="9">
        <v>26019428</v>
      </c>
      <c r="M43" s="9">
        <v>84311532949</v>
      </c>
      <c r="O43" s="9">
        <v>62447965425</v>
      </c>
      <c r="Q43" s="9">
        <f t="shared" si="0"/>
        <v>21863567524</v>
      </c>
    </row>
    <row r="44" spans="1:17" ht="24" x14ac:dyDescent="0.2">
      <c r="A44" s="17" t="s">
        <v>104</v>
      </c>
      <c r="C44" s="9">
        <v>0</v>
      </c>
      <c r="E44" s="9">
        <v>0</v>
      </c>
      <c r="G44" s="9">
        <v>0</v>
      </c>
      <c r="I44" s="9">
        <f t="shared" si="1"/>
        <v>0</v>
      </c>
      <c r="K44" s="9">
        <v>4246121</v>
      </c>
      <c r="M44" s="9">
        <v>5044716681</v>
      </c>
      <c r="O44" s="9">
        <v>4831362652</v>
      </c>
      <c r="Q44" s="9">
        <f t="shared" si="0"/>
        <v>213354029</v>
      </c>
    </row>
    <row r="45" spans="1:17" ht="24" x14ac:dyDescent="0.2">
      <c r="A45" s="17" t="s">
        <v>89</v>
      </c>
      <c r="C45" s="9">
        <v>0</v>
      </c>
      <c r="E45" s="9">
        <v>0</v>
      </c>
      <c r="G45" s="9">
        <v>0</v>
      </c>
      <c r="I45" s="9">
        <f t="shared" si="1"/>
        <v>0</v>
      </c>
      <c r="K45" s="9">
        <v>1245061</v>
      </c>
      <c r="M45" s="9">
        <v>1514645420</v>
      </c>
      <c r="O45" s="9">
        <v>2791426762</v>
      </c>
      <c r="Q45" s="9">
        <f t="shared" si="0"/>
        <v>-1276781342</v>
      </c>
    </row>
    <row r="46" spans="1:17" ht="24" x14ac:dyDescent="0.2">
      <c r="A46" s="17" t="s">
        <v>54</v>
      </c>
      <c r="C46" s="9">
        <v>183324517</v>
      </c>
      <c r="E46" s="9">
        <v>135197622103</v>
      </c>
      <c r="G46" s="9">
        <v>103060728586</v>
      </c>
      <c r="I46" s="9">
        <f t="shared" si="1"/>
        <v>32136893517</v>
      </c>
      <c r="K46" s="9">
        <v>1253870059</v>
      </c>
      <c r="M46" s="9">
        <v>674432680156</v>
      </c>
      <c r="O46" s="9">
        <v>692636216982</v>
      </c>
      <c r="Q46" s="9">
        <f t="shared" si="0"/>
        <v>-18203536826</v>
      </c>
    </row>
    <row r="47" spans="1:17" ht="24" x14ac:dyDescent="0.2">
      <c r="A47" s="17" t="s">
        <v>53</v>
      </c>
      <c r="C47" s="9">
        <v>0</v>
      </c>
      <c r="E47" s="9">
        <v>0</v>
      </c>
      <c r="G47" s="9">
        <v>0</v>
      </c>
      <c r="I47" s="9">
        <f t="shared" si="1"/>
        <v>0</v>
      </c>
      <c r="K47" s="9">
        <v>120732924</v>
      </c>
      <c r="M47" s="9">
        <v>69984782908</v>
      </c>
      <c r="O47" s="9">
        <v>83484769847</v>
      </c>
      <c r="Q47" s="9">
        <f t="shared" si="0"/>
        <v>-13499986939</v>
      </c>
    </row>
    <row r="48" spans="1:17" ht="24" x14ac:dyDescent="0.2">
      <c r="A48" s="17" t="s">
        <v>94</v>
      </c>
      <c r="C48" s="9">
        <v>0</v>
      </c>
      <c r="E48" s="9">
        <v>0</v>
      </c>
      <c r="G48" s="9">
        <v>0</v>
      </c>
      <c r="I48" s="9">
        <f t="shared" si="1"/>
        <v>0</v>
      </c>
      <c r="K48" s="9">
        <v>163774167</v>
      </c>
      <c r="M48" s="9">
        <v>223539390379</v>
      </c>
      <c r="O48" s="9">
        <v>181186518060</v>
      </c>
      <c r="Q48" s="9">
        <f t="shared" si="0"/>
        <v>42352872319</v>
      </c>
    </row>
    <row r="49" spans="1:17" ht="24" x14ac:dyDescent="0.2">
      <c r="A49" s="17" t="s">
        <v>66</v>
      </c>
      <c r="C49" s="9">
        <v>327208451</v>
      </c>
      <c r="E49" s="9">
        <v>240103340816</v>
      </c>
      <c r="G49" s="9">
        <v>192369211724</v>
      </c>
      <c r="I49" s="9">
        <f t="shared" si="1"/>
        <v>47734129092</v>
      </c>
      <c r="K49" s="9">
        <v>1640872032</v>
      </c>
      <c r="M49" s="9">
        <v>938445807195</v>
      </c>
      <c r="O49" s="9">
        <v>978192218934</v>
      </c>
      <c r="Q49" s="9">
        <f t="shared" si="0"/>
        <v>-39746411739</v>
      </c>
    </row>
    <row r="50" spans="1:17" ht="24" x14ac:dyDescent="0.2">
      <c r="A50" s="17" t="s">
        <v>59</v>
      </c>
      <c r="C50" s="9">
        <v>0</v>
      </c>
      <c r="E50" s="9">
        <v>0</v>
      </c>
      <c r="G50" s="9">
        <v>0</v>
      </c>
      <c r="I50" s="9">
        <f t="shared" si="1"/>
        <v>0</v>
      </c>
      <c r="K50" s="9">
        <v>240870087</v>
      </c>
      <c r="M50" s="9">
        <v>382930807049</v>
      </c>
      <c r="O50" s="9">
        <v>372631005228</v>
      </c>
      <c r="Q50" s="9">
        <f t="shared" si="0"/>
        <v>10299801821</v>
      </c>
    </row>
    <row r="51" spans="1:17" ht="24" x14ac:dyDescent="0.2">
      <c r="A51" s="17" t="s">
        <v>58</v>
      </c>
      <c r="C51" s="9">
        <v>71331410</v>
      </c>
      <c r="E51" s="9">
        <v>191788666460</v>
      </c>
      <c r="G51" s="9">
        <v>134729831458</v>
      </c>
      <c r="I51" s="9">
        <f t="shared" si="1"/>
        <v>57058835002</v>
      </c>
      <c r="K51" s="9">
        <v>223390006</v>
      </c>
      <c r="M51" s="9">
        <v>451789419484</v>
      </c>
      <c r="O51" s="9">
        <v>419609492291</v>
      </c>
      <c r="Q51" s="9">
        <f t="shared" si="0"/>
        <v>32179927193</v>
      </c>
    </row>
    <row r="52" spans="1:17" ht="24" x14ac:dyDescent="0.2">
      <c r="A52" s="17" t="s">
        <v>101</v>
      </c>
      <c r="C52" s="9">
        <v>80860739</v>
      </c>
      <c r="E52" s="9">
        <v>133374895506</v>
      </c>
      <c r="G52" s="9">
        <v>96665584503</v>
      </c>
      <c r="I52" s="9">
        <f t="shared" si="1"/>
        <v>36709311003</v>
      </c>
      <c r="K52" s="9">
        <v>100298028</v>
      </c>
      <c r="M52" s="9">
        <v>158396187161</v>
      </c>
      <c r="O52" s="9">
        <v>119644427908</v>
      </c>
      <c r="Q52" s="9">
        <f t="shared" si="0"/>
        <v>38751759253</v>
      </c>
    </row>
    <row r="53" spans="1:17" ht="24" x14ac:dyDescent="0.2">
      <c r="A53" s="17" t="s">
        <v>74</v>
      </c>
      <c r="C53" s="9">
        <v>0</v>
      </c>
      <c r="E53" s="9">
        <v>0</v>
      </c>
      <c r="G53" s="9">
        <v>0</v>
      </c>
      <c r="I53" s="9">
        <f t="shared" si="1"/>
        <v>0</v>
      </c>
      <c r="K53" s="9">
        <v>4321911</v>
      </c>
      <c r="M53" s="9">
        <v>75463862884</v>
      </c>
      <c r="O53" s="9">
        <v>70290521162</v>
      </c>
      <c r="Q53" s="9">
        <f t="shared" si="0"/>
        <v>5173341722</v>
      </c>
    </row>
    <row r="54" spans="1:17" ht="24" x14ac:dyDescent="0.2">
      <c r="A54" s="17" t="s">
        <v>83</v>
      </c>
      <c r="C54" s="9">
        <v>1</v>
      </c>
      <c r="E54" s="9">
        <v>1</v>
      </c>
      <c r="G54" s="9">
        <v>3394</v>
      </c>
      <c r="I54" s="9">
        <f t="shared" si="1"/>
        <v>-3393</v>
      </c>
      <c r="K54" s="9">
        <v>34955026</v>
      </c>
      <c r="M54" s="9">
        <v>96765439573</v>
      </c>
      <c r="O54" s="9">
        <v>119874700197</v>
      </c>
      <c r="Q54" s="9">
        <f t="shared" si="0"/>
        <v>-23109260624</v>
      </c>
    </row>
    <row r="55" spans="1:17" ht="24" x14ac:dyDescent="0.2">
      <c r="A55" s="17" t="s">
        <v>77</v>
      </c>
      <c r="C55" s="9">
        <v>0</v>
      </c>
      <c r="E55" s="9">
        <v>0</v>
      </c>
      <c r="G55" s="9">
        <v>0</v>
      </c>
      <c r="I55" s="9">
        <f t="shared" si="1"/>
        <v>0</v>
      </c>
      <c r="K55" s="9">
        <v>515000</v>
      </c>
      <c r="M55" s="9">
        <v>7716139664</v>
      </c>
      <c r="O55" s="9">
        <v>10353245953</v>
      </c>
      <c r="Q55" s="9">
        <f t="shared" si="0"/>
        <v>-2637106289</v>
      </c>
    </row>
    <row r="56" spans="1:17" ht="24" x14ac:dyDescent="0.2">
      <c r="A56" s="17" t="s">
        <v>81</v>
      </c>
      <c r="C56" s="9" t="s">
        <v>93</v>
      </c>
      <c r="E56" s="9">
        <v>0</v>
      </c>
      <c r="G56" s="9">
        <v>0</v>
      </c>
      <c r="I56" s="9">
        <v>0</v>
      </c>
      <c r="K56" s="9" t="s">
        <v>93</v>
      </c>
      <c r="M56" s="9">
        <v>0</v>
      </c>
      <c r="O56" s="9">
        <v>0</v>
      </c>
      <c r="Q56" s="9">
        <v>933023260</v>
      </c>
    </row>
    <row r="57" spans="1:17" ht="24" x14ac:dyDescent="0.2">
      <c r="A57" s="17" t="s">
        <v>88</v>
      </c>
      <c r="C57" s="9" t="s">
        <v>93</v>
      </c>
      <c r="E57" s="9">
        <v>0</v>
      </c>
      <c r="G57" s="9">
        <v>0</v>
      </c>
      <c r="I57" s="9">
        <v>0</v>
      </c>
      <c r="K57" s="9" t="s">
        <v>93</v>
      </c>
      <c r="M57" s="9">
        <v>0</v>
      </c>
      <c r="O57" s="9">
        <v>0</v>
      </c>
      <c r="Q57" s="9">
        <v>-2994548953</v>
      </c>
    </row>
    <row r="58" spans="1:17" ht="24" x14ac:dyDescent="0.2">
      <c r="A58" s="17" t="s">
        <v>92</v>
      </c>
      <c r="C58" s="9" t="s">
        <v>93</v>
      </c>
      <c r="E58" s="9">
        <v>0</v>
      </c>
      <c r="G58" s="9">
        <v>0</v>
      </c>
      <c r="I58" s="9">
        <v>0</v>
      </c>
      <c r="K58" s="9" t="s">
        <v>93</v>
      </c>
      <c r="M58" s="9">
        <v>0</v>
      </c>
      <c r="O58" s="9">
        <v>0</v>
      </c>
      <c r="Q58" s="9">
        <v>188132416</v>
      </c>
    </row>
    <row r="59" spans="1:17" ht="24" x14ac:dyDescent="0.2">
      <c r="A59" s="17" t="s">
        <v>82</v>
      </c>
      <c r="C59" s="9" t="s">
        <v>93</v>
      </c>
      <c r="E59" s="9">
        <v>0</v>
      </c>
      <c r="G59" s="9">
        <v>0</v>
      </c>
      <c r="I59" s="9">
        <v>0</v>
      </c>
      <c r="K59" s="9" t="s">
        <v>93</v>
      </c>
      <c r="M59" s="9">
        <v>0</v>
      </c>
      <c r="O59" s="9">
        <v>0</v>
      </c>
      <c r="Q59" s="9">
        <v>582863257</v>
      </c>
    </row>
    <row r="60" spans="1:17" ht="24" x14ac:dyDescent="0.2">
      <c r="A60" s="17" t="s">
        <v>87</v>
      </c>
      <c r="C60" s="9" t="s">
        <v>93</v>
      </c>
      <c r="E60" s="9">
        <v>0</v>
      </c>
      <c r="G60" s="9">
        <v>0</v>
      </c>
      <c r="I60" s="9">
        <v>0</v>
      </c>
      <c r="K60" s="9" t="s">
        <v>93</v>
      </c>
      <c r="M60" s="9">
        <v>0</v>
      </c>
      <c r="O60" s="9">
        <v>0</v>
      </c>
      <c r="Q60" s="9">
        <v>840882400</v>
      </c>
    </row>
    <row r="61" spans="1:17" ht="24" x14ac:dyDescent="0.2">
      <c r="A61" s="17" t="s">
        <v>115</v>
      </c>
      <c r="C61" s="9" t="s">
        <v>93</v>
      </c>
      <c r="E61" s="9">
        <v>0</v>
      </c>
      <c r="G61" s="9">
        <v>0</v>
      </c>
      <c r="I61" s="9">
        <v>0</v>
      </c>
      <c r="K61" s="9" t="s">
        <v>93</v>
      </c>
      <c r="M61" s="9">
        <v>0</v>
      </c>
      <c r="O61" s="9">
        <v>0</v>
      </c>
      <c r="Q61" s="9">
        <v>-474648531</v>
      </c>
    </row>
    <row r="62" spans="1:17" ht="24" x14ac:dyDescent="0.2">
      <c r="A62" s="17" t="s">
        <v>113</v>
      </c>
      <c r="C62" s="9" t="s">
        <v>93</v>
      </c>
      <c r="E62" s="9">
        <v>0</v>
      </c>
      <c r="G62" s="9">
        <v>0</v>
      </c>
      <c r="I62" s="9">
        <v>0</v>
      </c>
      <c r="K62" s="9" t="s">
        <v>93</v>
      </c>
      <c r="M62" s="9">
        <v>0</v>
      </c>
      <c r="O62" s="9">
        <v>0</v>
      </c>
      <c r="Q62" s="9">
        <v>-2294720463</v>
      </c>
    </row>
    <row r="63" spans="1:17" ht="24" x14ac:dyDescent="0.2">
      <c r="A63" s="17" t="s">
        <v>108</v>
      </c>
      <c r="C63" s="9" t="s">
        <v>93</v>
      </c>
      <c r="E63" s="9">
        <v>0</v>
      </c>
      <c r="G63" s="9">
        <v>0</v>
      </c>
      <c r="I63" s="9">
        <v>0</v>
      </c>
      <c r="K63" s="9" t="s">
        <v>93</v>
      </c>
      <c r="M63" s="9">
        <v>0</v>
      </c>
      <c r="O63" s="9">
        <v>0</v>
      </c>
      <c r="Q63" s="9">
        <v>60680118</v>
      </c>
    </row>
    <row r="64" spans="1:17" ht="24" x14ac:dyDescent="0.2">
      <c r="A64" s="17" t="s">
        <v>109</v>
      </c>
      <c r="C64" s="9" t="s">
        <v>93</v>
      </c>
      <c r="E64" s="9">
        <v>0</v>
      </c>
      <c r="G64" s="9">
        <v>0</v>
      </c>
      <c r="I64" s="9">
        <v>0</v>
      </c>
      <c r="K64" s="9" t="s">
        <v>93</v>
      </c>
      <c r="M64" s="9">
        <v>0</v>
      </c>
      <c r="O64" s="9">
        <v>0</v>
      </c>
      <c r="Q64" s="9">
        <v>63969050</v>
      </c>
    </row>
    <row r="65" spans="1:17" ht="24" x14ac:dyDescent="0.2">
      <c r="A65" s="17" t="s">
        <v>120</v>
      </c>
      <c r="C65" s="9" t="s">
        <v>93</v>
      </c>
      <c r="E65" s="9">
        <v>0</v>
      </c>
      <c r="G65" s="9">
        <v>0</v>
      </c>
      <c r="I65" s="9">
        <v>0</v>
      </c>
      <c r="K65" s="9" t="s">
        <v>93</v>
      </c>
      <c r="M65" s="9">
        <v>0</v>
      </c>
      <c r="O65" s="9">
        <v>0</v>
      </c>
      <c r="Q65" s="9">
        <v>8861793695</v>
      </c>
    </row>
    <row r="66" spans="1:17" ht="24" x14ac:dyDescent="0.2">
      <c r="A66" s="17" t="s">
        <v>121</v>
      </c>
      <c r="C66" s="9" t="s">
        <v>93</v>
      </c>
      <c r="E66" s="9">
        <v>0</v>
      </c>
      <c r="G66" s="9">
        <v>0</v>
      </c>
      <c r="I66" s="9">
        <v>0</v>
      </c>
      <c r="K66" s="9" t="s">
        <v>93</v>
      </c>
      <c r="M66" s="9">
        <v>0</v>
      </c>
      <c r="O66" s="9">
        <v>0</v>
      </c>
      <c r="Q66" s="9">
        <v>488715000</v>
      </c>
    </row>
    <row r="67" spans="1:17" ht="24" x14ac:dyDescent="0.2">
      <c r="A67" s="17" t="s">
        <v>122</v>
      </c>
      <c r="C67" s="9" t="s">
        <v>93</v>
      </c>
      <c r="E67" s="9">
        <v>0</v>
      </c>
      <c r="G67" s="9">
        <v>0</v>
      </c>
      <c r="I67" s="9">
        <v>0</v>
      </c>
      <c r="K67" s="9" t="s">
        <v>93</v>
      </c>
      <c r="M67" s="9">
        <v>0</v>
      </c>
      <c r="O67" s="9">
        <v>0</v>
      </c>
      <c r="Q67" s="9">
        <v>366506938</v>
      </c>
    </row>
    <row r="68" spans="1:17" ht="24" x14ac:dyDescent="0.2">
      <c r="A68" s="17" t="s">
        <v>112</v>
      </c>
      <c r="C68" s="9" t="s">
        <v>93</v>
      </c>
      <c r="E68" s="9">
        <v>0</v>
      </c>
      <c r="G68" s="9">
        <v>0</v>
      </c>
      <c r="I68" s="9">
        <v>0</v>
      </c>
      <c r="K68" s="9" t="s">
        <v>93</v>
      </c>
      <c r="M68" s="9">
        <v>0</v>
      </c>
      <c r="O68" s="9">
        <v>0</v>
      </c>
      <c r="Q68" s="9">
        <v>65278240</v>
      </c>
    </row>
    <row r="69" spans="1:17" ht="24" x14ac:dyDescent="0.2">
      <c r="A69" s="17" t="s">
        <v>114</v>
      </c>
      <c r="C69" s="9" t="s">
        <v>93</v>
      </c>
      <c r="E69" s="9">
        <v>0</v>
      </c>
      <c r="G69" s="9">
        <v>0</v>
      </c>
      <c r="I69" s="9">
        <v>0</v>
      </c>
      <c r="K69" s="9" t="s">
        <v>93</v>
      </c>
      <c r="M69" s="9">
        <v>0</v>
      </c>
      <c r="O69" s="9">
        <v>0</v>
      </c>
      <c r="Q69" s="9">
        <v>839607319</v>
      </c>
    </row>
    <row r="70" spans="1:17" ht="24" x14ac:dyDescent="0.2">
      <c r="A70" s="17" t="s">
        <v>133</v>
      </c>
      <c r="C70" s="9" t="s">
        <v>93</v>
      </c>
      <c r="E70" s="9">
        <v>0</v>
      </c>
      <c r="G70" s="9">
        <v>0</v>
      </c>
      <c r="I70" s="9">
        <v>875097752</v>
      </c>
      <c r="K70" s="9" t="s">
        <v>93</v>
      </c>
      <c r="M70" s="9">
        <v>0</v>
      </c>
      <c r="O70" s="9">
        <v>0</v>
      </c>
      <c r="Q70" s="9">
        <v>875097752</v>
      </c>
    </row>
    <row r="71" spans="1:17" ht="24" x14ac:dyDescent="0.2">
      <c r="A71" s="17" t="s">
        <v>123</v>
      </c>
      <c r="C71" s="9" t="s">
        <v>93</v>
      </c>
      <c r="E71" s="9">
        <v>0</v>
      </c>
      <c r="G71" s="9">
        <v>0</v>
      </c>
      <c r="I71" s="9">
        <v>-2348097860</v>
      </c>
      <c r="K71" s="9" t="s">
        <v>93</v>
      </c>
      <c r="M71" s="9">
        <v>0</v>
      </c>
      <c r="O71" s="9">
        <v>0</v>
      </c>
      <c r="Q71" s="9">
        <v>-3029576940</v>
      </c>
    </row>
    <row r="72" spans="1:17" ht="24" x14ac:dyDescent="0.2">
      <c r="A72" s="17" t="s">
        <v>124</v>
      </c>
      <c r="C72" s="9" t="s">
        <v>93</v>
      </c>
      <c r="E72" s="9">
        <v>0</v>
      </c>
      <c r="G72" s="9">
        <v>0</v>
      </c>
      <c r="I72" s="9">
        <v>-1042559149</v>
      </c>
      <c r="K72" s="9" t="s">
        <v>93</v>
      </c>
      <c r="M72" s="9">
        <v>0</v>
      </c>
      <c r="O72" s="9">
        <v>0</v>
      </c>
      <c r="Q72" s="9">
        <v>-1061314997</v>
      </c>
    </row>
    <row r="73" spans="1:17" ht="24" x14ac:dyDescent="0.2">
      <c r="A73" s="17" t="s">
        <v>116</v>
      </c>
      <c r="C73" s="9" t="s">
        <v>93</v>
      </c>
      <c r="E73" s="9">
        <v>0</v>
      </c>
      <c r="G73" s="9">
        <v>0</v>
      </c>
      <c r="I73" s="9">
        <v>320168521</v>
      </c>
      <c r="K73" s="9" t="s">
        <v>93</v>
      </c>
      <c r="M73" s="9">
        <v>0</v>
      </c>
      <c r="O73" s="9">
        <v>0</v>
      </c>
      <c r="Q73" s="9">
        <v>320168521</v>
      </c>
    </row>
    <row r="74" spans="1:17" ht="24" x14ac:dyDescent="0.2">
      <c r="A74" s="17" t="s">
        <v>134</v>
      </c>
      <c r="C74" s="9" t="s">
        <v>93</v>
      </c>
      <c r="E74" s="9">
        <v>0</v>
      </c>
      <c r="G74" s="9">
        <v>0</v>
      </c>
      <c r="I74" s="9">
        <v>360093323</v>
      </c>
      <c r="K74" s="9" t="s">
        <v>93</v>
      </c>
      <c r="M74" s="9">
        <v>0</v>
      </c>
      <c r="O74" s="9">
        <v>0</v>
      </c>
      <c r="Q74" s="9">
        <v>360093323</v>
      </c>
    </row>
    <row r="75" spans="1:17" ht="24" x14ac:dyDescent="0.2">
      <c r="A75" s="17" t="s">
        <v>135</v>
      </c>
      <c r="C75" s="9" t="s">
        <v>93</v>
      </c>
      <c r="E75" s="9">
        <v>0</v>
      </c>
      <c r="G75" s="9">
        <v>0</v>
      </c>
      <c r="I75" s="9">
        <v>540901585</v>
      </c>
      <c r="K75" s="9" t="s">
        <v>93</v>
      </c>
      <c r="M75" s="9">
        <v>0</v>
      </c>
      <c r="O75" s="9">
        <v>0</v>
      </c>
      <c r="Q75" s="9">
        <v>540901585</v>
      </c>
    </row>
    <row r="76" spans="1:17" ht="24" x14ac:dyDescent="0.2">
      <c r="A76" s="17" t="s">
        <v>136</v>
      </c>
      <c r="C76" s="9" t="s">
        <v>93</v>
      </c>
      <c r="E76" s="9">
        <v>0</v>
      </c>
      <c r="G76" s="9">
        <v>0</v>
      </c>
      <c r="I76" s="9">
        <v>212150999</v>
      </c>
      <c r="K76" s="9" t="s">
        <v>93</v>
      </c>
      <c r="M76" s="9">
        <v>0</v>
      </c>
      <c r="O76" s="9">
        <v>0</v>
      </c>
      <c r="Q76" s="9">
        <v>212150999</v>
      </c>
    </row>
    <row r="77" spans="1:17" ht="24.75" thickBot="1" x14ac:dyDescent="0.25">
      <c r="A77" s="17" t="s">
        <v>137</v>
      </c>
      <c r="C77" s="9" t="s">
        <v>93</v>
      </c>
      <c r="E77" s="9">
        <v>0</v>
      </c>
      <c r="G77" s="9">
        <v>0</v>
      </c>
      <c r="I77" s="9">
        <v>343111294</v>
      </c>
      <c r="K77" s="9" t="s">
        <v>93</v>
      </c>
      <c r="M77" s="9">
        <v>0</v>
      </c>
      <c r="O77" s="9">
        <v>0</v>
      </c>
      <c r="Q77" s="9">
        <v>343111294</v>
      </c>
    </row>
    <row r="78" spans="1:17" s="10" customFormat="1" ht="24.75" thickBot="1" x14ac:dyDescent="0.25">
      <c r="A78" s="10" t="s">
        <v>15</v>
      </c>
      <c r="C78" s="10" t="s">
        <v>15</v>
      </c>
      <c r="E78" s="18">
        <f>SUM(E8:E77)</f>
        <v>1465529280399</v>
      </c>
      <c r="G78" s="18">
        <f>SUM(G8:G77)</f>
        <v>1122137379946</v>
      </c>
      <c r="I78" s="18">
        <f>SUM(I8:I77)</f>
        <v>342652766918</v>
      </c>
      <c r="K78" s="10" t="s">
        <v>15</v>
      </c>
      <c r="M78" s="18">
        <f>SUM(M8:M77)</f>
        <v>6145967386944</v>
      </c>
      <c r="O78" s="18">
        <f>SUM(O8:O77)</f>
        <v>5850835893618</v>
      </c>
      <c r="Q78" s="18">
        <f>SUM(Q8:Q77)</f>
        <v>301219658609</v>
      </c>
    </row>
    <row r="79" spans="1:17" ht="23.25" thickTop="1" x14ac:dyDescent="0.2"/>
  </sheetData>
  <mergeCells count="6">
    <mergeCell ref="A2:Q2"/>
    <mergeCell ref="A3:Q3"/>
    <mergeCell ref="A4:Q4"/>
    <mergeCell ref="A6:A7"/>
    <mergeCell ref="C6:I6"/>
    <mergeCell ref="K6:Q6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277B8-2A45-4D3D-9AD0-78F35EBB7EDD}">
  <dimension ref="A1:Q48"/>
  <sheetViews>
    <sheetView rightToLeft="1" zoomScaleNormal="100" workbookViewId="0">
      <selection activeCell="A2" sqref="A2:Y2"/>
    </sheetView>
  </sheetViews>
  <sheetFormatPr defaultRowHeight="18.75" x14ac:dyDescent="0.2"/>
  <cols>
    <col min="1" max="1" width="27.125" style="47" customWidth="1"/>
    <col min="2" max="2" width="0.875" style="47" customWidth="1"/>
    <col min="3" max="3" width="16.625" style="47" customWidth="1"/>
    <col min="4" max="4" width="0.875" style="47" customWidth="1"/>
    <col min="5" max="5" width="20.125" style="47" customWidth="1"/>
    <col min="6" max="6" width="0.875" style="47" customWidth="1"/>
    <col min="7" max="7" width="20.125" style="47" customWidth="1"/>
    <col min="8" max="8" width="0.875" style="47" customWidth="1"/>
    <col min="9" max="9" width="30.25" style="47" bestFit="1" customWidth="1"/>
    <col min="10" max="10" width="0.875" style="47" customWidth="1"/>
    <col min="11" max="11" width="16.625" style="47" customWidth="1"/>
    <col min="12" max="12" width="0.875" style="47" customWidth="1"/>
    <col min="13" max="13" width="20.125" style="47" customWidth="1"/>
    <col min="14" max="14" width="0.875" style="47" customWidth="1"/>
    <col min="15" max="15" width="20.125" style="47" customWidth="1"/>
    <col min="16" max="16" width="0.875" style="47" customWidth="1"/>
    <col min="17" max="17" width="29.75" style="47" customWidth="1"/>
    <col min="18" max="18" width="0.875" style="47" customWidth="1"/>
    <col min="19" max="19" width="15.25" style="47" bestFit="1" customWidth="1"/>
    <col min="20" max="16384" width="9" style="47"/>
  </cols>
  <sheetData>
    <row r="1" spans="1:17" x14ac:dyDescent="0.2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</row>
    <row r="2" spans="1:17" ht="26.25" x14ac:dyDescent="0.2">
      <c r="A2" s="63" t="str">
        <f>+سهام!A2</f>
        <v>صندوق سرمایه‌گذاری بخشی صنایع مفید - خودران</v>
      </c>
      <c r="B2" s="63" t="s">
        <v>0</v>
      </c>
      <c r="C2" s="63" t="s">
        <v>0</v>
      </c>
      <c r="D2" s="63" t="s">
        <v>0</v>
      </c>
      <c r="E2" s="63" t="s">
        <v>0</v>
      </c>
      <c r="F2" s="63" t="s">
        <v>0</v>
      </c>
      <c r="G2" s="63" t="s">
        <v>0</v>
      </c>
      <c r="H2" s="63" t="s">
        <v>0</v>
      </c>
      <c r="I2" s="63" t="s">
        <v>0</v>
      </c>
      <c r="J2" s="63" t="s">
        <v>0</v>
      </c>
      <c r="K2" s="63" t="s">
        <v>0</v>
      </c>
      <c r="L2" s="63" t="s">
        <v>0</v>
      </c>
      <c r="M2" s="63" t="s">
        <v>0</v>
      </c>
      <c r="N2" s="63" t="s">
        <v>0</v>
      </c>
      <c r="O2" s="63" t="s">
        <v>0</v>
      </c>
      <c r="P2" s="63" t="s">
        <v>0</v>
      </c>
      <c r="Q2" s="63" t="s">
        <v>0</v>
      </c>
    </row>
    <row r="3" spans="1:17" ht="26.25" x14ac:dyDescent="0.2">
      <c r="A3" s="63" t="s">
        <v>24</v>
      </c>
      <c r="B3" s="63" t="s">
        <v>24</v>
      </c>
      <c r="C3" s="63" t="s">
        <v>24</v>
      </c>
      <c r="D3" s="63" t="s">
        <v>24</v>
      </c>
      <c r="E3" s="63" t="s">
        <v>24</v>
      </c>
      <c r="F3" s="63" t="s">
        <v>24</v>
      </c>
      <c r="G3" s="63" t="s">
        <v>24</v>
      </c>
      <c r="H3" s="63" t="s">
        <v>24</v>
      </c>
      <c r="I3" s="63" t="s">
        <v>24</v>
      </c>
      <c r="J3" s="63" t="s">
        <v>24</v>
      </c>
      <c r="K3" s="63" t="s">
        <v>24</v>
      </c>
      <c r="L3" s="63" t="s">
        <v>24</v>
      </c>
      <c r="M3" s="63" t="s">
        <v>24</v>
      </c>
      <c r="N3" s="63" t="s">
        <v>24</v>
      </c>
      <c r="O3" s="63" t="s">
        <v>24</v>
      </c>
      <c r="P3" s="63" t="s">
        <v>24</v>
      </c>
      <c r="Q3" s="63" t="s">
        <v>24</v>
      </c>
    </row>
    <row r="4" spans="1:17" ht="26.25" x14ac:dyDescent="0.2">
      <c r="A4" s="63" t="str">
        <f>+سهام!A4</f>
        <v>برای ماه منتهی به 1405/06/31</v>
      </c>
      <c r="B4" s="63" t="s">
        <v>2</v>
      </c>
      <c r="C4" s="63" t="s">
        <v>2</v>
      </c>
      <c r="D4" s="63" t="s">
        <v>2</v>
      </c>
      <c r="E4" s="63" t="s">
        <v>2</v>
      </c>
      <c r="F4" s="63" t="s">
        <v>2</v>
      </c>
      <c r="G4" s="63" t="s">
        <v>2</v>
      </c>
      <c r="H4" s="63" t="s">
        <v>2</v>
      </c>
      <c r="I4" s="63" t="s">
        <v>2</v>
      </c>
      <c r="J4" s="63" t="s">
        <v>2</v>
      </c>
      <c r="K4" s="63" t="s">
        <v>2</v>
      </c>
      <c r="L4" s="63" t="s">
        <v>2</v>
      </c>
      <c r="M4" s="63" t="s">
        <v>2</v>
      </c>
      <c r="N4" s="63" t="s">
        <v>2</v>
      </c>
      <c r="O4" s="63" t="s">
        <v>2</v>
      </c>
      <c r="P4" s="63" t="s">
        <v>2</v>
      </c>
      <c r="Q4" s="63" t="s">
        <v>2</v>
      </c>
    </row>
    <row r="6" spans="1:17" ht="27" thickBot="1" x14ac:dyDescent="0.25">
      <c r="A6" s="64" t="s">
        <v>3</v>
      </c>
      <c r="C6" s="64" t="s">
        <v>26</v>
      </c>
      <c r="D6" s="64" t="s">
        <v>26</v>
      </c>
      <c r="E6" s="64" t="s">
        <v>26</v>
      </c>
      <c r="F6" s="64" t="s">
        <v>26</v>
      </c>
      <c r="G6" s="64" t="s">
        <v>26</v>
      </c>
      <c r="H6" s="64" t="s">
        <v>26</v>
      </c>
      <c r="I6" s="64" t="s">
        <v>26</v>
      </c>
      <c r="K6" s="64" t="s">
        <v>27</v>
      </c>
      <c r="L6" s="64" t="s">
        <v>27</v>
      </c>
      <c r="M6" s="64" t="s">
        <v>27</v>
      </c>
      <c r="N6" s="64" t="s">
        <v>27</v>
      </c>
      <c r="O6" s="64" t="s">
        <v>27</v>
      </c>
      <c r="P6" s="64" t="s">
        <v>27</v>
      </c>
      <c r="Q6" s="64" t="s">
        <v>27</v>
      </c>
    </row>
    <row r="7" spans="1:17" ht="27" thickBot="1" x14ac:dyDescent="0.25">
      <c r="A7" s="64" t="s">
        <v>3</v>
      </c>
      <c r="C7" s="48" t="s">
        <v>7</v>
      </c>
      <c r="E7" s="48" t="s">
        <v>38</v>
      </c>
      <c r="G7" s="48" t="s">
        <v>39</v>
      </c>
      <c r="I7" s="48" t="s">
        <v>40</v>
      </c>
      <c r="K7" s="48" t="s">
        <v>7</v>
      </c>
      <c r="M7" s="48" t="s">
        <v>38</v>
      </c>
      <c r="O7" s="48" t="s">
        <v>39</v>
      </c>
      <c r="Q7" s="48" t="s">
        <v>40</v>
      </c>
    </row>
    <row r="8" spans="1:17" ht="21" x14ac:dyDescent="0.2">
      <c r="A8" s="38" t="s">
        <v>64</v>
      </c>
      <c r="C8" s="47">
        <v>63554143</v>
      </c>
      <c r="E8" s="47">
        <v>478016550617</v>
      </c>
      <c r="G8" s="47">
        <v>432359569255</v>
      </c>
      <c r="I8" s="47">
        <f>+E8-G8</f>
        <v>45656981362</v>
      </c>
      <c r="K8" s="47">
        <v>63554143</v>
      </c>
      <c r="M8" s="47">
        <v>478016550617</v>
      </c>
      <c r="O8" s="47">
        <v>337902637839</v>
      </c>
      <c r="Q8" s="47">
        <f>+M8-O8</f>
        <v>140113912778</v>
      </c>
    </row>
    <row r="9" spans="1:17" ht="21" x14ac:dyDescent="0.2">
      <c r="A9" s="38" t="s">
        <v>99</v>
      </c>
      <c r="C9" s="47">
        <v>217419</v>
      </c>
      <c r="E9" s="47">
        <v>346691530</v>
      </c>
      <c r="G9" s="47">
        <v>356399756</v>
      </c>
      <c r="I9" s="49">
        <f t="shared" ref="I9:I40" si="0">+E9-G9</f>
        <v>-9708226</v>
      </c>
      <c r="K9" s="47">
        <v>217419</v>
      </c>
      <c r="M9" s="47">
        <v>346691530</v>
      </c>
      <c r="O9" s="47">
        <v>310104410</v>
      </c>
      <c r="Q9" s="49">
        <f t="shared" ref="Q9:Q40" si="1">+M9-O9</f>
        <v>36587120</v>
      </c>
    </row>
    <row r="10" spans="1:17" ht="21" x14ac:dyDescent="0.2">
      <c r="A10" s="38" t="s">
        <v>74</v>
      </c>
      <c r="C10" s="47">
        <v>85306</v>
      </c>
      <c r="E10" s="47">
        <v>1934174458</v>
      </c>
      <c r="G10" s="47">
        <v>1739487313</v>
      </c>
      <c r="I10" s="49">
        <f t="shared" si="0"/>
        <v>194687145</v>
      </c>
      <c r="K10" s="47">
        <v>85306</v>
      </c>
      <c r="M10" s="47">
        <v>1934174458</v>
      </c>
      <c r="O10" s="47">
        <v>1421346419</v>
      </c>
      <c r="Q10" s="49">
        <f t="shared" si="1"/>
        <v>512828039</v>
      </c>
    </row>
    <row r="11" spans="1:17" ht="21" x14ac:dyDescent="0.2">
      <c r="A11" s="38" t="s">
        <v>117</v>
      </c>
      <c r="C11" s="47">
        <v>19640454</v>
      </c>
      <c r="E11" s="47">
        <v>102899983774</v>
      </c>
      <c r="G11" s="47">
        <v>94470399008</v>
      </c>
      <c r="I11" s="49">
        <f t="shared" si="0"/>
        <v>8429584766</v>
      </c>
      <c r="K11" s="47">
        <v>19640454</v>
      </c>
      <c r="M11" s="47">
        <v>102899983774</v>
      </c>
      <c r="O11" s="47">
        <v>97348333501</v>
      </c>
      <c r="Q11" s="49">
        <f t="shared" si="1"/>
        <v>5551650273</v>
      </c>
    </row>
    <row r="12" spans="1:17" ht="21" x14ac:dyDescent="0.2">
      <c r="A12" s="38" t="s">
        <v>57</v>
      </c>
      <c r="C12" s="47">
        <v>754086</v>
      </c>
      <c r="E12" s="47">
        <v>1997097706</v>
      </c>
      <c r="G12" s="47">
        <v>1824250359</v>
      </c>
      <c r="I12" s="49">
        <f t="shared" si="0"/>
        <v>172847347</v>
      </c>
      <c r="K12" s="47">
        <v>754086</v>
      </c>
      <c r="M12" s="47">
        <v>1997097706</v>
      </c>
      <c r="O12" s="47">
        <v>1698782057</v>
      </c>
      <c r="Q12" s="49">
        <f t="shared" si="1"/>
        <v>298315649</v>
      </c>
    </row>
    <row r="13" spans="1:17" ht="21" x14ac:dyDescent="0.2">
      <c r="A13" s="38" t="s">
        <v>100</v>
      </c>
      <c r="C13" s="47">
        <v>119751</v>
      </c>
      <c r="E13" s="47">
        <v>2112714274</v>
      </c>
      <c r="G13" s="47">
        <v>1711084676</v>
      </c>
      <c r="I13" s="49">
        <f t="shared" si="0"/>
        <v>401629598</v>
      </c>
      <c r="K13" s="47">
        <v>119751</v>
      </c>
      <c r="M13" s="47">
        <v>2112714274</v>
      </c>
      <c r="O13" s="47">
        <v>1363995364</v>
      </c>
      <c r="Q13" s="49">
        <f t="shared" si="1"/>
        <v>748718910</v>
      </c>
    </row>
    <row r="14" spans="1:17" ht="21" x14ac:dyDescent="0.2">
      <c r="A14" s="38" t="s">
        <v>55</v>
      </c>
      <c r="C14" s="47">
        <v>158448545</v>
      </c>
      <c r="E14" s="47">
        <v>279701029452</v>
      </c>
      <c r="G14" s="47">
        <v>298345585862</v>
      </c>
      <c r="I14" s="49">
        <f t="shared" si="0"/>
        <v>-18644556410</v>
      </c>
      <c r="K14" s="47">
        <v>158448545</v>
      </c>
      <c r="M14" s="47">
        <v>279701029452</v>
      </c>
      <c r="O14" s="47">
        <v>229147481673</v>
      </c>
      <c r="Q14" s="49">
        <f t="shared" si="1"/>
        <v>50553547779</v>
      </c>
    </row>
    <row r="15" spans="1:17" ht="21" x14ac:dyDescent="0.2">
      <c r="A15" s="38" t="s">
        <v>61</v>
      </c>
      <c r="C15" s="47">
        <v>949956</v>
      </c>
      <c r="E15" s="47">
        <v>1943667677</v>
      </c>
      <c r="G15" s="47">
        <v>1707071853</v>
      </c>
      <c r="I15" s="49">
        <f t="shared" si="0"/>
        <v>236595824</v>
      </c>
      <c r="K15" s="47">
        <v>949956</v>
      </c>
      <c r="M15" s="47">
        <v>1943667677</v>
      </c>
      <c r="O15" s="47">
        <v>1438266969</v>
      </c>
      <c r="Q15" s="49">
        <f t="shared" si="1"/>
        <v>505400708</v>
      </c>
    </row>
    <row r="16" spans="1:17" ht="21" x14ac:dyDescent="0.2">
      <c r="A16" s="38" t="s">
        <v>127</v>
      </c>
      <c r="C16" s="47">
        <v>14918</v>
      </c>
      <c r="E16" s="47">
        <v>4476331599</v>
      </c>
      <c r="G16" s="47">
        <v>3435975891</v>
      </c>
      <c r="I16" s="49">
        <f t="shared" si="0"/>
        <v>1040355708</v>
      </c>
      <c r="K16" s="47">
        <v>14918</v>
      </c>
      <c r="M16" s="47">
        <v>4476331599</v>
      </c>
      <c r="O16" s="47">
        <v>3435975891</v>
      </c>
      <c r="Q16" s="49">
        <f t="shared" si="1"/>
        <v>1040355708</v>
      </c>
    </row>
    <row r="17" spans="1:17" ht="21" x14ac:dyDescent="0.2">
      <c r="A17" s="38" t="s">
        <v>128</v>
      </c>
      <c r="C17" s="47">
        <v>80646633</v>
      </c>
      <c r="E17" s="47">
        <v>245671329997</v>
      </c>
      <c r="G17" s="47">
        <v>254720858364</v>
      </c>
      <c r="I17" s="49">
        <f t="shared" si="0"/>
        <v>-9049528367</v>
      </c>
      <c r="K17" s="47">
        <v>80646633</v>
      </c>
      <c r="M17" s="47">
        <v>245671329997</v>
      </c>
      <c r="O17" s="47">
        <v>254720858364</v>
      </c>
      <c r="Q17" s="49">
        <f t="shared" si="1"/>
        <v>-9049528367</v>
      </c>
    </row>
    <row r="18" spans="1:17" ht="21" x14ac:dyDescent="0.2">
      <c r="A18" s="38" t="s">
        <v>76</v>
      </c>
      <c r="C18" s="47">
        <v>55703310</v>
      </c>
      <c r="E18" s="47">
        <v>113806537509</v>
      </c>
      <c r="G18" s="47">
        <v>128593274775</v>
      </c>
      <c r="I18" s="49">
        <f t="shared" si="0"/>
        <v>-14786737266</v>
      </c>
      <c r="K18" s="47">
        <v>55703310</v>
      </c>
      <c r="M18" s="47">
        <v>113806537509</v>
      </c>
      <c r="O18" s="47">
        <v>128593274775</v>
      </c>
      <c r="Q18" s="49">
        <f t="shared" si="1"/>
        <v>-14786737266</v>
      </c>
    </row>
    <row r="19" spans="1:17" ht="21" x14ac:dyDescent="0.2">
      <c r="A19" s="38" t="s">
        <v>102</v>
      </c>
      <c r="C19" s="47">
        <v>1449999</v>
      </c>
      <c r="E19" s="47">
        <v>13855552589</v>
      </c>
      <c r="G19" s="47">
        <v>11395223506</v>
      </c>
      <c r="I19" s="49">
        <f t="shared" si="0"/>
        <v>2460329083</v>
      </c>
      <c r="K19" s="47">
        <v>1449999</v>
      </c>
      <c r="M19" s="47">
        <v>13855552589</v>
      </c>
      <c r="O19" s="47">
        <v>7502213380</v>
      </c>
      <c r="Q19" s="49">
        <f t="shared" si="1"/>
        <v>6353339209</v>
      </c>
    </row>
    <row r="20" spans="1:17" ht="21" x14ac:dyDescent="0.2">
      <c r="A20" s="38" t="s">
        <v>67</v>
      </c>
      <c r="C20" s="47">
        <v>20013184</v>
      </c>
      <c r="E20" s="47">
        <v>163832477223</v>
      </c>
      <c r="G20" s="47">
        <v>139357396993</v>
      </c>
      <c r="I20" s="49">
        <f t="shared" si="0"/>
        <v>24475080230</v>
      </c>
      <c r="K20" s="47">
        <v>20013184</v>
      </c>
      <c r="M20" s="47">
        <v>163832477223</v>
      </c>
      <c r="O20" s="47">
        <v>129387201873</v>
      </c>
      <c r="Q20" s="49">
        <f t="shared" si="1"/>
        <v>34445275350</v>
      </c>
    </row>
    <row r="21" spans="1:17" ht="21" x14ac:dyDescent="0.2">
      <c r="A21" s="38" t="s">
        <v>132</v>
      </c>
      <c r="C21" s="47">
        <v>450000</v>
      </c>
      <c r="E21" s="47">
        <v>2469263895</v>
      </c>
      <c r="G21" s="47">
        <v>1692412940</v>
      </c>
      <c r="I21" s="49">
        <f t="shared" si="0"/>
        <v>776850955</v>
      </c>
      <c r="K21" s="47">
        <v>450000</v>
      </c>
      <c r="M21" s="47">
        <v>2469263895</v>
      </c>
      <c r="O21" s="47">
        <v>1692412940</v>
      </c>
      <c r="Q21" s="49">
        <f t="shared" si="1"/>
        <v>776850955</v>
      </c>
    </row>
    <row r="22" spans="1:17" ht="21" x14ac:dyDescent="0.2">
      <c r="A22" s="38" t="s">
        <v>129</v>
      </c>
      <c r="C22" s="47">
        <v>170064</v>
      </c>
      <c r="E22" s="47">
        <v>99562149</v>
      </c>
      <c r="G22" s="47">
        <v>20407680</v>
      </c>
      <c r="I22" s="49">
        <f t="shared" si="0"/>
        <v>79154469</v>
      </c>
      <c r="K22" s="47">
        <v>170064</v>
      </c>
      <c r="M22" s="47">
        <v>99562149</v>
      </c>
      <c r="O22" s="47">
        <v>20407680</v>
      </c>
      <c r="Q22" s="49">
        <f t="shared" si="1"/>
        <v>79154469</v>
      </c>
    </row>
    <row r="23" spans="1:17" ht="21" x14ac:dyDescent="0.2">
      <c r="A23" s="38" t="s">
        <v>56</v>
      </c>
      <c r="C23" s="47">
        <v>532785</v>
      </c>
      <c r="E23" s="47">
        <v>2685626186</v>
      </c>
      <c r="G23" s="47">
        <v>2706772848</v>
      </c>
      <c r="I23" s="49">
        <f t="shared" si="0"/>
        <v>-21146662</v>
      </c>
      <c r="K23" s="47">
        <v>532785</v>
      </c>
      <c r="M23" s="47">
        <v>2685626186</v>
      </c>
      <c r="O23" s="47">
        <v>2241546262</v>
      </c>
      <c r="Q23" s="49">
        <f t="shared" si="1"/>
        <v>444079924</v>
      </c>
    </row>
    <row r="24" spans="1:17" ht="21" x14ac:dyDescent="0.2">
      <c r="A24" s="38" t="s">
        <v>90</v>
      </c>
      <c r="C24" s="47">
        <v>57292240</v>
      </c>
      <c r="E24" s="47">
        <v>542911492905</v>
      </c>
      <c r="G24" s="47">
        <v>468736075973</v>
      </c>
      <c r="I24" s="49">
        <f t="shared" si="0"/>
        <v>74175416932</v>
      </c>
      <c r="K24" s="47">
        <v>57292240</v>
      </c>
      <c r="M24" s="47">
        <v>542911492905</v>
      </c>
      <c r="O24" s="47">
        <v>377347206686</v>
      </c>
      <c r="Q24" s="49">
        <f t="shared" si="1"/>
        <v>165564286219</v>
      </c>
    </row>
    <row r="25" spans="1:17" ht="21" x14ac:dyDescent="0.2">
      <c r="A25" s="38" t="s">
        <v>94</v>
      </c>
      <c r="C25" s="47">
        <v>54855138</v>
      </c>
      <c r="E25" s="47">
        <v>79523848471</v>
      </c>
      <c r="G25" s="47">
        <v>90606456374</v>
      </c>
      <c r="I25" s="49">
        <f t="shared" si="0"/>
        <v>-11082607903</v>
      </c>
      <c r="K25" s="47">
        <v>54855138</v>
      </c>
      <c r="M25" s="47">
        <v>79523848471</v>
      </c>
      <c r="O25" s="47">
        <v>90334940137</v>
      </c>
      <c r="Q25" s="49">
        <f t="shared" si="1"/>
        <v>-10811091666</v>
      </c>
    </row>
    <row r="26" spans="1:17" s="49" customFormat="1" ht="21" x14ac:dyDescent="0.2">
      <c r="A26" s="38" t="s">
        <v>110</v>
      </c>
      <c r="C26" s="49">
        <v>19025432</v>
      </c>
      <c r="E26" s="49">
        <v>71926572214</v>
      </c>
      <c r="G26" s="49">
        <v>55857746136</v>
      </c>
      <c r="I26" s="49">
        <f t="shared" si="0"/>
        <v>16068826078</v>
      </c>
      <c r="K26" s="49">
        <v>19025432</v>
      </c>
      <c r="M26" s="49">
        <v>71926572214</v>
      </c>
      <c r="O26" s="49">
        <v>46149923085</v>
      </c>
      <c r="Q26" s="49">
        <f t="shared" si="1"/>
        <v>25776649129</v>
      </c>
    </row>
    <row r="27" spans="1:17" ht="21" x14ac:dyDescent="0.2">
      <c r="A27" s="38" t="s">
        <v>95</v>
      </c>
      <c r="C27" s="47">
        <v>246287</v>
      </c>
      <c r="E27" s="47">
        <v>1722901570</v>
      </c>
      <c r="G27" s="47">
        <v>1361214432</v>
      </c>
      <c r="I27" s="49">
        <f t="shared" si="0"/>
        <v>361687138</v>
      </c>
      <c r="J27" s="49"/>
      <c r="K27" s="49">
        <v>246287</v>
      </c>
      <c r="L27" s="49"/>
      <c r="M27" s="49">
        <v>1722901570</v>
      </c>
      <c r="N27" s="49"/>
      <c r="O27" s="49">
        <v>821931818</v>
      </c>
      <c r="P27" s="49"/>
      <c r="Q27" s="49">
        <f t="shared" si="1"/>
        <v>900969752</v>
      </c>
    </row>
    <row r="28" spans="1:17" ht="21" x14ac:dyDescent="0.2">
      <c r="A28" s="38" t="s">
        <v>69</v>
      </c>
      <c r="C28" s="47">
        <v>43796</v>
      </c>
      <c r="E28" s="47">
        <v>212506965</v>
      </c>
      <c r="G28" s="47">
        <v>158619717</v>
      </c>
      <c r="I28" s="49">
        <f t="shared" si="0"/>
        <v>53887248</v>
      </c>
      <c r="J28" s="49"/>
      <c r="K28" s="49">
        <v>43796</v>
      </c>
      <c r="L28" s="49"/>
      <c r="M28" s="49">
        <v>212506965</v>
      </c>
      <c r="N28" s="49"/>
      <c r="O28" s="49">
        <v>143936012</v>
      </c>
      <c r="P28" s="49"/>
      <c r="Q28" s="49">
        <f t="shared" si="1"/>
        <v>68570953</v>
      </c>
    </row>
    <row r="29" spans="1:17" ht="21" x14ac:dyDescent="0.2">
      <c r="A29" s="38" t="s">
        <v>66</v>
      </c>
      <c r="C29" s="47">
        <v>5601880836</v>
      </c>
      <c r="E29" s="47">
        <v>3702013145894</v>
      </c>
      <c r="G29" s="47">
        <v>3621803065450</v>
      </c>
      <c r="I29" s="49">
        <f t="shared" si="0"/>
        <v>80210080444</v>
      </c>
      <c r="J29" s="49"/>
      <c r="K29" s="49">
        <v>5601880836</v>
      </c>
      <c r="L29" s="49"/>
      <c r="M29" s="49">
        <v>3702013145894</v>
      </c>
      <c r="N29" s="49"/>
      <c r="O29" s="49">
        <v>3297626145095</v>
      </c>
      <c r="P29" s="49"/>
      <c r="Q29" s="49">
        <f t="shared" si="1"/>
        <v>404387000799</v>
      </c>
    </row>
    <row r="30" spans="1:17" ht="21" x14ac:dyDescent="0.2">
      <c r="A30" s="38" t="s">
        <v>103</v>
      </c>
      <c r="C30" s="47">
        <v>4750</v>
      </c>
      <c r="E30" s="47">
        <v>150545322000</v>
      </c>
      <c r="G30" s="47">
        <v>159114112394</v>
      </c>
      <c r="I30" s="49">
        <f t="shared" si="0"/>
        <v>-8568790394</v>
      </c>
      <c r="J30" s="49"/>
      <c r="K30" s="49">
        <v>4750</v>
      </c>
      <c r="L30" s="49"/>
      <c r="M30" s="49">
        <v>150545322000</v>
      </c>
      <c r="N30" s="49"/>
      <c r="O30" s="49">
        <v>113152809954</v>
      </c>
      <c r="P30" s="49"/>
      <c r="Q30" s="49">
        <f t="shared" si="1"/>
        <v>37392512046</v>
      </c>
    </row>
    <row r="31" spans="1:17" ht="21" x14ac:dyDescent="0.2">
      <c r="A31" s="38" t="s">
        <v>111</v>
      </c>
      <c r="C31" s="47">
        <v>7068279</v>
      </c>
      <c r="E31" s="47">
        <v>122738721058</v>
      </c>
      <c r="G31" s="47">
        <v>127817527687</v>
      </c>
      <c r="I31" s="49">
        <f t="shared" si="0"/>
        <v>-5078806629</v>
      </c>
      <c r="J31" s="49"/>
      <c r="K31" s="49">
        <v>7068279</v>
      </c>
      <c r="L31" s="49"/>
      <c r="M31" s="49">
        <v>122738721058</v>
      </c>
      <c r="N31" s="49"/>
      <c r="O31" s="49">
        <v>125609603179</v>
      </c>
      <c r="P31" s="49"/>
      <c r="Q31" s="49">
        <f t="shared" si="1"/>
        <v>-2870882121</v>
      </c>
    </row>
    <row r="32" spans="1:17" ht="21" x14ac:dyDescent="0.2">
      <c r="A32" s="38" t="s">
        <v>98</v>
      </c>
      <c r="C32" s="47">
        <v>585000</v>
      </c>
      <c r="E32" s="47">
        <v>3591417077</v>
      </c>
      <c r="G32" s="47">
        <v>3591417076</v>
      </c>
      <c r="I32" s="49">
        <f t="shared" si="0"/>
        <v>1</v>
      </c>
      <c r="J32" s="49"/>
      <c r="K32" s="49">
        <v>585000</v>
      </c>
      <c r="L32" s="49"/>
      <c r="M32" s="49">
        <v>3591417077</v>
      </c>
      <c r="N32" s="49"/>
      <c r="O32" s="49">
        <v>4458341767</v>
      </c>
      <c r="P32" s="49"/>
      <c r="Q32" s="49">
        <f t="shared" si="1"/>
        <v>-866924690</v>
      </c>
    </row>
    <row r="33" spans="1:17" ht="21" x14ac:dyDescent="0.2">
      <c r="A33" s="38" t="s">
        <v>58</v>
      </c>
      <c r="C33" s="47">
        <v>305587071</v>
      </c>
      <c r="E33" s="47">
        <v>758365432236</v>
      </c>
      <c r="G33" s="47">
        <v>784479408205</v>
      </c>
      <c r="I33" s="49">
        <f t="shared" si="0"/>
        <v>-26113975969</v>
      </c>
      <c r="K33" s="47">
        <v>305587071</v>
      </c>
      <c r="M33" s="47">
        <v>758365432236</v>
      </c>
      <c r="O33" s="47">
        <v>579813191077</v>
      </c>
      <c r="Q33" s="49">
        <f t="shared" si="1"/>
        <v>178552241159</v>
      </c>
    </row>
    <row r="34" spans="1:17" ht="21" x14ac:dyDescent="0.2">
      <c r="A34" s="38" t="s">
        <v>130</v>
      </c>
      <c r="C34" s="47">
        <v>8000000</v>
      </c>
      <c r="E34" s="47">
        <v>79942000000</v>
      </c>
      <c r="G34" s="47">
        <v>80058000000</v>
      </c>
      <c r="I34" s="49">
        <f t="shared" si="0"/>
        <v>-116000000</v>
      </c>
      <c r="K34" s="47">
        <v>8000000</v>
      </c>
      <c r="M34" s="47">
        <v>79942000000</v>
      </c>
      <c r="O34" s="47">
        <v>80058000000</v>
      </c>
      <c r="Q34" s="49">
        <f t="shared" si="1"/>
        <v>-116000000</v>
      </c>
    </row>
    <row r="35" spans="1:17" ht="21" x14ac:dyDescent="0.2">
      <c r="A35" s="38" t="s">
        <v>104</v>
      </c>
      <c r="C35" s="47">
        <v>1178827</v>
      </c>
      <c r="E35" s="47">
        <v>1835282313</v>
      </c>
      <c r="G35" s="47">
        <v>1427699078</v>
      </c>
      <c r="I35" s="49">
        <f t="shared" si="0"/>
        <v>407583235</v>
      </c>
      <c r="K35" s="47">
        <v>1178827</v>
      </c>
      <c r="M35" s="47">
        <v>1835282313</v>
      </c>
      <c r="O35" s="47">
        <v>1320896710</v>
      </c>
      <c r="Q35" s="49">
        <f t="shared" si="1"/>
        <v>514385603</v>
      </c>
    </row>
    <row r="36" spans="1:17" ht="21" x14ac:dyDescent="0.2">
      <c r="A36" s="38" t="s">
        <v>70</v>
      </c>
      <c r="C36" s="47">
        <v>1546598</v>
      </c>
      <c r="E36" s="47">
        <v>5908374770</v>
      </c>
      <c r="G36" s="47">
        <v>5647485494</v>
      </c>
      <c r="I36" s="49">
        <f t="shared" si="0"/>
        <v>260889276</v>
      </c>
      <c r="K36" s="47">
        <v>1546598</v>
      </c>
      <c r="M36" s="47">
        <v>5908374770</v>
      </c>
      <c r="O36" s="47">
        <v>4946130445</v>
      </c>
      <c r="Q36" s="49">
        <f t="shared" si="1"/>
        <v>962244325</v>
      </c>
    </row>
    <row r="37" spans="1:17" ht="21" x14ac:dyDescent="0.2">
      <c r="A37" s="38" t="s">
        <v>106</v>
      </c>
      <c r="C37" s="47">
        <v>60985520</v>
      </c>
      <c r="E37" s="47">
        <v>132465369126</v>
      </c>
      <c r="G37" s="47">
        <v>139637460514</v>
      </c>
      <c r="I37" s="49">
        <f t="shared" si="0"/>
        <v>-7172091388</v>
      </c>
      <c r="K37" s="47">
        <v>60985520</v>
      </c>
      <c r="M37" s="47">
        <v>132465369126</v>
      </c>
      <c r="O37" s="47">
        <v>118898647785</v>
      </c>
      <c r="Q37" s="49">
        <f t="shared" si="1"/>
        <v>13566721341</v>
      </c>
    </row>
    <row r="38" spans="1:17" ht="21" x14ac:dyDescent="0.2">
      <c r="A38" s="38" t="s">
        <v>54</v>
      </c>
      <c r="C38" s="47">
        <v>2373452434</v>
      </c>
      <c r="E38" s="47">
        <v>1636798424446</v>
      </c>
      <c r="G38" s="47">
        <v>1534715018187</v>
      </c>
      <c r="I38" s="49">
        <f t="shared" si="0"/>
        <v>102083406259</v>
      </c>
      <c r="K38" s="47">
        <v>2373452434</v>
      </c>
      <c r="M38" s="47">
        <v>1636798424446</v>
      </c>
      <c r="O38" s="47">
        <v>1341178308243</v>
      </c>
      <c r="Q38" s="49">
        <f t="shared" si="1"/>
        <v>295620116203</v>
      </c>
    </row>
    <row r="39" spans="1:17" ht="21" x14ac:dyDescent="0.2">
      <c r="A39" s="38" t="s">
        <v>131</v>
      </c>
      <c r="C39" s="47">
        <v>468750</v>
      </c>
      <c r="E39" s="47">
        <v>12256084921</v>
      </c>
      <c r="G39" s="47">
        <v>9917245802</v>
      </c>
      <c r="I39" s="49">
        <f t="shared" si="0"/>
        <v>2338839119</v>
      </c>
      <c r="K39" s="47">
        <v>468750</v>
      </c>
      <c r="M39" s="47">
        <v>12256084921</v>
      </c>
      <c r="O39" s="47">
        <v>9917245802</v>
      </c>
      <c r="Q39" s="49">
        <f t="shared" si="1"/>
        <v>2338839119</v>
      </c>
    </row>
    <row r="40" spans="1:17" ht="21" x14ac:dyDescent="0.2">
      <c r="A40" s="38" t="s">
        <v>101</v>
      </c>
      <c r="C40" s="47">
        <v>213213595</v>
      </c>
      <c r="E40" s="47">
        <v>366642931627</v>
      </c>
      <c r="G40" s="47">
        <v>324712672087</v>
      </c>
      <c r="I40" s="49">
        <f t="shared" si="0"/>
        <v>41930259540</v>
      </c>
      <c r="K40" s="47">
        <v>213213595</v>
      </c>
      <c r="M40" s="47">
        <v>366642931627</v>
      </c>
      <c r="O40" s="47">
        <v>259727385389</v>
      </c>
      <c r="Q40" s="49">
        <f t="shared" si="1"/>
        <v>106915546238</v>
      </c>
    </row>
    <row r="41" spans="1:17" s="49" customFormat="1" ht="21" x14ac:dyDescent="0.2">
      <c r="A41" s="38" t="s">
        <v>116</v>
      </c>
      <c r="I41" s="49">
        <v>-49275731</v>
      </c>
      <c r="Q41" s="49">
        <v>-49275731</v>
      </c>
    </row>
    <row r="42" spans="1:17" s="49" customFormat="1" ht="21" x14ac:dyDescent="0.2">
      <c r="A42" s="38" t="s">
        <v>135</v>
      </c>
      <c r="I42" s="49">
        <v>71890968</v>
      </c>
      <c r="Q42" s="49">
        <v>71890968</v>
      </c>
    </row>
    <row r="43" spans="1:17" s="49" customFormat="1" ht="21" x14ac:dyDescent="0.2">
      <c r="A43" s="38" t="s">
        <v>136</v>
      </c>
      <c r="I43" s="49">
        <v>1411160904</v>
      </c>
      <c r="Q43" s="49">
        <v>1411160904</v>
      </c>
    </row>
    <row r="44" spans="1:17" s="49" customFormat="1" ht="21" x14ac:dyDescent="0.2">
      <c r="A44" s="38" t="s">
        <v>137</v>
      </c>
      <c r="I44" s="49">
        <v>517884238</v>
      </c>
      <c r="Q44" s="49">
        <v>517884238</v>
      </c>
    </row>
    <row r="45" spans="1:17" s="49" customFormat="1" ht="21.75" thickBot="1" x14ac:dyDescent="0.25">
      <c r="A45" s="38" t="s">
        <v>138</v>
      </c>
      <c r="I45" s="49">
        <v>313759772</v>
      </c>
      <c r="Q45" s="49">
        <v>313759772</v>
      </c>
    </row>
    <row r="46" spans="1:17" s="25" customFormat="1" ht="21.75" thickBot="1" x14ac:dyDescent="0.25">
      <c r="E46" s="8">
        <f>SUM(E8:E45)</f>
        <v>9085248418228</v>
      </c>
      <c r="G46" s="8">
        <f>SUM(G8:G45)</f>
        <v>8784077395685</v>
      </c>
      <c r="I46" s="8">
        <f>SUM(I8:I45)</f>
        <v>303436442694</v>
      </c>
      <c r="K46" s="25" t="s">
        <v>15</v>
      </c>
      <c r="M46" s="8">
        <f>SUM(M8:M45)</f>
        <v>9085248418228</v>
      </c>
      <c r="O46" s="8">
        <f>SUM(O8:O45)</f>
        <v>7649729482581</v>
      </c>
      <c r="Q46" s="8">
        <f>SUM(Q8:Q45)</f>
        <v>1437784355798</v>
      </c>
    </row>
    <row r="47" spans="1:17" ht="19.5" thickTop="1" x14ac:dyDescent="0.2"/>
    <row r="48" spans="1:17" x14ac:dyDescent="0.45">
      <c r="I48" s="49"/>
      <c r="Q48" s="22"/>
    </row>
  </sheetData>
  <mergeCells count="7">
    <mergeCell ref="A1:Q1"/>
    <mergeCell ref="A2:Q2"/>
    <mergeCell ref="A3:Q3"/>
    <mergeCell ref="A4:Q4"/>
    <mergeCell ref="A6:A7"/>
    <mergeCell ref="C6:I6"/>
    <mergeCell ref="K6:Q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سهام</vt:lpstr>
      <vt:lpstr>سپرده</vt:lpstr>
      <vt:lpstr>درآمدها</vt:lpstr>
      <vt:lpstr>سایر درآمدها</vt:lpstr>
      <vt:lpstr>درآمد سرمایه‌گذاری در سهام</vt:lpstr>
      <vt:lpstr>درآمد سود سهام</vt:lpstr>
      <vt:lpstr>درآمد سپرده بانکی</vt:lpstr>
      <vt:lpstr>سود سپرده بانکی</vt:lpstr>
      <vt:lpstr>درآمد ناشی از فروش</vt:lpstr>
      <vt:lpstr>درآمد ناشی از تغییر قیمت اوراق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Pirzadeh, Keyvan</dc:creator>
  <cp:lastModifiedBy>Pirzadeh, Keyvan</cp:lastModifiedBy>
  <dcterms:created xsi:type="dcterms:W3CDTF">2024-12-24T13:35:10Z</dcterms:created>
  <dcterms:modified xsi:type="dcterms:W3CDTF">2026-09-25T16:15:11Z</dcterms:modified>
</cp:coreProperties>
</file>