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.pirzadeh\Desktop\پرتفو\1405\140506\بخشی\"/>
    </mc:Choice>
  </mc:AlternateContent>
  <xr:revisionPtr revIDLastSave="0" documentId="13_ncr:1_{3AD1F2CE-836F-41E4-9B63-F7FA8EDF0AC8}" xr6:coauthVersionLast="47" xr6:coauthVersionMax="47" xr10:uidLastSave="{00000000-0000-0000-0000-000000000000}"/>
  <bookViews>
    <workbookView xWindow="-120" yWindow="-120" windowWidth="29040" windowHeight="15720" tabRatio="798" xr2:uid="{421CB865-C381-41C8-96D1-36C6EC249D67}"/>
  </bookViews>
  <sheets>
    <sheet name="سهام" sheetId="1" r:id="rId1"/>
    <sheet name="تعدیل قیمت" sheetId="12" r:id="rId2"/>
    <sheet name="سپرده" sheetId="2" r:id="rId3"/>
    <sheet name="درآمدها" sheetId="10" r:id="rId4"/>
    <sheet name="سایر درآمدها" sheetId="11" state="hidden" r:id="rId5"/>
    <sheet name="سرمایه‌گذاری در سهام" sheetId="7" r:id="rId6"/>
    <sheet name="درآمد سود سهام" sheetId="4" r:id="rId7"/>
    <sheet name="درآمد سپرده بانکی" sheetId="8" r:id="rId8"/>
    <sheet name="سود سپرده بانکی" sheetId="3" r:id="rId9"/>
    <sheet name="درآمد ناشی از فروش" sheetId="6" r:id="rId10"/>
    <sheet name="درآمد ناشی از تغییر قیمت اوراق" sheetId="5" r:id="rId11"/>
  </sheets>
  <definedNames>
    <definedName name="_xlnm._FilterDatabase" localSheetId="9" hidden="1">'درآمد ناشی از فروش'!$K$6:$Q$45</definedName>
    <definedName name="_xlnm._FilterDatabase" localSheetId="0" hidden="1">سهام!$A$6:$A$31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7" l="1"/>
  <c r="E50" i="7"/>
  <c r="G50" i="7"/>
  <c r="I50" i="7" s="1"/>
  <c r="M50" i="7"/>
  <c r="O50" i="7"/>
  <c r="Q50" i="7"/>
  <c r="S50" i="7" s="1"/>
  <c r="C51" i="7"/>
  <c r="E51" i="7"/>
  <c r="G51" i="7"/>
  <c r="I51" i="7" s="1"/>
  <c r="M51" i="7"/>
  <c r="O51" i="7"/>
  <c r="Q51" i="7"/>
  <c r="C52" i="7"/>
  <c r="E52" i="7"/>
  <c r="G52" i="7"/>
  <c r="I52" i="7" s="1"/>
  <c r="M52" i="7"/>
  <c r="O52" i="7"/>
  <c r="Q52" i="7"/>
  <c r="S52" i="7" s="1"/>
  <c r="C45" i="7"/>
  <c r="E45" i="7"/>
  <c r="G45" i="7"/>
  <c r="I45" i="7" s="1"/>
  <c r="M45" i="7"/>
  <c r="O45" i="7"/>
  <c r="Q45" i="7"/>
  <c r="S45" i="7" s="1"/>
  <c r="C46" i="7"/>
  <c r="E46" i="7"/>
  <c r="G46" i="7"/>
  <c r="M46" i="7"/>
  <c r="O46" i="7"/>
  <c r="Q46" i="7"/>
  <c r="C47" i="7"/>
  <c r="E47" i="7"/>
  <c r="G47" i="7"/>
  <c r="I47" i="7" s="1"/>
  <c r="M47" i="7"/>
  <c r="O47" i="7"/>
  <c r="Q47" i="7"/>
  <c r="C48" i="7"/>
  <c r="E48" i="7"/>
  <c r="I48" i="7" s="1"/>
  <c r="G48" i="7"/>
  <c r="M48" i="7"/>
  <c r="O48" i="7"/>
  <c r="Q48" i="7"/>
  <c r="C49" i="7"/>
  <c r="E49" i="7"/>
  <c r="G49" i="7"/>
  <c r="M49" i="7"/>
  <c r="O49" i="7"/>
  <c r="Q49" i="7"/>
  <c r="I12" i="5"/>
  <c r="Q12" i="5"/>
  <c r="I13" i="5"/>
  <c r="Q13" i="5"/>
  <c r="I14" i="5"/>
  <c r="Q14" i="5"/>
  <c r="I15" i="5"/>
  <c r="Q15" i="5"/>
  <c r="I11" i="6"/>
  <c r="I16" i="6"/>
  <c r="I19" i="6"/>
  <c r="I24" i="6"/>
  <c r="I27" i="6"/>
  <c r="I32" i="6"/>
  <c r="I35" i="6"/>
  <c r="I38" i="6"/>
  <c r="I40" i="6"/>
  <c r="I41" i="6"/>
  <c r="I43" i="6"/>
  <c r="I26" i="6"/>
  <c r="Q26" i="6"/>
  <c r="Q27" i="6"/>
  <c r="I28" i="6"/>
  <c r="Q28" i="6"/>
  <c r="I29" i="6"/>
  <c r="Q29" i="6"/>
  <c r="I30" i="6"/>
  <c r="Q30" i="6"/>
  <c r="I31" i="6"/>
  <c r="Q31" i="6"/>
  <c r="M41" i="4"/>
  <c r="M34" i="4"/>
  <c r="M20" i="4"/>
  <c r="M19" i="4"/>
  <c r="S9" i="4"/>
  <c r="S10" i="4"/>
  <c r="S11" i="4"/>
  <c r="S12" i="4"/>
  <c r="S13" i="4"/>
  <c r="S14" i="4"/>
  <c r="S15" i="4"/>
  <c r="S16" i="4"/>
  <c r="I9" i="5"/>
  <c r="I10" i="5"/>
  <c r="I11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8" i="5"/>
  <c r="Q9" i="5"/>
  <c r="Q10" i="5"/>
  <c r="Q11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8" i="5"/>
  <c r="I10" i="6"/>
  <c r="I13" i="6"/>
  <c r="I18" i="6"/>
  <c r="I21" i="6"/>
  <c r="I33" i="6"/>
  <c r="I9" i="6"/>
  <c r="I12" i="6"/>
  <c r="I14" i="6"/>
  <c r="I15" i="6"/>
  <c r="I17" i="6"/>
  <c r="I20" i="6"/>
  <c r="I22" i="6"/>
  <c r="I23" i="6"/>
  <c r="I25" i="6"/>
  <c r="I34" i="6"/>
  <c r="I36" i="6"/>
  <c r="I37" i="6"/>
  <c r="I39" i="6"/>
  <c r="I42" i="6"/>
  <c r="I44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8" i="6"/>
  <c r="M31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8" i="4"/>
  <c r="O42" i="4"/>
  <c r="P42" i="4"/>
  <c r="Q42" i="4"/>
  <c r="C6" i="12"/>
  <c r="A4" i="12"/>
  <c r="A2" i="12"/>
  <c r="S51" i="7" l="1"/>
  <c r="S49" i="7"/>
  <c r="I49" i="7"/>
  <c r="I46" i="7"/>
  <c r="S46" i="7"/>
  <c r="S47" i="7"/>
  <c r="S48" i="7"/>
  <c r="I8" i="6"/>
  <c r="Y52" i="1"/>
  <c r="G9" i="10"/>
  <c r="M50" i="5"/>
  <c r="O50" i="5"/>
  <c r="G52" i="1"/>
  <c r="E52" i="1"/>
  <c r="F9" i="10"/>
  <c r="O52" i="1" l="1"/>
  <c r="K52" i="1"/>
  <c r="U52" i="1"/>
  <c r="W52" i="1"/>
  <c r="I50" i="5"/>
  <c r="M45" i="6"/>
  <c r="O45" i="6"/>
  <c r="M9" i="3"/>
  <c r="G9" i="8" s="1"/>
  <c r="G9" i="3"/>
  <c r="C9" i="8" s="1"/>
  <c r="N42" i="4"/>
  <c r="L42" i="4"/>
  <c r="K42" i="4"/>
  <c r="J42" i="4"/>
  <c r="I42" i="4"/>
  <c r="M42" i="4"/>
  <c r="S42" i="4"/>
  <c r="Q45" i="6"/>
  <c r="C9" i="11"/>
  <c r="E9" i="11"/>
  <c r="C11" i="3"/>
  <c r="I10" i="2"/>
  <c r="C6" i="2"/>
  <c r="I6" i="2"/>
  <c r="I45" i="6" l="1"/>
  <c r="E45" i="6"/>
  <c r="G45" i="6"/>
  <c r="K11" i="2"/>
  <c r="M10" i="3"/>
  <c r="G10" i="8" s="1"/>
  <c r="G10" i="3"/>
  <c r="C10" i="8" s="1"/>
  <c r="G8" i="3"/>
  <c r="C8" i="8" s="1"/>
  <c r="C11" i="8" l="1"/>
  <c r="M8" i="3"/>
  <c r="G8" i="8" s="1"/>
  <c r="G11" i="8" s="1"/>
  <c r="I9" i="8" s="1"/>
  <c r="I9" i="2"/>
  <c r="I8" i="2"/>
  <c r="C8" i="10" l="1"/>
  <c r="E9" i="8"/>
  <c r="E11" i="3"/>
  <c r="I11" i="3"/>
  <c r="K11" i="3"/>
  <c r="I11" i="2"/>
  <c r="A4" i="11"/>
  <c r="A2" i="11"/>
  <c r="E10" i="8" l="1"/>
  <c r="E8" i="8"/>
  <c r="G50" i="5"/>
  <c r="E50" i="5"/>
  <c r="M11" i="3"/>
  <c r="G11" i="3"/>
  <c r="A4" i="5"/>
  <c r="A4" i="6"/>
  <c r="A4" i="3"/>
  <c r="A4" i="4"/>
  <c r="A4" i="8"/>
  <c r="A4" i="7"/>
  <c r="A4" i="10"/>
  <c r="A4" i="2"/>
  <c r="A2" i="2"/>
  <c r="A2" i="10" s="1"/>
  <c r="E11" i="8" l="1"/>
  <c r="I10" i="8"/>
  <c r="I8" i="8"/>
  <c r="A2" i="7"/>
  <c r="A2" i="5"/>
  <c r="O42" i="7" s="1"/>
  <c r="A2" i="3"/>
  <c r="A2" i="8"/>
  <c r="A2" i="6"/>
  <c r="Q44" i="7" s="1"/>
  <c r="A2" i="4"/>
  <c r="C41" i="7" s="1"/>
  <c r="G11" i="2"/>
  <c r="E11" i="2"/>
  <c r="C11" i="2"/>
  <c r="M55" i="7" l="1"/>
  <c r="G55" i="7"/>
  <c r="Q54" i="7"/>
  <c r="M53" i="7"/>
  <c r="Q55" i="7"/>
  <c r="G53" i="7"/>
  <c r="G54" i="7"/>
  <c r="E55" i="7"/>
  <c r="C54" i="7"/>
  <c r="E54" i="7"/>
  <c r="C55" i="7"/>
  <c r="O54" i="7"/>
  <c r="M54" i="7"/>
  <c r="O55" i="7"/>
  <c r="E53" i="7"/>
  <c r="Q53" i="7"/>
  <c r="E44" i="7"/>
  <c r="O53" i="7"/>
  <c r="C53" i="7"/>
  <c r="M40" i="7"/>
  <c r="C43" i="7"/>
  <c r="M42" i="7"/>
  <c r="M43" i="7"/>
  <c r="O44" i="7"/>
  <c r="O41" i="7"/>
  <c r="Q42" i="7"/>
  <c r="M41" i="7"/>
  <c r="O40" i="7"/>
  <c r="E41" i="7"/>
  <c r="G41" i="7"/>
  <c r="Q40" i="7"/>
  <c r="C44" i="7"/>
  <c r="O43" i="7"/>
  <c r="Q43" i="7"/>
  <c r="C40" i="7"/>
  <c r="E43" i="7"/>
  <c r="E42" i="7"/>
  <c r="G40" i="7"/>
  <c r="G42" i="7"/>
  <c r="C42" i="7"/>
  <c r="E40" i="7"/>
  <c r="G44" i="7"/>
  <c r="G43" i="7"/>
  <c r="M44" i="7"/>
  <c r="Q41" i="7"/>
  <c r="Q34" i="7"/>
  <c r="G35" i="7"/>
  <c r="G34" i="7"/>
  <c r="Q35" i="7"/>
  <c r="O34" i="7"/>
  <c r="E35" i="7"/>
  <c r="O35" i="7"/>
  <c r="E34" i="7"/>
  <c r="M34" i="7"/>
  <c r="C35" i="7"/>
  <c r="C34" i="7"/>
  <c r="M35" i="7"/>
  <c r="M8" i="7"/>
  <c r="C9" i="7"/>
  <c r="C32" i="7"/>
  <c r="C11" i="7"/>
  <c r="C16" i="7"/>
  <c r="C22" i="7"/>
  <c r="C27" i="7"/>
  <c r="C33" i="7"/>
  <c r="C36" i="7"/>
  <c r="C56" i="7"/>
  <c r="C21" i="7"/>
  <c r="C10" i="7"/>
  <c r="C12" i="7"/>
  <c r="C17" i="7"/>
  <c r="C23" i="7"/>
  <c r="C28" i="7"/>
  <c r="C57" i="7"/>
  <c r="C39" i="7"/>
  <c r="C13" i="7"/>
  <c r="C18" i="7"/>
  <c r="C24" i="7"/>
  <c r="C37" i="7"/>
  <c r="C8" i="7"/>
  <c r="C14" i="7"/>
  <c r="C19" i="7"/>
  <c r="C25" i="7"/>
  <c r="C26" i="7"/>
  <c r="C15" i="7"/>
  <c r="C29" i="7"/>
  <c r="C38" i="7"/>
  <c r="C20" i="7"/>
  <c r="C30" i="7"/>
  <c r="C31" i="7"/>
  <c r="Q38" i="7"/>
  <c r="Q11" i="7"/>
  <c r="Q16" i="7"/>
  <c r="Q22" i="7"/>
  <c r="Q27" i="7"/>
  <c r="Q33" i="7"/>
  <c r="Q36" i="7"/>
  <c r="G39" i="7"/>
  <c r="G12" i="7"/>
  <c r="G17" i="7"/>
  <c r="G23" i="7"/>
  <c r="G28" i="7"/>
  <c r="G22" i="7"/>
  <c r="Q39" i="7"/>
  <c r="Q12" i="7"/>
  <c r="Q17" i="7"/>
  <c r="Q23" i="7"/>
  <c r="Q28" i="7"/>
  <c r="G13" i="7"/>
  <c r="G18" i="7"/>
  <c r="G24" i="7"/>
  <c r="G37" i="7"/>
  <c r="G16" i="7"/>
  <c r="Q13" i="7"/>
  <c r="Q18" i="7"/>
  <c r="Q24" i="7"/>
  <c r="Q37" i="7"/>
  <c r="G14" i="7"/>
  <c r="G19" i="7"/>
  <c r="Q32" i="7"/>
  <c r="G11" i="7"/>
  <c r="Q14" i="7"/>
  <c r="Q19" i="7"/>
  <c r="G15" i="7"/>
  <c r="G29" i="7"/>
  <c r="G33" i="7"/>
  <c r="Q56" i="7"/>
  <c r="Q15" i="7"/>
  <c r="Q29" i="7"/>
  <c r="Q8" i="7"/>
  <c r="G20" i="7"/>
  <c r="G25" i="7"/>
  <c r="G30" i="7"/>
  <c r="G56" i="7"/>
  <c r="Q57" i="7"/>
  <c r="Q20" i="7"/>
  <c r="Q25" i="7"/>
  <c r="Q30" i="7"/>
  <c r="G9" i="7"/>
  <c r="G21" i="7"/>
  <c r="G26" i="7"/>
  <c r="G31" i="7"/>
  <c r="G57" i="7"/>
  <c r="Q10" i="7"/>
  <c r="G27" i="7"/>
  <c r="Q9" i="7"/>
  <c r="Q21" i="7"/>
  <c r="Q26" i="7"/>
  <c r="Q31" i="7"/>
  <c r="G10" i="7"/>
  <c r="G32" i="7"/>
  <c r="G8" i="7"/>
  <c r="G38" i="7"/>
  <c r="G36" i="7"/>
  <c r="O10" i="7"/>
  <c r="O32" i="7"/>
  <c r="O57" i="7"/>
  <c r="E15" i="7"/>
  <c r="E29" i="7"/>
  <c r="O26" i="7"/>
  <c r="O11" i="7"/>
  <c r="O16" i="7"/>
  <c r="O22" i="7"/>
  <c r="O27" i="7"/>
  <c r="O33" i="7"/>
  <c r="O36" i="7"/>
  <c r="O8" i="7"/>
  <c r="E20" i="7"/>
  <c r="E25" i="7"/>
  <c r="E30" i="7"/>
  <c r="E56" i="7"/>
  <c r="O21" i="7"/>
  <c r="E38" i="7"/>
  <c r="O12" i="7"/>
  <c r="O17" i="7"/>
  <c r="O23" i="7"/>
  <c r="O28" i="7"/>
  <c r="E9" i="7"/>
  <c r="E21" i="7"/>
  <c r="E26" i="7"/>
  <c r="E31" i="7"/>
  <c r="E57" i="7"/>
  <c r="E19" i="7"/>
  <c r="E39" i="7"/>
  <c r="O13" i="7"/>
  <c r="O18" i="7"/>
  <c r="O24" i="7"/>
  <c r="O37" i="7"/>
  <c r="E10" i="7"/>
  <c r="E32" i="7"/>
  <c r="E8" i="7"/>
  <c r="O14" i="7"/>
  <c r="O19" i="7"/>
  <c r="E11" i="7"/>
  <c r="E16" i="7"/>
  <c r="E22" i="7"/>
  <c r="E27" i="7"/>
  <c r="E33" i="7"/>
  <c r="E36" i="7"/>
  <c r="O9" i="7"/>
  <c r="E14" i="7"/>
  <c r="O38" i="7"/>
  <c r="O15" i="7"/>
  <c r="O29" i="7"/>
  <c r="E12" i="7"/>
  <c r="E17" i="7"/>
  <c r="E23" i="7"/>
  <c r="E28" i="7"/>
  <c r="O31" i="7"/>
  <c r="O39" i="7"/>
  <c r="O20" i="7"/>
  <c r="O25" i="7"/>
  <c r="O30" i="7"/>
  <c r="E13" i="7"/>
  <c r="E18" i="7"/>
  <c r="E24" i="7"/>
  <c r="E37" i="7"/>
  <c r="O56" i="7"/>
  <c r="M13" i="7"/>
  <c r="M18" i="7"/>
  <c r="M30" i="7"/>
  <c r="M56" i="7"/>
  <c r="M10" i="7"/>
  <c r="M14" i="7"/>
  <c r="M19" i="7"/>
  <c r="M25" i="7"/>
  <c r="M31" i="7"/>
  <c r="M57" i="7"/>
  <c r="M39" i="7"/>
  <c r="M15" i="7"/>
  <c r="M32" i="7"/>
  <c r="M36" i="7"/>
  <c r="M17" i="7"/>
  <c r="M27" i="7"/>
  <c r="M33" i="7"/>
  <c r="M22" i="7"/>
  <c r="M28" i="7"/>
  <c r="M37" i="7"/>
  <c r="M38" i="7"/>
  <c r="M23" i="7"/>
  <c r="M29" i="7"/>
  <c r="M9" i="7"/>
  <c r="M16" i="7"/>
  <c r="M24" i="7"/>
  <c r="M26" i="7"/>
  <c r="M12" i="7"/>
  <c r="M11" i="7"/>
  <c r="M20" i="7"/>
  <c r="M21" i="7"/>
  <c r="I11" i="8"/>
  <c r="Q50" i="5"/>
  <c r="S55" i="7" l="1"/>
  <c r="I55" i="7"/>
  <c r="I54" i="7"/>
  <c r="S54" i="7"/>
  <c r="S53" i="7"/>
  <c r="I53" i="7"/>
  <c r="S42" i="7"/>
  <c r="I41" i="7"/>
  <c r="S44" i="7"/>
  <c r="S43" i="7"/>
  <c r="I44" i="7"/>
  <c r="S41" i="7"/>
  <c r="I43" i="7"/>
  <c r="S40" i="7"/>
  <c r="I42" i="7"/>
  <c r="I40" i="7"/>
  <c r="S21" i="7"/>
  <c r="I20" i="7"/>
  <c r="I15" i="7"/>
  <c r="S37" i="7"/>
  <c r="I18" i="7"/>
  <c r="I22" i="7"/>
  <c r="S27" i="7"/>
  <c r="S35" i="7"/>
  <c r="I36" i="7"/>
  <c r="S9" i="7"/>
  <c r="S30" i="7"/>
  <c r="S19" i="7"/>
  <c r="S24" i="7"/>
  <c r="I13" i="7"/>
  <c r="I28" i="7"/>
  <c r="S22" i="7"/>
  <c r="I34" i="7"/>
  <c r="I38" i="7"/>
  <c r="I27" i="7"/>
  <c r="S25" i="7"/>
  <c r="S29" i="7"/>
  <c r="S14" i="7"/>
  <c r="S18" i="7"/>
  <c r="I23" i="7"/>
  <c r="S16" i="7"/>
  <c r="I35" i="7"/>
  <c r="I9" i="7"/>
  <c r="S10" i="7"/>
  <c r="S20" i="7"/>
  <c r="S15" i="7"/>
  <c r="S13" i="7"/>
  <c r="S28" i="7"/>
  <c r="I17" i="7"/>
  <c r="S11" i="7"/>
  <c r="S34" i="7"/>
  <c r="I32" i="7"/>
  <c r="I57" i="7"/>
  <c r="S57" i="7"/>
  <c r="S56" i="7"/>
  <c r="I11" i="7"/>
  <c r="S23" i="7"/>
  <c r="I12" i="7"/>
  <c r="S38" i="7"/>
  <c r="I10" i="7"/>
  <c r="I31" i="7"/>
  <c r="I56" i="7"/>
  <c r="I33" i="7"/>
  <c r="S32" i="7"/>
  <c r="I16" i="7"/>
  <c r="S17" i="7"/>
  <c r="I39" i="7"/>
  <c r="S31" i="7"/>
  <c r="I26" i="7"/>
  <c r="I30" i="7"/>
  <c r="I19" i="7"/>
  <c r="I37" i="7"/>
  <c r="S12" i="7"/>
  <c r="S36" i="7"/>
  <c r="S26" i="7"/>
  <c r="I21" i="7"/>
  <c r="I25" i="7"/>
  <c r="I29" i="7"/>
  <c r="I14" i="7"/>
  <c r="I24" i="7"/>
  <c r="S39" i="7"/>
  <c r="S33" i="7"/>
  <c r="I8" i="7"/>
  <c r="M58" i="7"/>
  <c r="S8" i="7"/>
  <c r="C58" i="7"/>
  <c r="G58" i="7"/>
  <c r="E58" i="7"/>
  <c r="O58" i="7"/>
  <c r="I58" i="7" l="1"/>
  <c r="S58" i="7"/>
  <c r="K51" i="7" l="1"/>
  <c r="K50" i="7"/>
  <c r="K52" i="7"/>
  <c r="U50" i="7"/>
  <c r="U51" i="7"/>
  <c r="U52" i="7"/>
  <c r="U49" i="7"/>
  <c r="U45" i="7"/>
  <c r="U46" i="7"/>
  <c r="U47" i="7"/>
  <c r="U48" i="7"/>
  <c r="K49" i="7"/>
  <c r="K45" i="7"/>
  <c r="K47" i="7"/>
  <c r="K46" i="7"/>
  <c r="K48" i="7"/>
  <c r="K54" i="7"/>
  <c r="K55" i="7"/>
  <c r="U54" i="7"/>
  <c r="U55" i="7"/>
  <c r="K53" i="7"/>
  <c r="U53" i="7"/>
  <c r="U8" i="7"/>
  <c r="U40" i="7"/>
  <c r="U41" i="7"/>
  <c r="U42" i="7"/>
  <c r="U44" i="7"/>
  <c r="U43" i="7"/>
  <c r="K42" i="7"/>
  <c r="K41" i="7"/>
  <c r="K43" i="7"/>
  <c r="K40" i="7"/>
  <c r="K44" i="7"/>
  <c r="U34" i="7"/>
  <c r="U35" i="7"/>
  <c r="K35" i="7"/>
  <c r="K34" i="7"/>
  <c r="K9" i="7"/>
  <c r="K11" i="7"/>
  <c r="K31" i="7"/>
  <c r="K20" i="7"/>
  <c r="K15" i="7"/>
  <c r="K30" i="7"/>
  <c r="K14" i="7"/>
  <c r="K8" i="7"/>
  <c r="K27" i="7"/>
  <c r="K10" i="7"/>
  <c r="K28" i="7"/>
  <c r="K36" i="7"/>
  <c r="K57" i="7"/>
  <c r="K39" i="7"/>
  <c r="K23" i="7"/>
  <c r="K37" i="7"/>
  <c r="K38" i="7"/>
  <c r="K25" i="7"/>
  <c r="K21" i="7"/>
  <c r="K24" i="7"/>
  <c r="K19" i="7"/>
  <c r="K17" i="7"/>
  <c r="K13" i="7"/>
  <c r="K16" i="7"/>
  <c r="K12" i="7"/>
  <c r="K26" i="7"/>
  <c r="K22" i="7"/>
  <c r="K56" i="7"/>
  <c r="K29" i="7"/>
  <c r="K32" i="7"/>
  <c r="K18" i="7"/>
  <c r="K33" i="7"/>
  <c r="C7" i="10"/>
  <c r="C9" i="10" s="1"/>
  <c r="U33" i="7"/>
  <c r="U9" i="7"/>
  <c r="U13" i="7"/>
  <c r="U23" i="7"/>
  <c r="U15" i="7"/>
  <c r="U38" i="7"/>
  <c r="U30" i="7"/>
  <c r="U39" i="7"/>
  <c r="U14" i="7"/>
  <c r="U16" i="7"/>
  <c r="U10" i="7"/>
  <c r="U22" i="7"/>
  <c r="U29" i="7"/>
  <c r="U17" i="7"/>
  <c r="U27" i="7"/>
  <c r="U12" i="7"/>
  <c r="U37" i="7"/>
  <c r="U36" i="7"/>
  <c r="U11" i="7"/>
  <c r="U31" i="7"/>
  <c r="U25" i="7"/>
  <c r="U56" i="7"/>
  <c r="U57" i="7"/>
  <c r="U32" i="7"/>
  <c r="U26" i="7"/>
  <c r="U20" i="7"/>
  <c r="U28" i="7"/>
  <c r="U21" i="7"/>
  <c r="U19" i="7"/>
  <c r="U24" i="7"/>
  <c r="U18" i="7"/>
  <c r="K58" i="7" l="1"/>
  <c r="U58" i="7"/>
  <c r="Q58" i="7"/>
  <c r="E8" i="10"/>
  <c r="E7" i="10" l="1"/>
  <c r="E9" i="10" s="1"/>
</calcChain>
</file>

<file path=xl/sharedStrings.xml><?xml version="1.0" encoding="utf-8"?>
<sst xmlns="http://schemas.openxmlformats.org/spreadsheetml/2006/main" count="972" uniqueCount="128">
  <si>
    <t>صندوق سرمایه‌گذاری بخشی صنایع مفید</t>
  </si>
  <si>
    <t>صورت وضعیت پورتفوی</t>
  </si>
  <si>
    <t>برای ماه منتهی به 1403/09/30</t>
  </si>
  <si>
    <t>نام شرکت</t>
  </si>
  <si>
    <t>1403/08/30</t>
  </si>
  <si>
    <t>تغییرات طی دوره</t>
  </si>
  <si>
    <t>1403/09/30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</si>
  <si>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</si>
  <si>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</si>
  <si>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</si>
  <si>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</si>
  <si>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</si>
  <si>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</si>
  <si>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</si>
  <si>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</si>
  <si>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/>
  </si>
  <si>
    <t>برای ماه منتهی به 1403/08/30</t>
  </si>
  <si>
    <t>سپرده</t>
  </si>
  <si>
    <t>مبلغ</t>
  </si>
  <si>
    <t>افزایش</t>
  </si>
  <si>
    <t>کاهش</t>
  </si>
  <si>
    <t>درصد به کل دارایی‌ها</t>
  </si>
  <si>
    <t>بانک خاورمیانه آفریقا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</si>
  <si>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</si>
  <si>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</si>
  <si>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</si>
  <si>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</si>
  <si>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</si>
  <si>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</si>
  <si>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</si>
  <si>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</si>
  <si>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</si>
  <si>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</si>
  <si>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</si>
  <si>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</si>
  <si>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</si>
  <si>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</si>
  <si>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</si>
  <si>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</si>
  <si>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</si>
  <si>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</si>
  <si>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</si>
  <si>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</si>
  <si>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</si>
  <si>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</si>
  <si>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</si>
  <si>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</si>
  <si>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</si>
  <si>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</si>
  <si>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سهام</t>
  </si>
  <si>
    <t>درآمد سپرده بانکی</t>
  </si>
  <si>
    <t>آریان کیمیا تک</t>
  </si>
  <si>
    <t>پتروشیمی پارس</t>
  </si>
  <si>
    <t>پتروشیمی پردیس</t>
  </si>
  <si>
    <t>پتروشیمی تندگویان</t>
  </si>
  <si>
    <t>پتروشیمی جم</t>
  </si>
  <si>
    <t>پتروشیمی غدیر</t>
  </si>
  <si>
    <t>پتروشیمی نوری</t>
  </si>
  <si>
    <t>پتروشیمی‌ خارک‌</t>
  </si>
  <si>
    <t>پدیده شیمی قرن</t>
  </si>
  <si>
    <t>پلیمر آریا ساسول</t>
  </si>
  <si>
    <t>تولیدات پتروشیمی قائد بصیر</t>
  </si>
  <si>
    <t>س. نفت و گاز و پتروشیمی تأمین</t>
  </si>
  <si>
    <t>سرمایه‌گذاری‌صندوق‌بازنشستگی‌</t>
  </si>
  <si>
    <t>سرمایه‌گذاری‌غدیر(هلدینگ‌</t>
  </si>
  <si>
    <t>شمش طلا</t>
  </si>
  <si>
    <t>صنایع پتروشیمی خلیج فارس</t>
  </si>
  <si>
    <t>صنایع پتروشیمی کرمانشاه</t>
  </si>
  <si>
    <t>فجر انرژی خلیج فارس</t>
  </si>
  <si>
    <t>گسترش نفت و گاز پارسیان</t>
  </si>
  <si>
    <t>مبین انرژی خلیج فارس</t>
  </si>
  <si>
    <t>نفت سپاهان</t>
  </si>
  <si>
    <t>نفت‌ بهران‌</t>
  </si>
  <si>
    <t>کربن‌ ایران‌</t>
  </si>
  <si>
    <t>کلر پارس</t>
  </si>
  <si>
    <t>بانک پاسارگاد شعبه هفت تیر</t>
  </si>
  <si>
    <t>صندوق سرمایه‌گذاری بخشی صنایع مفید - اکتان</t>
  </si>
  <si>
    <t>سرمایه گذاری سیمان تامین</t>
  </si>
  <si>
    <t>گروه صنعتی پاکشو</t>
  </si>
  <si>
    <t>کشت و دام قیام اصفهان</t>
  </si>
  <si>
    <t>سایر درآمدها</t>
  </si>
  <si>
    <t>پتروشیمی بوعلی سینا</t>
  </si>
  <si>
    <t>پتروشیمی فناوران</t>
  </si>
  <si>
    <t>بانک پاسارگاد هفت تیر</t>
  </si>
  <si>
    <t>پتروشیمی  خارک</t>
  </si>
  <si>
    <t>پتروشیمی شیراز</t>
  </si>
  <si>
    <t>نفت بهران</t>
  </si>
  <si>
    <t>پتروشیمی خارک</t>
  </si>
  <si>
    <t>کربن ایران</t>
  </si>
  <si>
    <t>پتروشیمی‌ شیراز</t>
  </si>
  <si>
    <t>درصد به کل دارایی‌ های صندوق</t>
  </si>
  <si>
    <t>سیمان‌هگمتان‌</t>
  </si>
  <si>
    <t>نیان باتری خاوران</t>
  </si>
  <si>
    <t>کیمیا کالای رازی</t>
  </si>
  <si>
    <t>تا پایان ماه</t>
  </si>
  <si>
    <t xml:space="preserve">از ابتدای سال مالی </t>
  </si>
  <si>
    <t>پتروشیمی اروند</t>
  </si>
  <si>
    <t>گواهی صرفه جویی گازغیراوج0404</t>
  </si>
  <si>
    <t>مجتمع کاشی و سنگ پرسپولیس یزد</t>
  </si>
  <si>
    <t>بانک ملت مستقل مرکزی</t>
  </si>
  <si>
    <t>-</t>
  </si>
  <si>
    <t>پتروشیمی ارغوان گسترایلام</t>
  </si>
  <si>
    <t>رهیاب پیام گستران</t>
  </si>
  <si>
    <t>سرمایه گذاری سبحان</t>
  </si>
  <si>
    <t>سیمان‌ صوفیان‌</t>
  </si>
  <si>
    <t>سیمان‌ارومیه‌</t>
  </si>
  <si>
    <t>گروه مالی نماد غدیر(سهامی عام)</t>
  </si>
  <si>
    <t>رینگ اسپرت نور نی ریز</t>
  </si>
  <si>
    <t>س.کشت ودام صنایع لبنی تامین</t>
  </si>
  <si>
    <t>برای ماه منتهی به 1405/05/31</t>
  </si>
  <si>
    <t>1405/05/31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</si>
  <si>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</si>
  <si>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</si>
  <si>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</si>
  <si>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</si>
  <si>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</si>
  <si>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شرایط خاص بازار سرمایه</t>
  </si>
  <si>
    <t>احیا استیل فولاد بافت</t>
  </si>
  <si>
    <t>برای ماه منتهی به 1405/06/31</t>
  </si>
  <si>
    <t>1405/06/31</t>
  </si>
  <si>
    <t>پتروشیمی جم پیلن</t>
  </si>
  <si>
    <t>ص س. پروژه برق خورشیدی</t>
  </si>
  <si>
    <t>فنرسازی زر گلپایگان</t>
  </si>
  <si>
    <t>گروه پتروشیمی تابان فردا</t>
  </si>
  <si>
    <t>1405/06/25</t>
  </si>
  <si>
    <t>1405/06/23</t>
  </si>
  <si>
    <t>1405/06/16</t>
  </si>
  <si>
    <t>صندوق س.پشتوانه طلا آتش فیروزه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</si>
</sst>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#,##0_-;\(#,##0\)"/>
  </numFmts>
  <fonts count="1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sz val="12"/>
      <color rgb="FF0062AC"/>
      <name val="B Titr"/>
      <charset val="178"/>
    </font>
    <font>
      <b/>
      <sz val="14"/>
      <name val="B Nazanin"/>
      <charset val="178"/>
    </font>
    <font>
      <sz val="11"/>
      <name val="Calibri"/>
      <family val="2"/>
    </font>
    <font>
      <sz val="10"/>
      <color rgb="FF000000"/>
      <name val="IRANSans"/>
      <family val="2"/>
    </font>
    <font>
      <b/>
      <sz val="10"/>
      <color rgb="FF000000"/>
      <name val="IRANSans"/>
      <family val="2"/>
    </font>
    <font>
      <sz val="14"/>
      <color rgb="FF000000"/>
      <name val="B Nazanin"/>
      <charset val="178"/>
    </font>
    <font>
      <b/>
      <sz val="10"/>
      <color rgb="FFFF0000"/>
      <name val="IRANSans"/>
      <family val="2"/>
    </font>
    <font>
      <sz val="10"/>
      <color rgb="FFFF0000"/>
      <name val="IRANSans"/>
      <family val="2"/>
    </font>
    <font>
      <b/>
      <sz val="16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</cellStyleXfs>
  <cellXfs count="80">
    <xf numFmtId="0" fontId="0" fillId="0" borderId="0" xfId="0"/>
    <xf numFmtId="10" fontId="2" fillId="0" borderId="0" xfId="1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4" applyNumberFormat="1" applyFont="1" applyFill="1" applyBorder="1" applyAlignment="1">
      <alignment horizontal="center" vertical="center"/>
    </xf>
    <xf numFmtId="164" fontId="7" fillId="0" borderId="0" xfId="4" applyNumberFormat="1" applyFont="1" applyFill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10" fontId="6" fillId="0" borderId="0" xfId="1" applyNumberFormat="1" applyFont="1" applyFill="1" applyBorder="1" applyAlignment="1">
      <alignment horizontal="center" vertical="center"/>
    </xf>
    <xf numFmtId="164" fontId="4" fillId="0" borderId="0" xfId="4" applyNumberFormat="1" applyFont="1" applyFill="1" applyAlignment="1">
      <alignment horizontal="center" vertical="center"/>
    </xf>
    <xf numFmtId="164" fontId="2" fillId="0" borderId="0" xfId="2" applyNumberFormat="1" applyFont="1" applyFill="1"/>
    <xf numFmtId="164" fontId="7" fillId="0" borderId="0" xfId="2" applyNumberFormat="1" applyFont="1" applyFill="1" applyAlignment="1">
      <alignment horizontal="center" vertical="center"/>
    </xf>
    <xf numFmtId="164" fontId="2" fillId="0" borderId="0" xfId="2" applyNumberFormat="1" applyFont="1" applyFill="1" applyAlignment="1">
      <alignment horizontal="center"/>
    </xf>
    <xf numFmtId="164" fontId="3" fillId="0" borderId="1" xfId="2" applyNumberFormat="1" applyFont="1" applyFill="1" applyBorder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 vertical="center"/>
    </xf>
    <xf numFmtId="164" fontId="9" fillId="0" borderId="0" xfId="2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/>
    <xf numFmtId="164" fontId="9" fillId="0" borderId="0" xfId="4" applyNumberFormat="1" applyFont="1" applyFill="1" applyAlignment="1">
      <alignment horizontal="center" vertical="center"/>
    </xf>
    <xf numFmtId="164" fontId="9" fillId="0" borderId="2" xfId="4" applyNumberFormat="1" applyFont="1" applyFill="1" applyBorder="1" applyAlignment="1">
      <alignment horizontal="center" vertical="center"/>
    </xf>
    <xf numFmtId="164" fontId="13" fillId="0" borderId="0" xfId="2" applyNumberFormat="1" applyFont="1" applyFill="1" applyBorder="1" applyAlignment="1">
      <alignment horizontal="center" vertical="center"/>
    </xf>
    <xf numFmtId="164" fontId="7" fillId="0" borderId="0" xfId="2" applyNumberFormat="1" applyFont="1" applyFill="1" applyAlignment="1">
      <alignment horizontal="center"/>
    </xf>
    <xf numFmtId="164" fontId="4" fillId="0" borderId="0" xfId="2" applyNumberFormat="1" applyFont="1" applyFill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4" fillId="0" borderId="0" xfId="2" applyNumberFormat="1" applyFont="1" applyFill="1"/>
    <xf numFmtId="164" fontId="14" fillId="0" borderId="0" xfId="0" applyNumberFormat="1" applyFont="1" applyFill="1"/>
    <xf numFmtId="164" fontId="6" fillId="0" borderId="0" xfId="2" applyNumberFormat="1" applyFont="1" applyFill="1" applyBorder="1" applyAlignment="1">
      <alignment horizontal="center" vertical="center"/>
    </xf>
    <xf numFmtId="10" fontId="9" fillId="0" borderId="2" xfId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9" fontId="4" fillId="0" borderId="0" xfId="1" applyFont="1" applyFill="1" applyAlignment="1">
      <alignment horizontal="center" vertical="center"/>
    </xf>
    <xf numFmtId="3" fontId="12" fillId="0" borderId="0" xfId="0" applyNumberFormat="1" applyFont="1"/>
    <xf numFmtId="9" fontId="7" fillId="0" borderId="0" xfId="1" applyFont="1" applyFill="1" applyAlignment="1">
      <alignment horizont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16" fillId="0" borderId="0" xfId="2" applyNumberFormat="1" applyFont="1" applyFill="1" applyAlignment="1">
      <alignment horizontal="center" vertical="center"/>
    </xf>
    <xf numFmtId="3" fontId="11" fillId="0" borderId="0" xfId="0" applyNumberFormat="1" applyFont="1"/>
    <xf numFmtId="164" fontId="6" fillId="0" borderId="0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13" fillId="0" borderId="0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horizontal="right" vertical="center" readingOrder="2"/>
    </xf>
    <xf numFmtId="164" fontId="6" fillId="0" borderId="1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6" fillId="0" borderId="0" xfId="4" applyNumberFormat="1" applyFont="1" applyFill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9" fontId="2" fillId="0" borderId="0" xfId="2" applyNumberFormat="1" applyFont="1" applyAlignment="1">
      <alignment horizontal="center" vertical="center"/>
    </xf>
  </cellXfs>
  <cellStyles count="6">
    <cellStyle name="Comma 2" xfId="5" xr:uid="{DCAE0F8D-C67C-44C7-9AC2-D8EBC9238F62}"/>
    <cellStyle name="Normal" xfId="0" builtinId="0"/>
    <cellStyle name="Normal 2" xfId="2" xr:uid="{1E1A8E3D-5E24-4E1B-BAB4-684E8467DDA8}"/>
    <cellStyle name="Normal 3" xfId="4" xr:uid="{38526843-7C31-453D-8E06-42284C53B56D}"/>
    <cellStyle name="Percent" xfId="1" builtinId="5"/>
    <cellStyle name="Percent 2" xfId="3" xr:uid="{939923A2-5A58-4323-BED6-7D01AB1F4A9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42E2-5677-49C4-BA68-30F9F76D9B3C}">
  <dimension ref="A2:Y53"/>
  <sheetViews>
    <sheetView rightToLeft="1" tabSelected="1" zoomScale="70" zoomScaleNormal="70" workbookViewId="0">
      <selection activeCell="A4" sqref="A4:Y4"/>
    </sheetView>
  </sheetViews>
  <sheetFormatPr defaultRowHeight="18.75" x14ac:dyDescent="0.2"/>
  <cols>
    <col min="1" max="1" width="28.375" style="2" bestFit="1" customWidth="1"/>
    <col min="2" max="2" width="0.875" style="2" customWidth="1"/>
    <col min="3" max="3" width="16.625" style="2" customWidth="1"/>
    <col min="4" max="4" width="0.875" style="2" customWidth="1"/>
    <col min="5" max="5" width="20.125" style="2" customWidth="1"/>
    <col min="6" max="6" width="0.875" style="2" customWidth="1"/>
    <col min="7" max="7" width="22.75" style="2" customWidth="1"/>
    <col min="8" max="8" width="0.875" style="2" customWidth="1"/>
    <col min="9" max="9" width="16.625" style="2" customWidth="1"/>
    <col min="10" max="10" width="0.875" style="2" customWidth="1"/>
    <col min="11" max="11" width="19.25" style="2" customWidth="1"/>
    <col min="12" max="12" width="0.875" style="2" customWidth="1"/>
    <col min="13" max="13" width="16.625" style="2" customWidth="1"/>
    <col min="14" max="14" width="0.875" style="2" customWidth="1"/>
    <col min="15" max="15" width="19.25" style="2" customWidth="1"/>
    <col min="16" max="16" width="0.875" style="2" customWidth="1"/>
    <col min="17" max="17" width="16.625" style="2" customWidth="1"/>
    <col min="18" max="18" width="0.875" style="2" customWidth="1"/>
    <col min="19" max="19" width="15.75" style="2" customWidth="1"/>
    <col min="20" max="20" width="0.875" style="2" customWidth="1"/>
    <col min="21" max="21" width="20.125" style="2" customWidth="1"/>
    <col min="22" max="22" width="0.875" style="2" customWidth="1"/>
    <col min="23" max="23" width="22.75" style="2" customWidth="1"/>
    <col min="24" max="24" width="0.875" style="2" customWidth="1"/>
    <col min="25" max="25" width="29.875" style="2" bestFit="1" customWidth="1"/>
    <col min="26" max="26" width="0.875" style="2" customWidth="1"/>
    <col min="27" max="27" width="11.875" style="2" bestFit="1" customWidth="1"/>
    <col min="28" max="28" width="10.375" style="2" bestFit="1" customWidth="1"/>
    <col min="29" max="16384" width="9" style="2"/>
  </cols>
  <sheetData>
    <row r="2" spans="1:25" ht="26.25" x14ac:dyDescent="0.2">
      <c r="A2" s="65" t="s">
        <v>76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  <c r="V2" s="65" t="s">
        <v>0</v>
      </c>
      <c r="W2" s="65" t="s">
        <v>0</v>
      </c>
      <c r="X2" s="65" t="s">
        <v>0</v>
      </c>
      <c r="Y2" s="65" t="s">
        <v>0</v>
      </c>
    </row>
    <row r="3" spans="1:25" ht="26.25" x14ac:dyDescent="0.2">
      <c r="A3" s="65" t="s">
        <v>1</v>
      </c>
      <c r="B3" s="65" t="s">
        <v>1</v>
      </c>
      <c r="C3" s="65" t="s">
        <v>1</v>
      </c>
      <c r="D3" s="65" t="s">
        <v>1</v>
      </c>
      <c r="E3" s="65" t="s">
        <v>1</v>
      </c>
      <c r="F3" s="65" t="s">
        <v>1</v>
      </c>
      <c r="G3" s="65" t="s">
        <v>1</v>
      </c>
      <c r="H3" s="65" t="s">
        <v>1</v>
      </c>
      <c r="I3" s="65" t="s">
        <v>1</v>
      </c>
      <c r="J3" s="65" t="s">
        <v>1</v>
      </c>
      <c r="K3" s="65" t="s">
        <v>1</v>
      </c>
      <c r="L3" s="65" t="s">
        <v>1</v>
      </c>
      <c r="M3" s="65" t="s">
        <v>1</v>
      </c>
      <c r="N3" s="65" t="s">
        <v>1</v>
      </c>
      <c r="O3" s="65" t="s">
        <v>1</v>
      </c>
      <c r="P3" s="65" t="s">
        <v>1</v>
      </c>
      <c r="Q3" s="65" t="s">
        <v>1</v>
      </c>
      <c r="R3" s="65" t="s">
        <v>1</v>
      </c>
      <c r="S3" s="65" t="s">
        <v>1</v>
      </c>
      <c r="T3" s="65" t="s">
        <v>1</v>
      </c>
      <c r="U3" s="65" t="s">
        <v>1</v>
      </c>
      <c r="V3" s="65" t="s">
        <v>1</v>
      </c>
      <c r="W3" s="65" t="s">
        <v>1</v>
      </c>
      <c r="X3" s="65" t="s">
        <v>1</v>
      </c>
      <c r="Y3" s="65" t="s">
        <v>1</v>
      </c>
    </row>
    <row r="4" spans="1:25" ht="26.25" x14ac:dyDescent="0.2">
      <c r="A4" s="65" t="s">
        <v>118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  <c r="T4" s="65" t="s">
        <v>2</v>
      </c>
      <c r="U4" s="65" t="s">
        <v>2</v>
      </c>
      <c r="V4" s="65" t="s">
        <v>2</v>
      </c>
      <c r="W4" s="65" t="s">
        <v>2</v>
      </c>
      <c r="X4" s="65" t="s">
        <v>2</v>
      </c>
      <c r="Y4" s="65" t="s">
        <v>2</v>
      </c>
    </row>
    <row r="6" spans="1:25" ht="27" thickBot="1" x14ac:dyDescent="0.25">
      <c r="A6" s="64" t="s">
        <v>3</v>
      </c>
      <c r="C6" s="64" t="s">
        <v>110</v>
      </c>
      <c r="D6" s="64" t="s">
        <v>4</v>
      </c>
      <c r="E6" s="64" t="s">
        <v>4</v>
      </c>
      <c r="F6" s="64" t="s">
        <v>4</v>
      </c>
      <c r="G6" s="64" t="s">
        <v>4</v>
      </c>
      <c r="I6" s="64" t="s">
        <v>5</v>
      </c>
      <c r="J6" s="64" t="s">
        <v>5</v>
      </c>
      <c r="K6" s="64" t="s">
        <v>5</v>
      </c>
      <c r="L6" s="64" t="s">
        <v>5</v>
      </c>
      <c r="M6" s="64" t="s">
        <v>5</v>
      </c>
      <c r="N6" s="64" t="s">
        <v>5</v>
      </c>
      <c r="O6" s="64" t="s">
        <v>5</v>
      </c>
      <c r="Q6" s="64" t="s">
        <v>119</v>
      </c>
      <c r="R6" s="64" t="s">
        <v>6</v>
      </c>
      <c r="S6" s="64" t="s">
        <v>6</v>
      </c>
      <c r="T6" s="64" t="s">
        <v>6</v>
      </c>
      <c r="U6" s="64" t="s">
        <v>6</v>
      </c>
      <c r="V6" s="64" t="s">
        <v>6</v>
      </c>
      <c r="W6" s="64" t="s">
        <v>6</v>
      </c>
      <c r="X6" s="64" t="s">
        <v>6</v>
      </c>
      <c r="Y6" s="64" t="s">
        <v>6</v>
      </c>
    </row>
    <row r="7" spans="1:25" ht="27" thickBot="1" x14ac:dyDescent="0.25">
      <c r="A7" s="64" t="s">
        <v>3</v>
      </c>
      <c r="C7" s="64" t="s">
        <v>7</v>
      </c>
      <c r="E7" s="64" t="s">
        <v>8</v>
      </c>
      <c r="G7" s="64" t="s">
        <v>9</v>
      </c>
      <c r="I7" s="64" t="s">
        <v>10</v>
      </c>
      <c r="J7" s="64" t="s">
        <v>10</v>
      </c>
      <c r="K7" s="64" t="s">
        <v>10</v>
      </c>
      <c r="M7" s="64" t="s">
        <v>11</v>
      </c>
      <c r="N7" s="64" t="s">
        <v>11</v>
      </c>
      <c r="O7" s="64" t="s">
        <v>11</v>
      </c>
      <c r="Q7" s="64" t="s">
        <v>7</v>
      </c>
      <c r="S7" s="64" t="s">
        <v>12</v>
      </c>
      <c r="U7" s="64" t="s">
        <v>8</v>
      </c>
      <c r="W7" s="64" t="s">
        <v>9</v>
      </c>
      <c r="Y7" s="64" t="s">
        <v>90</v>
      </c>
    </row>
    <row r="8" spans="1:25" ht="27" thickBot="1" x14ac:dyDescent="0.25">
      <c r="A8" s="64" t="s">
        <v>3</v>
      </c>
      <c r="C8" s="64" t="s">
        <v>7</v>
      </c>
      <c r="E8" s="64" t="s">
        <v>8</v>
      </c>
      <c r="G8" s="64" t="s">
        <v>9</v>
      </c>
      <c r="I8" s="31" t="s">
        <v>7</v>
      </c>
      <c r="K8" s="31" t="s">
        <v>8</v>
      </c>
      <c r="M8" s="31" t="s">
        <v>7</v>
      </c>
      <c r="O8" s="31" t="s">
        <v>14</v>
      </c>
      <c r="Q8" s="64" t="s">
        <v>7</v>
      </c>
      <c r="S8" s="64" t="s">
        <v>12</v>
      </c>
      <c r="U8" s="64" t="s">
        <v>8</v>
      </c>
      <c r="W8" s="64" t="s">
        <v>9</v>
      </c>
      <c r="Y8" s="64" t="s">
        <v>13</v>
      </c>
    </row>
    <row r="9" spans="1:25" ht="21" x14ac:dyDescent="0.2">
      <c r="A9" s="5" t="s">
        <v>51</v>
      </c>
      <c r="C9" s="2">
        <v>11041533</v>
      </c>
      <c r="E9" s="2">
        <v>66165429272</v>
      </c>
      <c r="G9" s="2">
        <v>185926407689.97299</v>
      </c>
      <c r="I9" s="2">
        <v>0</v>
      </c>
      <c r="K9" s="2">
        <v>0</v>
      </c>
      <c r="M9" s="2">
        <v>0</v>
      </c>
      <c r="O9" s="2">
        <v>0</v>
      </c>
      <c r="Q9" s="2">
        <v>11041533</v>
      </c>
      <c r="S9" s="2">
        <v>19450</v>
      </c>
      <c r="U9" s="2">
        <v>66165429272</v>
      </c>
      <c r="W9" s="2">
        <v>213097738925.75</v>
      </c>
      <c r="Y9" s="1">
        <v>1.2752797715637559E-2</v>
      </c>
    </row>
    <row r="10" spans="1:25" ht="21" x14ac:dyDescent="0.2">
      <c r="A10" s="5" t="s">
        <v>52</v>
      </c>
      <c r="C10" s="2">
        <v>177637411</v>
      </c>
      <c r="E10" s="2">
        <v>463994425063</v>
      </c>
      <c r="G10" s="2">
        <v>408756850972.27698</v>
      </c>
      <c r="I10" s="2">
        <v>0</v>
      </c>
      <c r="K10" s="2">
        <v>0</v>
      </c>
      <c r="M10" s="2">
        <v>-1</v>
      </c>
      <c r="O10" s="2">
        <v>1</v>
      </c>
      <c r="Q10" s="2">
        <v>177637410</v>
      </c>
      <c r="S10" s="2">
        <v>2758</v>
      </c>
      <c r="U10" s="2">
        <v>463994422451</v>
      </c>
      <c r="W10" s="2">
        <v>486136864439.49103</v>
      </c>
      <c r="Y10" s="1">
        <v>2.9092777453031942E-2</v>
      </c>
    </row>
    <row r="11" spans="1:25" ht="21" x14ac:dyDescent="0.2">
      <c r="A11" s="5" t="s">
        <v>53</v>
      </c>
      <c r="C11" s="2">
        <v>130864621</v>
      </c>
      <c r="E11" s="2">
        <v>765946086296</v>
      </c>
      <c r="G11" s="2">
        <v>1362158363161.74</v>
      </c>
      <c r="I11" s="2">
        <v>0</v>
      </c>
      <c r="K11" s="2">
        <v>0</v>
      </c>
      <c r="M11" s="2">
        <v>-205000</v>
      </c>
      <c r="O11" s="2">
        <v>2542696174</v>
      </c>
      <c r="Q11" s="2">
        <v>130659621</v>
      </c>
      <c r="S11" s="2">
        <v>13430</v>
      </c>
      <c r="U11" s="2">
        <v>764746228408</v>
      </c>
      <c r="W11" s="2">
        <v>1741194425201.47</v>
      </c>
      <c r="Y11" s="1">
        <v>0.10420148238141147</v>
      </c>
    </row>
    <row r="12" spans="1:25" ht="21" x14ac:dyDescent="0.2">
      <c r="A12" s="5" t="s">
        <v>54</v>
      </c>
      <c r="C12" s="2">
        <v>45505133</v>
      </c>
      <c r="E12" s="2">
        <v>400157742490</v>
      </c>
      <c r="G12" s="2">
        <v>347229479295.48798</v>
      </c>
      <c r="I12" s="2">
        <v>0</v>
      </c>
      <c r="K12" s="2">
        <v>0</v>
      </c>
      <c r="M12" s="2">
        <v>0</v>
      </c>
      <c r="O12" s="2">
        <v>0</v>
      </c>
      <c r="Q12" s="2">
        <v>45505133</v>
      </c>
      <c r="S12" s="2">
        <v>12340</v>
      </c>
      <c r="U12" s="2">
        <v>400157742490</v>
      </c>
      <c r="W12" s="2">
        <v>557192688492.36902</v>
      </c>
      <c r="Y12" s="1">
        <v>3.3345101082706968E-2</v>
      </c>
    </row>
    <row r="13" spans="1:25" ht="21" x14ac:dyDescent="0.2">
      <c r="A13" s="5" t="s">
        <v>55</v>
      </c>
      <c r="C13" s="2">
        <v>5583561</v>
      </c>
      <c r="E13" s="2">
        <v>300509471304</v>
      </c>
      <c r="G13" s="2">
        <v>262836579485.41699</v>
      </c>
      <c r="I13" s="2">
        <v>0</v>
      </c>
      <c r="K13" s="2">
        <v>0</v>
      </c>
      <c r="M13" s="2">
        <v>0</v>
      </c>
      <c r="O13" s="2">
        <v>0</v>
      </c>
      <c r="Q13" s="2">
        <v>5583561</v>
      </c>
      <c r="S13" s="2">
        <v>65800</v>
      </c>
      <c r="U13" s="2">
        <v>300509471304</v>
      </c>
      <c r="W13" s="2">
        <v>364558324834.32599</v>
      </c>
      <c r="Y13" s="1">
        <v>2.1816930557783887E-2</v>
      </c>
    </row>
    <row r="14" spans="1:25" ht="21" x14ac:dyDescent="0.2">
      <c r="A14" s="5" t="s">
        <v>56</v>
      </c>
      <c r="C14" s="2">
        <v>367312</v>
      </c>
      <c r="E14" s="2">
        <v>21417608181</v>
      </c>
      <c r="G14" s="2">
        <v>25254311875.249599</v>
      </c>
      <c r="I14" s="2">
        <v>0</v>
      </c>
      <c r="K14" s="2">
        <v>0</v>
      </c>
      <c r="M14" s="2">
        <v>0</v>
      </c>
      <c r="O14" s="2">
        <v>0</v>
      </c>
      <c r="Q14" s="2">
        <v>367312</v>
      </c>
      <c r="S14" s="2">
        <v>77990</v>
      </c>
      <c r="U14" s="2">
        <v>21417608181</v>
      </c>
      <c r="W14" s="2">
        <v>28425224175.937599</v>
      </c>
      <c r="Y14" s="1">
        <v>1.7011026760058183E-3</v>
      </c>
    </row>
    <row r="15" spans="1:25" ht="21" x14ac:dyDescent="0.2">
      <c r="A15" s="5" t="s">
        <v>57</v>
      </c>
      <c r="C15" s="2">
        <v>25637730</v>
      </c>
      <c r="E15" s="2">
        <v>658051655014</v>
      </c>
      <c r="G15" s="2">
        <v>874866136436.76904</v>
      </c>
      <c r="I15" s="2">
        <v>0</v>
      </c>
      <c r="K15" s="2">
        <v>0</v>
      </c>
      <c r="M15" s="2">
        <v>-1</v>
      </c>
      <c r="O15" s="2">
        <v>1</v>
      </c>
      <c r="Q15" s="2">
        <v>25637729</v>
      </c>
      <c r="S15" s="2">
        <v>51160</v>
      </c>
      <c r="U15" s="2">
        <v>658051629347</v>
      </c>
      <c r="W15" s="2">
        <v>1301487344993.1001</v>
      </c>
      <c r="Y15" s="1">
        <v>7.7887287419517531E-2</v>
      </c>
    </row>
    <row r="16" spans="1:25" ht="21" x14ac:dyDescent="0.2">
      <c r="A16" s="5" t="s">
        <v>84</v>
      </c>
      <c r="C16" s="2">
        <v>212450</v>
      </c>
      <c r="E16" s="2">
        <v>12107712470</v>
      </c>
      <c r="G16" s="2">
        <v>19501826016.365002</v>
      </c>
      <c r="I16" s="2">
        <v>0</v>
      </c>
      <c r="K16" s="2">
        <v>0</v>
      </c>
      <c r="M16" s="2">
        <v>0</v>
      </c>
      <c r="O16" s="2">
        <v>0</v>
      </c>
      <c r="Q16" s="2">
        <v>212450</v>
      </c>
      <c r="S16" s="2">
        <v>92510</v>
      </c>
      <c r="U16" s="2">
        <v>12107712470</v>
      </c>
      <c r="W16" s="2">
        <v>19501826016.365002</v>
      </c>
      <c r="Y16" s="1">
        <v>1.1670834403311838E-3</v>
      </c>
    </row>
    <row r="17" spans="1:25" ht="21" x14ac:dyDescent="0.2">
      <c r="A17" s="5" t="s">
        <v>85</v>
      </c>
      <c r="C17" s="2">
        <v>10715782</v>
      </c>
      <c r="E17" s="2">
        <v>383292469852</v>
      </c>
      <c r="G17" s="2">
        <v>651480785544.92798</v>
      </c>
      <c r="I17" s="2">
        <v>0</v>
      </c>
      <c r="K17" s="2">
        <v>0</v>
      </c>
      <c r="M17" s="2">
        <v>0</v>
      </c>
      <c r="O17" s="2">
        <v>0</v>
      </c>
      <c r="Q17" s="2">
        <v>10715782</v>
      </c>
      <c r="S17" s="2">
        <v>70020</v>
      </c>
      <c r="U17" s="2">
        <v>383292469852</v>
      </c>
      <c r="W17" s="2">
        <v>744519089339.90295</v>
      </c>
      <c r="Y17" s="1">
        <v>4.4555617481660495E-2</v>
      </c>
    </row>
    <row r="18" spans="1:25" ht="21" x14ac:dyDescent="0.2">
      <c r="A18" s="5" t="s">
        <v>59</v>
      </c>
      <c r="C18" s="2">
        <v>5156690</v>
      </c>
      <c r="E18" s="2">
        <v>33868920895</v>
      </c>
      <c r="G18" s="2">
        <v>112672569874.326</v>
      </c>
      <c r="I18" s="2">
        <v>0</v>
      </c>
      <c r="K18" s="2">
        <v>0</v>
      </c>
      <c r="M18" s="2">
        <v>0</v>
      </c>
      <c r="O18" s="2">
        <v>0</v>
      </c>
      <c r="Q18" s="2">
        <v>5156690</v>
      </c>
      <c r="S18" s="2">
        <v>22630</v>
      </c>
      <c r="U18" s="2">
        <v>33868920895</v>
      </c>
      <c r="W18" s="2">
        <v>115793835433.96899</v>
      </c>
      <c r="Y18" s="1">
        <v>6.9296622641395493E-3</v>
      </c>
    </row>
    <row r="19" spans="1:25" ht="21" x14ac:dyDescent="0.2">
      <c r="A19" s="5" t="s">
        <v>60</v>
      </c>
      <c r="C19" s="2">
        <v>8791333</v>
      </c>
      <c r="E19" s="2">
        <v>293823262199</v>
      </c>
      <c r="G19" s="2">
        <v>267894876834.396</v>
      </c>
      <c r="I19" s="2">
        <v>1469890</v>
      </c>
      <c r="K19" s="2">
        <v>52244913455</v>
      </c>
      <c r="M19" s="2">
        <v>0</v>
      </c>
      <c r="O19" s="2">
        <v>0</v>
      </c>
      <c r="Q19" s="2">
        <v>10261223</v>
      </c>
      <c r="S19" s="2">
        <v>44470</v>
      </c>
      <c r="U19" s="2">
        <v>346068175654</v>
      </c>
      <c r="W19" s="2">
        <v>452789259593.95898</v>
      </c>
      <c r="Y19" s="1">
        <v>2.7097095748289574E-2</v>
      </c>
    </row>
    <row r="20" spans="1:25" ht="21" x14ac:dyDescent="0.2">
      <c r="A20" s="5" t="s">
        <v>61</v>
      </c>
      <c r="C20" s="2">
        <v>3668475</v>
      </c>
      <c r="E20" s="2">
        <v>30207157401</v>
      </c>
      <c r="G20" s="2">
        <v>42953388721.349998</v>
      </c>
      <c r="I20" s="2">
        <v>0</v>
      </c>
      <c r="K20" s="2">
        <v>0</v>
      </c>
      <c r="M20" s="2">
        <v>-3668475</v>
      </c>
      <c r="O20" s="2">
        <v>44300232597</v>
      </c>
      <c r="Q20" s="2">
        <v>0</v>
      </c>
      <c r="S20" s="2">
        <v>0</v>
      </c>
      <c r="U20" s="2">
        <v>0</v>
      </c>
      <c r="W20" s="2">
        <v>0</v>
      </c>
      <c r="Y20" s="1">
        <v>0</v>
      </c>
    </row>
    <row r="21" spans="1:25" ht="21" x14ac:dyDescent="0.2">
      <c r="A21" s="5" t="s">
        <v>62</v>
      </c>
      <c r="C21" s="2">
        <v>18896769</v>
      </c>
      <c r="E21" s="2">
        <v>434520542179</v>
      </c>
      <c r="G21" s="2">
        <v>709526373557.83899</v>
      </c>
      <c r="I21" s="2">
        <v>0</v>
      </c>
      <c r="K21" s="2">
        <v>0</v>
      </c>
      <c r="M21" s="2">
        <v>0</v>
      </c>
      <c r="O21" s="2">
        <v>0</v>
      </c>
      <c r="Q21" s="2">
        <v>18896769</v>
      </c>
      <c r="S21" s="2">
        <v>46550</v>
      </c>
      <c r="U21" s="2">
        <v>434520542179</v>
      </c>
      <c r="W21" s="2">
        <v>872844944215.57703</v>
      </c>
      <c r="Y21" s="1">
        <v>5.2235256304510445E-2</v>
      </c>
    </row>
    <row r="22" spans="1:25" ht="21" x14ac:dyDescent="0.2">
      <c r="A22" s="5" t="s">
        <v>63</v>
      </c>
      <c r="C22" s="2">
        <v>18426968</v>
      </c>
      <c r="E22" s="2">
        <v>360694318747</v>
      </c>
      <c r="G22" s="2">
        <v>333875472832.19397</v>
      </c>
      <c r="I22" s="2">
        <v>0</v>
      </c>
      <c r="K22" s="2">
        <v>0</v>
      </c>
      <c r="M22" s="2">
        <v>0</v>
      </c>
      <c r="O22" s="2">
        <v>0</v>
      </c>
      <c r="Q22" s="2">
        <v>18426968</v>
      </c>
      <c r="S22" s="2">
        <v>23700</v>
      </c>
      <c r="U22" s="2">
        <v>360694318747</v>
      </c>
      <c r="W22" s="2">
        <v>433343302635.43201</v>
      </c>
      <c r="Y22" s="1">
        <v>2.5933355782163058E-2</v>
      </c>
    </row>
    <row r="23" spans="1:25" ht="21" x14ac:dyDescent="0.2">
      <c r="A23" s="5" t="s">
        <v>64</v>
      </c>
      <c r="C23" s="2">
        <v>10148375</v>
      </c>
      <c r="E23" s="2">
        <v>101909632332</v>
      </c>
      <c r="G23" s="2">
        <v>191026535321.91299</v>
      </c>
      <c r="I23" s="2">
        <v>0</v>
      </c>
      <c r="K23" s="2">
        <v>0</v>
      </c>
      <c r="M23" s="2">
        <v>0</v>
      </c>
      <c r="O23" s="2">
        <v>0</v>
      </c>
      <c r="Q23" s="2">
        <v>10148375</v>
      </c>
      <c r="S23" s="2">
        <v>20420</v>
      </c>
      <c r="U23" s="2">
        <v>101909632332</v>
      </c>
      <c r="W23" s="2">
        <v>205627931010.72501</v>
      </c>
      <c r="Y23" s="1">
        <v>1.2305768339374801E-2</v>
      </c>
    </row>
    <row r="24" spans="1:25" ht="21" x14ac:dyDescent="0.2">
      <c r="A24" s="5" t="s">
        <v>65</v>
      </c>
      <c r="C24" s="2">
        <v>24222</v>
      </c>
      <c r="E24" s="2">
        <v>255779758960</v>
      </c>
      <c r="G24" s="2">
        <v>676588281600</v>
      </c>
      <c r="I24" s="2">
        <v>0</v>
      </c>
      <c r="K24" s="2">
        <v>0</v>
      </c>
      <c r="M24" s="2">
        <v>0</v>
      </c>
      <c r="O24" s="2">
        <v>0</v>
      </c>
      <c r="Q24" s="2">
        <v>24222</v>
      </c>
      <c r="S24" s="2">
        <v>31770000</v>
      </c>
      <c r="U24" s="2">
        <v>255779758960</v>
      </c>
      <c r="W24" s="2">
        <v>767686060944</v>
      </c>
      <c r="Y24" s="1">
        <v>4.5942040932422261E-2</v>
      </c>
    </row>
    <row r="25" spans="1:25" ht="21" x14ac:dyDescent="0.2">
      <c r="A25" s="5" t="s">
        <v>66</v>
      </c>
      <c r="C25" s="2">
        <v>109385306</v>
      </c>
      <c r="E25" s="2">
        <v>632041002477</v>
      </c>
      <c r="G25" s="2">
        <v>1040896275236.51</v>
      </c>
      <c r="I25" s="2">
        <v>0</v>
      </c>
      <c r="K25" s="2">
        <v>0</v>
      </c>
      <c r="M25" s="2">
        <v>0</v>
      </c>
      <c r="O25" s="2">
        <v>0</v>
      </c>
      <c r="Q25" s="2">
        <v>109385306</v>
      </c>
      <c r="S25" s="2">
        <v>12440</v>
      </c>
      <c r="U25" s="2">
        <v>632041002477</v>
      </c>
      <c r="W25" s="2">
        <v>1350234584352.6699</v>
      </c>
      <c r="Y25" s="1">
        <v>8.0804557616199285E-2</v>
      </c>
    </row>
    <row r="26" spans="1:25" ht="21" x14ac:dyDescent="0.2">
      <c r="A26" s="5" t="s">
        <v>67</v>
      </c>
      <c r="C26" s="2">
        <v>10518872</v>
      </c>
      <c r="E26" s="2">
        <v>179023853814</v>
      </c>
      <c r="G26" s="2">
        <v>242673296026.98001</v>
      </c>
      <c r="I26" s="2">
        <v>0</v>
      </c>
      <c r="K26" s="2">
        <v>0</v>
      </c>
      <c r="M26" s="2">
        <v>0</v>
      </c>
      <c r="O26" s="2">
        <v>0</v>
      </c>
      <c r="Q26" s="2">
        <v>10518872</v>
      </c>
      <c r="S26" s="2">
        <v>29140</v>
      </c>
      <c r="U26" s="2">
        <v>179023853814</v>
      </c>
      <c r="W26" s="2">
        <v>304150531020.48199</v>
      </c>
      <c r="Y26" s="1">
        <v>1.8201836475418634E-2</v>
      </c>
    </row>
    <row r="27" spans="1:25" ht="21" x14ac:dyDescent="0.2">
      <c r="A27" s="5" t="s">
        <v>68</v>
      </c>
      <c r="C27" s="2">
        <v>8906245</v>
      </c>
      <c r="E27" s="2">
        <v>117210615895</v>
      </c>
      <c r="G27" s="2">
        <v>78334711172.593597</v>
      </c>
      <c r="I27" s="2">
        <v>0</v>
      </c>
      <c r="K27" s="2">
        <v>0</v>
      </c>
      <c r="M27" s="2">
        <v>-7482472</v>
      </c>
      <c r="O27" s="2">
        <v>87847237968</v>
      </c>
      <c r="Q27" s="2">
        <v>1423773</v>
      </c>
      <c r="S27" s="2">
        <v>10700</v>
      </c>
      <c r="U27" s="2">
        <v>18737561134</v>
      </c>
      <c r="W27" s="2">
        <v>15116609411.396999</v>
      </c>
      <c r="Y27" s="1">
        <v>9.0465090310985991E-4</v>
      </c>
    </row>
    <row r="28" spans="1:25" ht="21" x14ac:dyDescent="0.2">
      <c r="A28" s="5" t="s">
        <v>81</v>
      </c>
      <c r="C28" s="2">
        <v>9239781</v>
      </c>
      <c r="E28" s="2">
        <v>329419814574</v>
      </c>
      <c r="G28" s="2">
        <v>349681154778.06201</v>
      </c>
      <c r="I28" s="2">
        <v>0</v>
      </c>
      <c r="K28" s="2">
        <v>0</v>
      </c>
      <c r="M28" s="2">
        <v>0</v>
      </c>
      <c r="O28" s="2">
        <v>0</v>
      </c>
      <c r="Q28" s="2">
        <v>9239781</v>
      </c>
      <c r="S28" s="2">
        <v>59510</v>
      </c>
      <c r="U28" s="2">
        <v>329419814574</v>
      </c>
      <c r="W28" s="2">
        <v>545608954400.69397</v>
      </c>
      <c r="Y28" s="1">
        <v>3.2651874498475883E-2</v>
      </c>
    </row>
    <row r="29" spans="1:25" ht="21" x14ac:dyDescent="0.2">
      <c r="A29" s="5" t="s">
        <v>69</v>
      </c>
      <c r="C29" s="2">
        <v>60947443</v>
      </c>
      <c r="E29" s="2">
        <v>1240527248381</v>
      </c>
      <c r="G29" s="2">
        <v>1782237128757.53</v>
      </c>
      <c r="I29" s="2">
        <v>0</v>
      </c>
      <c r="K29" s="2">
        <v>0</v>
      </c>
      <c r="M29" s="2">
        <v>0</v>
      </c>
      <c r="O29" s="2">
        <v>0</v>
      </c>
      <c r="Q29" s="2">
        <v>60947443</v>
      </c>
      <c r="S29" s="2">
        <v>34050</v>
      </c>
      <c r="U29" s="2">
        <v>1240527248381</v>
      </c>
      <c r="W29" s="2">
        <v>2059218670994.02</v>
      </c>
      <c r="Y29" s="1">
        <v>0.12323358894296313</v>
      </c>
    </row>
    <row r="30" spans="1:25" ht="21" x14ac:dyDescent="0.2">
      <c r="A30" s="5" t="s">
        <v>70</v>
      </c>
      <c r="C30" s="2">
        <v>21407567</v>
      </c>
      <c r="E30" s="2">
        <v>227244670993</v>
      </c>
      <c r="G30" s="2">
        <v>225336053667.211</v>
      </c>
      <c r="I30" s="2">
        <v>0</v>
      </c>
      <c r="K30" s="2">
        <v>0</v>
      </c>
      <c r="M30" s="2">
        <v>-8169502</v>
      </c>
      <c r="O30" s="2">
        <v>100107965414</v>
      </c>
      <c r="Q30" s="2">
        <v>13238065</v>
      </c>
      <c r="S30" s="2">
        <v>12080</v>
      </c>
      <c r="U30" s="2">
        <v>140524129883</v>
      </c>
      <c r="W30" s="2">
        <v>158679675871.20401</v>
      </c>
      <c r="Y30" s="1">
        <v>9.4961580454567315E-3</v>
      </c>
    </row>
    <row r="31" spans="1:25" ht="21" x14ac:dyDescent="0.2">
      <c r="A31" s="5" t="s">
        <v>71</v>
      </c>
      <c r="C31" s="2">
        <v>7350148</v>
      </c>
      <c r="E31" s="2">
        <v>55097381489</v>
      </c>
      <c r="G31" s="2">
        <v>133540897127.62801</v>
      </c>
      <c r="I31" s="2">
        <v>0</v>
      </c>
      <c r="K31" s="2">
        <v>0</v>
      </c>
      <c r="M31" s="2">
        <v>0</v>
      </c>
      <c r="O31" s="2">
        <v>0</v>
      </c>
      <c r="Q31" s="2">
        <v>7350148</v>
      </c>
      <c r="S31" s="2">
        <v>20670</v>
      </c>
      <c r="U31" s="2">
        <v>55097381489</v>
      </c>
      <c r="W31" s="2">
        <v>150753159127.69299</v>
      </c>
      <c r="Y31" s="1">
        <v>9.0217970075161472E-3</v>
      </c>
    </row>
    <row r="32" spans="1:25" ht="21" x14ac:dyDescent="0.2">
      <c r="A32" s="5" t="s">
        <v>88</v>
      </c>
      <c r="C32" s="2">
        <v>29772426</v>
      </c>
      <c r="E32" s="2">
        <v>263963928919</v>
      </c>
      <c r="G32" s="2">
        <v>241360469651.15302</v>
      </c>
      <c r="I32" s="2">
        <v>0</v>
      </c>
      <c r="K32" s="2">
        <v>0</v>
      </c>
      <c r="M32" s="2">
        <v>0</v>
      </c>
      <c r="O32" s="2">
        <v>0</v>
      </c>
      <c r="Q32" s="2">
        <v>29772426</v>
      </c>
      <c r="S32" s="2">
        <v>9840</v>
      </c>
      <c r="U32" s="2">
        <v>263963928919</v>
      </c>
      <c r="W32" s="2">
        <v>290696085846.677</v>
      </c>
      <c r="Y32" s="1">
        <v>1.7396657506638231E-2</v>
      </c>
    </row>
    <row r="33" spans="1:25" ht="21" x14ac:dyDescent="0.2">
      <c r="A33" s="5" t="s">
        <v>74</v>
      </c>
      <c r="C33" s="2">
        <v>6370817</v>
      </c>
      <c r="E33" s="2">
        <v>25844621581</v>
      </c>
      <c r="G33" s="2">
        <v>62204254552.365601</v>
      </c>
      <c r="I33" s="2">
        <v>0</v>
      </c>
      <c r="K33" s="2">
        <v>0</v>
      </c>
      <c r="M33" s="2">
        <v>0</v>
      </c>
      <c r="O33" s="2">
        <v>0</v>
      </c>
      <c r="Q33" s="2">
        <v>6370817</v>
      </c>
      <c r="S33" s="2">
        <v>10670</v>
      </c>
      <c r="U33" s="2">
        <v>25844621581</v>
      </c>
      <c r="W33" s="2">
        <v>67451158137.575302</v>
      </c>
      <c r="Y33" s="1">
        <v>4.0366030148902511E-3</v>
      </c>
    </row>
    <row r="34" spans="1:25" ht="21" x14ac:dyDescent="0.2">
      <c r="A34" s="5" t="s">
        <v>97</v>
      </c>
      <c r="C34" s="2">
        <v>2151517</v>
      </c>
      <c r="E34" s="2">
        <v>256185612568</v>
      </c>
      <c r="G34" s="2">
        <v>369172777782.40002</v>
      </c>
      <c r="I34" s="2">
        <v>0</v>
      </c>
      <c r="K34" s="2">
        <v>0</v>
      </c>
      <c r="M34" s="2">
        <v>-48430</v>
      </c>
      <c r="O34" s="2">
        <v>17881780482</v>
      </c>
      <c r="Q34" s="2">
        <v>2103087</v>
      </c>
      <c r="S34" s="2">
        <v>380000</v>
      </c>
      <c r="U34" s="2">
        <v>250418951548</v>
      </c>
      <c r="W34" s="2">
        <v>797255044656</v>
      </c>
      <c r="Y34" s="1">
        <v>4.7711591702116286E-2</v>
      </c>
    </row>
    <row r="35" spans="1:25" ht="21" x14ac:dyDescent="0.2">
      <c r="A35" s="5" t="s">
        <v>82</v>
      </c>
      <c r="C35" s="2">
        <v>22608432</v>
      </c>
      <c r="E35" s="2">
        <v>138858116748</v>
      </c>
      <c r="G35" s="2">
        <v>126974565524.82201</v>
      </c>
      <c r="I35" s="2">
        <v>0</v>
      </c>
      <c r="K35" s="2">
        <v>0</v>
      </c>
      <c r="M35" s="2">
        <v>-6330811</v>
      </c>
      <c r="O35" s="2">
        <v>37838707938</v>
      </c>
      <c r="Q35" s="2">
        <v>16277621</v>
      </c>
      <c r="S35" s="2">
        <v>7270</v>
      </c>
      <c r="U35" s="2">
        <v>99975079964</v>
      </c>
      <c r="W35" s="2">
        <v>117423549574.901</v>
      </c>
      <c r="Y35" s="1">
        <v>7.0271922279880232E-3</v>
      </c>
    </row>
    <row r="36" spans="1:25" ht="21" x14ac:dyDescent="0.2">
      <c r="A36" s="5" t="s">
        <v>96</v>
      </c>
      <c r="C36" s="2">
        <v>1394115</v>
      </c>
      <c r="E36" s="2">
        <v>62639483487</v>
      </c>
      <c r="G36" s="2">
        <v>66123579872.190002</v>
      </c>
      <c r="I36" s="2">
        <v>0</v>
      </c>
      <c r="K36" s="2">
        <v>0</v>
      </c>
      <c r="M36" s="2">
        <v>0</v>
      </c>
      <c r="O36" s="2">
        <v>0</v>
      </c>
      <c r="Q36" s="2">
        <v>1394115</v>
      </c>
      <c r="S36" s="2">
        <v>55670</v>
      </c>
      <c r="U36" s="2">
        <v>62639483487</v>
      </c>
      <c r="W36" s="2">
        <v>77010453796.753494</v>
      </c>
      <c r="Y36" s="1">
        <v>4.6086774275988169E-3</v>
      </c>
    </row>
    <row r="37" spans="1:25" ht="21" x14ac:dyDescent="0.2">
      <c r="A37" s="5" t="s">
        <v>78</v>
      </c>
      <c r="C37" s="2">
        <v>997956</v>
      </c>
      <c r="E37" s="2">
        <v>3432204653</v>
      </c>
      <c r="G37" s="2">
        <v>10555977589.2792</v>
      </c>
      <c r="I37" s="2">
        <v>0</v>
      </c>
      <c r="K37" s="2">
        <v>0</v>
      </c>
      <c r="M37" s="2">
        <v>0</v>
      </c>
      <c r="O37" s="2">
        <v>0</v>
      </c>
      <c r="Q37" s="2">
        <v>997956</v>
      </c>
      <c r="S37" s="2">
        <v>11500</v>
      </c>
      <c r="U37" s="2">
        <v>3432204653</v>
      </c>
      <c r="W37" s="2">
        <v>11387780701.379999</v>
      </c>
      <c r="Y37" s="1">
        <v>6.814997871251074E-4</v>
      </c>
    </row>
    <row r="38" spans="1:25" ht="21" x14ac:dyDescent="0.2">
      <c r="A38" s="5" t="s">
        <v>77</v>
      </c>
      <c r="C38" s="2">
        <v>7436472</v>
      </c>
      <c r="E38" s="2">
        <v>138192353247</v>
      </c>
      <c r="G38" s="2">
        <v>230076848067.49899</v>
      </c>
      <c r="I38" s="2">
        <v>0</v>
      </c>
      <c r="K38" s="2">
        <v>0</v>
      </c>
      <c r="M38" s="2">
        <v>0</v>
      </c>
      <c r="O38" s="2">
        <v>0</v>
      </c>
      <c r="Q38" s="2">
        <v>7436472</v>
      </c>
      <c r="S38" s="2">
        <v>28960</v>
      </c>
      <c r="U38" s="2">
        <v>138192353247</v>
      </c>
      <c r="W38" s="2">
        <v>213695494548.90201</v>
      </c>
      <c r="Y38" s="1">
        <v>1.2788570298602874E-2</v>
      </c>
    </row>
    <row r="39" spans="1:25" ht="21" x14ac:dyDescent="0.2">
      <c r="A39" s="5" t="s">
        <v>107</v>
      </c>
      <c r="C39" s="2">
        <v>1325000</v>
      </c>
      <c r="E39" s="2">
        <v>21282622866</v>
      </c>
      <c r="G39" s="2">
        <v>23849705585</v>
      </c>
      <c r="I39" s="2">
        <v>0</v>
      </c>
      <c r="K39" s="2">
        <v>0</v>
      </c>
      <c r="M39" s="2">
        <v>0</v>
      </c>
      <c r="O39" s="2">
        <v>0</v>
      </c>
      <c r="Q39" s="2">
        <v>1325000</v>
      </c>
      <c r="S39" s="2">
        <v>17500</v>
      </c>
      <c r="U39" s="2">
        <v>21282622866</v>
      </c>
      <c r="W39" s="2">
        <v>23008260625</v>
      </c>
      <c r="Y39" s="1">
        <v>1.3769254193801198E-3</v>
      </c>
    </row>
    <row r="40" spans="1:25" ht="21" x14ac:dyDescent="0.2">
      <c r="A40" s="5" t="s">
        <v>120</v>
      </c>
      <c r="C40" s="2">
        <v>0</v>
      </c>
      <c r="E40" s="2">
        <v>0</v>
      </c>
      <c r="G40" s="2">
        <v>0</v>
      </c>
      <c r="I40" s="2">
        <v>100000</v>
      </c>
      <c r="K40" s="2">
        <v>30582258500</v>
      </c>
      <c r="M40" s="2">
        <v>0</v>
      </c>
      <c r="O40" s="2">
        <v>0</v>
      </c>
      <c r="Q40" s="2">
        <v>100000</v>
      </c>
      <c r="S40" s="2">
        <v>302400</v>
      </c>
      <c r="U40" s="2">
        <v>30582258500</v>
      </c>
      <c r="W40" s="2">
        <v>30006244800</v>
      </c>
      <c r="Y40" s="1">
        <v>1.795718584670828E-3</v>
      </c>
    </row>
    <row r="41" spans="1:25" ht="21" x14ac:dyDescent="0.2">
      <c r="A41" s="5" t="s">
        <v>121</v>
      </c>
      <c r="C41" s="2">
        <v>0</v>
      </c>
      <c r="E41" s="2">
        <v>0</v>
      </c>
      <c r="G41" s="2">
        <v>0</v>
      </c>
      <c r="I41" s="2">
        <v>20000000</v>
      </c>
      <c r="K41" s="2">
        <v>200145000000</v>
      </c>
      <c r="M41" s="2">
        <v>0</v>
      </c>
      <c r="O41" s="2">
        <v>0</v>
      </c>
      <c r="Q41" s="2">
        <v>20000000</v>
      </c>
      <c r="S41" s="2">
        <v>10000</v>
      </c>
      <c r="U41" s="2">
        <v>200145000000</v>
      </c>
      <c r="W41" s="2">
        <v>199855000000</v>
      </c>
      <c r="Y41" s="1">
        <v>1.1960288271039779E-2</v>
      </c>
    </row>
    <row r="42" spans="1:25" ht="21" x14ac:dyDescent="0.2">
      <c r="A42" s="5" t="s">
        <v>122</v>
      </c>
      <c r="C42" s="2">
        <v>0</v>
      </c>
      <c r="E42" s="2">
        <v>0</v>
      </c>
      <c r="G42" s="2">
        <v>0</v>
      </c>
      <c r="I42" s="2">
        <v>900000</v>
      </c>
      <c r="K42" s="2">
        <v>3384825878</v>
      </c>
      <c r="M42" s="2">
        <v>0</v>
      </c>
      <c r="O42" s="2">
        <v>0</v>
      </c>
      <c r="Q42" s="2">
        <v>900000</v>
      </c>
      <c r="S42" s="2">
        <v>5530</v>
      </c>
      <c r="U42" s="2">
        <v>3384825878</v>
      </c>
      <c r="W42" s="2">
        <v>4938527790</v>
      </c>
      <c r="Y42" s="1">
        <v>2.9554535039374042E-4</v>
      </c>
    </row>
    <row r="43" spans="1:25" ht="21" x14ac:dyDescent="0.2">
      <c r="A43" s="5" t="s">
        <v>123</v>
      </c>
      <c r="C43" s="2">
        <v>0</v>
      </c>
      <c r="E43" s="2">
        <v>0</v>
      </c>
      <c r="G43" s="2">
        <v>0</v>
      </c>
      <c r="I43" s="2">
        <v>1000000</v>
      </c>
      <c r="K43" s="2">
        <v>17763194447</v>
      </c>
      <c r="M43" s="2">
        <v>0</v>
      </c>
      <c r="O43" s="2">
        <v>0</v>
      </c>
      <c r="Q43" s="2">
        <v>1000000</v>
      </c>
      <c r="S43" s="2">
        <v>18660</v>
      </c>
      <c r="U43" s="2">
        <v>17763194447</v>
      </c>
      <c r="W43" s="2">
        <v>18515758200</v>
      </c>
      <c r="Y43" s="1">
        <v>1.1080723806202928E-3</v>
      </c>
    </row>
    <row r="44" spans="1:25" ht="21" x14ac:dyDescent="0.2">
      <c r="A44" s="5" t="s">
        <v>79</v>
      </c>
      <c r="C44" s="2">
        <v>13382797</v>
      </c>
      <c r="E44" s="2">
        <v>67437431885</v>
      </c>
      <c r="G44" s="2">
        <v>157360273553.401</v>
      </c>
      <c r="I44" s="2">
        <v>0</v>
      </c>
      <c r="K44" s="2">
        <v>0</v>
      </c>
      <c r="M44" s="2">
        <v>0</v>
      </c>
      <c r="O44" s="2">
        <v>0</v>
      </c>
      <c r="Q44" s="2">
        <v>13382797</v>
      </c>
      <c r="S44" s="2">
        <v>10200</v>
      </c>
      <c r="U44" s="2">
        <v>67437431885</v>
      </c>
      <c r="W44" s="2">
        <v>135449349387.73801</v>
      </c>
      <c r="Y44" s="1">
        <v>8.1059431327819252E-3</v>
      </c>
    </row>
    <row r="45" spans="1:25" ht="21" x14ac:dyDescent="0.2">
      <c r="A45" s="5" t="s">
        <v>101</v>
      </c>
      <c r="C45" s="2">
        <v>1002000</v>
      </c>
      <c r="E45" s="2">
        <v>3105426855</v>
      </c>
      <c r="G45" s="2">
        <v>3271097436.5999999</v>
      </c>
      <c r="I45" s="2">
        <v>0</v>
      </c>
      <c r="K45" s="2">
        <v>0</v>
      </c>
      <c r="M45" s="2">
        <v>0</v>
      </c>
      <c r="O45" s="2">
        <v>0</v>
      </c>
      <c r="Q45" s="2">
        <v>1002000</v>
      </c>
      <c r="S45" s="2">
        <v>3350</v>
      </c>
      <c r="U45" s="2">
        <v>3105426855</v>
      </c>
      <c r="W45" s="2">
        <v>3330752709</v>
      </c>
      <c r="Y45" s="1">
        <v>1.9932832583216165E-4</v>
      </c>
    </row>
    <row r="46" spans="1:25" ht="21" x14ac:dyDescent="0.2">
      <c r="A46" s="5" t="s">
        <v>102</v>
      </c>
      <c r="C46" s="2">
        <v>585000</v>
      </c>
      <c r="E46" s="2">
        <v>4399100550</v>
      </c>
      <c r="G46" s="2">
        <v>3591417076.6500001</v>
      </c>
      <c r="I46" s="2">
        <v>0</v>
      </c>
      <c r="K46" s="2">
        <v>0</v>
      </c>
      <c r="M46" s="2">
        <v>0</v>
      </c>
      <c r="O46" s="2">
        <v>0</v>
      </c>
      <c r="Q46" s="2">
        <v>585000</v>
      </c>
      <c r="S46" s="2">
        <v>6187</v>
      </c>
      <c r="U46" s="2">
        <v>4399100550</v>
      </c>
      <c r="W46" s="2">
        <v>3591417076.6500001</v>
      </c>
      <c r="Y46" s="1">
        <v>2.1492774030306455E-4</v>
      </c>
    </row>
    <row r="47" spans="1:25" ht="21" x14ac:dyDescent="0.2">
      <c r="A47" s="5" t="s">
        <v>103</v>
      </c>
      <c r="C47" s="2">
        <v>136381726</v>
      </c>
      <c r="E47" s="2">
        <v>284853335368</v>
      </c>
      <c r="G47" s="2">
        <v>415590737937.37903</v>
      </c>
      <c r="I47" s="2">
        <v>0</v>
      </c>
      <c r="K47" s="2">
        <v>0</v>
      </c>
      <c r="M47" s="2">
        <v>0</v>
      </c>
      <c r="O47" s="2">
        <v>0</v>
      </c>
      <c r="Q47" s="2">
        <v>136381726</v>
      </c>
      <c r="S47" s="2">
        <v>3390</v>
      </c>
      <c r="U47" s="2">
        <v>284853335368</v>
      </c>
      <c r="W47" s="2">
        <v>458760208924.68799</v>
      </c>
      <c r="Y47" s="1">
        <v>2.7454426189095615E-2</v>
      </c>
    </row>
    <row r="48" spans="1:25" ht="21" x14ac:dyDescent="0.2">
      <c r="A48" s="5" t="s">
        <v>117</v>
      </c>
      <c r="C48" s="2">
        <v>10760000</v>
      </c>
      <c r="E48" s="2">
        <v>35623941310</v>
      </c>
      <c r="G48" s="2">
        <v>44522361084</v>
      </c>
      <c r="I48" s="2">
        <v>0</v>
      </c>
      <c r="K48" s="2">
        <v>0</v>
      </c>
      <c r="M48" s="2">
        <v>-5430000</v>
      </c>
      <c r="O48" s="2">
        <v>28060900752</v>
      </c>
      <c r="Q48" s="2">
        <v>5330000</v>
      </c>
      <c r="S48" s="2">
        <v>4700</v>
      </c>
      <c r="U48" s="2">
        <v>17646431925</v>
      </c>
      <c r="W48" s="2">
        <v>24857355770</v>
      </c>
      <c r="Y48" s="1">
        <v>1.4875842018713264E-3</v>
      </c>
    </row>
    <row r="49" spans="1:25" ht="21" x14ac:dyDescent="0.2">
      <c r="A49" s="5" t="s">
        <v>105</v>
      </c>
      <c r="C49" s="2">
        <v>456472</v>
      </c>
      <c r="E49" s="2">
        <v>77284328663</v>
      </c>
      <c r="G49" s="2">
        <v>87735150417.927994</v>
      </c>
      <c r="I49" s="2">
        <v>0</v>
      </c>
      <c r="K49" s="2">
        <v>0</v>
      </c>
      <c r="M49" s="2">
        <v>-205999</v>
      </c>
      <c r="O49" s="2">
        <v>40043258822</v>
      </c>
      <c r="Q49" s="2">
        <v>250473</v>
      </c>
      <c r="S49" s="2">
        <v>213400</v>
      </c>
      <c r="U49" s="2">
        <v>42407064738</v>
      </c>
      <c r="W49" s="2">
        <v>53037762447.713997</v>
      </c>
      <c r="Y49" s="1">
        <v>3.17403581659497E-3</v>
      </c>
    </row>
    <row r="50" spans="1:25" ht="21" x14ac:dyDescent="0.2">
      <c r="A50" s="5" t="s">
        <v>91</v>
      </c>
      <c r="C50" s="2">
        <v>369999</v>
      </c>
      <c r="E50" s="2">
        <v>69926901766</v>
      </c>
      <c r="G50" s="2">
        <v>48939616400.408997</v>
      </c>
      <c r="I50" s="2">
        <v>0</v>
      </c>
      <c r="K50" s="2">
        <v>0</v>
      </c>
      <c r="M50" s="2">
        <v>0</v>
      </c>
      <c r="O50" s="2">
        <v>0</v>
      </c>
      <c r="Q50" s="2">
        <v>369999</v>
      </c>
      <c r="S50" s="2">
        <v>136500</v>
      </c>
      <c r="U50" s="2">
        <v>69926901766</v>
      </c>
      <c r="W50" s="2">
        <v>50114460905.144997</v>
      </c>
      <c r="Y50" s="1">
        <v>2.9990913360850979E-3</v>
      </c>
    </row>
    <row r="51" spans="1:25" ht="21.75" thickBot="1" x14ac:dyDescent="0.25">
      <c r="A51" s="5" t="s">
        <v>106</v>
      </c>
      <c r="C51" s="2">
        <v>94768204</v>
      </c>
      <c r="E51" s="2">
        <v>299485501863</v>
      </c>
      <c r="G51" s="2">
        <v>332886186072.10303</v>
      </c>
      <c r="I51" s="2">
        <v>0</v>
      </c>
      <c r="K51" s="2">
        <v>0</v>
      </c>
      <c r="M51" s="2">
        <v>0</v>
      </c>
      <c r="O51" s="2">
        <v>0</v>
      </c>
      <c r="Q51" s="2">
        <v>94768204</v>
      </c>
      <c r="S51" s="2">
        <v>3980</v>
      </c>
      <c r="U51" s="2">
        <v>299485501863</v>
      </c>
      <c r="W51" s="2">
        <v>374261870216.65802</v>
      </c>
      <c r="Y51" s="1">
        <v>2.2397637570487135E-2</v>
      </c>
    </row>
    <row r="52" spans="1:25" s="5" customFormat="1" ht="21.75" thickBot="1" x14ac:dyDescent="0.25">
      <c r="E52" s="19">
        <f>SUM(E9:E51)</f>
        <v>9115525692607</v>
      </c>
      <c r="G52" s="19">
        <f>SUM(G9:G51)</f>
        <v>12549462774589.916</v>
      </c>
      <c r="I52" s="5" t="s">
        <v>15</v>
      </c>
      <c r="K52" s="19">
        <f>SUM(K9:K51)</f>
        <v>304120192280</v>
      </c>
      <c r="M52" s="5" t="s">
        <v>15</v>
      </c>
      <c r="O52" s="19">
        <f>SUM(O9:O51)</f>
        <v>358622780149</v>
      </c>
      <c r="S52" s="5" t="s">
        <v>15</v>
      </c>
      <c r="U52" s="19">
        <f>SUM(U9:U51)</f>
        <v>9105540774334</v>
      </c>
      <c r="W52" s="19">
        <f>SUM(W9:W51)</f>
        <v>15842607581545.316</v>
      </c>
      <c r="Y52" s="10">
        <f>SUM(Y9:Y51)</f>
        <v>0.94809813935224185</v>
      </c>
    </row>
    <row r="53" spans="1:25" ht="19.5" thickTop="1" x14ac:dyDescent="0.2"/>
  </sheetData>
  <mergeCells count="17">
    <mergeCell ref="S7:S8"/>
    <mergeCell ref="U7:U8"/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I7:K7"/>
    <mergeCell ref="M7:O7"/>
    <mergeCell ref="Q7:Q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8D42-671B-48FF-8C54-CD8FB8E00710}">
  <dimension ref="A2:M8"/>
  <sheetViews>
    <sheetView rightToLeft="1" workbookViewId="0">
      <selection activeCell="C37" sqref="C37"/>
    </sheetView>
  </sheetViews>
  <sheetFormatPr defaultRowHeight="18.75" x14ac:dyDescent="0.2"/>
  <cols>
    <col min="1" max="1" width="25" style="59" bestFit="1" customWidth="1"/>
    <col min="2" max="2" width="0.875" style="59" customWidth="1"/>
    <col min="3" max="3" width="16.625" style="59" customWidth="1"/>
    <col min="4" max="4" width="0.875" style="59" customWidth="1"/>
    <col min="5" max="5" width="14" style="59" customWidth="1"/>
    <col min="6" max="6" width="0.875" style="59" customWidth="1"/>
    <col min="7" max="7" width="18.375" style="59" customWidth="1"/>
    <col min="8" max="8" width="0.875" style="59" customWidth="1"/>
    <col min="9" max="9" width="14.875" style="59" customWidth="1"/>
    <col min="10" max="10" width="0.875" style="59" customWidth="1"/>
    <col min="11" max="11" width="24.5" style="59" customWidth="1"/>
    <col min="12" max="12" width="0.875" style="59" customWidth="1"/>
    <col min="13" max="13" width="16.375" style="59" bestFit="1" customWidth="1"/>
    <col min="14" max="14" width="0.875" style="59" customWidth="1"/>
    <col min="15" max="15" width="8" style="59" customWidth="1"/>
    <col min="16" max="16384" width="9" style="59"/>
  </cols>
  <sheetData>
    <row r="2" spans="1:13" ht="26.25" x14ac:dyDescent="0.2">
      <c r="A2" s="66" t="str">
        <f>+سهام!A2</f>
        <v>صندوق سرمایه‌گذاری بخشی صنایع مفید - اکتان</v>
      </c>
      <c r="B2" s="66" t="s">
        <v>0</v>
      </c>
      <c r="C2" s="66" t="s">
        <v>0</v>
      </c>
      <c r="D2" s="66" t="s">
        <v>0</v>
      </c>
      <c r="E2" s="66" t="s">
        <v>0</v>
      </c>
      <c r="F2" s="66" t="s">
        <v>0</v>
      </c>
      <c r="G2" s="66" t="s">
        <v>0</v>
      </c>
      <c r="H2" s="66" t="s">
        <v>0</v>
      </c>
      <c r="I2" s="66" t="s">
        <v>0</v>
      </c>
      <c r="J2" s="66" t="s">
        <v>0</v>
      </c>
      <c r="K2" s="66" t="s">
        <v>0</v>
      </c>
      <c r="L2" s="66" t="s">
        <v>0</v>
      </c>
      <c r="M2" s="66" t="s">
        <v>0</v>
      </c>
    </row>
    <row r="3" spans="1:13" ht="26.25" x14ac:dyDescent="0.2">
      <c r="A3" s="66" t="s">
        <v>1</v>
      </c>
      <c r="B3" s="66" t="s">
        <v>1</v>
      </c>
      <c r="C3" s="66" t="s">
        <v>1</v>
      </c>
      <c r="D3" s="66" t="s">
        <v>1</v>
      </c>
      <c r="E3" s="66" t="s">
        <v>1</v>
      </c>
      <c r="F3" s="66" t="s">
        <v>1</v>
      </c>
      <c r="G3" s="66" t="s">
        <v>1</v>
      </c>
      <c r="H3" s="66" t="s">
        <v>1</v>
      </c>
      <c r="I3" s="66" t="s">
        <v>1</v>
      </c>
      <c r="J3" s="66" t="s">
        <v>1</v>
      </c>
      <c r="K3" s="66" t="s">
        <v>1</v>
      </c>
      <c r="L3" s="66" t="s">
        <v>1</v>
      </c>
      <c r="M3" s="66" t="s">
        <v>1</v>
      </c>
    </row>
    <row r="4" spans="1:13" ht="26.25" x14ac:dyDescent="0.2">
      <c r="A4" s="66" t="str">
        <f>+سهام!A4</f>
        <v>برای ماه منتهی به 1405/06/31</v>
      </c>
      <c r="B4" s="66" t="s">
        <v>109</v>
      </c>
      <c r="C4" s="66" t="s">
        <v>109</v>
      </c>
      <c r="D4" s="66" t="s">
        <v>109</v>
      </c>
      <c r="E4" s="66" t="s">
        <v>109</v>
      </c>
      <c r="F4" s="66" t="s">
        <v>109</v>
      </c>
      <c r="G4" s="66" t="s">
        <v>109</v>
      </c>
      <c r="H4" s="66" t="s">
        <v>109</v>
      </c>
      <c r="I4" s="66" t="s">
        <v>109</v>
      </c>
      <c r="J4" s="66" t="s">
        <v>109</v>
      </c>
      <c r="K4" s="66" t="s">
        <v>109</v>
      </c>
      <c r="L4" s="66" t="s">
        <v>109</v>
      </c>
      <c r="M4" s="66" t="s">
        <v>109</v>
      </c>
    </row>
    <row r="6" spans="1:13" ht="27" thickBot="1" x14ac:dyDescent="0.25">
      <c r="A6" s="67" t="s">
        <v>3</v>
      </c>
      <c r="C6" s="67" t="str">
        <f>+سهام!Q6</f>
        <v>1405/06/31</v>
      </c>
      <c r="D6" s="67" t="s">
        <v>110</v>
      </c>
      <c r="E6" s="67" t="s">
        <v>110</v>
      </c>
      <c r="F6" s="67" t="s">
        <v>110</v>
      </c>
      <c r="G6" s="67" t="s">
        <v>110</v>
      </c>
      <c r="H6" s="67" t="s">
        <v>110</v>
      </c>
      <c r="I6" s="67" t="s">
        <v>110</v>
      </c>
      <c r="J6" s="67" t="s">
        <v>110</v>
      </c>
      <c r="K6" s="67" t="s">
        <v>110</v>
      </c>
      <c r="L6" s="67" t="s">
        <v>110</v>
      </c>
      <c r="M6" s="67" t="s">
        <v>110</v>
      </c>
    </row>
    <row r="7" spans="1:13" ht="27" thickBot="1" x14ac:dyDescent="0.25">
      <c r="A7" s="67" t="s">
        <v>3</v>
      </c>
      <c r="C7" s="58" t="s">
        <v>7</v>
      </c>
      <c r="E7" s="58" t="s">
        <v>111</v>
      </c>
      <c r="G7" s="58" t="s">
        <v>112</v>
      </c>
      <c r="I7" s="58" t="s">
        <v>113</v>
      </c>
      <c r="K7" s="58" t="s">
        <v>114</v>
      </c>
      <c r="M7" s="58" t="s">
        <v>115</v>
      </c>
    </row>
    <row r="8" spans="1:13" ht="21" x14ac:dyDescent="0.2">
      <c r="A8" s="60" t="s">
        <v>97</v>
      </c>
      <c r="C8" s="61">
        <v>2103087</v>
      </c>
      <c r="E8" s="61">
        <v>380000</v>
      </c>
      <c r="G8" s="61">
        <v>342000</v>
      </c>
      <c r="I8" s="79">
        <v>-0.1</v>
      </c>
      <c r="K8" s="61">
        <v>719255754000</v>
      </c>
      <c r="M8" s="59" t="s">
        <v>116</v>
      </c>
    </row>
  </sheetData>
  <mergeCells count="5">
    <mergeCell ref="A2:M2"/>
    <mergeCell ref="A3:M3"/>
    <mergeCell ref="A4:M4"/>
    <mergeCell ref="A6:A7"/>
    <mergeCell ref="C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58FB-D64A-4B1F-AA28-01BC909206F3}">
  <dimension ref="A2:T12"/>
  <sheetViews>
    <sheetView rightToLeft="1" zoomScaleNormal="100" workbookViewId="0">
      <selection activeCell="C37" sqref="C37"/>
    </sheetView>
  </sheetViews>
  <sheetFormatPr defaultRowHeight="22.5" x14ac:dyDescent="0.2"/>
  <cols>
    <col min="1" max="1" width="24.75" style="14" bestFit="1" customWidth="1"/>
    <col min="2" max="2" width="0.875" style="14" customWidth="1"/>
    <col min="3" max="3" width="18.75" style="14" bestFit="1" customWidth="1"/>
    <col min="4" max="4" width="0.875" style="14" customWidth="1"/>
    <col min="5" max="5" width="20.5" style="14" customWidth="1"/>
    <col min="6" max="6" width="0.875" style="14" customWidth="1"/>
    <col min="7" max="7" width="20.5" style="14" customWidth="1"/>
    <col min="8" max="8" width="0.875" style="14" customWidth="1"/>
    <col min="9" max="9" width="18.875" style="14" bestFit="1" customWidth="1"/>
    <col min="10" max="10" width="0.875" style="14" customWidth="1"/>
    <col min="11" max="11" width="18.25" style="14" bestFit="1" customWidth="1"/>
    <col min="12" max="12" width="0.875" style="14" customWidth="1"/>
    <col min="13" max="13" width="18" style="14" bestFit="1" customWidth="1"/>
    <col min="14" max="16384" width="9" style="14"/>
  </cols>
  <sheetData>
    <row r="2" spans="1:20" ht="24" x14ac:dyDescent="0.2">
      <c r="A2" s="68" t="str">
        <f>+سهام!A2</f>
        <v>صندوق سرمایه‌گذاری بخشی صنایع مفید - اکتان</v>
      </c>
      <c r="B2" s="68" t="s">
        <v>0</v>
      </c>
      <c r="C2" s="68" t="s">
        <v>0</v>
      </c>
      <c r="D2" s="68" t="s">
        <v>0</v>
      </c>
      <c r="E2" s="68" t="s">
        <v>0</v>
      </c>
      <c r="F2" s="68" t="s">
        <v>0</v>
      </c>
      <c r="G2" s="68" t="s">
        <v>0</v>
      </c>
      <c r="H2" s="68" t="s">
        <v>0</v>
      </c>
      <c r="I2" s="68" t="s">
        <v>0</v>
      </c>
      <c r="J2" s="68" t="s">
        <v>0</v>
      </c>
      <c r="K2" s="68" t="s">
        <v>0</v>
      </c>
    </row>
    <row r="3" spans="1:20" ht="24" x14ac:dyDescent="0.2">
      <c r="A3" s="68" t="s">
        <v>1</v>
      </c>
      <c r="B3" s="68" t="s">
        <v>1</v>
      </c>
      <c r="C3" s="68" t="s">
        <v>1</v>
      </c>
      <c r="D3" s="68" t="s">
        <v>1</v>
      </c>
      <c r="E3" s="68" t="s">
        <v>1</v>
      </c>
      <c r="F3" s="68" t="s">
        <v>1</v>
      </c>
      <c r="G3" s="68" t="s">
        <v>1</v>
      </c>
      <c r="H3" s="68" t="s">
        <v>1</v>
      </c>
      <c r="I3" s="68" t="s">
        <v>1</v>
      </c>
      <c r="J3" s="68" t="s">
        <v>1</v>
      </c>
      <c r="K3" s="68" t="s">
        <v>1</v>
      </c>
    </row>
    <row r="4" spans="1:20" ht="24" x14ac:dyDescent="0.2">
      <c r="A4" s="68" t="str">
        <f>+سهام!A4</f>
        <v>برای ماه منتهی به 1405/06/31</v>
      </c>
      <c r="B4" s="68" t="s">
        <v>16</v>
      </c>
      <c r="C4" s="68" t="s">
        <v>16</v>
      </c>
      <c r="D4" s="68" t="s">
        <v>16</v>
      </c>
      <c r="E4" s="68" t="s">
        <v>16</v>
      </c>
      <c r="F4" s="68" t="s">
        <v>16</v>
      </c>
      <c r="G4" s="68" t="s">
        <v>16</v>
      </c>
      <c r="H4" s="68" t="s">
        <v>16</v>
      </c>
      <c r="I4" s="68" t="s">
        <v>16</v>
      </c>
      <c r="J4" s="68" t="s">
        <v>16</v>
      </c>
      <c r="K4" s="68" t="s">
        <v>16</v>
      </c>
    </row>
    <row r="5" spans="1:20" ht="25.5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1:20" ht="24.75" thickBot="1" x14ac:dyDescent="0.25">
      <c r="A6" s="70" t="s">
        <v>17</v>
      </c>
      <c r="C6" s="32" t="str">
        <f>+سهام!C6</f>
        <v>1405/05/31</v>
      </c>
      <c r="E6" s="70" t="s">
        <v>5</v>
      </c>
      <c r="F6" s="70" t="s">
        <v>5</v>
      </c>
      <c r="G6" s="70" t="s">
        <v>5</v>
      </c>
      <c r="I6" s="70" t="str">
        <f>+سهام!Q6</f>
        <v>1405/06/31</v>
      </c>
      <c r="J6" s="70" t="s">
        <v>4</v>
      </c>
      <c r="K6" s="70" t="s">
        <v>4</v>
      </c>
    </row>
    <row r="7" spans="1:20" ht="24.75" thickBot="1" x14ac:dyDescent="0.25">
      <c r="A7" s="70" t="s">
        <v>17</v>
      </c>
      <c r="C7" s="32" t="s">
        <v>18</v>
      </c>
      <c r="E7" s="32" t="s">
        <v>19</v>
      </c>
      <c r="G7" s="32" t="s">
        <v>20</v>
      </c>
      <c r="I7" s="32" t="s">
        <v>18</v>
      </c>
      <c r="K7" s="32" t="s">
        <v>21</v>
      </c>
    </row>
    <row r="8" spans="1:20" ht="24" x14ac:dyDescent="0.2">
      <c r="A8" s="29" t="s">
        <v>22</v>
      </c>
      <c r="C8" s="14">
        <v>42956691123</v>
      </c>
      <c r="E8" s="14">
        <v>859771420707</v>
      </c>
      <c r="G8" s="14">
        <v>394362234903</v>
      </c>
      <c r="I8" s="14">
        <f>+C8+E8-G8</f>
        <v>508365876927</v>
      </c>
      <c r="K8" s="11">
        <v>3.0423068900987463E-2</v>
      </c>
    </row>
    <row r="9" spans="1:20" ht="24" x14ac:dyDescent="0.2">
      <c r="A9" s="18" t="s">
        <v>75</v>
      </c>
      <c r="C9" s="14">
        <v>22840085</v>
      </c>
      <c r="E9" s="14">
        <v>96581</v>
      </c>
      <c r="G9" s="14">
        <v>0</v>
      </c>
      <c r="I9" s="14">
        <f>+C9+E9-G9</f>
        <v>22936666</v>
      </c>
      <c r="K9" s="11">
        <v>1.3726408512999768E-6</v>
      </c>
    </row>
    <row r="10" spans="1:20" ht="24.75" thickBot="1" x14ac:dyDescent="0.25">
      <c r="A10" s="29" t="s">
        <v>99</v>
      </c>
      <c r="C10" s="14">
        <v>845822</v>
      </c>
      <c r="E10" s="14">
        <v>3576</v>
      </c>
      <c r="G10" s="14">
        <v>0</v>
      </c>
      <c r="I10" s="14">
        <f>+C10+E10-G10</f>
        <v>849398</v>
      </c>
      <c r="K10" s="11">
        <v>5.0832077940730252E-8</v>
      </c>
    </row>
    <row r="11" spans="1:20" ht="24.75" thickBot="1" x14ac:dyDescent="0.25">
      <c r="A11" s="14" t="s">
        <v>15</v>
      </c>
      <c r="C11" s="17">
        <f>SUM(C8:C10)</f>
        <v>42980377030</v>
      </c>
      <c r="D11" s="18"/>
      <c r="E11" s="17">
        <f>SUM(E8:E10)</f>
        <v>859771520864</v>
      </c>
      <c r="F11" s="18"/>
      <c r="G11" s="17">
        <f>SUM(G8:G10)</f>
        <v>394362234903</v>
      </c>
      <c r="H11" s="18"/>
      <c r="I11" s="17">
        <f>SUM(I8:I10)</f>
        <v>508389662991</v>
      </c>
      <c r="J11" s="18"/>
      <c r="K11" s="30">
        <f>SUM(K8:K10)</f>
        <v>3.0424492373916701E-2</v>
      </c>
    </row>
    <row r="12" spans="1:20" ht="23.25" thickTop="1" x14ac:dyDescent="0.2"/>
  </sheetData>
  <mergeCells count="7">
    <mergeCell ref="A2:K2"/>
    <mergeCell ref="A3:K3"/>
    <mergeCell ref="A4:K4"/>
    <mergeCell ref="A5:T5"/>
    <mergeCell ref="A6:A7"/>
    <mergeCell ref="E6:G6"/>
    <mergeCell ref="I6:K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F39B-E8C2-4784-B9D2-77FA37691CB7}">
  <dimension ref="A2:G18"/>
  <sheetViews>
    <sheetView rightToLeft="1" zoomScaleNormal="100" workbookViewId="0">
      <selection activeCell="C37" sqref="C37"/>
    </sheetView>
  </sheetViews>
  <sheetFormatPr defaultRowHeight="18.75" x14ac:dyDescent="0.45"/>
  <cols>
    <col min="1" max="1" width="20.875" style="13" bestFit="1" customWidth="1"/>
    <col min="2" max="2" width="0.875" style="13" customWidth="1"/>
    <col min="3" max="3" width="20.125" style="13" customWidth="1"/>
    <col min="4" max="4" width="0.875" style="13" customWidth="1"/>
    <col min="5" max="5" width="28.625" style="13" customWidth="1"/>
    <col min="6" max="6" width="0.875" style="13" customWidth="1"/>
    <col min="7" max="7" width="28.625" style="13" customWidth="1"/>
    <col min="8" max="8" width="0.875" style="13" customWidth="1"/>
    <col min="9" max="9" width="8" style="13" customWidth="1"/>
    <col min="10" max="16384" width="9" style="13"/>
  </cols>
  <sheetData>
    <row r="2" spans="1:7" ht="26.25" x14ac:dyDescent="0.45">
      <c r="A2" s="71" t="str">
        <f>+سپرده!A2</f>
        <v>صندوق سرمایه‌گذاری بخشی صنایع مفید - اکتان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</row>
    <row r="3" spans="1:7" ht="26.25" x14ac:dyDescent="0.45">
      <c r="A3" s="71" t="s">
        <v>23</v>
      </c>
      <c r="B3" s="71" t="s">
        <v>23</v>
      </c>
      <c r="C3" s="71" t="s">
        <v>23</v>
      </c>
      <c r="D3" s="71" t="s">
        <v>23</v>
      </c>
      <c r="E3" s="71" t="s">
        <v>23</v>
      </c>
      <c r="F3" s="71" t="s">
        <v>23</v>
      </c>
      <c r="G3" s="71" t="s">
        <v>23</v>
      </c>
    </row>
    <row r="4" spans="1:7" ht="26.25" x14ac:dyDescent="0.45">
      <c r="A4" s="71" t="str">
        <f>+سهام!A4</f>
        <v>برای ماه منتهی به 1405/06/31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</row>
    <row r="6" spans="1:7" ht="27" thickBot="1" x14ac:dyDescent="0.5">
      <c r="A6" s="33" t="s">
        <v>27</v>
      </c>
      <c r="C6" s="33" t="s">
        <v>18</v>
      </c>
      <c r="E6" s="33" t="s">
        <v>44</v>
      </c>
      <c r="G6" s="33" t="s">
        <v>13</v>
      </c>
    </row>
    <row r="7" spans="1:7" ht="21" x14ac:dyDescent="0.55000000000000004">
      <c r="A7" s="27" t="s">
        <v>49</v>
      </c>
      <c r="C7" s="9">
        <f>+'سرمایه‌گذاری در سهام'!I58</f>
        <v>3507781215029</v>
      </c>
      <c r="D7" s="9"/>
      <c r="E7" s="1">
        <f>+C7/$C$9</f>
        <v>0.99915382446683176</v>
      </c>
      <c r="F7" s="1"/>
      <c r="G7" s="1">
        <v>0.20992256647812169</v>
      </c>
    </row>
    <row r="8" spans="1:7" ht="21.75" thickBot="1" x14ac:dyDescent="0.6">
      <c r="A8" s="27" t="s">
        <v>50</v>
      </c>
      <c r="C8" s="9">
        <f>+'درآمد سپرده بانکی'!C11</f>
        <v>2970712384</v>
      </c>
      <c r="D8" s="9"/>
      <c r="E8" s="1">
        <f>+C8/$C$9</f>
        <v>8.4617553316820534E-4</v>
      </c>
      <c r="F8" s="1"/>
      <c r="G8" s="1">
        <v>1.7778177420123498E-4</v>
      </c>
    </row>
    <row r="9" spans="1:7" s="27" customFormat="1" ht="21.75" thickBot="1" x14ac:dyDescent="0.6">
      <c r="A9" s="27" t="s">
        <v>15</v>
      </c>
      <c r="C9" s="4">
        <f>SUM(C7:C8)</f>
        <v>3510751927413</v>
      </c>
      <c r="D9" s="3"/>
      <c r="E9" s="8">
        <f>SUM(E7:E8)</f>
        <v>1</v>
      </c>
      <c r="F9" s="38">
        <f>SUM(F7:F8)</f>
        <v>0</v>
      </c>
      <c r="G9" s="10">
        <f>SUM(G7:G8)</f>
        <v>0.21010034825232293</v>
      </c>
    </row>
    <row r="10" spans="1:7" ht="19.5" thickTop="1" x14ac:dyDescent="0.45"/>
    <row r="11" spans="1:7" x14ac:dyDescent="0.45">
      <c r="C11" s="39"/>
      <c r="G11" s="39"/>
    </row>
    <row r="12" spans="1:7" x14ac:dyDescent="0.45">
      <c r="C12" s="44"/>
      <c r="G12" s="39"/>
    </row>
    <row r="13" spans="1:7" x14ac:dyDescent="0.45">
      <c r="C13" s="44"/>
      <c r="G13" s="39"/>
    </row>
    <row r="14" spans="1:7" x14ac:dyDescent="0.45">
      <c r="C14" s="44"/>
      <c r="G14" s="39"/>
    </row>
    <row r="15" spans="1:7" x14ac:dyDescent="0.45">
      <c r="C15" s="44"/>
    </row>
    <row r="16" spans="1:7" x14ac:dyDescent="0.45">
      <c r="G16" s="39"/>
    </row>
    <row r="17" spans="7:7" x14ac:dyDescent="0.45">
      <c r="G17" s="28"/>
    </row>
    <row r="18" spans="7:7" x14ac:dyDescent="0.45">
      <c r="G18" s="28"/>
    </row>
  </sheetData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5D44-482F-4A43-9DF2-6D03A1A57554}">
  <dimension ref="A2:E10"/>
  <sheetViews>
    <sheetView rightToLeft="1" workbookViewId="0">
      <selection activeCell="C9" sqref="C9"/>
    </sheetView>
  </sheetViews>
  <sheetFormatPr defaultRowHeight="18.75" x14ac:dyDescent="0.2"/>
  <cols>
    <col min="1" max="1" width="15" style="9" customWidth="1"/>
    <col min="2" max="2" width="0.875" style="9" customWidth="1"/>
    <col min="3" max="3" width="19.125" style="9" customWidth="1"/>
    <col min="4" max="4" width="0.875" style="9" customWidth="1"/>
    <col min="5" max="5" width="19.125" style="9" customWidth="1"/>
    <col min="6" max="6" width="0.875" style="9" customWidth="1"/>
    <col min="7" max="7" width="8" style="9" customWidth="1"/>
    <col min="8" max="16384" width="9" style="9"/>
  </cols>
  <sheetData>
    <row r="2" spans="1:5" ht="26.25" x14ac:dyDescent="0.2">
      <c r="A2" s="71" t="str">
        <f>+سهام!A2</f>
        <v>صندوق سرمایه‌گذاری بخشی صنایع مفید - اکتان</v>
      </c>
      <c r="B2" s="71" t="s">
        <v>0</v>
      </c>
      <c r="C2" s="71" t="s">
        <v>0</v>
      </c>
      <c r="D2" s="71" t="s">
        <v>0</v>
      </c>
      <c r="E2" s="71" t="s">
        <v>0</v>
      </c>
    </row>
    <row r="3" spans="1:5" ht="26.25" x14ac:dyDescent="0.2">
      <c r="A3" s="71" t="s">
        <v>23</v>
      </c>
      <c r="B3" s="71" t="s">
        <v>23</v>
      </c>
      <c r="C3" s="71" t="s">
        <v>23</v>
      </c>
      <c r="D3" s="71" t="s">
        <v>23</v>
      </c>
      <c r="E3" s="71" t="s">
        <v>23</v>
      </c>
    </row>
    <row r="4" spans="1:5" ht="26.25" x14ac:dyDescent="0.2">
      <c r="A4" s="71" t="str">
        <f>+سهام!A4</f>
        <v>برای ماه منتهی به 1405/06/31</v>
      </c>
      <c r="B4" s="71" t="s">
        <v>2</v>
      </c>
      <c r="C4" s="71" t="s">
        <v>2</v>
      </c>
      <c r="D4" s="71" t="s">
        <v>2</v>
      </c>
      <c r="E4" s="71" t="s">
        <v>2</v>
      </c>
    </row>
    <row r="5" spans="1:5" ht="26.25" x14ac:dyDescent="0.2">
      <c r="E5" s="43" t="s">
        <v>95</v>
      </c>
    </row>
    <row r="6" spans="1:5" ht="27" thickBot="1" x14ac:dyDescent="0.25">
      <c r="A6" s="72" t="s">
        <v>80</v>
      </c>
      <c r="C6" s="16" t="s">
        <v>25</v>
      </c>
      <c r="E6" s="16" t="s">
        <v>94</v>
      </c>
    </row>
    <row r="7" spans="1:5" ht="27" thickBot="1" x14ac:dyDescent="0.25">
      <c r="A7" s="72" t="s">
        <v>80</v>
      </c>
      <c r="C7" s="16" t="s">
        <v>18</v>
      </c>
      <c r="E7" s="16" t="s">
        <v>18</v>
      </c>
    </row>
    <row r="8" spans="1:5" ht="24.75" thickBot="1" x14ac:dyDescent="0.25">
      <c r="A8" s="18" t="s">
        <v>80</v>
      </c>
      <c r="B8" s="14"/>
      <c r="C8" s="14">
        <v>0</v>
      </c>
      <c r="D8" s="14"/>
      <c r="E8" s="14">
        <v>2217930254</v>
      </c>
    </row>
    <row r="9" spans="1:5" ht="24.75" thickBot="1" x14ac:dyDescent="0.25">
      <c r="A9" s="14" t="s">
        <v>15</v>
      </c>
      <c r="B9" s="14"/>
      <c r="C9" s="17">
        <f>SUM(C8:C8)</f>
        <v>0</v>
      </c>
      <c r="D9" s="14"/>
      <c r="E9" s="17">
        <f>SUM(E8:E8)</f>
        <v>2217930254</v>
      </c>
    </row>
    <row r="10" spans="1:5" ht="19.5" thickTop="1" x14ac:dyDescent="0.2"/>
  </sheetData>
  <mergeCells count="4">
    <mergeCell ref="A2:E2"/>
    <mergeCell ref="A3:E3"/>
    <mergeCell ref="A4:E4"/>
    <mergeCell ref="A6:A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8CA0-0039-458C-872A-640EA66ED8E9}">
  <dimension ref="A2:U59"/>
  <sheetViews>
    <sheetView rightToLeft="1" topLeftCell="A46" zoomScale="85" zoomScaleNormal="85" workbookViewId="0">
      <selection activeCell="C37" sqref="C37"/>
    </sheetView>
  </sheetViews>
  <sheetFormatPr defaultRowHeight="18.75" x14ac:dyDescent="0.45"/>
  <cols>
    <col min="1" max="1" width="35.25" style="15" bestFit="1" customWidth="1"/>
    <col min="2" max="2" width="0.875" style="15" customWidth="1"/>
    <col min="3" max="3" width="19.25" style="15" customWidth="1"/>
    <col min="4" max="4" width="0.875" style="15" customWidth="1"/>
    <col min="5" max="5" width="19.25" style="15" customWidth="1"/>
    <col min="6" max="6" width="0.875" style="15" customWidth="1"/>
    <col min="7" max="7" width="19.25" style="15" customWidth="1"/>
    <col min="8" max="8" width="0.875" style="15" customWidth="1"/>
    <col min="9" max="9" width="19.25" style="15" customWidth="1"/>
    <col min="10" max="10" width="0.875" style="15" customWidth="1"/>
    <col min="11" max="11" width="20.125" style="15" customWidth="1"/>
    <col min="12" max="12" width="0.875" style="15" customWidth="1"/>
    <col min="13" max="13" width="19.25" style="15" customWidth="1"/>
    <col min="14" max="14" width="0.875" style="15" customWidth="1"/>
    <col min="15" max="15" width="20.125" style="15" customWidth="1"/>
    <col min="16" max="16" width="0.875" style="15" customWidth="1"/>
    <col min="17" max="17" width="19.25" style="15" customWidth="1"/>
    <col min="18" max="18" width="0.875" style="15" customWidth="1"/>
    <col min="19" max="19" width="20.125" style="15" customWidth="1"/>
    <col min="20" max="20" width="0.875" style="15" customWidth="1"/>
    <col min="21" max="21" width="20.125" style="15" customWidth="1"/>
    <col min="22" max="22" width="0.875" style="15" customWidth="1"/>
    <col min="23" max="23" width="8" style="15" customWidth="1"/>
    <col min="24" max="16384" width="9" style="15"/>
  </cols>
  <sheetData>
    <row r="2" spans="1:21" ht="26.25" x14ac:dyDescent="0.45">
      <c r="A2" s="71" t="str">
        <f>+درآمدها!A2</f>
        <v>صندوق سرمایه‌گذاری بخشی صنایع مفید - اکتان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  <c r="T2" s="71" t="s">
        <v>0</v>
      </c>
      <c r="U2" s="71" t="s">
        <v>0</v>
      </c>
    </row>
    <row r="3" spans="1:21" ht="26.25" x14ac:dyDescent="0.45">
      <c r="A3" s="71" t="s">
        <v>23</v>
      </c>
      <c r="B3" s="71" t="s">
        <v>23</v>
      </c>
      <c r="C3" s="71" t="s">
        <v>23</v>
      </c>
      <c r="D3" s="71" t="s">
        <v>23</v>
      </c>
      <c r="E3" s="71" t="s">
        <v>23</v>
      </c>
      <c r="F3" s="71" t="s">
        <v>23</v>
      </c>
      <c r="G3" s="71" t="s">
        <v>23</v>
      </c>
      <c r="H3" s="71" t="s">
        <v>23</v>
      </c>
      <c r="I3" s="71" t="s">
        <v>23</v>
      </c>
      <c r="J3" s="71" t="s">
        <v>23</v>
      </c>
      <c r="K3" s="71" t="s">
        <v>23</v>
      </c>
      <c r="L3" s="71" t="s">
        <v>23</v>
      </c>
      <c r="M3" s="71" t="s">
        <v>23</v>
      </c>
      <c r="N3" s="71" t="s">
        <v>23</v>
      </c>
      <c r="O3" s="71" t="s">
        <v>23</v>
      </c>
      <c r="P3" s="71" t="s">
        <v>23</v>
      </c>
      <c r="Q3" s="71" t="s">
        <v>23</v>
      </c>
      <c r="R3" s="71" t="s">
        <v>23</v>
      </c>
      <c r="S3" s="71" t="s">
        <v>23</v>
      </c>
      <c r="T3" s="71" t="s">
        <v>23</v>
      </c>
      <c r="U3" s="71" t="s">
        <v>23</v>
      </c>
    </row>
    <row r="4" spans="1:21" ht="26.25" x14ac:dyDescent="0.45">
      <c r="A4" s="71" t="str">
        <f>+سهام!A4</f>
        <v>برای ماه منتهی به 1405/06/31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  <c r="T4" s="71" t="s">
        <v>2</v>
      </c>
      <c r="U4" s="71" t="s">
        <v>2</v>
      </c>
    </row>
    <row r="6" spans="1:21" ht="27" thickBot="1" x14ac:dyDescent="0.5">
      <c r="A6" s="72" t="s">
        <v>3</v>
      </c>
      <c r="C6" s="72" t="s">
        <v>25</v>
      </c>
      <c r="D6" s="72" t="s">
        <v>25</v>
      </c>
      <c r="E6" s="72" t="s">
        <v>25</v>
      </c>
      <c r="F6" s="72" t="s">
        <v>25</v>
      </c>
      <c r="G6" s="72" t="s">
        <v>25</v>
      </c>
      <c r="H6" s="72" t="s">
        <v>25</v>
      </c>
      <c r="I6" s="72" t="s">
        <v>25</v>
      </c>
      <c r="J6" s="72" t="s">
        <v>25</v>
      </c>
      <c r="K6" s="72" t="s">
        <v>25</v>
      </c>
      <c r="M6" s="72" t="s">
        <v>26</v>
      </c>
      <c r="N6" s="72" t="s">
        <v>26</v>
      </c>
      <c r="O6" s="72" t="s">
        <v>26</v>
      </c>
      <c r="P6" s="72" t="s">
        <v>26</v>
      </c>
      <c r="Q6" s="72" t="s">
        <v>26</v>
      </c>
      <c r="R6" s="72" t="s">
        <v>26</v>
      </c>
      <c r="S6" s="72" t="s">
        <v>26</v>
      </c>
      <c r="T6" s="72" t="s">
        <v>26</v>
      </c>
      <c r="U6" s="72" t="s">
        <v>26</v>
      </c>
    </row>
    <row r="7" spans="1:21" ht="27" thickBot="1" x14ac:dyDescent="0.5">
      <c r="A7" s="72" t="s">
        <v>3</v>
      </c>
      <c r="C7" s="33" t="s">
        <v>41</v>
      </c>
      <c r="E7" s="33" t="s">
        <v>42</v>
      </c>
      <c r="G7" s="33" t="s">
        <v>43</v>
      </c>
      <c r="I7" s="33" t="s">
        <v>18</v>
      </c>
      <c r="K7" s="33" t="s">
        <v>44</v>
      </c>
      <c r="M7" s="33" t="s">
        <v>41</v>
      </c>
      <c r="O7" s="33" t="s">
        <v>42</v>
      </c>
      <c r="Q7" s="33" t="s">
        <v>43</v>
      </c>
      <c r="S7" s="33" t="s">
        <v>18</v>
      </c>
      <c r="U7" s="33" t="s">
        <v>44</v>
      </c>
    </row>
    <row r="8" spans="1:21" ht="21" x14ac:dyDescent="0.55000000000000004">
      <c r="A8" s="25" t="s">
        <v>69</v>
      </c>
      <c r="C8" s="9">
        <f>IFERROR(VLOOKUP(A8,'درآمد سود سهام'!A:S,13,0),0)</f>
        <v>0</v>
      </c>
      <c r="D8" s="9"/>
      <c r="E8" s="9">
        <f>IFERROR(VLOOKUP(A8,'درآمد ناشی از تغییر قیمت اوراق'!A:Q,9,0),0)</f>
        <v>276981542237</v>
      </c>
      <c r="F8" s="9"/>
      <c r="G8" s="9">
        <f>IFERROR(VLOOKUP(A8,'درآمد ناشی از فروش'!A:Q,9,0),0)</f>
        <v>0</v>
      </c>
      <c r="H8" s="9"/>
      <c r="I8" s="9">
        <f>+G8+E8+C8</f>
        <v>276981542237</v>
      </c>
      <c r="J8" s="9"/>
      <c r="K8" s="1">
        <f t="shared" ref="K8:K39" si="0">+I8/$I$58</f>
        <v>7.8962034761540872E-2</v>
      </c>
      <c r="L8" s="9"/>
      <c r="M8" s="9">
        <f>IFERROR(VLOOKUP(A8,'درآمد سود سهام'!A:S,19,0),0)</f>
        <v>128344505400</v>
      </c>
      <c r="N8" s="9"/>
      <c r="O8" s="9">
        <f>IFERROR(VLOOKUP(A8,'درآمد ناشی از تغییر قیمت اوراق'!A:Q,17,0),0)</f>
        <v>348855193788</v>
      </c>
      <c r="P8" s="9"/>
      <c r="Q8" s="9">
        <f>IFERROR(VLOOKUP(A8,'درآمد ناشی از فروش'!A:Q,17,0),0)</f>
        <v>0</v>
      </c>
      <c r="R8" s="9"/>
      <c r="S8" s="9">
        <f>+Q8+O8+M8</f>
        <v>477199699188</v>
      </c>
      <c r="T8" s="9"/>
      <c r="U8" s="1">
        <f t="shared" ref="U8:U39" si="1">+S8/$S$58</f>
        <v>8.2390267212938906E-2</v>
      </c>
    </row>
    <row r="9" spans="1:21" ht="21" x14ac:dyDescent="0.55000000000000004">
      <c r="A9" s="25" t="s">
        <v>67</v>
      </c>
      <c r="C9" s="9">
        <f>IFERROR(VLOOKUP(A9,'درآمد سود سهام'!A:S,13,0),0)</f>
        <v>0</v>
      </c>
      <c r="D9" s="9"/>
      <c r="E9" s="9">
        <f>IFERROR(VLOOKUP(A9,'درآمد ناشی از تغییر قیمت اوراق'!A:Q,9,0),0)</f>
        <v>61477234995</v>
      </c>
      <c r="F9" s="9"/>
      <c r="G9" s="9">
        <f>IFERROR(VLOOKUP(A9,'درآمد ناشی از فروش'!A:Q,9,0),0)</f>
        <v>0</v>
      </c>
      <c r="H9" s="9"/>
      <c r="I9" s="9">
        <f t="shared" ref="I9:I57" si="2">+G9+E9+C9</f>
        <v>61477234995</v>
      </c>
      <c r="J9" s="9"/>
      <c r="K9" s="1">
        <f t="shared" si="0"/>
        <v>1.7525960493659735E-2</v>
      </c>
      <c r="L9" s="9"/>
      <c r="M9" s="9">
        <f>IFERROR(VLOOKUP(A9,'درآمد سود سهام'!A:S,19,0),0)</f>
        <v>11581879335</v>
      </c>
      <c r="N9" s="9"/>
      <c r="O9" s="9">
        <f>IFERROR(VLOOKUP(A9,'درآمد ناشی از تغییر قیمت اوراق'!A:Q,17,0),0)</f>
        <v>119850358029</v>
      </c>
      <c r="P9" s="9"/>
      <c r="Q9" s="9">
        <f>IFERROR(VLOOKUP(A9,'درآمد ناشی از فروش'!A:Q,17,0),0)</f>
        <v>0</v>
      </c>
      <c r="R9" s="9"/>
      <c r="S9" s="9">
        <f t="shared" ref="S9:S57" si="3">+Q9+O9+M9</f>
        <v>131432237364</v>
      </c>
      <c r="T9" s="9"/>
      <c r="U9" s="1">
        <f t="shared" si="1"/>
        <v>2.2692254783983488E-2</v>
      </c>
    </row>
    <row r="10" spans="1:21" s="3" customFormat="1" ht="21" x14ac:dyDescent="0.55000000000000004">
      <c r="A10" s="25" t="s">
        <v>71</v>
      </c>
      <c r="C10" s="9">
        <f>IFERROR(VLOOKUP(A10,'درآمد سود سهام'!A:S,13,0),0)</f>
        <v>0</v>
      </c>
      <c r="E10" s="9">
        <f>IFERROR(VLOOKUP(A10,'درآمد ناشی از تغییر قیمت اوراق'!A:Q,9,0),0)</f>
        <v>17212262000</v>
      </c>
      <c r="G10" s="9">
        <f>IFERROR(VLOOKUP(A10,'درآمد ناشی از فروش'!A:Q,9,0),0)</f>
        <v>0</v>
      </c>
      <c r="I10" s="9">
        <f t="shared" si="2"/>
        <v>17212262000</v>
      </c>
      <c r="K10" s="1">
        <f t="shared" si="0"/>
        <v>4.9068801458467528E-3</v>
      </c>
      <c r="M10" s="9">
        <f>IFERROR(VLOOKUP(A10,'درآمد سود سهام'!A:S,19,0),0)</f>
        <v>14700296000</v>
      </c>
      <c r="O10" s="9">
        <f>IFERROR(VLOOKUP(A10,'درآمد ناشی از تغییر قیمت اوراق'!A:Q,17,0),0)</f>
        <v>83830549638</v>
      </c>
      <c r="Q10" s="9">
        <f>IFERROR(VLOOKUP(A10,'درآمد ناشی از فروش'!A:Q,17,0),0)</f>
        <v>112395108496</v>
      </c>
      <c r="S10" s="9">
        <f t="shared" si="3"/>
        <v>210925954134</v>
      </c>
      <c r="U10" s="1">
        <f t="shared" si="1"/>
        <v>3.6417134698146433E-2</v>
      </c>
    </row>
    <row r="11" spans="1:21" ht="21" x14ac:dyDescent="0.55000000000000004">
      <c r="A11" s="25" t="s">
        <v>61</v>
      </c>
      <c r="C11" s="9">
        <f>IFERROR(VLOOKUP(A11,'درآمد سود سهام'!A:S,13,0),0)</f>
        <v>0</v>
      </c>
      <c r="D11" s="9"/>
      <c r="E11" s="9">
        <f>IFERROR(VLOOKUP(A11,'درآمد ناشی از تغییر قیمت اوراق'!A:Q,9,0),0)</f>
        <v>0</v>
      </c>
      <c r="F11" s="9"/>
      <c r="G11" s="9">
        <f>IFERROR(VLOOKUP(A11,'درآمد ناشی از فروش'!A:Q,9,0),0)</f>
        <v>7663543484</v>
      </c>
      <c r="H11" s="9"/>
      <c r="I11" s="9">
        <f t="shared" si="2"/>
        <v>7663543484</v>
      </c>
      <c r="J11" s="9"/>
      <c r="K11" s="1">
        <f t="shared" si="0"/>
        <v>2.1847267586603582E-3</v>
      </c>
      <c r="L11" s="9"/>
      <c r="M11" s="9">
        <f>IFERROR(VLOOKUP(A11,'درآمد سود سهام'!A:S,19,0),0)</f>
        <v>23494366400</v>
      </c>
      <c r="N11" s="9"/>
      <c r="O11" s="9">
        <f>IFERROR(VLOOKUP(A11,'درآمد ناشی از تغییر قیمت اوراق'!A:Q,17,0),0)</f>
        <v>0</v>
      </c>
      <c r="P11" s="9"/>
      <c r="Q11" s="9">
        <f>IFERROR(VLOOKUP(A11,'درآمد ناشی از فروش'!A:Q,17,0),0)</f>
        <v>10568974228</v>
      </c>
      <c r="R11" s="9"/>
      <c r="S11" s="9">
        <f t="shared" si="3"/>
        <v>34063340628</v>
      </c>
      <c r="T11" s="9"/>
      <c r="U11" s="1">
        <f t="shared" si="1"/>
        <v>5.8811599028284808E-3</v>
      </c>
    </row>
    <row r="12" spans="1:21" ht="21" x14ac:dyDescent="0.55000000000000004">
      <c r="A12" s="25" t="s">
        <v>74</v>
      </c>
      <c r="C12" s="9">
        <f>IFERROR(VLOOKUP(A12,'درآمد سود سهام'!A:S,13,0),0)</f>
        <v>0</v>
      </c>
      <c r="D12" s="9"/>
      <c r="E12" s="9">
        <f>IFERROR(VLOOKUP(A12,'درآمد ناشی از تغییر قیمت اوراق'!A:Q,9,0),0)</f>
        <v>5246903586</v>
      </c>
      <c r="F12" s="9"/>
      <c r="G12" s="9">
        <f>IFERROR(VLOOKUP(A12,'درآمد ناشی از فروش'!A:Q,9,0),0)</f>
        <v>0</v>
      </c>
      <c r="H12" s="9"/>
      <c r="I12" s="9">
        <f t="shared" si="2"/>
        <v>5246903586</v>
      </c>
      <c r="J12" s="9"/>
      <c r="K12" s="1">
        <f t="shared" si="0"/>
        <v>1.4957898638375091E-3</v>
      </c>
      <c r="L12" s="9"/>
      <c r="M12" s="9">
        <f>IFERROR(VLOOKUP(A12,'درآمد سود سهام'!A:S,19,0),0)</f>
        <v>6709100196</v>
      </c>
      <c r="N12" s="9"/>
      <c r="O12" s="9">
        <f>IFERROR(VLOOKUP(A12,'درآمد ناشی از تغییر قیمت اوراق'!A:Q,17,0),0)</f>
        <v>20861182921</v>
      </c>
      <c r="P12" s="9"/>
      <c r="Q12" s="9">
        <f>IFERROR(VLOOKUP(A12,'درآمد ناشی از فروش'!A:Q,17,0),0)</f>
        <v>-202423039</v>
      </c>
      <c r="R12" s="9"/>
      <c r="S12" s="9">
        <f t="shared" si="3"/>
        <v>27367860078</v>
      </c>
      <c r="T12" s="9"/>
      <c r="U12" s="1">
        <f t="shared" si="1"/>
        <v>4.7251607842787278E-3</v>
      </c>
    </row>
    <row r="13" spans="1:21" ht="21" x14ac:dyDescent="0.55000000000000004">
      <c r="A13" s="25" t="s">
        <v>59</v>
      </c>
      <c r="C13" s="9">
        <f>IFERROR(VLOOKUP(A13,'درآمد سود سهام'!A:S,13,0),0)</f>
        <v>0</v>
      </c>
      <c r="D13" s="9"/>
      <c r="E13" s="9">
        <f>IFERROR(VLOOKUP(A13,'درآمد ناشی از تغییر قیمت اوراق'!A:Q,9,0),0)</f>
        <v>3121265559</v>
      </c>
      <c r="F13" s="9"/>
      <c r="G13" s="9">
        <f>IFERROR(VLOOKUP(A13,'درآمد ناشی از فروش'!A:Q,9,0),0)</f>
        <v>0</v>
      </c>
      <c r="H13" s="9"/>
      <c r="I13" s="9">
        <f t="shared" si="2"/>
        <v>3121265559</v>
      </c>
      <c r="J13" s="9"/>
      <c r="K13" s="1">
        <f t="shared" si="0"/>
        <v>8.8981192601950674E-4</v>
      </c>
      <c r="L13" s="9"/>
      <c r="M13" s="9">
        <f>IFERROR(VLOOKUP(A13,'درآمد سود سهام'!A:S,19,0),0)</f>
        <v>5626116943</v>
      </c>
      <c r="N13" s="9"/>
      <c r="O13" s="9">
        <f>IFERROR(VLOOKUP(A13,'درآمد ناشی از تغییر قیمت اوراق'!A:Q,17,0),0)</f>
        <v>65306085848</v>
      </c>
      <c r="P13" s="9"/>
      <c r="Q13" s="9">
        <f>IFERROR(VLOOKUP(A13,'درآمد ناشی از فروش'!A:Q,17,0),0)</f>
        <v>668349048</v>
      </c>
      <c r="R13" s="9"/>
      <c r="S13" s="9">
        <f t="shared" si="3"/>
        <v>71600551839</v>
      </c>
      <c r="T13" s="9"/>
      <c r="U13" s="1">
        <f t="shared" si="1"/>
        <v>1.2362096222288314E-2</v>
      </c>
    </row>
    <row r="14" spans="1:21" ht="21" x14ac:dyDescent="0.55000000000000004">
      <c r="A14" s="25" t="s">
        <v>51</v>
      </c>
      <c r="C14" s="9">
        <f>IFERROR(VLOOKUP(A14,'درآمد سود سهام'!A:S,13,0),0)</f>
        <v>0</v>
      </c>
      <c r="D14" s="9"/>
      <c r="E14" s="9">
        <f>IFERROR(VLOOKUP(A14,'درآمد ناشی از تغییر قیمت اوراق'!A:Q,9,0),0)</f>
        <v>27171331237</v>
      </c>
      <c r="F14" s="9"/>
      <c r="G14" s="9">
        <f>IFERROR(VLOOKUP(A14,'درآمد ناشی از فروش'!A:Q,9,0),0)</f>
        <v>0</v>
      </c>
      <c r="H14" s="9"/>
      <c r="I14" s="9">
        <f t="shared" si="2"/>
        <v>27171331237</v>
      </c>
      <c r="J14" s="9"/>
      <c r="K14" s="1">
        <f t="shared" si="0"/>
        <v>7.7460165190990585E-3</v>
      </c>
      <c r="L14" s="9"/>
      <c r="M14" s="9">
        <f>IFERROR(VLOOKUP(A14,'درآمد سود سهام'!A:S,19,0),0)</f>
        <v>11041533000</v>
      </c>
      <c r="N14" s="9"/>
      <c r="O14" s="9">
        <f>IFERROR(VLOOKUP(A14,'درآمد ناشی از تغییر قیمت اوراق'!A:Q,17,0),0)</f>
        <v>133336734331</v>
      </c>
      <c r="P14" s="9"/>
      <c r="Q14" s="9">
        <f>IFERROR(VLOOKUP(A14,'درآمد ناشی از فروش'!A:Q,17,0),0)</f>
        <v>0</v>
      </c>
      <c r="R14" s="9"/>
      <c r="S14" s="9">
        <f t="shared" si="3"/>
        <v>144378267331</v>
      </c>
      <c r="T14" s="9"/>
      <c r="U14" s="1">
        <f t="shared" si="1"/>
        <v>2.4927434039424785E-2</v>
      </c>
    </row>
    <row r="15" spans="1:21" ht="21" x14ac:dyDescent="0.55000000000000004">
      <c r="A15" s="25" t="s">
        <v>65</v>
      </c>
      <c r="C15" s="9">
        <f>IFERROR(VLOOKUP(A15,'درآمد سود سهام'!A:S,13,0),0)</f>
        <v>0</v>
      </c>
      <c r="D15" s="9"/>
      <c r="E15" s="9">
        <f>IFERROR(VLOOKUP(A15,'درآمد ناشی از تغییر قیمت اوراق'!A:Q,9,0),0)</f>
        <v>91097779344</v>
      </c>
      <c r="F15" s="9"/>
      <c r="G15" s="9">
        <f>IFERROR(VLOOKUP(A15,'درآمد ناشی از فروش'!A:Q,9,0),0)</f>
        <v>0</v>
      </c>
      <c r="H15" s="9"/>
      <c r="I15" s="9">
        <f t="shared" si="2"/>
        <v>91097779344</v>
      </c>
      <c r="J15" s="9"/>
      <c r="K15" s="1">
        <f t="shared" si="0"/>
        <v>2.5970199895504847E-2</v>
      </c>
      <c r="L15" s="9"/>
      <c r="M15" s="9">
        <f>IFERROR(VLOOKUP(A15,'درآمد سود سهام'!A:S,19,0),0)</f>
        <v>0</v>
      </c>
      <c r="N15" s="9"/>
      <c r="O15" s="9">
        <f>IFERROR(VLOOKUP(A15,'درآمد ناشی از تغییر قیمت اوراق'!A:Q,17,0),0)</f>
        <v>307829780069</v>
      </c>
      <c r="P15" s="9"/>
      <c r="Q15" s="9">
        <f>IFERROR(VLOOKUP(A15,'درآمد ناشی از فروش'!A:Q,17,0),0)</f>
        <v>0</v>
      </c>
      <c r="R15" s="9"/>
      <c r="S15" s="9">
        <f t="shared" si="3"/>
        <v>307829780069</v>
      </c>
      <c r="T15" s="9"/>
      <c r="U15" s="1">
        <f t="shared" si="1"/>
        <v>5.3147933410564271E-2</v>
      </c>
    </row>
    <row r="16" spans="1:21" ht="21" x14ac:dyDescent="0.55000000000000004">
      <c r="A16" s="25" t="s">
        <v>72</v>
      </c>
      <c r="C16" s="9">
        <f>IFERROR(VLOOKUP(A16,'درآمد سود سهام'!A:S,13,0),0)</f>
        <v>0</v>
      </c>
      <c r="D16" s="9"/>
      <c r="E16" s="9">
        <f>IFERROR(VLOOKUP(A16,'درآمد ناشی از تغییر قیمت اوراق'!A:Q,9,0),0)</f>
        <v>0</v>
      </c>
      <c r="F16" s="9"/>
      <c r="G16" s="9">
        <f>IFERROR(VLOOKUP(A16,'درآمد ناشی از فروش'!A:Q,9,0),0)</f>
        <v>0</v>
      </c>
      <c r="H16" s="9"/>
      <c r="I16" s="9">
        <f t="shared" si="2"/>
        <v>0</v>
      </c>
      <c r="J16" s="9"/>
      <c r="K16" s="1">
        <f t="shared" si="0"/>
        <v>0</v>
      </c>
      <c r="L16" s="9"/>
      <c r="M16" s="9">
        <f>IFERROR(VLOOKUP(A16,'درآمد سود سهام'!A:S,19,0),0)</f>
        <v>0</v>
      </c>
      <c r="N16" s="9"/>
      <c r="O16" s="9">
        <f>IFERROR(VLOOKUP(A16,'درآمد ناشی از تغییر قیمت اوراق'!A:Q,17,0),0)</f>
        <v>0</v>
      </c>
      <c r="P16" s="9"/>
      <c r="Q16" s="9">
        <f>IFERROR(VLOOKUP(A16,'درآمد ناشی از فروش'!A:Q,17,0),0)</f>
        <v>9312537704</v>
      </c>
      <c r="R16" s="9"/>
      <c r="S16" s="9">
        <f t="shared" si="3"/>
        <v>9312537704</v>
      </c>
      <c r="T16" s="9"/>
      <c r="U16" s="1">
        <f t="shared" si="1"/>
        <v>1.6078435740187968E-3</v>
      </c>
    </row>
    <row r="17" spans="1:21" ht="21" x14ac:dyDescent="0.55000000000000004">
      <c r="A17" s="25" t="s">
        <v>63</v>
      </c>
      <c r="C17" s="9">
        <f>IFERROR(VLOOKUP(A17,'درآمد سود سهام'!A:S,13,0),0)</f>
        <v>0</v>
      </c>
      <c r="D17" s="9"/>
      <c r="E17" s="9">
        <f>IFERROR(VLOOKUP(A17,'درآمد ناشی از تغییر قیمت اوراق'!A:Q,9,0),0)</f>
        <v>99467829803</v>
      </c>
      <c r="F17" s="9"/>
      <c r="G17" s="9">
        <f>IFERROR(VLOOKUP(A17,'درآمد ناشی از فروش'!A:Q,9,0),0)</f>
        <v>0</v>
      </c>
      <c r="H17" s="9"/>
      <c r="I17" s="9">
        <f t="shared" si="2"/>
        <v>99467829803</v>
      </c>
      <c r="J17" s="9"/>
      <c r="K17" s="1">
        <f t="shared" si="0"/>
        <v>2.8356338011285481E-2</v>
      </c>
      <c r="L17" s="9"/>
      <c r="M17" s="9">
        <f>IFERROR(VLOOKUP(A17,'درآمد سود سهام'!A:S,19,0),0)</f>
        <v>33905621120</v>
      </c>
      <c r="N17" s="9"/>
      <c r="O17" s="9">
        <f>IFERROR(VLOOKUP(A17,'درآمد ناشی از تغییر قیمت اوراق'!A:Q,17,0),0)</f>
        <v>43491576945</v>
      </c>
      <c r="P17" s="9"/>
      <c r="Q17" s="9">
        <f>IFERROR(VLOOKUP(A17,'درآمد ناشی از فروش'!A:Q,17,0),0)</f>
        <v>-93177011876</v>
      </c>
      <c r="R17" s="9"/>
      <c r="S17" s="9">
        <f t="shared" si="3"/>
        <v>-15779813811</v>
      </c>
      <c r="T17" s="9"/>
      <c r="U17" s="1">
        <f t="shared" si="1"/>
        <v>-2.7244423637964592E-3</v>
      </c>
    </row>
    <row r="18" spans="1:21" ht="21" x14ac:dyDescent="0.55000000000000004">
      <c r="A18" s="25" t="s">
        <v>64</v>
      </c>
      <c r="C18" s="9">
        <f>IFERROR(VLOOKUP(A18,'درآمد سود سهام'!A:S,13,0),0)</f>
        <v>0</v>
      </c>
      <c r="D18" s="9"/>
      <c r="E18" s="9">
        <f>IFERROR(VLOOKUP(A18,'درآمد ناشی از تغییر قیمت اوراق'!A:Q,9,0),0)</f>
        <v>14601395689</v>
      </c>
      <c r="F18" s="9"/>
      <c r="G18" s="9">
        <f>IFERROR(VLOOKUP(A18,'درآمد ناشی از فروش'!A:Q,9,0),0)</f>
        <v>0</v>
      </c>
      <c r="H18" s="9"/>
      <c r="I18" s="9">
        <f t="shared" si="2"/>
        <v>14601395689</v>
      </c>
      <c r="J18" s="9"/>
      <c r="K18" s="1">
        <f t="shared" si="0"/>
        <v>4.1625730893479589E-3</v>
      </c>
      <c r="L18" s="9"/>
      <c r="M18" s="9">
        <f>IFERROR(VLOOKUP(A18,'درآمد سود سهام'!A:S,19,0),0)</f>
        <v>19375464000</v>
      </c>
      <c r="N18" s="9"/>
      <c r="O18" s="9">
        <f>IFERROR(VLOOKUP(A18,'درآمد ناشی از تغییر قیمت اوراق'!A:Q,17,0),0)</f>
        <v>58702542776</v>
      </c>
      <c r="P18" s="9"/>
      <c r="Q18" s="9">
        <f>IFERROR(VLOOKUP(A18,'درآمد ناشی از فروش'!A:Q,17,0),0)</f>
        <v>10919992936</v>
      </c>
      <c r="R18" s="9"/>
      <c r="S18" s="9">
        <f t="shared" si="3"/>
        <v>88997999712</v>
      </c>
      <c r="T18" s="9"/>
      <c r="U18" s="1">
        <f t="shared" si="1"/>
        <v>1.5365829002335487E-2</v>
      </c>
    </row>
    <row r="19" spans="1:21" ht="21" x14ac:dyDescent="0.55000000000000004">
      <c r="A19" s="25" t="s">
        <v>89</v>
      </c>
      <c r="C19" s="9">
        <f>IFERROR(VLOOKUP(A19,'درآمد سود سهام'!A:S,13,0),0)</f>
        <v>0</v>
      </c>
      <c r="D19" s="9"/>
      <c r="E19" s="9">
        <f>IFERROR(VLOOKUP(A19,'درآمد ناشی از تغییر قیمت اوراق'!A:Q,9,0),0)</f>
        <v>93038303796</v>
      </c>
      <c r="F19" s="9"/>
      <c r="G19" s="9">
        <f>IFERROR(VLOOKUP(A19,'درآمد ناشی از فروش'!A:Q,9,0),0)</f>
        <v>0</v>
      </c>
      <c r="H19" s="9"/>
      <c r="I19" s="9">
        <f t="shared" si="2"/>
        <v>93038303796</v>
      </c>
      <c r="J19" s="9"/>
      <c r="K19" s="1">
        <f t="shared" si="0"/>
        <v>2.6523405564001467E-2</v>
      </c>
      <c r="L19" s="9"/>
      <c r="M19" s="9">
        <f>IFERROR(VLOOKUP(A19,'درآمد سود سهام'!A:S,19,0),0)</f>
        <v>67447945884</v>
      </c>
      <c r="N19" s="9"/>
      <c r="O19" s="9">
        <f>IFERROR(VLOOKUP(A19,'درآمد ناشی از تغییر قیمت اوراق'!A:Q,17,0),0)</f>
        <v>250187359865</v>
      </c>
      <c r="P19" s="9"/>
      <c r="Q19" s="9">
        <f>IFERROR(VLOOKUP(A19,'درآمد ناشی از فروش'!A:Q,17,0),0)</f>
        <v>251006591501</v>
      </c>
      <c r="R19" s="9"/>
      <c r="S19" s="9">
        <f t="shared" si="3"/>
        <v>568641897250</v>
      </c>
      <c r="T19" s="9"/>
      <c r="U19" s="1">
        <f t="shared" si="1"/>
        <v>9.8178095968251167E-2</v>
      </c>
    </row>
    <row r="20" spans="1:21" ht="21" x14ac:dyDescent="0.55000000000000004">
      <c r="A20" s="25" t="s">
        <v>91</v>
      </c>
      <c r="C20" s="9">
        <f>IFERROR(VLOOKUP(A20,'درآمد سود سهام'!A:S,13,0),0)</f>
        <v>0</v>
      </c>
      <c r="D20" s="9"/>
      <c r="E20" s="9">
        <f>IFERROR(VLOOKUP(A20,'درآمد ناشی از تغییر قیمت اوراق'!A:Q,9,0),0)</f>
        <v>1174844505</v>
      </c>
      <c r="F20" s="9"/>
      <c r="G20" s="9">
        <f>IFERROR(VLOOKUP(A20,'درآمد ناشی از فروش'!A:Q,9,0),0)</f>
        <v>0</v>
      </c>
      <c r="H20" s="9"/>
      <c r="I20" s="9">
        <f t="shared" si="2"/>
        <v>1174844505</v>
      </c>
      <c r="J20" s="9"/>
      <c r="K20" s="1">
        <f t="shared" si="0"/>
        <v>3.3492525131453707E-4</v>
      </c>
      <c r="L20" s="9"/>
      <c r="M20" s="9">
        <f>IFERROR(VLOOKUP(A20,'درآمد سود سهام'!A:S,19,0),0)</f>
        <v>8398977300</v>
      </c>
      <c r="N20" s="9"/>
      <c r="O20" s="9">
        <f>IFERROR(VLOOKUP(A20,'درآمد ناشی از تغییر قیمت اوراق'!A:Q,17,0),0)</f>
        <v>-19812440861</v>
      </c>
      <c r="P20" s="9"/>
      <c r="Q20" s="9">
        <f>IFERROR(VLOOKUP(A20,'درآمد ناشی از فروش'!A:Q,17,0),0)</f>
        <v>-14442933188</v>
      </c>
      <c r="R20" s="9"/>
      <c r="S20" s="9">
        <f t="shared" si="3"/>
        <v>-25856396749</v>
      </c>
      <c r="T20" s="9"/>
      <c r="U20" s="1">
        <f t="shared" si="1"/>
        <v>-4.4642011320183278E-3</v>
      </c>
    </row>
    <row r="21" spans="1:21" ht="21" x14ac:dyDescent="0.55000000000000004">
      <c r="A21" s="25" t="s">
        <v>58</v>
      </c>
      <c r="C21" s="9">
        <f>IFERROR(VLOOKUP(A21,'درآمد سود سهام'!A:S,13,0),0)</f>
        <v>0</v>
      </c>
      <c r="D21" s="9"/>
      <c r="E21" s="9">
        <f>IFERROR(VLOOKUP(A21,'درآمد ناشی از تغییر قیمت اوراق'!A:Q,9,0),0)</f>
        <v>0</v>
      </c>
      <c r="F21" s="9"/>
      <c r="G21" s="9">
        <f>IFERROR(VLOOKUP(A21,'درآمد ناشی از فروش'!A:Q,9,0),0)</f>
        <v>0</v>
      </c>
      <c r="H21" s="9"/>
      <c r="I21" s="9">
        <f t="shared" si="2"/>
        <v>0</v>
      </c>
      <c r="J21" s="9"/>
      <c r="K21" s="1">
        <f t="shared" si="0"/>
        <v>0</v>
      </c>
      <c r="L21" s="9"/>
      <c r="M21" s="9">
        <f>IFERROR(VLOOKUP(A21,'درآمد سود سهام'!A:S,19,0),0)</f>
        <v>1593375000</v>
      </c>
      <c r="N21" s="9"/>
      <c r="O21" s="9">
        <f>IFERROR(VLOOKUP(A21,'درآمد ناشی از تغییر قیمت اوراق'!A:Q,17,0),0)</f>
        <v>-1366034310</v>
      </c>
      <c r="P21" s="9"/>
      <c r="Q21" s="9">
        <f>IFERROR(VLOOKUP(A21,'درآمد ناشی از فروش'!A:Q,17,0),0)</f>
        <v>26479621509</v>
      </c>
      <c r="R21" s="9"/>
      <c r="S21" s="9">
        <f t="shared" si="3"/>
        <v>26706962199</v>
      </c>
      <c r="T21" s="9"/>
      <c r="U21" s="1">
        <f t="shared" si="1"/>
        <v>4.6110543568356069E-3</v>
      </c>
    </row>
    <row r="22" spans="1:21" ht="21" x14ac:dyDescent="0.55000000000000004">
      <c r="A22" s="25" t="s">
        <v>73</v>
      </c>
      <c r="C22" s="9">
        <f>IFERROR(VLOOKUP(A22,'درآمد سود سهام'!A:S,13,0),0)</f>
        <v>0</v>
      </c>
      <c r="D22" s="9"/>
      <c r="E22" s="9">
        <f>IFERROR(VLOOKUP(A22,'درآمد ناشی از تغییر قیمت اوراق'!A:Q,9,0),0)</f>
        <v>49335616196</v>
      </c>
      <c r="F22" s="9"/>
      <c r="G22" s="9">
        <f>IFERROR(VLOOKUP(A22,'درآمد ناشی از فروش'!A:Q,9,0),0)</f>
        <v>0</v>
      </c>
      <c r="H22" s="9"/>
      <c r="I22" s="9">
        <f t="shared" si="2"/>
        <v>49335616196</v>
      </c>
      <c r="J22" s="9"/>
      <c r="K22" s="1">
        <f t="shared" si="0"/>
        <v>1.4064621814103685E-2</v>
      </c>
      <c r="L22" s="9"/>
      <c r="M22" s="9">
        <f>IFERROR(VLOOKUP(A22,'درآمد سود سهام'!A:S,19,0),0)</f>
        <v>45051004084</v>
      </c>
      <c r="N22" s="9"/>
      <c r="O22" s="9">
        <f>IFERROR(VLOOKUP(A22,'درآمد ناشی از تغییر قیمت اوراق'!A:Q,17,0),0)</f>
        <v>69484237304</v>
      </c>
      <c r="P22" s="9"/>
      <c r="Q22" s="9">
        <f>IFERROR(VLOOKUP(A22,'درآمد ناشی از فروش'!A:Q,17,0),0)</f>
        <v>-5911839357</v>
      </c>
      <c r="R22" s="9"/>
      <c r="S22" s="9">
        <f t="shared" si="3"/>
        <v>108623402031</v>
      </c>
      <c r="T22" s="9"/>
      <c r="U22" s="1">
        <f t="shared" si="1"/>
        <v>1.8754226237235716E-2</v>
      </c>
    </row>
    <row r="23" spans="1:21" ht="21" x14ac:dyDescent="0.55000000000000004">
      <c r="A23" s="25" t="s">
        <v>66</v>
      </c>
      <c r="C23" s="9">
        <f>IFERROR(VLOOKUP(A23,'درآمد سود سهام'!A:S,13,0),0)</f>
        <v>64963747835</v>
      </c>
      <c r="D23" s="9"/>
      <c r="E23" s="9">
        <f>IFERROR(VLOOKUP(A23,'درآمد ناشی از تغییر قیمت اوراق'!A:Q,9,0),0)</f>
        <v>309338309117</v>
      </c>
      <c r="F23" s="9"/>
      <c r="G23" s="9">
        <f>IFERROR(VLOOKUP(A23,'درآمد ناشی از فروش'!A:Q,9,0),0)</f>
        <v>0</v>
      </c>
      <c r="H23" s="9"/>
      <c r="I23" s="9">
        <f t="shared" si="2"/>
        <v>374302056952</v>
      </c>
      <c r="J23" s="9"/>
      <c r="K23" s="1">
        <f t="shared" si="0"/>
        <v>0.10670621512776005</v>
      </c>
      <c r="L23" s="9"/>
      <c r="M23" s="9">
        <f>IFERROR(VLOOKUP(A23,'درآمد سود سهام'!A:S,19,0),0)</f>
        <v>64963747835</v>
      </c>
      <c r="N23" s="9"/>
      <c r="O23" s="9">
        <f>IFERROR(VLOOKUP(A23,'درآمد ناشی از تغییر قیمت اوراق'!A:Q,17,0),0)</f>
        <v>430196732557</v>
      </c>
      <c r="P23" s="9"/>
      <c r="Q23" s="9">
        <f>IFERROR(VLOOKUP(A23,'درآمد ناشی از فروش'!A:Q,17,0),0)</f>
        <v>91679686308</v>
      </c>
      <c r="R23" s="9"/>
      <c r="S23" s="9">
        <f t="shared" si="3"/>
        <v>586840166700</v>
      </c>
      <c r="T23" s="9"/>
      <c r="U23" s="1">
        <f t="shared" si="1"/>
        <v>0.10132009351215127</v>
      </c>
    </row>
    <row r="24" spans="1:21" ht="21" x14ac:dyDescent="0.55000000000000004">
      <c r="A24" s="25" t="s">
        <v>62</v>
      </c>
      <c r="C24" s="9">
        <f>IFERROR(VLOOKUP(A24,'درآمد سود سهام'!A:S,13,0),0)</f>
        <v>57593788885</v>
      </c>
      <c r="D24" s="9"/>
      <c r="E24" s="9">
        <f>IFERROR(VLOOKUP(A24,'درآمد ناشی از تغییر قیمت اوراق'!A:Q,9,0),0)</f>
        <v>163318570658</v>
      </c>
      <c r="F24" s="9"/>
      <c r="G24" s="9">
        <f>IFERROR(VLOOKUP(A24,'درآمد ناشی از فروش'!A:Q,9,0),0)</f>
        <v>0</v>
      </c>
      <c r="H24" s="9"/>
      <c r="I24" s="9">
        <f t="shared" si="2"/>
        <v>220912359543</v>
      </c>
      <c r="J24" s="9"/>
      <c r="K24" s="1">
        <f t="shared" si="0"/>
        <v>6.2977804486923694E-2</v>
      </c>
      <c r="L24" s="9"/>
      <c r="M24" s="9">
        <f>IFERROR(VLOOKUP(A24,'درآمد سود سهام'!A:S,19,0),0)</f>
        <v>57593788885</v>
      </c>
      <c r="N24" s="9"/>
      <c r="O24" s="9">
        <f>IFERROR(VLOOKUP(A24,'درآمد ناشی از تغییر قیمت اوراق'!A:Q,17,0),0)</f>
        <v>378226998885</v>
      </c>
      <c r="P24" s="9"/>
      <c r="Q24" s="9">
        <f>IFERROR(VLOOKUP(A24,'درآمد ناشی از فروش'!A:Q,17,0),0)</f>
        <v>-24489314</v>
      </c>
      <c r="R24" s="9"/>
      <c r="S24" s="9">
        <f t="shared" si="3"/>
        <v>435796298456</v>
      </c>
      <c r="T24" s="9"/>
      <c r="U24" s="1">
        <f t="shared" si="1"/>
        <v>7.5241819182400735E-2</v>
      </c>
    </row>
    <row r="25" spans="1:21" ht="21" x14ac:dyDescent="0.45">
      <c r="A25" s="5" t="s">
        <v>57</v>
      </c>
      <c r="C25" s="9">
        <f>IFERROR(VLOOKUP(A25,'درآمد سود سهام'!A:S,13,0),0)</f>
        <v>0</v>
      </c>
      <c r="E25" s="9">
        <f>IFERROR(VLOOKUP(A25,'درآمد ناشی از تغییر قیمت اوراق'!A:Q,9,0),0)</f>
        <v>426621240608</v>
      </c>
      <c r="G25" s="9">
        <f>IFERROR(VLOOKUP(A25,'درآمد ناشی از فروش'!A:Q,9,0),0)</f>
        <v>-32050</v>
      </c>
      <c r="I25" s="9">
        <f t="shared" si="2"/>
        <v>426621208558</v>
      </c>
      <c r="K25" s="1">
        <f t="shared" si="0"/>
        <v>0.1216213846890314</v>
      </c>
      <c r="M25" s="9">
        <f>IFERROR(VLOOKUP(A25,'درآمد سود سهام'!A:S,19,0),0)</f>
        <v>61690786850</v>
      </c>
      <c r="O25" s="9">
        <f>IFERROR(VLOOKUP(A25,'درآمد ناشی از تغییر قیمت اوراق'!A:Q,17,0),0)</f>
        <v>479772546033</v>
      </c>
      <c r="Q25" s="9">
        <f>IFERROR(VLOOKUP(A25,'درآمد ناشی از فروش'!A:Q,17,0),0)</f>
        <v>-32050</v>
      </c>
      <c r="S25" s="9">
        <f t="shared" si="3"/>
        <v>541463300833</v>
      </c>
      <c r="U25" s="1">
        <f t="shared" si="1"/>
        <v>9.3485612244813054E-2</v>
      </c>
    </row>
    <row r="26" spans="1:21" ht="21" x14ac:dyDescent="0.45">
      <c r="A26" s="5" t="s">
        <v>60</v>
      </c>
      <c r="C26" s="9">
        <f>IFERROR(VLOOKUP(A26,'درآمد سود سهام'!A:S,13,0),0)</f>
        <v>0</v>
      </c>
      <c r="E26" s="9">
        <f>IFERROR(VLOOKUP(A26,'درآمد ناشی از تغییر قیمت اوراق'!A:Q,9,0),0)</f>
        <v>132649469305</v>
      </c>
      <c r="G26" s="9">
        <f>IFERROR(VLOOKUP(A26,'درآمد ناشی از فروش'!A:Q,9,0),0)</f>
        <v>0</v>
      </c>
      <c r="I26" s="9">
        <f t="shared" si="2"/>
        <v>132649469305</v>
      </c>
      <c r="K26" s="1">
        <f t="shared" si="0"/>
        <v>3.7815776176879763E-2</v>
      </c>
      <c r="M26" s="9">
        <f>IFERROR(VLOOKUP(A26,'درآمد سود سهام'!A:S,19,0),0)</f>
        <v>52252060000</v>
      </c>
      <c r="O26" s="9">
        <f>IFERROR(VLOOKUP(A26,'درآمد ناشی از تغییر قیمت اوراق'!A:Q,17,0),0)</f>
        <v>65586138841</v>
      </c>
      <c r="Q26" s="9">
        <f>IFERROR(VLOOKUP(A26,'درآمد ناشی از فروش'!A:Q,17,0),0)</f>
        <v>2286828773</v>
      </c>
      <c r="S26" s="9">
        <f t="shared" si="3"/>
        <v>120125027614</v>
      </c>
      <c r="U26" s="1">
        <f t="shared" si="1"/>
        <v>2.0740023811666321E-2</v>
      </c>
    </row>
    <row r="27" spans="1:21" ht="21" x14ac:dyDescent="0.45">
      <c r="A27" s="5" t="s">
        <v>81</v>
      </c>
      <c r="C27" s="9">
        <f>IFERROR(VLOOKUP(A27,'درآمد سود سهام'!A:S,13,0),0)</f>
        <v>0</v>
      </c>
      <c r="E27" s="9">
        <f>IFERROR(VLOOKUP(A27,'درآمد ناشی از تغییر قیمت اوراق'!A:Q,9,0),0)</f>
        <v>195927799622</v>
      </c>
      <c r="G27" s="9">
        <f>IFERROR(VLOOKUP(A27,'درآمد ناشی از فروش'!A:Q,9,0),0)</f>
        <v>0</v>
      </c>
      <c r="I27" s="9">
        <f t="shared" si="2"/>
        <v>195927799622</v>
      </c>
      <c r="K27" s="1">
        <f t="shared" si="0"/>
        <v>5.585519381384229E-2</v>
      </c>
      <c r="M27" s="9">
        <f>IFERROR(VLOOKUP(A27,'درآمد سود سهام'!A:S,19,0),0)</f>
        <v>4409155682</v>
      </c>
      <c r="O27" s="9">
        <f>IFERROR(VLOOKUP(A27,'درآمد ناشی از تغییر قیمت اوراق'!A:Q,17,0),0)</f>
        <v>216189139826</v>
      </c>
      <c r="Q27" s="9">
        <f>IFERROR(VLOOKUP(A27,'درآمد ناشی از فروش'!A:Q,17,0),0)</f>
        <v>-26298978908</v>
      </c>
      <c r="S27" s="9">
        <f t="shared" si="3"/>
        <v>194299316600</v>
      </c>
      <c r="U27" s="1">
        <f t="shared" si="1"/>
        <v>3.3546485132335921E-2</v>
      </c>
    </row>
    <row r="28" spans="1:21" ht="21" x14ac:dyDescent="0.45">
      <c r="A28" s="5" t="s">
        <v>55</v>
      </c>
      <c r="C28" s="9">
        <f>IFERROR(VLOOKUP(A28,'درآمد سود سهام'!A:S,13,0),0)</f>
        <v>0</v>
      </c>
      <c r="E28" s="9">
        <f>IFERROR(VLOOKUP(A28,'درآمد ناشی از تغییر قیمت اوراق'!A:Q,9,0),0)</f>
        <v>101721745349</v>
      </c>
      <c r="G28" s="9">
        <f>IFERROR(VLOOKUP(A28,'درآمد ناشی از فروش'!A:Q,9,0),0)</f>
        <v>0</v>
      </c>
      <c r="I28" s="9">
        <f t="shared" si="2"/>
        <v>101721745349</v>
      </c>
      <c r="K28" s="1">
        <f t="shared" si="0"/>
        <v>2.8998885367529693E-2</v>
      </c>
      <c r="M28" s="9">
        <f>IFERROR(VLOOKUP(A28,'درآمد سود سهام'!A:S,19,0),0)</f>
        <v>27216869604</v>
      </c>
      <c r="O28" s="9">
        <f>IFERROR(VLOOKUP(A28,'درآمد ناشی از تغییر قیمت اوراق'!A:Q,17,0),0)</f>
        <v>23426510408</v>
      </c>
      <c r="Q28" s="9">
        <f>IFERROR(VLOOKUP(A28,'درآمد ناشی از فروش'!A:Q,17,0),0)</f>
        <v>-54208859511</v>
      </c>
      <c r="S28" s="9">
        <f t="shared" si="3"/>
        <v>-3565479499</v>
      </c>
      <c r="U28" s="1">
        <f t="shared" si="1"/>
        <v>-6.1559302984626164E-4</v>
      </c>
    </row>
    <row r="29" spans="1:21" ht="21" x14ac:dyDescent="0.45">
      <c r="A29" s="5" t="s">
        <v>54</v>
      </c>
      <c r="C29" s="9">
        <f>IFERROR(VLOOKUP(A29,'درآمد سود سهام'!A:S,13,0),0)</f>
        <v>0</v>
      </c>
      <c r="E29" s="9">
        <f>IFERROR(VLOOKUP(A29,'درآمد ناشی از تغییر قیمت اوراق'!A:Q,9,0),0)</f>
        <v>209963209197</v>
      </c>
      <c r="G29" s="9">
        <f>IFERROR(VLOOKUP(A29,'درآمد ناشی از فروش'!A:Q,9,0),0)</f>
        <v>0</v>
      </c>
      <c r="I29" s="9">
        <f t="shared" si="2"/>
        <v>209963209197</v>
      </c>
      <c r="K29" s="1">
        <f t="shared" si="0"/>
        <v>5.9856415302476089E-2</v>
      </c>
      <c r="M29" s="9">
        <f>IFERROR(VLOOKUP(A29,'درآمد سود سهام'!A:S,19,0),0)</f>
        <v>57868400700</v>
      </c>
      <c r="O29" s="9">
        <f>IFERROR(VLOOKUP(A29,'درآمد ناشی از تغییر قیمت اوراق'!A:Q,17,0),0)</f>
        <v>135075335753</v>
      </c>
      <c r="Q29" s="9">
        <f>IFERROR(VLOOKUP(A29,'درآمد ناشی از فروش'!A:Q,17,0),0)</f>
        <v>-20598590171</v>
      </c>
      <c r="S29" s="9">
        <f t="shared" si="3"/>
        <v>172345146282</v>
      </c>
      <c r="U29" s="1">
        <f t="shared" si="1"/>
        <v>2.9756017615243494E-2</v>
      </c>
    </row>
    <row r="30" spans="1:21" ht="21" x14ac:dyDescent="0.45">
      <c r="A30" s="5" t="s">
        <v>53</v>
      </c>
      <c r="C30" s="9">
        <f>IFERROR(VLOOKUP(A30,'درآمد سود سهام'!A:S,13,0),0)</f>
        <v>0</v>
      </c>
      <c r="E30" s="9">
        <f>IFERROR(VLOOKUP(A30,'درآمد ناشی از تغییر قیمت اوراق'!A:Q,9,0),0)</f>
        <v>381103923690</v>
      </c>
      <c r="G30" s="9">
        <f>IFERROR(VLOOKUP(A30,'درآمد ناشی از فروش'!A:Q,9,0),0)</f>
        <v>474834525</v>
      </c>
      <c r="I30" s="9">
        <f t="shared" si="2"/>
        <v>381578758215</v>
      </c>
      <c r="K30" s="1">
        <f t="shared" si="0"/>
        <v>0.10878066071513681</v>
      </c>
      <c r="M30" s="9">
        <f>IFERROR(VLOOKUP(A30,'درآمد سود سهام'!A:S,19,0),0)</f>
        <v>0</v>
      </c>
      <c r="O30" s="9">
        <f>IFERROR(VLOOKUP(A30,'درآمد ناشی از تغییر قیمت اوراق'!A:Q,17,0),0)</f>
        <v>423213842669</v>
      </c>
      <c r="Q30" s="9">
        <f>IFERROR(VLOOKUP(A30,'درآمد ناشی از فروش'!A:Q,17,0),0)</f>
        <v>106819019908</v>
      </c>
      <c r="S30" s="9">
        <f t="shared" si="3"/>
        <v>530032862577</v>
      </c>
      <c r="U30" s="1">
        <f t="shared" si="1"/>
        <v>9.1512105421830289E-2</v>
      </c>
    </row>
    <row r="31" spans="1:21" ht="21" x14ac:dyDescent="0.45">
      <c r="A31" s="5" t="s">
        <v>56</v>
      </c>
      <c r="C31" s="9">
        <f>IFERROR(VLOOKUP(A31,'درآمد سود سهام'!A:S,13,0),0)</f>
        <v>0</v>
      </c>
      <c r="E31" s="9">
        <f>IFERROR(VLOOKUP(A31,'درآمد ناشی از تغییر قیمت اوراق'!A:Q,9,0),0)</f>
        <v>3170912301</v>
      </c>
      <c r="G31" s="9">
        <f>IFERROR(VLOOKUP(A31,'درآمد ناشی از فروش'!A:Q,9,0),0)</f>
        <v>0</v>
      </c>
      <c r="I31" s="9">
        <f t="shared" si="2"/>
        <v>3170912301</v>
      </c>
      <c r="K31" s="1">
        <f t="shared" si="0"/>
        <v>9.0396524373136686E-4</v>
      </c>
      <c r="M31" s="9">
        <f>IFERROR(VLOOKUP(A31,'درآمد سود سهام'!A:S,19,0),0)</f>
        <v>1836560000</v>
      </c>
      <c r="O31" s="9">
        <f>IFERROR(VLOOKUP(A31,'درآمد ناشی از تغییر قیمت اوراق'!A:Q,17,0),0)</f>
        <v>12586571611</v>
      </c>
      <c r="Q31" s="9">
        <f>IFERROR(VLOOKUP(A31,'درآمد ناشی از فروش'!A:Q,17,0),0)</f>
        <v>-8738630026</v>
      </c>
      <c r="S31" s="9">
        <f t="shared" si="3"/>
        <v>5684501585</v>
      </c>
      <c r="U31" s="1">
        <f t="shared" si="1"/>
        <v>9.8144991574274261E-4</v>
      </c>
    </row>
    <row r="32" spans="1:21" ht="21" x14ac:dyDescent="0.45">
      <c r="A32" s="5" t="s">
        <v>52</v>
      </c>
      <c r="C32" s="9">
        <f>IFERROR(VLOOKUP(A32,'درآمد سود سهام'!A:S,13,0),0)</f>
        <v>0</v>
      </c>
      <c r="E32" s="9">
        <f>IFERROR(VLOOKUP(A32,'درآمد ناشی از تغییر قیمت اوراق'!A:Q,9,0),0)</f>
        <v>77380016437</v>
      </c>
      <c r="G32" s="9">
        <f>IFERROR(VLOOKUP(A32,'درآمد ناشی از فروش'!A:Q,9,0),0)</f>
        <v>-2969</v>
      </c>
      <c r="I32" s="9">
        <f t="shared" si="2"/>
        <v>77380013468</v>
      </c>
      <c r="K32" s="1">
        <f t="shared" si="0"/>
        <v>2.2059532429350864E-2</v>
      </c>
      <c r="M32" s="9">
        <f>IFERROR(VLOOKUP(A32,'درآمد سود سهام'!A:S,19,0),0)</f>
        <v>95463807120</v>
      </c>
      <c r="O32" s="9">
        <f>IFERROR(VLOOKUP(A32,'درآمد ناشی از تغییر قیمت اوراق'!A:Q,17,0),0)</f>
        <v>-41620796804</v>
      </c>
      <c r="Q32" s="9">
        <f>IFERROR(VLOOKUP(A32,'درآمد ناشی از فروش'!A:Q,17,0),0)</f>
        <v>-31631138043</v>
      </c>
      <c r="S32" s="9">
        <f t="shared" si="3"/>
        <v>22211872273</v>
      </c>
      <c r="U32" s="1">
        <f t="shared" si="1"/>
        <v>3.8349606988146196E-3</v>
      </c>
    </row>
    <row r="33" spans="1:21" ht="21" x14ac:dyDescent="0.45">
      <c r="A33" s="5" t="s">
        <v>82</v>
      </c>
      <c r="C33" s="9">
        <f>IFERROR(VLOOKUP(A33,'درآمد سود سهام'!A:S,13,0),0)</f>
        <v>0</v>
      </c>
      <c r="E33" s="9">
        <f>IFERROR(VLOOKUP(A33,'درآمد ناشی از تغییر قیمت اوراق'!A:Q,9,0),0)</f>
        <v>28858708777</v>
      </c>
      <c r="G33" s="9">
        <f>IFERROR(VLOOKUP(A33,'درآمد ناشی از فروش'!A:Q,9,0),0)</f>
        <v>-571016788</v>
      </c>
      <c r="I33" s="9">
        <f t="shared" si="2"/>
        <v>28287691989</v>
      </c>
      <c r="K33" s="1">
        <f t="shared" si="0"/>
        <v>8.0642691932444645E-3</v>
      </c>
      <c r="M33" s="9">
        <f>IFERROR(VLOOKUP(A33,'درآمد سود سهام'!A:S,19,0),0)</f>
        <v>20755622530</v>
      </c>
      <c r="O33" s="9">
        <f>IFERROR(VLOOKUP(A33,'درآمد ناشی از تغییر قیمت اوراق'!A:Q,17,0),0)</f>
        <v>18665437583</v>
      </c>
      <c r="Q33" s="9">
        <f>IFERROR(VLOOKUP(A33,'درآمد ناشی از فروش'!A:Q,17,0),0)</f>
        <v>-22937771092</v>
      </c>
      <c r="S33" s="9">
        <f t="shared" si="3"/>
        <v>16483289021</v>
      </c>
      <c r="U33" s="1">
        <f t="shared" si="1"/>
        <v>2.8458999226092618E-3</v>
      </c>
    </row>
    <row r="34" spans="1:21" ht="21" x14ac:dyDescent="0.55000000000000004">
      <c r="A34" s="25" t="s">
        <v>93</v>
      </c>
      <c r="C34" s="9">
        <f>IFERROR(VLOOKUP(A34,'درآمد سود سهام'!A:S,13,0),0)</f>
        <v>0</v>
      </c>
      <c r="D34" s="9"/>
      <c r="E34" s="9">
        <f>IFERROR(VLOOKUP(A34,'درآمد ناشی از تغییر قیمت اوراق'!A:Q,9,0),0)</f>
        <v>0</v>
      </c>
      <c r="F34" s="9"/>
      <c r="G34" s="9">
        <f>IFERROR(VLOOKUP(A34,'درآمد ناشی از فروش'!A:Q,9,0),0)</f>
        <v>0</v>
      </c>
      <c r="H34" s="9"/>
      <c r="I34" s="9">
        <f t="shared" si="2"/>
        <v>0</v>
      </c>
      <c r="J34" s="9"/>
      <c r="K34" s="1">
        <f t="shared" si="0"/>
        <v>0</v>
      </c>
      <c r="L34" s="9"/>
      <c r="M34" s="9">
        <f>IFERROR(VLOOKUP(A34,'درآمد سود سهام'!A:S,19,0),0)</f>
        <v>0</v>
      </c>
      <c r="N34" s="9"/>
      <c r="O34" s="9">
        <f>IFERROR(VLOOKUP(A34,'درآمد ناشی از تغییر قیمت اوراق'!A:Q,17,0),0)</f>
        <v>0</v>
      </c>
      <c r="P34" s="9"/>
      <c r="Q34" s="9">
        <f>IFERROR(VLOOKUP(A34,'درآمد ناشی از فروش'!A:Q,17,0),0)</f>
        <v>3505611700</v>
      </c>
      <c r="R34" s="9"/>
      <c r="S34" s="9">
        <f t="shared" si="3"/>
        <v>3505611700</v>
      </c>
      <c r="T34" s="9"/>
      <c r="U34" s="1">
        <f t="shared" si="1"/>
        <v>6.052566361614926E-4</v>
      </c>
    </row>
    <row r="35" spans="1:21" ht="21" x14ac:dyDescent="0.55000000000000004">
      <c r="A35" s="25" t="s">
        <v>92</v>
      </c>
      <c r="C35" s="9">
        <f>IFERROR(VLOOKUP(A35,'درآمد سود سهام'!A:S,13,0),0)</f>
        <v>0</v>
      </c>
      <c r="D35" s="9"/>
      <c r="E35" s="9">
        <f>IFERROR(VLOOKUP(A35,'درآمد ناشی از تغییر قیمت اوراق'!A:Q,9,0),0)</f>
        <v>0</v>
      </c>
      <c r="F35" s="9"/>
      <c r="G35" s="9">
        <f>IFERROR(VLOOKUP(A35,'درآمد ناشی از فروش'!A:Q,9,0),0)</f>
        <v>0</v>
      </c>
      <c r="H35" s="9"/>
      <c r="I35" s="9">
        <f t="shared" si="2"/>
        <v>0</v>
      </c>
      <c r="J35" s="9"/>
      <c r="K35" s="1">
        <f t="shared" si="0"/>
        <v>0</v>
      </c>
      <c r="L35" s="9"/>
      <c r="M35" s="9">
        <f>IFERROR(VLOOKUP(A35,'درآمد سود سهام'!A:S,19,0),0)</f>
        <v>0</v>
      </c>
      <c r="N35" s="9"/>
      <c r="O35" s="9">
        <f>IFERROR(VLOOKUP(A35,'درآمد ناشی از تغییر قیمت اوراق'!A:Q,17,0),0)</f>
        <v>0</v>
      </c>
      <c r="P35" s="9"/>
      <c r="Q35" s="9">
        <f>IFERROR(VLOOKUP(A35,'درآمد ناشی از فروش'!A:Q,17,0),0)</f>
        <v>-586875348</v>
      </c>
      <c r="R35" s="9"/>
      <c r="S35" s="9">
        <f t="shared" si="3"/>
        <v>-586875348</v>
      </c>
      <c r="T35" s="9"/>
      <c r="U35" s="1">
        <f t="shared" si="1"/>
        <v>-1.0132616769181406E-4</v>
      </c>
    </row>
    <row r="36" spans="1:21" ht="21" x14ac:dyDescent="0.55000000000000004">
      <c r="A36" s="25" t="s">
        <v>77</v>
      </c>
      <c r="C36" s="9">
        <f>IFERROR(VLOOKUP(A36,'درآمد سود سهام'!A:S,13,0),0)</f>
        <v>30667484768</v>
      </c>
      <c r="D36" s="9"/>
      <c r="E36" s="9">
        <f>IFERROR(VLOOKUP(A36,'درآمد ناشی از تغییر قیمت اوراق'!A:Q,9,0),0)</f>
        <v>-16381353519</v>
      </c>
      <c r="F36" s="9"/>
      <c r="G36" s="9">
        <f>IFERROR(VLOOKUP(A36,'درآمد ناشی از فروش'!A:Q,9,0),0)</f>
        <v>0</v>
      </c>
      <c r="H36" s="9"/>
      <c r="I36" s="9">
        <f t="shared" si="2"/>
        <v>14286131249</v>
      </c>
      <c r="J36" s="9"/>
      <c r="K36" s="1">
        <f t="shared" si="0"/>
        <v>4.0726973471981185E-3</v>
      </c>
      <c r="L36" s="9"/>
      <c r="M36" s="9">
        <f>IFERROR(VLOOKUP(A36,'درآمد سود سهام'!A:S,19,0),0)</f>
        <v>30667484768</v>
      </c>
      <c r="N36" s="9"/>
      <c r="O36" s="9">
        <f>IFERROR(VLOOKUP(A36,'درآمد ناشی از تغییر قیمت اوراق'!A:Q,17,0),0)</f>
        <v>72418419230</v>
      </c>
      <c r="P36" s="9"/>
      <c r="Q36" s="9">
        <f>IFERROR(VLOOKUP(A36,'درآمد ناشی از فروش'!A:Q,17,0),0)</f>
        <v>0</v>
      </c>
      <c r="R36" s="9"/>
      <c r="S36" s="9">
        <f t="shared" si="3"/>
        <v>103085903998</v>
      </c>
      <c r="T36" s="9"/>
      <c r="U36" s="1">
        <f t="shared" si="1"/>
        <v>1.7798157020498317E-2</v>
      </c>
    </row>
    <row r="37" spans="1:21" ht="21" x14ac:dyDescent="0.55000000000000004">
      <c r="A37" s="25" t="s">
        <v>78</v>
      </c>
      <c r="C37" s="9">
        <f>IFERROR(VLOOKUP(A37,'درآمد سود سهام'!A:S,13,0),0)</f>
        <v>0</v>
      </c>
      <c r="D37" s="9"/>
      <c r="E37" s="9">
        <f>IFERROR(VLOOKUP(A37,'درآمد ناشی از تغییر قیمت اوراق'!A:Q,9,0),0)</f>
        <v>831803112</v>
      </c>
      <c r="F37" s="9"/>
      <c r="G37" s="9">
        <f>IFERROR(VLOOKUP(A37,'درآمد ناشی از فروش'!A:Q,9,0),0)</f>
        <v>0</v>
      </c>
      <c r="H37" s="9"/>
      <c r="I37" s="9">
        <f t="shared" si="2"/>
        <v>831803112</v>
      </c>
      <c r="J37" s="9"/>
      <c r="K37" s="1">
        <f t="shared" si="0"/>
        <v>2.3713084169450495E-4</v>
      </c>
      <c r="L37" s="9"/>
      <c r="M37" s="9">
        <f>IFERROR(VLOOKUP(A37,'درآمد سود سهام'!A:S,19,0),0)</f>
        <v>590682065</v>
      </c>
      <c r="N37" s="9"/>
      <c r="O37" s="9">
        <f>IFERROR(VLOOKUP(A37,'درآمد ناشی از تغییر قیمت اوراق'!A:Q,17,0),0)</f>
        <v>6067706262</v>
      </c>
      <c r="P37" s="9"/>
      <c r="Q37" s="9">
        <f>IFERROR(VLOOKUP(A37,'درآمد ناشی از فروش'!A:Q,17,0),0)</f>
        <v>-2477550123</v>
      </c>
      <c r="R37" s="9"/>
      <c r="S37" s="9">
        <f t="shared" si="3"/>
        <v>4180838204</v>
      </c>
      <c r="T37" s="9"/>
      <c r="U37" s="1">
        <f t="shared" si="1"/>
        <v>7.2183695293135178E-4</v>
      </c>
    </row>
    <row r="38" spans="1:21" ht="21" x14ac:dyDescent="0.55000000000000004">
      <c r="A38" s="25" t="s">
        <v>97</v>
      </c>
      <c r="C38" s="9">
        <f>IFERROR(VLOOKUP(A38,'درآمد سود سهام'!A:S,13,0),0)</f>
        <v>0</v>
      </c>
      <c r="D38" s="9"/>
      <c r="E38" s="9">
        <f>IFERROR(VLOOKUP(A38,'درآمد ناشی از تغییر قیمت اوراق'!A:Q,9,0),0)</f>
        <v>433848927894</v>
      </c>
      <c r="F38" s="9"/>
      <c r="G38" s="9">
        <f>IFERROR(VLOOKUP(A38,'درآمد ناشی از فروش'!A:Q,9,0),0)</f>
        <v>12115119462</v>
      </c>
      <c r="H38" s="9"/>
      <c r="I38" s="9">
        <f t="shared" si="2"/>
        <v>445964047356</v>
      </c>
      <c r="J38" s="9"/>
      <c r="K38" s="1">
        <f t="shared" si="0"/>
        <v>0.12713565071997029</v>
      </c>
      <c r="L38" s="9"/>
      <c r="M38" s="9">
        <f>IFERROR(VLOOKUP(A38,'درآمد سود سهام'!A:S,19,0),0)</f>
        <v>0</v>
      </c>
      <c r="N38" s="9"/>
      <c r="O38" s="9">
        <f>IFERROR(VLOOKUP(A38,'درآمد ناشی از تغییر قیمت اوراق'!A:Q,17,0),0)</f>
        <v>546836093108</v>
      </c>
      <c r="P38" s="9"/>
      <c r="Q38" s="9">
        <f>IFERROR(VLOOKUP(A38,'درآمد ناشی از فروش'!A:Q,17,0),0)</f>
        <v>12115119462</v>
      </c>
      <c r="R38" s="9"/>
      <c r="S38" s="9">
        <f t="shared" si="3"/>
        <v>558951212570</v>
      </c>
      <c r="T38" s="9"/>
      <c r="U38" s="1">
        <f t="shared" si="1"/>
        <v>9.6504963940674204E-2</v>
      </c>
    </row>
    <row r="39" spans="1:21" ht="21" x14ac:dyDescent="0.55000000000000004">
      <c r="A39" s="25" t="s">
        <v>96</v>
      </c>
      <c r="C39" s="9">
        <f>IFERROR(VLOOKUP(A39,'درآمد سود سهام'!A:S,13,0),0)</f>
        <v>0</v>
      </c>
      <c r="D39" s="9"/>
      <c r="E39" s="9">
        <f>IFERROR(VLOOKUP(A39,'درآمد ناشی از تغییر قیمت اوراق'!A:Q,9,0),0)</f>
        <v>10886873925</v>
      </c>
      <c r="F39" s="9"/>
      <c r="G39" s="9">
        <f>IFERROR(VLOOKUP(A39,'درآمد ناشی از فروش'!A:Q,9,0),0)</f>
        <v>0</v>
      </c>
      <c r="H39" s="9"/>
      <c r="I39" s="9">
        <f t="shared" si="2"/>
        <v>10886873925</v>
      </c>
      <c r="J39" s="9"/>
      <c r="K39" s="1">
        <f t="shared" si="0"/>
        <v>3.1036353916132123E-3</v>
      </c>
      <c r="L39" s="9"/>
      <c r="M39" s="9">
        <f>IFERROR(VLOOKUP(A39,'درآمد سود سهام'!A:S,19,0),0)</f>
        <v>1609308022</v>
      </c>
      <c r="N39" s="9"/>
      <c r="O39" s="9">
        <f>IFERROR(VLOOKUP(A39,'درآمد ناشی از تغییر قیمت اوراق'!A:Q,17,0),0)</f>
        <v>14370970310</v>
      </c>
      <c r="P39" s="9"/>
      <c r="Q39" s="9">
        <f>IFERROR(VLOOKUP(A39,'درآمد ناشی از فروش'!A:Q,17,0),0)</f>
        <v>0</v>
      </c>
      <c r="R39" s="9"/>
      <c r="S39" s="9">
        <f t="shared" si="3"/>
        <v>15980278332</v>
      </c>
      <c r="T39" s="9"/>
      <c r="U39" s="1">
        <f t="shared" si="1"/>
        <v>2.7590532939374625E-3</v>
      </c>
    </row>
    <row r="40" spans="1:21" ht="21" x14ac:dyDescent="0.55000000000000004">
      <c r="A40" s="25" t="s">
        <v>101</v>
      </c>
      <c r="C40" s="9">
        <f>IFERROR(VLOOKUP(A40,'درآمد سود سهام'!A:S,13,0),0)</f>
        <v>0</v>
      </c>
      <c r="D40" s="9"/>
      <c r="E40" s="9">
        <f>IFERROR(VLOOKUP(A40,'درآمد ناشی از تغییر قیمت اوراق'!A:Q,9,0),0)</f>
        <v>59655273</v>
      </c>
      <c r="F40" s="9"/>
      <c r="G40" s="9">
        <f>IFERROR(VLOOKUP(A40,'درآمد ناشی از فروش'!A:Q,9,0),0)</f>
        <v>0</v>
      </c>
      <c r="H40" s="9"/>
      <c r="I40" s="9">
        <f t="shared" si="2"/>
        <v>59655273</v>
      </c>
      <c r="J40" s="9"/>
      <c r="K40" s="1">
        <f>+I40/$I$58</f>
        <v>1.7006554668919626E-5</v>
      </c>
      <c r="L40" s="9"/>
      <c r="M40" s="9">
        <f>IFERROR(VLOOKUP(A40,'درآمد سود سهام'!A:S,19,0),0)</f>
        <v>0</v>
      </c>
      <c r="N40" s="9"/>
      <c r="O40" s="9">
        <f>IFERROR(VLOOKUP(A40,'درآمد ناشی از تغییر قیمت اوراق'!A:Q,17,0),0)</f>
        <v>225325854</v>
      </c>
      <c r="P40" s="9"/>
      <c r="Q40" s="9">
        <f>IFERROR(VLOOKUP(A40,'درآمد ناشی از فروش'!A:Q,17,0),0)</f>
        <v>0</v>
      </c>
      <c r="R40" s="9"/>
      <c r="S40" s="9">
        <f t="shared" si="3"/>
        <v>225325854</v>
      </c>
      <c r="T40" s="9"/>
      <c r="U40" s="1">
        <f>+S40/$S$58</f>
        <v>3.8903329890260125E-5</v>
      </c>
    </row>
    <row r="41" spans="1:21" ht="21" x14ac:dyDescent="0.55000000000000004">
      <c r="A41" s="25" t="s">
        <v>104</v>
      </c>
      <c r="C41" s="9">
        <f>IFERROR(VLOOKUP(A41,'درآمد سود سهام'!A:S,13,0),0)</f>
        <v>0</v>
      </c>
      <c r="D41" s="9"/>
      <c r="E41" s="9">
        <f>IFERROR(VLOOKUP(A41,'درآمد ناشی از تغییر قیمت اوراق'!A:Q,9,0),0)</f>
        <v>0</v>
      </c>
      <c r="F41" s="9"/>
      <c r="G41" s="9">
        <f>IFERROR(VLOOKUP(A41,'درآمد ناشی از فروش'!A:Q,9,0),0)</f>
        <v>0</v>
      </c>
      <c r="H41" s="9"/>
      <c r="I41" s="9">
        <f t="shared" si="2"/>
        <v>0</v>
      </c>
      <c r="J41" s="9"/>
      <c r="K41" s="1">
        <f>+I41/$I$58</f>
        <v>0</v>
      </c>
      <c r="L41" s="9"/>
      <c r="M41" s="9">
        <f>IFERROR(VLOOKUP(A41,'درآمد سود سهام'!A:S,19,0),0)</f>
        <v>2740000000</v>
      </c>
      <c r="N41" s="9"/>
      <c r="O41" s="9">
        <f>IFERROR(VLOOKUP(A41,'درآمد ناشی از تغییر قیمت اوراق'!A:Q,17,0),0)</f>
        <v>0</v>
      </c>
      <c r="P41" s="9"/>
      <c r="Q41" s="9">
        <f>IFERROR(VLOOKUP(A41,'درآمد ناشی از فروش'!A:Q,17,0),0)</f>
        <v>450291633</v>
      </c>
      <c r="R41" s="9"/>
      <c r="S41" s="9">
        <f t="shared" si="3"/>
        <v>3190291633</v>
      </c>
      <c r="T41" s="9"/>
      <c r="U41" s="1">
        <f>+S41/$S$58</f>
        <v>5.508154774140373E-4</v>
      </c>
    </row>
    <row r="42" spans="1:21" ht="21" x14ac:dyDescent="0.55000000000000004">
      <c r="A42" s="25" t="s">
        <v>103</v>
      </c>
      <c r="C42" s="9">
        <f>IFERROR(VLOOKUP(A42,'درآمد سود سهام'!A:S,13,0),0)</f>
        <v>0</v>
      </c>
      <c r="D42" s="9"/>
      <c r="E42" s="9">
        <f>IFERROR(VLOOKUP(A42,'درآمد ناشی از تغییر قیمت اوراق'!A:Q,9,0),0)</f>
        <v>43169470987</v>
      </c>
      <c r="F42" s="9"/>
      <c r="G42" s="9">
        <f>IFERROR(VLOOKUP(A42,'درآمد ناشی از فروش'!A:Q,9,0),0)</f>
        <v>0</v>
      </c>
      <c r="H42" s="9"/>
      <c r="I42" s="9">
        <f t="shared" si="2"/>
        <v>43169470987</v>
      </c>
      <c r="J42" s="9"/>
      <c r="K42" s="1">
        <f>+I42/$I$58</f>
        <v>1.2306774094701657E-2</v>
      </c>
      <c r="L42" s="9"/>
      <c r="M42" s="9">
        <f>IFERROR(VLOOKUP(A42,'درآمد سود سهام'!A:S,19,0),0)</f>
        <v>0</v>
      </c>
      <c r="N42" s="9"/>
      <c r="O42" s="9">
        <f>IFERROR(VLOOKUP(A42,'درآمد ناشی از تغییر قیمت اوراق'!A:Q,17,0),0)</f>
        <v>173906873556</v>
      </c>
      <c r="P42" s="9"/>
      <c r="Q42" s="9">
        <f>IFERROR(VLOOKUP(A42,'درآمد ناشی از فروش'!A:Q,17,0),0)</f>
        <v>2317530524</v>
      </c>
      <c r="R42" s="9"/>
      <c r="S42" s="9">
        <f t="shared" si="3"/>
        <v>176224404080</v>
      </c>
      <c r="T42" s="9"/>
      <c r="U42" s="1">
        <f>+S42/$S$58</f>
        <v>3.0425785611973059E-2</v>
      </c>
    </row>
    <row r="43" spans="1:21" ht="21" x14ac:dyDescent="0.55000000000000004">
      <c r="A43" s="25" t="s">
        <v>105</v>
      </c>
      <c r="C43" s="9">
        <f>IFERROR(VLOOKUP(A43,'درآمد سود سهام'!A:S,13,0),0)</f>
        <v>0</v>
      </c>
      <c r="D43" s="9"/>
      <c r="E43" s="9">
        <f>IFERROR(VLOOKUP(A43,'درآمد ناشی از تغییر قیمت اوراق'!A:Q,9,0),0)</f>
        <v>179875956</v>
      </c>
      <c r="F43" s="9"/>
      <c r="G43" s="9">
        <f>IFERROR(VLOOKUP(A43,'درآمد ناشی از فروش'!A:Q,9,0),0)</f>
        <v>5165994897</v>
      </c>
      <c r="H43" s="9"/>
      <c r="I43" s="9">
        <f t="shared" si="2"/>
        <v>5345870853</v>
      </c>
      <c r="J43" s="9"/>
      <c r="K43" s="1">
        <f>+I43/$I$58</f>
        <v>1.524003501157869E-3</v>
      </c>
      <c r="L43" s="9"/>
      <c r="M43" s="9">
        <f>IFERROR(VLOOKUP(A43,'درآمد سود سهام'!A:S,19,0),0)</f>
        <v>1443700000</v>
      </c>
      <c r="N43" s="9"/>
      <c r="O43" s="9">
        <f>IFERROR(VLOOKUP(A43,'درآمد ناشی از تغییر قیمت اوراق'!A:Q,17,0),0)</f>
        <v>10630697710</v>
      </c>
      <c r="P43" s="9"/>
      <c r="Q43" s="9">
        <f>IFERROR(VLOOKUP(A43,'درآمد ناشی از فروش'!A:Q,17,0),0)</f>
        <v>5165994897</v>
      </c>
      <c r="R43" s="9"/>
      <c r="S43" s="9">
        <f t="shared" si="3"/>
        <v>17240392607</v>
      </c>
      <c r="T43" s="9"/>
      <c r="U43" s="1">
        <f>+S43/$S$58</f>
        <v>2.9766166159863874E-3</v>
      </c>
    </row>
    <row r="44" spans="1:21" ht="21" x14ac:dyDescent="0.55000000000000004">
      <c r="A44" s="25" t="s">
        <v>106</v>
      </c>
      <c r="C44" s="9">
        <f>IFERROR(VLOOKUP(A44,'درآمد سود سهام'!A:S,13,0),0)</f>
        <v>0</v>
      </c>
      <c r="D44" s="9"/>
      <c r="E44" s="9">
        <f>IFERROR(VLOOKUP(A44,'درآمد ناشی از تغییر قیمت اوراق'!A:Q,9,0),0)</f>
        <v>41375684144</v>
      </c>
      <c r="F44" s="9"/>
      <c r="G44" s="9">
        <f>IFERROR(VLOOKUP(A44,'درآمد ناشی از فروش'!A:Q,9,0),0)</f>
        <v>0</v>
      </c>
      <c r="H44" s="9"/>
      <c r="I44" s="9">
        <f t="shared" si="2"/>
        <v>41375684144</v>
      </c>
      <c r="J44" s="9"/>
      <c r="K44" s="1">
        <f>+I44/$I$58</f>
        <v>1.1795400456199185E-2</v>
      </c>
      <c r="L44" s="9"/>
      <c r="M44" s="9">
        <f>IFERROR(VLOOKUP(A44,'درآمد سود سهام'!A:S,19,0),0)</f>
        <v>0</v>
      </c>
      <c r="N44" s="9"/>
      <c r="O44" s="9">
        <f>IFERROR(VLOOKUP(A44,'درآمد ناشی از تغییر قیمت اوراق'!A:Q,17,0),0)</f>
        <v>74776368353</v>
      </c>
      <c r="P44" s="9"/>
      <c r="Q44" s="9">
        <f>IFERROR(VLOOKUP(A44,'درآمد ناشی از فروش'!A:Q,17,0),0)</f>
        <v>0</v>
      </c>
      <c r="R44" s="9"/>
      <c r="S44" s="9">
        <f t="shared" si="3"/>
        <v>74776368353</v>
      </c>
      <c r="T44" s="9"/>
      <c r="U44" s="1">
        <f>+S44/$S$58</f>
        <v>1.2910412517652617E-2</v>
      </c>
    </row>
    <row r="45" spans="1:21" ht="21" x14ac:dyDescent="0.55000000000000004">
      <c r="A45" s="25" t="s">
        <v>120</v>
      </c>
      <c r="C45" s="9">
        <f>IFERROR(VLOOKUP(A45,'درآمد سود سهام'!A:S,13,0),0)</f>
        <v>0</v>
      </c>
      <c r="D45" s="9"/>
      <c r="E45" s="9">
        <f>IFERROR(VLOOKUP(A45,'درآمد ناشی از تغییر قیمت اوراق'!A:Q,9,0),0)</f>
        <v>-576013700</v>
      </c>
      <c r="F45" s="9"/>
      <c r="G45" s="9">
        <f>IFERROR(VLOOKUP(A45,'درآمد ناشی از فروش'!A:Q,9,0),0)</f>
        <v>0</v>
      </c>
      <c r="H45" s="9"/>
      <c r="I45" s="9">
        <f t="shared" ref="I45:I52" si="4">+G45+E45+C45</f>
        <v>-576013700</v>
      </c>
      <c r="J45" s="9"/>
      <c r="K45" s="1">
        <f t="shared" ref="K45:K52" si="5">+I45/$I$58</f>
        <v>-1.6421026988002669E-4</v>
      </c>
      <c r="L45" s="9"/>
      <c r="M45" s="9">
        <f>IFERROR(VLOOKUP(A45,'درآمد سود سهام'!A:S,19,0),0)</f>
        <v>0</v>
      </c>
      <c r="N45" s="9"/>
      <c r="O45" s="9">
        <f>IFERROR(VLOOKUP(A45,'درآمد ناشی از تغییر قیمت اوراق'!A:Q,17,0),0)</f>
        <v>-576013700</v>
      </c>
      <c r="P45" s="9"/>
      <c r="Q45" s="9">
        <f>IFERROR(VLOOKUP(A45,'درآمد ناشی از فروش'!A:Q,17,0),0)</f>
        <v>0</v>
      </c>
      <c r="R45" s="9"/>
      <c r="S45" s="9">
        <f t="shared" ref="S45:S52" si="6">+Q45+O45+M45</f>
        <v>-576013700</v>
      </c>
      <c r="T45" s="9"/>
      <c r="U45" s="1">
        <f t="shared" ref="U45:U52" si="7">+S45/$S$58</f>
        <v>-9.9450864579478423E-5</v>
      </c>
    </row>
    <row r="46" spans="1:21" ht="21" x14ac:dyDescent="0.55000000000000004">
      <c r="A46" s="25" t="s">
        <v>122</v>
      </c>
      <c r="C46" s="9">
        <f>IFERROR(VLOOKUP(A46,'درآمد سود سهام'!A:S,13,0),0)</f>
        <v>0</v>
      </c>
      <c r="D46" s="9"/>
      <c r="E46" s="9">
        <f>IFERROR(VLOOKUP(A46,'درآمد ناشی از تغییر قیمت اوراق'!A:Q,9,0),0)</f>
        <v>1553701912</v>
      </c>
      <c r="F46" s="9"/>
      <c r="G46" s="9">
        <f>IFERROR(VLOOKUP(A46,'درآمد ناشی از فروش'!A:Q,9,0),0)</f>
        <v>0</v>
      </c>
      <c r="H46" s="9"/>
      <c r="I46" s="9">
        <f t="shared" si="4"/>
        <v>1553701912</v>
      </c>
      <c r="J46" s="9"/>
      <c r="K46" s="1">
        <f t="shared" si="5"/>
        <v>4.4293010788221435E-4</v>
      </c>
      <c r="L46" s="9"/>
      <c r="M46" s="9">
        <f>IFERROR(VLOOKUP(A46,'درآمد سود سهام'!A:S,19,0),0)</f>
        <v>0</v>
      </c>
      <c r="N46" s="9"/>
      <c r="O46" s="9">
        <f>IFERROR(VLOOKUP(A46,'درآمد ناشی از تغییر قیمت اوراق'!A:Q,17,0),0)</f>
        <v>1553701912</v>
      </c>
      <c r="P46" s="9"/>
      <c r="Q46" s="9">
        <f>IFERROR(VLOOKUP(A46,'درآمد ناشی از فروش'!A:Q,17,0),0)</f>
        <v>0</v>
      </c>
      <c r="R46" s="9"/>
      <c r="S46" s="9">
        <f t="shared" si="6"/>
        <v>1553701912</v>
      </c>
      <c r="T46" s="9"/>
      <c r="U46" s="1">
        <f t="shared" si="7"/>
        <v>2.6825229755331984E-4</v>
      </c>
    </row>
    <row r="47" spans="1:21" ht="21" x14ac:dyDescent="0.55000000000000004">
      <c r="A47" s="25" t="s">
        <v>123</v>
      </c>
      <c r="C47" s="9">
        <f>IFERROR(VLOOKUP(A47,'درآمد سود سهام'!A:S,13,0),0)</f>
        <v>598119543</v>
      </c>
      <c r="D47" s="9"/>
      <c r="E47" s="9">
        <f>IFERROR(VLOOKUP(A47,'درآمد ناشی از تغییر قیمت اوراق'!A:Q,9,0),0)</f>
        <v>752563753</v>
      </c>
      <c r="F47" s="9"/>
      <c r="G47" s="9">
        <f>IFERROR(VLOOKUP(A47,'درآمد ناشی از فروش'!A:Q,9,0),0)</f>
        <v>0</v>
      </c>
      <c r="H47" s="9"/>
      <c r="I47" s="9">
        <f t="shared" si="4"/>
        <v>1350683296</v>
      </c>
      <c r="J47" s="9"/>
      <c r="K47" s="1">
        <f t="shared" si="5"/>
        <v>3.850534606357522E-4</v>
      </c>
      <c r="L47" s="9"/>
      <c r="M47" s="9">
        <f>IFERROR(VLOOKUP(A47,'درآمد سود سهام'!A:S,19,0),0)</f>
        <v>598119543</v>
      </c>
      <c r="N47" s="9"/>
      <c r="O47" s="9">
        <f>IFERROR(VLOOKUP(A47,'درآمد ناشی از تغییر قیمت اوراق'!A:Q,17,0),0)</f>
        <v>752563753</v>
      </c>
      <c r="P47" s="9"/>
      <c r="Q47" s="9">
        <f>IFERROR(VLOOKUP(A47,'درآمد ناشی از فروش'!A:Q,17,0),0)</f>
        <v>0</v>
      </c>
      <c r="R47" s="9"/>
      <c r="S47" s="9">
        <f t="shared" si="6"/>
        <v>1350683296</v>
      </c>
      <c r="T47" s="9"/>
      <c r="U47" s="1">
        <f t="shared" si="7"/>
        <v>2.3320039360220004E-4</v>
      </c>
    </row>
    <row r="48" spans="1:21" ht="21" x14ac:dyDescent="0.55000000000000004">
      <c r="A48" s="25" t="s">
        <v>121</v>
      </c>
      <c r="C48" s="9">
        <f>IFERROR(VLOOKUP(A48,'درآمد سود سهام'!A:S,13,0),0)</f>
        <v>0</v>
      </c>
      <c r="D48" s="9"/>
      <c r="E48" s="9">
        <f>IFERROR(VLOOKUP(A48,'درآمد ناشی از تغییر قیمت اوراق'!A:Q,9,0),0)</f>
        <v>-290000000</v>
      </c>
      <c r="F48" s="9"/>
      <c r="G48" s="9">
        <f>IFERROR(VLOOKUP(A48,'درآمد ناشی از فروش'!A:Q,9,0),0)</f>
        <v>0</v>
      </c>
      <c r="H48" s="9"/>
      <c r="I48" s="9">
        <f t="shared" si="4"/>
        <v>-290000000</v>
      </c>
      <c r="J48" s="9"/>
      <c r="K48" s="1">
        <f t="shared" si="5"/>
        <v>-8.267334312570645E-5</v>
      </c>
      <c r="L48" s="9"/>
      <c r="M48" s="9">
        <f>IFERROR(VLOOKUP(A48,'درآمد سود سهام'!A:S,19,0),0)</f>
        <v>0</v>
      </c>
      <c r="N48" s="9"/>
      <c r="O48" s="9">
        <f>IFERROR(VLOOKUP(A48,'درآمد ناشی از تغییر قیمت اوراق'!A:Q,17,0),0)</f>
        <v>-290000000</v>
      </c>
      <c r="P48" s="9"/>
      <c r="Q48" s="9">
        <f>IFERROR(VLOOKUP(A48,'درآمد ناشی از فروش'!A:Q,17,0),0)</f>
        <v>0</v>
      </c>
      <c r="R48" s="9"/>
      <c r="S48" s="9">
        <f t="shared" si="6"/>
        <v>-290000000</v>
      </c>
      <c r="T48" s="9"/>
      <c r="U48" s="1">
        <f t="shared" si="7"/>
        <v>-5.0069556901248604E-5</v>
      </c>
    </row>
    <row r="49" spans="1:21" ht="21" x14ac:dyDescent="0.55000000000000004">
      <c r="A49" s="25" t="s">
        <v>102</v>
      </c>
      <c r="C49" s="9">
        <f>IFERROR(VLOOKUP(A49,'درآمد سود سهام'!A:S,13,0),0)</f>
        <v>0</v>
      </c>
      <c r="D49" s="9"/>
      <c r="E49" s="9">
        <f>IFERROR(VLOOKUP(A49,'درآمد ناشی از تغییر قیمت اوراق'!A:Q,9,0),0)</f>
        <v>1</v>
      </c>
      <c r="F49" s="9"/>
      <c r="G49" s="9">
        <f>IFERROR(VLOOKUP(A49,'درآمد ناشی از فروش'!A:Q,9,0),0)</f>
        <v>0</v>
      </c>
      <c r="H49" s="9"/>
      <c r="I49" s="9">
        <f t="shared" si="4"/>
        <v>1</v>
      </c>
      <c r="J49" s="9"/>
      <c r="K49" s="1">
        <f t="shared" si="5"/>
        <v>2.8508049353691881E-13</v>
      </c>
      <c r="L49" s="9"/>
      <c r="M49" s="9">
        <f>IFERROR(VLOOKUP(A49,'درآمد سود سهام'!A:S,19,0),0)</f>
        <v>233706147</v>
      </c>
      <c r="N49" s="9"/>
      <c r="O49" s="9">
        <f>IFERROR(VLOOKUP(A49,'درآمد ناشی از تغییر قیمت اوراق'!A:Q,17,0),0)</f>
        <v>-807683473</v>
      </c>
      <c r="P49" s="9"/>
      <c r="Q49" s="9">
        <f>IFERROR(VLOOKUP(A49,'درآمد ناشی از فروش'!A:Q,17,0),0)</f>
        <v>0</v>
      </c>
      <c r="R49" s="9"/>
      <c r="S49" s="9">
        <f t="shared" si="6"/>
        <v>-573977326</v>
      </c>
      <c r="T49" s="9"/>
      <c r="U49" s="1">
        <f t="shared" si="7"/>
        <v>-9.9099277186839732E-5</v>
      </c>
    </row>
    <row r="50" spans="1:21" ht="21" x14ac:dyDescent="0.55000000000000004">
      <c r="A50" s="25" t="s">
        <v>107</v>
      </c>
      <c r="C50" s="9">
        <f>IFERROR(VLOOKUP(A50,'درآمد سود سهام'!A:S,13,0),0)</f>
        <v>0</v>
      </c>
      <c r="D50" s="9"/>
      <c r="E50" s="9">
        <f>IFERROR(VLOOKUP(A50,'درآمد ناشی از تغییر قیمت اوراق'!A:Q,9,0),0)</f>
        <v>-841444960</v>
      </c>
      <c r="F50" s="9"/>
      <c r="G50" s="9">
        <f>IFERROR(VLOOKUP(A50,'درآمد ناشی از فروش'!A:Q,9,0),0)</f>
        <v>0</v>
      </c>
      <c r="H50" s="9"/>
      <c r="I50" s="9">
        <f t="shared" ref="I50:I52" si="8">+G50+E50+C50</f>
        <v>-841444960</v>
      </c>
      <c r="J50" s="9"/>
      <c r="K50" s="1">
        <f t="shared" ref="K50:K52" si="9">+I50/$I$58</f>
        <v>-2.3987954448095289E-4</v>
      </c>
      <c r="L50" s="9"/>
      <c r="M50" s="9">
        <f>IFERROR(VLOOKUP(A50,'درآمد سود سهام'!A:S,19,0),0)</f>
        <v>3895500000</v>
      </c>
      <c r="N50" s="9"/>
      <c r="O50" s="9">
        <f>IFERROR(VLOOKUP(A50,'درآمد ناشی از تغییر قیمت اوراق'!A:Q,17,0),0)</f>
        <v>1725637759</v>
      </c>
      <c r="P50" s="9"/>
      <c r="Q50" s="9">
        <f>IFERROR(VLOOKUP(A50,'درآمد ناشی از فروش'!A:Q,17,0),0)</f>
        <v>2922067314</v>
      </c>
      <c r="R50" s="9"/>
      <c r="S50" s="9">
        <f t="shared" ref="S50:S52" si="10">+Q50+O50+M50</f>
        <v>8543205073</v>
      </c>
      <c r="T50" s="9"/>
      <c r="U50" s="1">
        <f t="shared" ref="U50:U52" si="11">+S50/$S$58</f>
        <v>1.475015491453825E-3</v>
      </c>
    </row>
    <row r="51" spans="1:21" ht="21" x14ac:dyDescent="0.55000000000000004">
      <c r="A51" s="25" t="s">
        <v>127</v>
      </c>
      <c r="C51" s="9">
        <f>IFERROR(VLOOKUP(A51,'درآمد سود سهام'!A:S,13,0),0)</f>
        <v>0</v>
      </c>
      <c r="D51" s="9"/>
      <c r="E51" s="9">
        <f>IFERROR(VLOOKUP(A51,'درآمد ناشی از تغییر قیمت اوراق'!A:Q,9,0),0)</f>
        <v>0</v>
      </c>
      <c r="F51" s="9"/>
      <c r="G51" s="9">
        <f>IFERROR(VLOOKUP(A51,'درآمد ناشی از فروش'!A:Q,9,0),0)</f>
        <v>-6020447</v>
      </c>
      <c r="H51" s="9"/>
      <c r="I51" s="9">
        <f t="shared" si="8"/>
        <v>-6020447</v>
      </c>
      <c r="J51" s="9"/>
      <c r="K51" s="1">
        <f t="shared" si="9"/>
        <v>-1.7163120020728621E-6</v>
      </c>
      <c r="L51" s="9"/>
      <c r="M51" s="9">
        <f>IFERROR(VLOOKUP(A51,'درآمد سود سهام'!A:S,19,0),0)</f>
        <v>0</v>
      </c>
      <c r="N51" s="9"/>
      <c r="O51" s="9">
        <f>IFERROR(VLOOKUP(A51,'درآمد ناشی از تغییر قیمت اوراق'!A:Q,17,0),0)</f>
        <v>0</v>
      </c>
      <c r="P51" s="9"/>
      <c r="Q51" s="9">
        <f>IFERROR(VLOOKUP(A51,'درآمد ناشی از فروش'!A:Q,17,0),0)</f>
        <v>-6020447</v>
      </c>
      <c r="R51" s="9"/>
      <c r="S51" s="9">
        <f t="shared" si="10"/>
        <v>-6020447</v>
      </c>
      <c r="T51" s="9"/>
      <c r="U51" s="1">
        <f t="shared" si="11"/>
        <v>-1.0394521159912119E-6</v>
      </c>
    </row>
    <row r="52" spans="1:21" ht="21" x14ac:dyDescent="0.55000000000000004">
      <c r="A52" s="25" t="s">
        <v>70</v>
      </c>
      <c r="C52" s="9">
        <f>IFERROR(VLOOKUP(A52,'درآمد سود سهام'!A:S,13,0),0)</f>
        <v>0</v>
      </c>
      <c r="D52" s="9"/>
      <c r="E52" s="9">
        <f>IFERROR(VLOOKUP(A52,'درآمد ناشی از تغییر قیمت اوراق'!A:Q,9,0),0)</f>
        <v>58242519154</v>
      </c>
      <c r="F52" s="9"/>
      <c r="G52" s="9">
        <f>IFERROR(VLOOKUP(A52,'درآمد ناشی از فروش'!A:Q,9,0),0)</f>
        <v>-24790931536</v>
      </c>
      <c r="H52" s="9"/>
      <c r="I52" s="9">
        <f t="shared" si="8"/>
        <v>33451587618</v>
      </c>
      <c r="J52" s="9"/>
      <c r="K52" s="1">
        <f t="shared" si="9"/>
        <v>9.5363951077329211E-3</v>
      </c>
      <c r="L52" s="9"/>
      <c r="M52" s="9">
        <f>IFERROR(VLOOKUP(A52,'درآمد سود سهام'!A:S,19,0),0)</f>
        <v>33117931465</v>
      </c>
      <c r="N52" s="9"/>
      <c r="O52" s="9">
        <f>IFERROR(VLOOKUP(A52,'درآمد ناشی از تغییر قیمت اوراق'!A:Q,17,0),0)</f>
        <v>-43709615692</v>
      </c>
      <c r="P52" s="9"/>
      <c r="Q52" s="9">
        <f>IFERROR(VLOOKUP(A52,'درآمد ناشی از فروش'!A:Q,17,0),0)</f>
        <v>-23185382583</v>
      </c>
      <c r="R52" s="9"/>
      <c r="S52" s="9">
        <f t="shared" si="10"/>
        <v>-33777066810</v>
      </c>
      <c r="T52" s="9"/>
      <c r="U52" s="1">
        <f t="shared" si="11"/>
        <v>-5.8317336848295546E-3</v>
      </c>
    </row>
    <row r="53" spans="1:21" ht="21" x14ac:dyDescent="0.55000000000000004">
      <c r="A53" s="25" t="s">
        <v>108</v>
      </c>
      <c r="C53" s="9">
        <f>IFERROR(VLOOKUP(A53,'درآمد سود سهام'!A:S,13,0),0)</f>
        <v>0</v>
      </c>
      <c r="D53" s="9"/>
      <c r="E53" s="9">
        <f>IFERROR(VLOOKUP(A53,'درآمد ناشی از تغییر قیمت اوراق'!A:Q,9,0),0)</f>
        <v>0</v>
      </c>
      <c r="F53" s="9"/>
      <c r="G53" s="9">
        <f>IFERROR(VLOOKUP(A53,'درآمد ناشی از فروش'!A:Q,9,0),0)</f>
        <v>0</v>
      </c>
      <c r="H53" s="9"/>
      <c r="I53" s="9">
        <f t="shared" ref="I53" si="12">+G53+E53+C53</f>
        <v>0</v>
      </c>
      <c r="J53" s="9"/>
      <c r="K53" s="1">
        <f>+I53/$I$58</f>
        <v>0</v>
      </c>
      <c r="L53" s="9"/>
      <c r="M53" s="9">
        <f>IFERROR(VLOOKUP(A53,'درآمد سود سهام'!A:S,19,0),0)</f>
        <v>0</v>
      </c>
      <c r="N53" s="9"/>
      <c r="O53" s="9">
        <f>IFERROR(VLOOKUP(A53,'درآمد ناشی از تغییر قیمت اوراق'!A:Q,17,0),0)</f>
        <v>0</v>
      </c>
      <c r="P53" s="9"/>
      <c r="Q53" s="9">
        <f>IFERROR(VLOOKUP(A53,'درآمد ناشی از فروش'!A:Q,17,0),0)</f>
        <v>-13241436523</v>
      </c>
      <c r="R53" s="9"/>
      <c r="S53" s="9">
        <f t="shared" ref="S53" si="13">+Q53+O53+M53</f>
        <v>-13241436523</v>
      </c>
      <c r="T53" s="9"/>
      <c r="U53" s="1">
        <f>+S53/$S$58</f>
        <v>-2.2861822739400689E-3</v>
      </c>
    </row>
    <row r="54" spans="1:21" ht="21" x14ac:dyDescent="0.55000000000000004">
      <c r="A54" s="25" t="s">
        <v>117</v>
      </c>
      <c r="C54" s="9">
        <f>IFERROR(VLOOKUP(A54,'درآمد سود سهام'!A:S,13,0),0)</f>
        <v>0</v>
      </c>
      <c r="D54" s="9"/>
      <c r="E54" s="9">
        <f>IFERROR(VLOOKUP(A54,'درآمد ناشی از تغییر قیمت اوراق'!A:Q,9,0),0)</f>
        <v>-1687495929</v>
      </c>
      <c r="F54" s="9"/>
      <c r="G54" s="9">
        <f>IFERROR(VLOOKUP(A54,'درآمد ناشی از فروش'!A:Q,9,0),0)</f>
        <v>10083391367</v>
      </c>
      <c r="H54" s="9"/>
      <c r="I54" s="9">
        <f t="shared" ref="I54:I55" si="14">+G54+E54+C54</f>
        <v>8395895438</v>
      </c>
      <c r="J54" s="9"/>
      <c r="K54" s="1">
        <f t="shared" ref="K54:K55" si="15">+I54/$I$58</f>
        <v>2.3935060151494048E-3</v>
      </c>
      <c r="L54" s="9"/>
      <c r="M54" s="9">
        <f>IFERROR(VLOOKUP(A54,'درآمد سود سهام'!A:S,19,0),0)</f>
        <v>0</v>
      </c>
      <c r="N54" s="9"/>
      <c r="O54" s="9">
        <f>IFERROR(VLOOKUP(A54,'درآمد ناشی از تغییر قیمت اوراق'!A:Q,17,0),0)</f>
        <v>7210923845</v>
      </c>
      <c r="P54" s="9"/>
      <c r="Q54" s="9">
        <f>IFERROR(VLOOKUP(A54,'درآمد ناشی از فروش'!A:Q,17,0),0)</f>
        <v>10083391367</v>
      </c>
      <c r="R54" s="9"/>
      <c r="S54" s="9">
        <f t="shared" ref="S54:S55" si="16">+Q54+O54+M54</f>
        <v>17294315212</v>
      </c>
      <c r="T54" s="9"/>
      <c r="U54" s="1">
        <f t="shared" ref="U54:U55" si="17">+S54/$S$58</f>
        <v>2.9859265502598735E-3</v>
      </c>
    </row>
    <row r="55" spans="1:21" ht="21" x14ac:dyDescent="0.55000000000000004">
      <c r="A55" s="25" t="s">
        <v>98</v>
      </c>
      <c r="C55" s="9">
        <f>IFERROR(VLOOKUP(A55,'درآمد سود سهام'!A:S,13,0),0)</f>
        <v>0</v>
      </c>
      <c r="D55" s="9"/>
      <c r="E55" s="9">
        <f>IFERROR(VLOOKUP(A55,'درآمد ناشی از تغییر قیمت اوراق'!A:Q,9,0),0)</f>
        <v>0</v>
      </c>
      <c r="F55" s="9"/>
      <c r="G55" s="9">
        <f>IFERROR(VLOOKUP(A55,'درآمد ناشی از فروش'!A:Q,9,0),0)</f>
        <v>0</v>
      </c>
      <c r="H55" s="9"/>
      <c r="I55" s="9">
        <f t="shared" si="14"/>
        <v>0</v>
      </c>
      <c r="J55" s="9"/>
      <c r="K55" s="1">
        <f t="shared" si="15"/>
        <v>0</v>
      </c>
      <c r="L55" s="9"/>
      <c r="M55" s="9">
        <f>IFERROR(VLOOKUP(A55,'درآمد سود سهام'!A:S,19,0),0)</f>
        <v>0</v>
      </c>
      <c r="N55" s="9"/>
      <c r="O55" s="9">
        <f>IFERROR(VLOOKUP(A55,'درآمد ناشی از تغییر قیمت اوراق'!A:Q,17,0),0)</f>
        <v>0</v>
      </c>
      <c r="P55" s="9"/>
      <c r="Q55" s="9">
        <f>IFERROR(VLOOKUP(A55,'درآمد ناشی از فروش'!A:Q,17,0),0)</f>
        <v>1522598549</v>
      </c>
      <c r="R55" s="9"/>
      <c r="S55" s="9">
        <f t="shared" si="16"/>
        <v>1522598549</v>
      </c>
      <c r="T55" s="9"/>
      <c r="U55" s="1">
        <f t="shared" si="17"/>
        <v>2.6288218857556573E-4</v>
      </c>
    </row>
    <row r="56" spans="1:21" ht="21" x14ac:dyDescent="0.55000000000000004">
      <c r="A56" s="25" t="s">
        <v>68</v>
      </c>
      <c r="C56" s="9">
        <f>IFERROR(VLOOKUP(A56,'درآمد سود سهام'!A:S,13,0),0)</f>
        <v>0</v>
      </c>
      <c r="D56" s="9"/>
      <c r="E56" s="9">
        <f>IFERROR(VLOOKUP(A56,'درآمد ناشی از تغییر قیمت اوراق'!A:Q,9,0),0)</f>
        <v>46960148757</v>
      </c>
      <c r="F56" s="9"/>
      <c r="G56" s="9">
        <f>IFERROR(VLOOKUP(A56,'درآمد ناشی از فروش'!A:Q,9,0),0)</f>
        <v>-22331012550</v>
      </c>
      <c r="H56" s="9"/>
      <c r="I56" s="9">
        <f t="shared" si="2"/>
        <v>24629136207</v>
      </c>
      <c r="J56" s="9"/>
      <c r="K56" s="1">
        <f>+I56/$I$58</f>
        <v>7.0212863052795558E-3</v>
      </c>
      <c r="L56" s="9"/>
      <c r="M56" s="9">
        <f>IFERROR(VLOOKUP(A56,'درآمد سود سهام'!A:S,19,0),0)</f>
        <v>13487065339</v>
      </c>
      <c r="N56" s="9"/>
      <c r="O56" s="9">
        <f>IFERROR(VLOOKUP(A56,'درآمد ناشی از تغییر قیمت اوراق'!A:Q,17,0),0)</f>
        <v>-5848229246</v>
      </c>
      <c r="P56" s="9"/>
      <c r="Q56" s="9">
        <f>IFERROR(VLOOKUP(A56,'درآمد ناشی از فروش'!A:Q,17,0),0)</f>
        <v>-22331012550</v>
      </c>
      <c r="R56" s="9"/>
      <c r="S56" s="9">
        <f t="shared" si="3"/>
        <v>-14692176457</v>
      </c>
      <c r="T56" s="9"/>
      <c r="U56" s="1">
        <f>+S56/$S$58</f>
        <v>-2.5366578107480918E-3</v>
      </c>
    </row>
    <row r="57" spans="1:21" ht="21.75" thickBot="1" x14ac:dyDescent="0.6">
      <c r="A57" s="25" t="s">
        <v>79</v>
      </c>
      <c r="C57" s="9">
        <f>IFERROR(VLOOKUP(A57,'درآمد سود سهام'!A:S,13,0),0)</f>
        <v>0</v>
      </c>
      <c r="D57" s="9"/>
      <c r="E57" s="9">
        <f>IFERROR(VLOOKUP(A57,'درآمد ناشی از تغییر قیمت اوراق'!A:Q,9,0),0)</f>
        <v>-21910924165</v>
      </c>
      <c r="F57" s="9"/>
      <c r="G57" s="9">
        <f>IFERROR(VLOOKUP(A57,'درآمد ناشی از فروش'!A:Q,9,0),0)</f>
        <v>0</v>
      </c>
      <c r="H57" s="9"/>
      <c r="I57" s="9">
        <f t="shared" si="2"/>
        <v>-21910924165</v>
      </c>
      <c r="J57" s="9"/>
      <c r="K57" s="1">
        <f>+I57/$I$58</f>
        <v>-6.2463770748082004E-3</v>
      </c>
      <c r="L57" s="9"/>
      <c r="M57" s="9">
        <f>IFERROR(VLOOKUP(A57,'درآمد سود سهام'!A:S,19,0),0)</f>
        <v>12334822433</v>
      </c>
      <c r="N57" s="9"/>
      <c r="O57" s="9">
        <f>IFERROR(VLOOKUP(A57,'درآمد ناشی از تغییر قیمت اوراق'!A:Q,17,0),0)</f>
        <v>68106112197</v>
      </c>
      <c r="P57" s="9"/>
      <c r="Q57" s="9">
        <f>IFERROR(VLOOKUP(A57,'درآمد ناشی از فروش'!A:Q,17,0),0)</f>
        <v>459527598</v>
      </c>
      <c r="R57" s="9"/>
      <c r="S57" s="9">
        <f t="shared" si="3"/>
        <v>80900462228</v>
      </c>
      <c r="T57" s="9"/>
      <c r="U57" s="1">
        <f>+S57/$S$58</f>
        <v>1.3967759644352274E-2</v>
      </c>
    </row>
    <row r="58" spans="1:21" s="25" customFormat="1" ht="21.75" thickBot="1" x14ac:dyDescent="0.6">
      <c r="A58" s="25" t="s">
        <v>15</v>
      </c>
      <c r="C58" s="4">
        <f>SUM(C8:C57)</f>
        <v>153823141031</v>
      </c>
      <c r="D58" s="3"/>
      <c r="E58" s="4">
        <f>SUM(E8:E57)</f>
        <v>3366154206603</v>
      </c>
      <c r="F58" s="3"/>
      <c r="G58" s="4">
        <f>SUM(G8:G57)</f>
        <v>-12196132605</v>
      </c>
      <c r="H58" s="3"/>
      <c r="I58" s="4">
        <f>SUM(I8:I57)</f>
        <v>3507781215029</v>
      </c>
      <c r="J58" s="3"/>
      <c r="K58" s="8">
        <f>SUM(K8:K57)</f>
        <v>1.0000000000000004</v>
      </c>
      <c r="L58" s="3"/>
      <c r="M58" s="4">
        <f>SUM(M8:M57)</f>
        <v>922039303650</v>
      </c>
      <c r="N58" s="3"/>
      <c r="O58" s="4">
        <f>SUM(O8:O57)</f>
        <v>4549225435443</v>
      </c>
      <c r="P58" s="3"/>
      <c r="Q58" s="4">
        <f>SUM(Q8:Q57)</f>
        <v>320677869306</v>
      </c>
      <c r="R58" s="3"/>
      <c r="S58" s="4">
        <f>SUM(S8:S57)</f>
        <v>5791942608399</v>
      </c>
      <c r="T58" s="3"/>
      <c r="U58" s="8">
        <f>SUM(U8:U57)</f>
        <v>1.0000000000000002</v>
      </c>
    </row>
    <row r="59" spans="1:21" ht="19.5" thickTop="1" x14ac:dyDescent="0.45"/>
  </sheetData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0042-E2B3-4562-9600-B63A93B87A34}">
  <dimension ref="A2:S43"/>
  <sheetViews>
    <sheetView rightToLeft="1" zoomScale="85" zoomScaleNormal="85" workbookViewId="0">
      <selection activeCell="C37" sqref="C37"/>
    </sheetView>
  </sheetViews>
  <sheetFormatPr defaultRowHeight="18.75" x14ac:dyDescent="0.2"/>
  <cols>
    <col min="1" max="1" width="29.875" style="9" bestFit="1" customWidth="1"/>
    <col min="2" max="2" width="0.875" style="9" customWidth="1"/>
    <col min="3" max="3" width="17.5" style="9" customWidth="1"/>
    <col min="4" max="4" width="0.875" style="9" customWidth="1"/>
    <col min="5" max="5" width="30.625" style="9" customWidth="1"/>
    <col min="6" max="6" width="0.875" style="9" customWidth="1"/>
    <col min="7" max="7" width="21" style="9" customWidth="1"/>
    <col min="8" max="8" width="0.875" style="9" customWidth="1"/>
    <col min="9" max="9" width="20.125" style="9" customWidth="1"/>
    <col min="10" max="10" width="0.875" style="9" customWidth="1"/>
    <col min="11" max="11" width="17.5" style="9" customWidth="1"/>
    <col min="12" max="12" width="0.875" style="9" customWidth="1"/>
    <col min="13" max="13" width="21" style="9" customWidth="1"/>
    <col min="14" max="14" width="0.875" style="9" customWidth="1"/>
    <col min="15" max="15" width="20.125" style="9" customWidth="1"/>
    <col min="16" max="16" width="0.875" style="9" customWidth="1"/>
    <col min="17" max="17" width="17.5" style="9" customWidth="1"/>
    <col min="18" max="18" width="0.875" style="9" customWidth="1"/>
    <col min="19" max="19" width="21" style="9" customWidth="1"/>
    <col min="20" max="20" width="0.875" style="9" customWidth="1"/>
    <col min="21" max="21" width="9.875" style="9" bestFit="1" customWidth="1"/>
    <col min="22" max="16384" width="9" style="9"/>
  </cols>
  <sheetData>
    <row r="2" spans="1:19" ht="26.25" x14ac:dyDescent="0.2">
      <c r="A2" s="71" t="str">
        <f>+درآمدها!A2</f>
        <v>صندوق سرمایه‌گذاری بخشی صنایع مفید - اکتان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</row>
    <row r="3" spans="1:19" ht="26.25" x14ac:dyDescent="0.2">
      <c r="A3" s="71" t="s">
        <v>23</v>
      </c>
      <c r="B3" s="71" t="s">
        <v>23</v>
      </c>
      <c r="C3" s="71" t="s">
        <v>23</v>
      </c>
      <c r="D3" s="71" t="s">
        <v>23</v>
      </c>
      <c r="E3" s="71" t="s">
        <v>23</v>
      </c>
      <c r="F3" s="71" t="s">
        <v>23</v>
      </c>
      <c r="G3" s="71" t="s">
        <v>23</v>
      </c>
      <c r="H3" s="71" t="s">
        <v>23</v>
      </c>
      <c r="I3" s="71" t="s">
        <v>23</v>
      </c>
      <c r="J3" s="71" t="s">
        <v>23</v>
      </c>
      <c r="K3" s="71" t="s">
        <v>23</v>
      </c>
      <c r="L3" s="71" t="s">
        <v>23</v>
      </c>
      <c r="M3" s="71" t="s">
        <v>23</v>
      </c>
      <c r="N3" s="71" t="s">
        <v>23</v>
      </c>
      <c r="O3" s="71" t="s">
        <v>23</v>
      </c>
      <c r="P3" s="71" t="s">
        <v>23</v>
      </c>
      <c r="Q3" s="71" t="s">
        <v>23</v>
      </c>
      <c r="R3" s="71" t="s">
        <v>23</v>
      </c>
      <c r="S3" s="71" t="s">
        <v>23</v>
      </c>
    </row>
    <row r="4" spans="1:19" ht="26.25" x14ac:dyDescent="0.2">
      <c r="A4" s="71" t="str">
        <f>+سهام!A4</f>
        <v>برای ماه منتهی به 1405/06/31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</row>
    <row r="6" spans="1:19" ht="27" thickBot="1" x14ac:dyDescent="0.25">
      <c r="A6" s="72" t="s">
        <v>3</v>
      </c>
      <c r="C6" s="72" t="s">
        <v>31</v>
      </c>
      <c r="D6" s="72" t="s">
        <v>31</v>
      </c>
      <c r="E6" s="72" t="s">
        <v>31</v>
      </c>
      <c r="F6" s="72" t="s">
        <v>31</v>
      </c>
      <c r="G6" s="72" t="s">
        <v>31</v>
      </c>
      <c r="I6" s="72" t="s">
        <v>25</v>
      </c>
      <c r="J6" s="72" t="s">
        <v>25</v>
      </c>
      <c r="K6" s="72" t="s">
        <v>25</v>
      </c>
      <c r="L6" s="72" t="s">
        <v>25</v>
      </c>
      <c r="M6" s="72" t="s">
        <v>25</v>
      </c>
      <c r="O6" s="72" t="s">
        <v>26</v>
      </c>
      <c r="P6" s="72" t="s">
        <v>26</v>
      </c>
      <c r="Q6" s="72" t="s">
        <v>26</v>
      </c>
      <c r="R6" s="72" t="s">
        <v>26</v>
      </c>
      <c r="S6" s="72" t="s">
        <v>26</v>
      </c>
    </row>
    <row r="7" spans="1:19" ht="27" thickBot="1" x14ac:dyDescent="0.25">
      <c r="A7" s="72" t="s">
        <v>3</v>
      </c>
      <c r="C7" s="53" t="s">
        <v>32</v>
      </c>
      <c r="E7" s="53" t="s">
        <v>33</v>
      </c>
      <c r="G7" s="53" t="s">
        <v>34</v>
      </c>
      <c r="I7" s="53" t="s">
        <v>35</v>
      </c>
      <c r="K7" s="53" t="s">
        <v>29</v>
      </c>
      <c r="M7" s="53" t="s">
        <v>36</v>
      </c>
      <c r="O7" s="53" t="s">
        <v>35</v>
      </c>
      <c r="Q7" s="53" t="s">
        <v>29</v>
      </c>
      <c r="S7" s="53" t="s">
        <v>36</v>
      </c>
    </row>
    <row r="8" spans="1:19" ht="21" x14ac:dyDescent="0.2">
      <c r="A8" s="3" t="s">
        <v>63</v>
      </c>
      <c r="C8" s="9" t="s">
        <v>100</v>
      </c>
      <c r="E8" s="9" t="s">
        <v>100</v>
      </c>
      <c r="G8" s="9">
        <v>0</v>
      </c>
      <c r="I8" s="9">
        <v>0</v>
      </c>
      <c r="K8" s="9">
        <v>0</v>
      </c>
      <c r="M8" s="9">
        <v>0</v>
      </c>
      <c r="O8" s="9">
        <v>33905621120</v>
      </c>
      <c r="Q8" s="9">
        <v>0</v>
      </c>
      <c r="S8" s="9">
        <f>+Q8+O8</f>
        <v>33905621120</v>
      </c>
    </row>
    <row r="9" spans="1:19" ht="21" x14ac:dyDescent="0.2">
      <c r="A9" s="3" t="s">
        <v>64</v>
      </c>
      <c r="C9" s="9" t="s">
        <v>100</v>
      </c>
      <c r="E9" s="9" t="s">
        <v>100</v>
      </c>
      <c r="G9" s="9">
        <v>0</v>
      </c>
      <c r="I9" s="9">
        <v>0</v>
      </c>
      <c r="K9" s="9">
        <v>0</v>
      </c>
      <c r="M9" s="9">
        <v>0</v>
      </c>
      <c r="O9" s="9">
        <v>19375464000</v>
      </c>
      <c r="Q9" s="9">
        <v>0</v>
      </c>
      <c r="S9" s="9">
        <f t="shared" ref="S9:S16" si="0">+Q9+O9</f>
        <v>19375464000</v>
      </c>
    </row>
    <row r="10" spans="1:19" ht="21" x14ac:dyDescent="0.2">
      <c r="A10" s="3" t="s">
        <v>85</v>
      </c>
      <c r="C10" s="9" t="s">
        <v>100</v>
      </c>
      <c r="E10" s="9" t="s">
        <v>100</v>
      </c>
      <c r="G10" s="9">
        <v>0</v>
      </c>
      <c r="I10" s="9">
        <v>0</v>
      </c>
      <c r="K10" s="9">
        <v>0</v>
      </c>
      <c r="M10" s="9">
        <v>0</v>
      </c>
      <c r="O10" s="9">
        <v>74238937696</v>
      </c>
      <c r="Q10" s="9">
        <v>-6790991812</v>
      </c>
      <c r="S10" s="9">
        <f t="shared" si="0"/>
        <v>67447945884</v>
      </c>
    </row>
    <row r="11" spans="1:19" ht="21" x14ac:dyDescent="0.2">
      <c r="A11" s="3" t="s">
        <v>91</v>
      </c>
      <c r="C11" s="9" t="s">
        <v>100</v>
      </c>
      <c r="E11" s="9" t="s">
        <v>100</v>
      </c>
      <c r="G11" s="9">
        <v>0</v>
      </c>
      <c r="I11" s="9">
        <v>0</v>
      </c>
      <c r="K11" s="9">
        <v>0</v>
      </c>
      <c r="M11" s="9">
        <v>0</v>
      </c>
      <c r="O11" s="9">
        <v>8398977300</v>
      </c>
      <c r="Q11" s="9">
        <v>0</v>
      </c>
      <c r="S11" s="9">
        <f t="shared" si="0"/>
        <v>8398977300</v>
      </c>
    </row>
    <row r="12" spans="1:19" ht="21" x14ac:dyDescent="0.2">
      <c r="A12" s="3" t="s">
        <v>105</v>
      </c>
      <c r="C12" s="9" t="s">
        <v>100</v>
      </c>
      <c r="E12" s="9" t="s">
        <v>100</v>
      </c>
      <c r="G12" s="9">
        <v>0</v>
      </c>
      <c r="I12" s="9">
        <v>0</v>
      </c>
      <c r="K12" s="9">
        <v>0</v>
      </c>
      <c r="M12" s="9">
        <v>0</v>
      </c>
      <c r="O12" s="9">
        <v>1443700000</v>
      </c>
      <c r="Q12" s="9">
        <v>0</v>
      </c>
      <c r="S12" s="9">
        <f t="shared" si="0"/>
        <v>1443700000</v>
      </c>
    </row>
    <row r="13" spans="1:19" ht="21" x14ac:dyDescent="0.2">
      <c r="A13" s="3" t="s">
        <v>82</v>
      </c>
      <c r="C13" s="9" t="s">
        <v>100</v>
      </c>
      <c r="E13" s="9" t="s">
        <v>100</v>
      </c>
      <c r="G13" s="9">
        <v>0</v>
      </c>
      <c r="I13" s="9">
        <v>0</v>
      </c>
      <c r="K13" s="9">
        <v>0</v>
      </c>
      <c r="M13" s="9">
        <v>0</v>
      </c>
      <c r="O13" s="9">
        <v>20755622530</v>
      </c>
      <c r="Q13" s="9">
        <v>0</v>
      </c>
      <c r="S13" s="9">
        <f t="shared" si="0"/>
        <v>20755622530</v>
      </c>
    </row>
    <row r="14" spans="1:19" ht="21" x14ac:dyDescent="0.2">
      <c r="A14" s="3" t="s">
        <v>87</v>
      </c>
      <c r="C14" s="9" t="s">
        <v>100</v>
      </c>
      <c r="E14" s="9" t="s">
        <v>100</v>
      </c>
      <c r="G14" s="9">
        <v>0</v>
      </c>
      <c r="I14" s="9">
        <v>0</v>
      </c>
      <c r="K14" s="9">
        <v>0</v>
      </c>
      <c r="M14" s="9">
        <v>0</v>
      </c>
      <c r="O14" s="9">
        <v>1593375000</v>
      </c>
      <c r="Q14" s="9">
        <v>0</v>
      </c>
      <c r="S14" s="9">
        <f t="shared" si="0"/>
        <v>1593375000</v>
      </c>
    </row>
    <row r="15" spans="1:19" ht="21" x14ac:dyDescent="0.2">
      <c r="A15" s="3" t="s">
        <v>104</v>
      </c>
      <c r="C15" s="9" t="s">
        <v>100</v>
      </c>
      <c r="E15" s="9" t="s">
        <v>100</v>
      </c>
      <c r="G15" s="9">
        <v>0</v>
      </c>
      <c r="I15" s="9">
        <v>0</v>
      </c>
      <c r="K15" s="9">
        <v>0</v>
      </c>
      <c r="M15" s="9">
        <v>0</v>
      </c>
      <c r="O15" s="9">
        <v>2740000000</v>
      </c>
      <c r="Q15" s="9">
        <v>0</v>
      </c>
      <c r="S15" s="9">
        <f t="shared" si="0"/>
        <v>2740000000</v>
      </c>
    </row>
    <row r="16" spans="1:19" ht="21" x14ac:dyDescent="0.2">
      <c r="A16" s="3" t="s">
        <v>73</v>
      </c>
      <c r="C16" s="9" t="s">
        <v>100</v>
      </c>
      <c r="E16" s="9" t="s">
        <v>100</v>
      </c>
      <c r="G16" s="9">
        <v>0</v>
      </c>
      <c r="I16" s="9">
        <v>0</v>
      </c>
      <c r="K16" s="9">
        <v>0</v>
      </c>
      <c r="M16" s="9">
        <v>0</v>
      </c>
      <c r="O16" s="9">
        <v>46593846690</v>
      </c>
      <c r="Q16" s="9">
        <v>-1542842606</v>
      </c>
      <c r="S16" s="9">
        <f t="shared" si="0"/>
        <v>45051004084</v>
      </c>
    </row>
    <row r="17" spans="1:19" ht="21" x14ac:dyDescent="0.2">
      <c r="A17" s="3" t="s">
        <v>69</v>
      </c>
      <c r="C17" s="9" t="s">
        <v>100</v>
      </c>
      <c r="E17" s="9" t="s">
        <v>100</v>
      </c>
      <c r="G17" s="9">
        <v>0</v>
      </c>
      <c r="I17" s="9">
        <v>0</v>
      </c>
      <c r="K17" s="9">
        <v>0</v>
      </c>
      <c r="M17" s="9">
        <v>0</v>
      </c>
      <c r="O17" s="9">
        <v>128344505400</v>
      </c>
      <c r="Q17" s="9">
        <v>0</v>
      </c>
      <c r="S17" s="9">
        <f t="shared" ref="S14:S41" si="1">+Q17+O17</f>
        <v>128344505400</v>
      </c>
    </row>
    <row r="18" spans="1:19" ht="21" x14ac:dyDescent="0.2">
      <c r="A18" s="3" t="s">
        <v>67</v>
      </c>
      <c r="C18" s="9" t="s">
        <v>100</v>
      </c>
      <c r="E18" s="9" t="s">
        <v>100</v>
      </c>
      <c r="G18" s="9">
        <v>0</v>
      </c>
      <c r="I18" s="9">
        <v>0</v>
      </c>
      <c r="K18" s="9">
        <v>0</v>
      </c>
      <c r="M18" s="9">
        <v>0</v>
      </c>
      <c r="O18" s="9">
        <v>12906655944</v>
      </c>
      <c r="Q18" s="9">
        <v>-1324776609</v>
      </c>
      <c r="S18" s="9">
        <f t="shared" si="1"/>
        <v>11581879335</v>
      </c>
    </row>
    <row r="19" spans="1:19" ht="21" x14ac:dyDescent="0.2">
      <c r="A19" s="3" t="s">
        <v>66</v>
      </c>
      <c r="C19" s="9" t="s">
        <v>124</v>
      </c>
      <c r="E19" s="9">
        <v>109385306</v>
      </c>
      <c r="G19" s="9">
        <v>600</v>
      </c>
      <c r="I19" s="9">
        <v>65631183600</v>
      </c>
      <c r="K19" s="9">
        <v>-667435765</v>
      </c>
      <c r="M19" s="9">
        <f t="shared" ref="M19:M20" si="2">+K19+I19</f>
        <v>64963747835</v>
      </c>
      <c r="O19" s="9">
        <v>65631183600</v>
      </c>
      <c r="Q19" s="9">
        <v>-667435765</v>
      </c>
      <c r="S19" s="9">
        <f t="shared" si="1"/>
        <v>64963747835</v>
      </c>
    </row>
    <row r="20" spans="1:19" ht="21" x14ac:dyDescent="0.2">
      <c r="A20" s="3" t="s">
        <v>62</v>
      </c>
      <c r="C20" s="9" t="s">
        <v>125</v>
      </c>
      <c r="E20" s="9">
        <v>18896769</v>
      </c>
      <c r="G20" s="9">
        <v>3100</v>
      </c>
      <c r="I20" s="9">
        <v>58579983900</v>
      </c>
      <c r="K20" s="9">
        <v>-986195015</v>
      </c>
      <c r="M20" s="9">
        <f t="shared" si="2"/>
        <v>57593788885</v>
      </c>
      <c r="O20" s="9">
        <v>58579983900</v>
      </c>
      <c r="Q20" s="9">
        <v>-986195015</v>
      </c>
      <c r="S20" s="9">
        <f t="shared" si="1"/>
        <v>57593788885</v>
      </c>
    </row>
    <row r="21" spans="1:19" ht="21" x14ac:dyDescent="0.2">
      <c r="A21" s="3" t="s">
        <v>71</v>
      </c>
      <c r="C21" s="9" t="s">
        <v>100</v>
      </c>
      <c r="E21" s="9" t="s">
        <v>100</v>
      </c>
      <c r="G21" s="9">
        <v>0</v>
      </c>
      <c r="I21" s="9">
        <v>0</v>
      </c>
      <c r="K21" s="9">
        <v>0</v>
      </c>
      <c r="M21" s="9">
        <v>0</v>
      </c>
      <c r="O21" s="9">
        <v>14700296000</v>
      </c>
      <c r="Q21" s="9">
        <v>0</v>
      </c>
      <c r="S21" s="9">
        <f t="shared" si="1"/>
        <v>14700296000</v>
      </c>
    </row>
    <row r="22" spans="1:19" ht="21" x14ac:dyDescent="0.2">
      <c r="A22" s="3" t="s">
        <v>61</v>
      </c>
      <c r="C22" s="9" t="s">
        <v>100</v>
      </c>
      <c r="E22" s="9" t="s">
        <v>100</v>
      </c>
      <c r="G22" s="9">
        <v>0</v>
      </c>
      <c r="I22" s="9">
        <v>0</v>
      </c>
      <c r="K22" s="9">
        <v>0</v>
      </c>
      <c r="M22" s="9">
        <v>0</v>
      </c>
      <c r="O22" s="9">
        <v>23494366400</v>
      </c>
      <c r="Q22" s="9">
        <v>0</v>
      </c>
      <c r="S22" s="9">
        <f t="shared" si="1"/>
        <v>23494366400</v>
      </c>
    </row>
    <row r="23" spans="1:19" ht="21" x14ac:dyDescent="0.2">
      <c r="A23" s="3" t="s">
        <v>78</v>
      </c>
      <c r="C23" s="9" t="s">
        <v>100</v>
      </c>
      <c r="E23" s="9" t="s">
        <v>100</v>
      </c>
      <c r="G23" s="9">
        <v>0</v>
      </c>
      <c r="I23" s="9">
        <v>0</v>
      </c>
      <c r="K23" s="9">
        <v>0</v>
      </c>
      <c r="M23" s="9">
        <v>0</v>
      </c>
      <c r="O23" s="9">
        <v>598773600</v>
      </c>
      <c r="Q23" s="9">
        <v>-8091535</v>
      </c>
      <c r="S23" s="9">
        <f t="shared" si="1"/>
        <v>590682065</v>
      </c>
    </row>
    <row r="24" spans="1:19" ht="21" x14ac:dyDescent="0.2">
      <c r="A24" s="3" t="s">
        <v>70</v>
      </c>
      <c r="C24" s="9" t="s">
        <v>100</v>
      </c>
      <c r="E24" s="9" t="s">
        <v>100</v>
      </c>
      <c r="G24" s="9">
        <v>0</v>
      </c>
      <c r="I24" s="9">
        <v>0</v>
      </c>
      <c r="K24" s="9">
        <v>0</v>
      </c>
      <c r="M24" s="9">
        <v>0</v>
      </c>
      <c r="O24" s="9">
        <v>34252107200</v>
      </c>
      <c r="Q24" s="9">
        <v>-1134175735</v>
      </c>
      <c r="S24" s="9">
        <f t="shared" si="1"/>
        <v>33117931465</v>
      </c>
    </row>
    <row r="25" spans="1:19" ht="21" x14ac:dyDescent="0.2">
      <c r="A25" s="3" t="s">
        <v>55</v>
      </c>
      <c r="C25" s="9" t="s">
        <v>100</v>
      </c>
      <c r="E25" s="9" t="s">
        <v>100</v>
      </c>
      <c r="G25" s="9">
        <v>0</v>
      </c>
      <c r="I25" s="9">
        <v>0</v>
      </c>
      <c r="K25" s="9">
        <v>0</v>
      </c>
      <c r="M25" s="9">
        <v>0</v>
      </c>
      <c r="O25" s="9">
        <v>27216869604</v>
      </c>
      <c r="Q25" s="9">
        <v>0</v>
      </c>
      <c r="S25" s="9">
        <f t="shared" si="1"/>
        <v>27216869604</v>
      </c>
    </row>
    <row r="26" spans="1:19" ht="21" x14ac:dyDescent="0.2">
      <c r="A26" s="3" t="s">
        <v>68</v>
      </c>
      <c r="C26" s="9" t="s">
        <v>100</v>
      </c>
      <c r="E26" s="9" t="s">
        <v>100</v>
      </c>
      <c r="G26" s="9">
        <v>0</v>
      </c>
      <c r="I26" s="9">
        <v>0</v>
      </c>
      <c r="K26" s="9">
        <v>0</v>
      </c>
      <c r="M26" s="9">
        <v>0</v>
      </c>
      <c r="O26" s="9">
        <v>15140616500</v>
      </c>
      <c r="Q26" s="9">
        <v>-1653551161</v>
      </c>
      <c r="S26" s="9">
        <f t="shared" si="1"/>
        <v>13487065339</v>
      </c>
    </row>
    <row r="27" spans="1:19" ht="21" x14ac:dyDescent="0.2">
      <c r="A27" s="3" t="s">
        <v>79</v>
      </c>
      <c r="C27" s="9" t="s">
        <v>100</v>
      </c>
      <c r="E27" s="9" t="s">
        <v>100</v>
      </c>
      <c r="G27" s="9">
        <v>0</v>
      </c>
      <c r="I27" s="9">
        <v>0</v>
      </c>
      <c r="K27" s="9">
        <v>0</v>
      </c>
      <c r="M27" s="9">
        <v>0</v>
      </c>
      <c r="O27" s="9">
        <v>12579829180</v>
      </c>
      <c r="Q27" s="9">
        <v>-245006747</v>
      </c>
      <c r="S27" s="9">
        <f t="shared" si="1"/>
        <v>12334822433</v>
      </c>
    </row>
    <row r="28" spans="1:19" ht="21" x14ac:dyDescent="0.2">
      <c r="A28" s="3" t="s">
        <v>52</v>
      </c>
      <c r="C28" s="9" t="s">
        <v>100</v>
      </c>
      <c r="E28" s="9" t="s">
        <v>100</v>
      </c>
      <c r="G28" s="9">
        <v>0</v>
      </c>
      <c r="I28" s="9">
        <v>0</v>
      </c>
      <c r="K28" s="9">
        <v>0</v>
      </c>
      <c r="M28" s="9">
        <v>0</v>
      </c>
      <c r="O28" s="9">
        <v>95463807120</v>
      </c>
      <c r="Q28" s="9">
        <v>0</v>
      </c>
      <c r="S28" s="9">
        <f t="shared" si="1"/>
        <v>95463807120</v>
      </c>
    </row>
    <row r="29" spans="1:19" ht="21" x14ac:dyDescent="0.2">
      <c r="A29" s="3" t="s">
        <v>57</v>
      </c>
      <c r="C29" s="9" t="s">
        <v>100</v>
      </c>
      <c r="E29" s="9" t="s">
        <v>100</v>
      </c>
      <c r="G29" s="9">
        <v>0</v>
      </c>
      <c r="I29" s="9">
        <v>0</v>
      </c>
      <c r="K29" s="9">
        <v>0</v>
      </c>
      <c r="M29" s="9">
        <v>0</v>
      </c>
      <c r="O29" s="9">
        <v>61690786850</v>
      </c>
      <c r="Q29" s="9">
        <v>0</v>
      </c>
      <c r="S29" s="9">
        <f t="shared" si="1"/>
        <v>61690786850</v>
      </c>
    </row>
    <row r="30" spans="1:19" ht="21" x14ac:dyDescent="0.2">
      <c r="A30" s="3" t="s">
        <v>74</v>
      </c>
      <c r="C30" s="9" t="s">
        <v>100</v>
      </c>
      <c r="E30" s="9" t="s">
        <v>100</v>
      </c>
      <c r="G30" s="9">
        <v>0</v>
      </c>
      <c r="I30" s="9">
        <v>0</v>
      </c>
      <c r="K30" s="9">
        <v>0</v>
      </c>
      <c r="M30" s="9">
        <v>0</v>
      </c>
      <c r="O30" s="9">
        <v>6925078079</v>
      </c>
      <c r="Q30" s="9">
        <v>-215977883</v>
      </c>
      <c r="S30" s="9">
        <f t="shared" si="1"/>
        <v>6709100196</v>
      </c>
    </row>
    <row r="31" spans="1:19" ht="21" x14ac:dyDescent="0.2">
      <c r="A31" s="3" t="s">
        <v>59</v>
      </c>
      <c r="C31" s="9" t="s">
        <v>100</v>
      </c>
      <c r="E31" s="9" t="s">
        <v>100</v>
      </c>
      <c r="G31" s="9">
        <v>0</v>
      </c>
      <c r="I31" s="9">
        <v>0</v>
      </c>
      <c r="K31" s="9">
        <v>0</v>
      </c>
      <c r="M31" s="9">
        <f t="shared" ref="M31" si="3">+K31+I31</f>
        <v>0</v>
      </c>
      <c r="O31" s="9">
        <v>5672359000</v>
      </c>
      <c r="Q31" s="9">
        <v>-46242057</v>
      </c>
      <c r="S31" s="9">
        <f t="shared" si="1"/>
        <v>5626116943</v>
      </c>
    </row>
    <row r="32" spans="1:19" ht="21" x14ac:dyDescent="0.2">
      <c r="A32" s="3" t="s">
        <v>54</v>
      </c>
      <c r="C32" s="9" t="s">
        <v>100</v>
      </c>
      <c r="E32" s="9" t="s">
        <v>100</v>
      </c>
      <c r="G32" s="9">
        <v>0</v>
      </c>
      <c r="I32" s="9">
        <v>0</v>
      </c>
      <c r="K32" s="9">
        <v>0</v>
      </c>
      <c r="M32" s="9">
        <v>0</v>
      </c>
      <c r="O32" s="9">
        <v>57868400700</v>
      </c>
      <c r="Q32" s="9">
        <v>0</v>
      </c>
      <c r="S32" s="9">
        <f t="shared" si="1"/>
        <v>57868400700</v>
      </c>
    </row>
    <row r="33" spans="1:19" ht="21" x14ac:dyDescent="0.2">
      <c r="A33" s="3" t="s">
        <v>60</v>
      </c>
      <c r="C33" s="9" t="s">
        <v>100</v>
      </c>
      <c r="E33" s="9" t="s">
        <v>100</v>
      </c>
      <c r="G33" s="9">
        <v>0</v>
      </c>
      <c r="I33" s="9">
        <v>0</v>
      </c>
      <c r="K33" s="9">
        <v>0</v>
      </c>
      <c r="M33" s="9">
        <v>0</v>
      </c>
      <c r="O33" s="9">
        <v>52252060000</v>
      </c>
      <c r="Q33" s="9">
        <v>0</v>
      </c>
      <c r="S33" s="9">
        <f t="shared" si="1"/>
        <v>52252060000</v>
      </c>
    </row>
    <row r="34" spans="1:19" ht="21" x14ac:dyDescent="0.2">
      <c r="A34" s="3" t="s">
        <v>77</v>
      </c>
      <c r="C34" s="9" t="s">
        <v>126</v>
      </c>
      <c r="E34" s="9">
        <v>7436472</v>
      </c>
      <c r="G34" s="9">
        <v>4155</v>
      </c>
      <c r="I34" s="9">
        <v>30898541160</v>
      </c>
      <c r="K34" s="9">
        <v>-231056392</v>
      </c>
      <c r="M34" s="9">
        <f t="shared" ref="M34" si="4">+K34+I34</f>
        <v>30667484768</v>
      </c>
      <c r="O34" s="9">
        <v>30898541160</v>
      </c>
      <c r="Q34" s="9">
        <v>-231056392</v>
      </c>
      <c r="S34" s="9">
        <f t="shared" si="1"/>
        <v>30667484768</v>
      </c>
    </row>
    <row r="35" spans="1:19" ht="21" x14ac:dyDescent="0.2">
      <c r="A35" s="3" t="s">
        <v>81</v>
      </c>
      <c r="C35" s="9" t="s">
        <v>100</v>
      </c>
      <c r="E35" s="9" t="s">
        <v>100</v>
      </c>
      <c r="G35" s="9">
        <v>0</v>
      </c>
      <c r="I35" s="9">
        <v>0</v>
      </c>
      <c r="K35" s="9">
        <v>0</v>
      </c>
      <c r="M35" s="9">
        <v>0</v>
      </c>
      <c r="O35" s="9">
        <v>4427275500</v>
      </c>
      <c r="Q35" s="9">
        <v>-18119818</v>
      </c>
      <c r="S35" s="9">
        <f t="shared" si="1"/>
        <v>4409155682</v>
      </c>
    </row>
    <row r="36" spans="1:19" ht="21" x14ac:dyDescent="0.2">
      <c r="A36" s="3" t="s">
        <v>51</v>
      </c>
      <c r="C36" s="9" t="s">
        <v>100</v>
      </c>
      <c r="E36" s="9" t="s">
        <v>100</v>
      </c>
      <c r="G36" s="9">
        <v>0</v>
      </c>
      <c r="I36" s="9">
        <v>0</v>
      </c>
      <c r="K36" s="9">
        <v>0</v>
      </c>
      <c r="M36" s="9">
        <v>0</v>
      </c>
      <c r="O36" s="9">
        <v>11041533000</v>
      </c>
      <c r="Q36" s="9">
        <v>0</v>
      </c>
      <c r="S36" s="9">
        <f t="shared" si="1"/>
        <v>11041533000</v>
      </c>
    </row>
    <row r="37" spans="1:19" ht="21" x14ac:dyDescent="0.2">
      <c r="A37" s="3" t="s">
        <v>96</v>
      </c>
      <c r="C37" s="9" t="s">
        <v>100</v>
      </c>
      <c r="E37" s="9" t="s">
        <v>100</v>
      </c>
      <c r="G37" s="9">
        <v>0</v>
      </c>
      <c r="I37" s="9">
        <v>0</v>
      </c>
      <c r="K37" s="9">
        <v>0</v>
      </c>
      <c r="M37" s="9">
        <v>0</v>
      </c>
      <c r="O37" s="9">
        <v>1800000000</v>
      </c>
      <c r="Q37" s="9">
        <v>-190691978</v>
      </c>
      <c r="S37" s="9">
        <f t="shared" si="1"/>
        <v>1609308022</v>
      </c>
    </row>
    <row r="38" spans="1:19" ht="21" x14ac:dyDescent="0.2">
      <c r="A38" s="3" t="s">
        <v>56</v>
      </c>
      <c r="C38" s="9" t="s">
        <v>100</v>
      </c>
      <c r="E38" s="9" t="s">
        <v>100</v>
      </c>
      <c r="G38" s="9">
        <v>0</v>
      </c>
      <c r="I38" s="9">
        <v>0</v>
      </c>
      <c r="K38" s="9">
        <v>0</v>
      </c>
      <c r="M38" s="9">
        <v>0</v>
      </c>
      <c r="O38" s="9">
        <v>1836560000</v>
      </c>
      <c r="Q38" s="9">
        <v>0</v>
      </c>
      <c r="S38" s="9">
        <f t="shared" si="1"/>
        <v>1836560000</v>
      </c>
    </row>
    <row r="39" spans="1:19" ht="21" x14ac:dyDescent="0.2">
      <c r="A39" s="3" t="s">
        <v>107</v>
      </c>
      <c r="C39" s="9" t="s">
        <v>100</v>
      </c>
      <c r="E39" s="9" t="s">
        <v>100</v>
      </c>
      <c r="G39" s="9">
        <v>0</v>
      </c>
      <c r="I39" s="9">
        <v>0</v>
      </c>
      <c r="K39" s="9">
        <v>0</v>
      </c>
      <c r="M39" s="9">
        <v>0</v>
      </c>
      <c r="O39" s="9">
        <v>3895500000</v>
      </c>
      <c r="Q39" s="9">
        <v>0</v>
      </c>
      <c r="S39" s="9">
        <f t="shared" si="1"/>
        <v>3895500000</v>
      </c>
    </row>
    <row r="40" spans="1:19" ht="21" x14ac:dyDescent="0.2">
      <c r="A40" s="3" t="s">
        <v>102</v>
      </c>
      <c r="C40" s="9" t="s">
        <v>100</v>
      </c>
      <c r="E40" s="9" t="s">
        <v>100</v>
      </c>
      <c r="G40" s="9">
        <v>0</v>
      </c>
      <c r="I40" s="9">
        <v>0</v>
      </c>
      <c r="K40" s="9">
        <v>0</v>
      </c>
      <c r="M40" s="9">
        <v>0</v>
      </c>
      <c r="O40" s="9">
        <v>242190000</v>
      </c>
      <c r="Q40" s="9">
        <v>-8483853</v>
      </c>
      <c r="S40" s="9">
        <f t="shared" si="1"/>
        <v>233706147</v>
      </c>
    </row>
    <row r="41" spans="1:19" ht="21.75" thickBot="1" x14ac:dyDescent="0.25">
      <c r="A41" s="3" t="s">
        <v>123</v>
      </c>
      <c r="C41" s="9" t="s">
        <v>119</v>
      </c>
      <c r="E41" s="9">
        <v>1000000</v>
      </c>
      <c r="G41" s="9">
        <v>610</v>
      </c>
      <c r="I41" s="9">
        <v>610000000</v>
      </c>
      <c r="K41" s="9">
        <v>-11880457</v>
      </c>
      <c r="M41" s="9">
        <f t="shared" ref="M41" si="5">+K41+I41</f>
        <v>598119543</v>
      </c>
      <c r="O41" s="9">
        <v>610000000</v>
      </c>
      <c r="Q41" s="9">
        <v>-11880457</v>
      </c>
      <c r="S41" s="9">
        <f t="shared" si="1"/>
        <v>598119543</v>
      </c>
    </row>
    <row r="42" spans="1:19" ht="24.75" thickBot="1" x14ac:dyDescent="0.25">
      <c r="I42" s="17">
        <f t="shared" ref="I42:Q42" si="6">SUM(I8:I41)</f>
        <v>155719708660</v>
      </c>
      <c r="J42" s="18">
        <f t="shared" si="6"/>
        <v>0</v>
      </c>
      <c r="K42" s="17">
        <f t="shared" si="6"/>
        <v>-1896567629</v>
      </c>
      <c r="L42" s="18">
        <f t="shared" si="6"/>
        <v>0</v>
      </c>
      <c r="M42" s="17">
        <f t="shared" si="6"/>
        <v>153823141031</v>
      </c>
      <c r="N42" s="18">
        <f t="shared" si="6"/>
        <v>0</v>
      </c>
      <c r="O42" s="17">
        <f t="shared" si="6"/>
        <v>937114823073</v>
      </c>
      <c r="P42" s="18">
        <f t="shared" si="6"/>
        <v>0</v>
      </c>
      <c r="Q42" s="17">
        <f t="shared" si="6"/>
        <v>-15075519423</v>
      </c>
      <c r="R42" s="18"/>
      <c r="S42" s="17">
        <f>SUM(S8:S41)</f>
        <v>922039303650</v>
      </c>
    </row>
    <row r="43" spans="1:19" ht="19.5" thickTop="1" x14ac:dyDescent="0.2"/>
  </sheetData>
  <mergeCells count="7">
    <mergeCell ref="A2:S2"/>
    <mergeCell ref="A3:S3"/>
    <mergeCell ref="A4:S4"/>
    <mergeCell ref="A6:A7"/>
    <mergeCell ref="C6:G6"/>
    <mergeCell ref="I6:M6"/>
    <mergeCell ref="O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DFE0-1E58-48AA-BE43-947511E86492}">
  <dimension ref="A2:I12"/>
  <sheetViews>
    <sheetView rightToLeft="1" workbookViewId="0">
      <selection activeCell="C37" sqref="C37"/>
    </sheetView>
  </sheetViews>
  <sheetFormatPr defaultRowHeight="18.75" x14ac:dyDescent="0.45"/>
  <cols>
    <col min="1" max="1" width="17.125" style="15" customWidth="1"/>
    <col min="2" max="2" width="0.875" style="15" customWidth="1"/>
    <col min="3" max="3" width="32.125" style="15" bestFit="1" customWidth="1"/>
    <col min="4" max="4" width="0.875" style="15" customWidth="1"/>
    <col min="5" max="5" width="27.875" style="15" bestFit="1" customWidth="1"/>
    <col min="6" max="6" width="0.875" style="15" customWidth="1"/>
    <col min="7" max="7" width="32.125" style="15" bestFit="1" customWidth="1"/>
    <col min="8" max="8" width="0.875" style="15" customWidth="1"/>
    <col min="9" max="9" width="27.875" style="15" bestFit="1" customWidth="1"/>
    <col min="10" max="10" width="0.875" style="15" customWidth="1"/>
    <col min="11" max="11" width="8" style="15" customWidth="1"/>
    <col min="12" max="16384" width="9" style="15"/>
  </cols>
  <sheetData>
    <row r="2" spans="1:9" ht="26.25" x14ac:dyDescent="0.45">
      <c r="A2" s="71" t="str">
        <f>+درآمدها!A2</f>
        <v>صندوق سرمایه‌گذاری بخشی صنایع مفید - اکتان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</row>
    <row r="3" spans="1:9" ht="26.25" x14ac:dyDescent="0.45">
      <c r="A3" s="71" t="s">
        <v>23</v>
      </c>
      <c r="B3" s="71" t="s">
        <v>23</v>
      </c>
      <c r="C3" s="71" t="s">
        <v>23</v>
      </c>
      <c r="D3" s="71" t="s">
        <v>23</v>
      </c>
      <c r="E3" s="71" t="s">
        <v>23</v>
      </c>
      <c r="F3" s="71" t="s">
        <v>23</v>
      </c>
      <c r="G3" s="71" t="s">
        <v>23</v>
      </c>
      <c r="H3" s="71" t="s">
        <v>23</v>
      </c>
      <c r="I3" s="71" t="s">
        <v>23</v>
      </c>
    </row>
    <row r="4" spans="1:9" ht="26.25" x14ac:dyDescent="0.45">
      <c r="A4" s="71" t="str">
        <f>+سهام!A4</f>
        <v>برای ماه منتهی به 1405/06/31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</row>
    <row r="6" spans="1:9" ht="27" thickBot="1" x14ac:dyDescent="0.5">
      <c r="A6" s="33" t="s">
        <v>45</v>
      </c>
      <c r="C6" s="72" t="s">
        <v>25</v>
      </c>
      <c r="D6" s="72" t="s">
        <v>25</v>
      </c>
      <c r="E6" s="72" t="s">
        <v>25</v>
      </c>
      <c r="G6" s="72" t="s">
        <v>26</v>
      </c>
      <c r="H6" s="72" t="s">
        <v>26</v>
      </c>
      <c r="I6" s="72" t="s">
        <v>26</v>
      </c>
    </row>
    <row r="7" spans="1:9" ht="27" thickBot="1" x14ac:dyDescent="0.5">
      <c r="A7" s="33" t="s">
        <v>46</v>
      </c>
      <c r="C7" s="33" t="s">
        <v>47</v>
      </c>
      <c r="E7" s="33" t="s">
        <v>48</v>
      </c>
      <c r="G7" s="33" t="s">
        <v>47</v>
      </c>
      <c r="I7" s="33" t="s">
        <v>48</v>
      </c>
    </row>
    <row r="8" spans="1:9" ht="22.5" x14ac:dyDescent="0.55000000000000004">
      <c r="A8" s="23" t="s">
        <v>22</v>
      </c>
      <c r="B8" s="24"/>
      <c r="C8" s="23">
        <f>+'سود سپرده بانکی'!G8</f>
        <v>2970612227</v>
      </c>
      <c r="D8" s="24"/>
      <c r="E8" s="40">
        <f>+C8/$C$11</f>
        <v>0.99996628519120889</v>
      </c>
      <c r="F8" s="24"/>
      <c r="G8" s="23">
        <f>+'سود سپرده بانکی'!M8</f>
        <v>26947645305</v>
      </c>
      <c r="H8" s="24"/>
      <c r="I8" s="40">
        <f>+G8/$G$11</f>
        <v>0.99996657081260654</v>
      </c>
    </row>
    <row r="9" spans="1:9" ht="22.5" x14ac:dyDescent="0.55000000000000004">
      <c r="A9" s="23" t="s">
        <v>99</v>
      </c>
      <c r="B9" s="24"/>
      <c r="C9" s="23">
        <f>+'سود سپرده بانکی'!G9</f>
        <v>96581</v>
      </c>
      <c r="D9" s="24"/>
      <c r="E9" s="40">
        <f>+C9/$C$11</f>
        <v>3.2511057118883978E-5</v>
      </c>
      <c r="F9" s="24"/>
      <c r="G9" s="23">
        <f>+'سود سپرده بانکی'!M9</f>
        <v>876470</v>
      </c>
      <c r="H9" s="24"/>
      <c r="I9" s="40">
        <f>+G9/$G$11</f>
        <v>3.252383243138153E-5</v>
      </c>
    </row>
    <row r="10" spans="1:9" ht="23.25" thickBot="1" x14ac:dyDescent="0.6">
      <c r="A10" s="23" t="s">
        <v>83</v>
      </c>
      <c r="B10" s="24"/>
      <c r="C10" s="23">
        <f>+'سود سپرده بانکی'!G10</f>
        <v>3576</v>
      </c>
      <c r="D10" s="24"/>
      <c r="E10" s="40">
        <f>+C10/$C$11</f>
        <v>1.2037516722453601E-6</v>
      </c>
      <c r="F10" s="24"/>
      <c r="G10" s="23">
        <f>+'سود سپرده بانکی'!M10</f>
        <v>24398</v>
      </c>
      <c r="H10" s="24"/>
      <c r="I10" s="40">
        <f>+G10/$G$11</f>
        <v>9.0535496213315521E-7</v>
      </c>
    </row>
    <row r="11" spans="1:9" ht="21.75" thickBot="1" x14ac:dyDescent="0.6">
      <c r="A11" s="15" t="s">
        <v>15</v>
      </c>
      <c r="B11" s="25"/>
      <c r="C11" s="4">
        <f>SUM(C8:C10)</f>
        <v>2970712384</v>
      </c>
      <c r="D11" s="3"/>
      <c r="E11" s="8">
        <f>SUM(E8:E10)</f>
        <v>1</v>
      </c>
      <c r="F11" s="3"/>
      <c r="G11" s="4">
        <f>SUM(G8:G10)</f>
        <v>26948546173</v>
      </c>
      <c r="H11" s="3"/>
      <c r="I11" s="8">
        <f>SUM(I8:I10)</f>
        <v>1</v>
      </c>
    </row>
    <row r="12" spans="1:9" ht="19.5" thickTop="1" x14ac:dyDescent="0.45">
      <c r="E12" s="26"/>
    </row>
  </sheetData>
  <mergeCells count="5">
    <mergeCell ref="A2:I2"/>
    <mergeCell ref="A3:I3"/>
    <mergeCell ref="A4:I4"/>
    <mergeCell ref="C6:E6"/>
    <mergeCell ref="G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9C12-AED8-44D9-A463-924DF8384FC6}">
  <dimension ref="A2:M11"/>
  <sheetViews>
    <sheetView rightToLeft="1" workbookViewId="0">
      <selection activeCell="C37" sqref="C37"/>
    </sheetView>
  </sheetViews>
  <sheetFormatPr defaultRowHeight="18.75" x14ac:dyDescent="0.2"/>
  <cols>
    <col min="1" max="1" width="17.125" style="9" bestFit="1" customWidth="1"/>
    <col min="2" max="2" width="0.875" style="9" customWidth="1"/>
    <col min="3" max="3" width="18.375" style="9" customWidth="1"/>
    <col min="4" max="4" width="0.875" style="9" customWidth="1"/>
    <col min="5" max="5" width="15.75" style="9" customWidth="1"/>
    <col min="6" max="6" width="0.875" style="9" customWidth="1"/>
    <col min="7" max="7" width="18.375" style="9" customWidth="1"/>
    <col min="8" max="8" width="0.875" style="9" customWidth="1"/>
    <col min="9" max="9" width="19.25" style="9" customWidth="1"/>
    <col min="10" max="10" width="0.875" style="9" customWidth="1"/>
    <col min="11" max="11" width="14" style="9" customWidth="1"/>
    <col min="12" max="12" width="0.875" style="9" customWidth="1"/>
    <col min="13" max="13" width="19.25" style="9" customWidth="1"/>
    <col min="14" max="14" width="0.875" style="9" customWidth="1"/>
    <col min="15" max="15" width="8" style="9" customWidth="1"/>
    <col min="16" max="16384" width="9" style="9"/>
  </cols>
  <sheetData>
    <row r="2" spans="1:13" ht="26.25" x14ac:dyDescent="0.2">
      <c r="A2" s="71" t="str">
        <f>+درآمدها!A2</f>
        <v>صندوق سرمایه‌گذاری بخشی صنایع مفید - اکتان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</row>
    <row r="3" spans="1:13" ht="26.25" x14ac:dyDescent="0.2">
      <c r="A3" s="71" t="s">
        <v>23</v>
      </c>
      <c r="B3" s="71" t="s">
        <v>23</v>
      </c>
      <c r="C3" s="71" t="s">
        <v>23</v>
      </c>
      <c r="D3" s="71" t="s">
        <v>23</v>
      </c>
      <c r="E3" s="71" t="s">
        <v>23</v>
      </c>
      <c r="F3" s="71" t="s">
        <v>23</v>
      </c>
      <c r="G3" s="71" t="s">
        <v>23</v>
      </c>
      <c r="H3" s="71" t="s">
        <v>23</v>
      </c>
      <c r="I3" s="71" t="s">
        <v>23</v>
      </c>
      <c r="J3" s="71" t="s">
        <v>23</v>
      </c>
      <c r="K3" s="71" t="s">
        <v>23</v>
      </c>
      <c r="L3" s="71" t="s">
        <v>23</v>
      </c>
      <c r="M3" s="71" t="s">
        <v>23</v>
      </c>
    </row>
    <row r="4" spans="1:13" ht="26.25" x14ac:dyDescent="0.2">
      <c r="A4" s="71" t="str">
        <f>+سهام!A4</f>
        <v>برای ماه منتهی به 1405/06/31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</row>
    <row r="6" spans="1:13" ht="27" thickBot="1" x14ac:dyDescent="0.25">
      <c r="A6" s="72" t="s">
        <v>24</v>
      </c>
      <c r="B6" s="72" t="s">
        <v>24</v>
      </c>
      <c r="C6" s="72" t="s">
        <v>25</v>
      </c>
      <c r="D6" s="72" t="s">
        <v>25</v>
      </c>
      <c r="E6" s="72" t="s">
        <v>25</v>
      </c>
      <c r="F6" s="72" t="s">
        <v>25</v>
      </c>
      <c r="G6" s="72" t="s">
        <v>25</v>
      </c>
      <c r="I6" s="72" t="s">
        <v>26</v>
      </c>
      <c r="J6" s="72" t="s">
        <v>26</v>
      </c>
      <c r="K6" s="72" t="s">
        <v>26</v>
      </c>
      <c r="L6" s="72" t="s">
        <v>26</v>
      </c>
      <c r="M6" s="72" t="s">
        <v>26</v>
      </c>
    </row>
    <row r="7" spans="1:13" ht="27" thickBot="1" x14ac:dyDescent="0.25">
      <c r="A7" s="33" t="s">
        <v>27</v>
      </c>
      <c r="C7" s="33" t="s">
        <v>28</v>
      </c>
      <c r="E7" s="33" t="s">
        <v>29</v>
      </c>
      <c r="G7" s="33" t="s">
        <v>30</v>
      </c>
      <c r="I7" s="33" t="s">
        <v>28</v>
      </c>
      <c r="K7" s="33" t="s">
        <v>29</v>
      </c>
      <c r="M7" s="33" t="s">
        <v>30</v>
      </c>
    </row>
    <row r="8" spans="1:13" ht="19.5" customHeight="1" x14ac:dyDescent="0.2">
      <c r="A8" s="3" t="s">
        <v>22</v>
      </c>
      <c r="C8" s="9">
        <v>2970612227</v>
      </c>
      <c r="E8" s="9">
        <v>0</v>
      </c>
      <c r="G8" s="9">
        <f>+C8-E8</f>
        <v>2970612227</v>
      </c>
      <c r="I8" s="9">
        <v>26947645305</v>
      </c>
      <c r="K8" s="9">
        <v>0</v>
      </c>
      <c r="M8" s="9">
        <f>+I8-K8</f>
        <v>26947645305</v>
      </c>
    </row>
    <row r="9" spans="1:13" ht="19.5" customHeight="1" x14ac:dyDescent="0.2">
      <c r="A9" s="3" t="s">
        <v>99</v>
      </c>
      <c r="C9" s="9">
        <v>96581</v>
      </c>
      <c r="E9" s="9">
        <v>0</v>
      </c>
      <c r="G9" s="9">
        <f>+C9-E9</f>
        <v>96581</v>
      </c>
      <c r="I9" s="9">
        <v>876470</v>
      </c>
      <c r="K9" s="9">
        <v>0</v>
      </c>
      <c r="M9" s="9">
        <f>+I9-K9</f>
        <v>876470</v>
      </c>
    </row>
    <row r="10" spans="1:13" ht="19.5" customHeight="1" thickBot="1" x14ac:dyDescent="0.25">
      <c r="A10" s="3" t="s">
        <v>83</v>
      </c>
      <c r="C10" s="9">
        <v>3576</v>
      </c>
      <c r="E10" s="9">
        <v>0</v>
      </c>
      <c r="G10" s="9">
        <f>+C10-E10</f>
        <v>3576</v>
      </c>
      <c r="I10" s="9">
        <v>24398</v>
      </c>
      <c r="K10" s="9">
        <v>0</v>
      </c>
      <c r="M10" s="9">
        <f>+I10-K10</f>
        <v>24398</v>
      </c>
    </row>
    <row r="11" spans="1:13" ht="21.75" thickBot="1" x14ac:dyDescent="0.25">
      <c r="A11" s="9" t="s">
        <v>15</v>
      </c>
      <c r="C11" s="4">
        <f>SUM(C8:C10)</f>
        <v>2970712384</v>
      </c>
      <c r="D11" s="3"/>
      <c r="E11" s="4">
        <f>SUM(E8:E10)</f>
        <v>0</v>
      </c>
      <c r="F11" s="3"/>
      <c r="G11" s="4">
        <f>SUM(G8:G10)</f>
        <v>2970712384</v>
      </c>
      <c r="H11" s="3"/>
      <c r="I11" s="4">
        <f>SUM(I8:I10)</f>
        <v>26948546173</v>
      </c>
      <c r="J11" s="3"/>
      <c r="K11" s="4">
        <f>SUM(K8:K10)</f>
        <v>0</v>
      </c>
      <c r="L11" s="3"/>
      <c r="M11" s="4">
        <f>SUM(M8:M10)</f>
        <v>26948546173</v>
      </c>
    </row>
  </sheetData>
  <mergeCells count="6">
    <mergeCell ref="A2:M2"/>
    <mergeCell ref="A3:M3"/>
    <mergeCell ref="A4:M4"/>
    <mergeCell ref="A6:B6"/>
    <mergeCell ref="C6:G6"/>
    <mergeCell ref="I6:M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3F23-56EA-40FB-8399-FEECFC0A16B2}">
  <dimension ref="A2:Q55"/>
  <sheetViews>
    <sheetView rightToLeft="1" topLeftCell="A12" zoomScale="70" zoomScaleNormal="70" workbookViewId="0">
      <selection activeCell="C37" sqref="C37"/>
    </sheetView>
  </sheetViews>
  <sheetFormatPr defaultRowHeight="22.5" x14ac:dyDescent="0.2"/>
  <cols>
    <col min="1" max="1" width="36.75" style="7" customWidth="1"/>
    <col min="2" max="2" width="0.875" style="7" customWidth="1"/>
    <col min="3" max="3" width="15.75" style="7" customWidth="1"/>
    <col min="4" max="4" width="0.875" style="7" customWidth="1"/>
    <col min="5" max="5" width="19.25" style="7" customWidth="1"/>
    <col min="6" max="6" width="0.875" style="7" customWidth="1"/>
    <col min="7" max="7" width="19.25" style="7" customWidth="1"/>
    <col min="8" max="8" width="0.875" style="7" customWidth="1"/>
    <col min="9" max="9" width="24.5" style="7" customWidth="1"/>
    <col min="10" max="10" width="0.875" style="7" customWidth="1"/>
    <col min="11" max="11" width="16.625" style="7" customWidth="1"/>
    <col min="12" max="12" width="0.875" style="7" customWidth="1"/>
    <col min="13" max="13" width="20.125" style="7" customWidth="1"/>
    <col min="14" max="14" width="0.875" style="7" customWidth="1"/>
    <col min="15" max="15" width="20.125" style="7" customWidth="1"/>
    <col min="16" max="16" width="0.875" style="7" customWidth="1"/>
    <col min="17" max="17" width="24.5" style="7" customWidth="1"/>
    <col min="18" max="18" width="0.875" style="7" customWidth="1"/>
    <col min="19" max="16384" width="9" style="7"/>
  </cols>
  <sheetData>
    <row r="2" spans="1:17" ht="24" x14ac:dyDescent="0.2">
      <c r="A2" s="73" t="str">
        <f>+درآمدها!A2</f>
        <v>صندوق سرمایه‌گذاری بخشی صنایع مفید - اکتان</v>
      </c>
      <c r="B2" s="73" t="s">
        <v>0</v>
      </c>
      <c r="C2" s="73" t="s">
        <v>0</v>
      </c>
      <c r="D2" s="73" t="s">
        <v>0</v>
      </c>
      <c r="E2" s="73" t="s">
        <v>0</v>
      </c>
      <c r="F2" s="73" t="s">
        <v>0</v>
      </c>
      <c r="G2" s="73" t="s">
        <v>0</v>
      </c>
      <c r="H2" s="73" t="s">
        <v>0</v>
      </c>
      <c r="I2" s="73" t="s">
        <v>0</v>
      </c>
      <c r="J2" s="73" t="s">
        <v>0</v>
      </c>
      <c r="K2" s="73" t="s">
        <v>0</v>
      </c>
      <c r="L2" s="73" t="s">
        <v>0</v>
      </c>
      <c r="M2" s="73" t="s">
        <v>0</v>
      </c>
      <c r="N2" s="73" t="s">
        <v>0</v>
      </c>
      <c r="O2" s="73" t="s">
        <v>0</v>
      </c>
      <c r="P2" s="73" t="s">
        <v>0</v>
      </c>
      <c r="Q2" s="73" t="s">
        <v>0</v>
      </c>
    </row>
    <row r="3" spans="1:17" ht="24" x14ac:dyDescent="0.2">
      <c r="A3" s="73" t="s">
        <v>23</v>
      </c>
      <c r="B3" s="73" t="s">
        <v>23</v>
      </c>
      <c r="C3" s="73" t="s">
        <v>23</v>
      </c>
      <c r="D3" s="73" t="s">
        <v>23</v>
      </c>
      <c r="E3" s="73" t="s">
        <v>23</v>
      </c>
      <c r="F3" s="73" t="s">
        <v>23</v>
      </c>
      <c r="G3" s="73" t="s">
        <v>23</v>
      </c>
      <c r="H3" s="73" t="s">
        <v>23</v>
      </c>
      <c r="I3" s="73" t="s">
        <v>23</v>
      </c>
      <c r="J3" s="73" t="s">
        <v>23</v>
      </c>
      <c r="K3" s="73" t="s">
        <v>23</v>
      </c>
      <c r="L3" s="73" t="s">
        <v>23</v>
      </c>
      <c r="M3" s="73" t="s">
        <v>23</v>
      </c>
      <c r="N3" s="73" t="s">
        <v>23</v>
      </c>
      <c r="O3" s="73" t="s">
        <v>23</v>
      </c>
      <c r="P3" s="73" t="s">
        <v>23</v>
      </c>
      <c r="Q3" s="73" t="s">
        <v>23</v>
      </c>
    </row>
    <row r="4" spans="1:17" ht="24" x14ac:dyDescent="0.2">
      <c r="A4" s="73" t="str">
        <f>+سهام!A4</f>
        <v>برای ماه منتهی به 1405/06/31</v>
      </c>
      <c r="B4" s="73" t="s">
        <v>2</v>
      </c>
      <c r="C4" s="73" t="s">
        <v>2</v>
      </c>
      <c r="D4" s="73" t="s">
        <v>2</v>
      </c>
      <c r="E4" s="73" t="s">
        <v>2</v>
      </c>
      <c r="F4" s="73" t="s">
        <v>2</v>
      </c>
      <c r="G4" s="73" t="s">
        <v>2</v>
      </c>
      <c r="H4" s="73" t="s">
        <v>2</v>
      </c>
      <c r="I4" s="73" t="s">
        <v>2</v>
      </c>
      <c r="J4" s="73" t="s">
        <v>2</v>
      </c>
      <c r="K4" s="73" t="s">
        <v>2</v>
      </c>
      <c r="L4" s="73" t="s">
        <v>2</v>
      </c>
      <c r="M4" s="73" t="s">
        <v>2</v>
      </c>
      <c r="N4" s="73" t="s">
        <v>2</v>
      </c>
      <c r="O4" s="73" t="s">
        <v>2</v>
      </c>
      <c r="P4" s="73" t="s">
        <v>2</v>
      </c>
      <c r="Q4" s="73" t="s">
        <v>2</v>
      </c>
    </row>
    <row r="6" spans="1:17" ht="24.75" thickBot="1" x14ac:dyDescent="0.25">
      <c r="A6" s="74" t="s">
        <v>3</v>
      </c>
      <c r="C6" s="75" t="s">
        <v>25</v>
      </c>
      <c r="D6" s="75" t="s">
        <v>25</v>
      </c>
      <c r="E6" s="75" t="s">
        <v>25</v>
      </c>
      <c r="F6" s="75" t="s">
        <v>25</v>
      </c>
      <c r="G6" s="75" t="s">
        <v>25</v>
      </c>
      <c r="H6" s="75" t="s">
        <v>25</v>
      </c>
      <c r="I6" s="75" t="s">
        <v>25</v>
      </c>
      <c r="K6" s="75" t="s">
        <v>26</v>
      </c>
      <c r="L6" s="75" t="s">
        <v>26</v>
      </c>
      <c r="M6" s="75" t="s">
        <v>26</v>
      </c>
      <c r="N6" s="75" t="s">
        <v>26</v>
      </c>
      <c r="O6" s="75" t="s">
        <v>26</v>
      </c>
      <c r="P6" s="75" t="s">
        <v>26</v>
      </c>
      <c r="Q6" s="75" t="s">
        <v>26</v>
      </c>
    </row>
    <row r="7" spans="1:17" ht="24.75" thickBot="1" x14ac:dyDescent="0.25">
      <c r="A7" s="75" t="s">
        <v>3</v>
      </c>
      <c r="C7" s="35" t="s">
        <v>7</v>
      </c>
      <c r="E7" s="35" t="s">
        <v>37</v>
      </c>
      <c r="G7" s="35" t="s">
        <v>38</v>
      </c>
      <c r="I7" s="35" t="s">
        <v>40</v>
      </c>
      <c r="K7" s="35" t="s">
        <v>7</v>
      </c>
      <c r="M7" s="35" t="s">
        <v>37</v>
      </c>
      <c r="O7" s="35" t="s">
        <v>38</v>
      </c>
      <c r="Q7" s="35" t="s">
        <v>40</v>
      </c>
    </row>
    <row r="8" spans="1:17" ht="24" x14ac:dyDescent="0.2">
      <c r="A8" s="45" t="s">
        <v>56</v>
      </c>
      <c r="C8" s="48">
        <v>0</v>
      </c>
      <c r="E8" s="48">
        <v>0</v>
      </c>
      <c r="G8" s="48">
        <v>0</v>
      </c>
      <c r="I8" s="48">
        <f>+E8-G8</f>
        <v>0</v>
      </c>
      <c r="K8" s="48">
        <v>566495</v>
      </c>
      <c r="M8" s="48">
        <v>15758384966</v>
      </c>
      <c r="O8" s="48">
        <v>24497014992</v>
      </c>
      <c r="Q8" s="48">
        <f>+M8-O8</f>
        <v>-8738630026</v>
      </c>
    </row>
    <row r="9" spans="1:17" ht="24" x14ac:dyDescent="0.2">
      <c r="A9" s="45" t="s">
        <v>127</v>
      </c>
      <c r="C9" s="48">
        <v>48515</v>
      </c>
      <c r="E9" s="48">
        <v>1796143085</v>
      </c>
      <c r="G9" s="48">
        <v>1802163532</v>
      </c>
      <c r="I9" s="48">
        <f t="shared" ref="I9:I44" si="0">+E9-G9</f>
        <v>-6020447</v>
      </c>
      <c r="K9" s="48">
        <v>48515</v>
      </c>
      <c r="M9" s="48">
        <v>1796143085</v>
      </c>
      <c r="O9" s="48">
        <v>1802163532</v>
      </c>
      <c r="Q9" s="48">
        <f t="shared" ref="Q9:Q44" si="1">+M9-O9</f>
        <v>-6020447</v>
      </c>
    </row>
    <row r="10" spans="1:17" ht="24" x14ac:dyDescent="0.2">
      <c r="A10" s="45" t="s">
        <v>117</v>
      </c>
      <c r="C10" s="48">
        <v>5430000</v>
      </c>
      <c r="E10" s="48">
        <v>28060900752</v>
      </c>
      <c r="G10" s="48">
        <v>17977509385</v>
      </c>
      <c r="I10" s="48">
        <f t="shared" si="0"/>
        <v>10083391367</v>
      </c>
      <c r="K10" s="48">
        <v>5430000</v>
      </c>
      <c r="M10" s="48">
        <v>28060900752</v>
      </c>
      <c r="O10" s="48">
        <v>17977509385</v>
      </c>
      <c r="Q10" s="48">
        <f t="shared" si="1"/>
        <v>10083391367</v>
      </c>
    </row>
    <row r="11" spans="1:17" ht="24" x14ac:dyDescent="0.2">
      <c r="A11" s="45" t="s">
        <v>107</v>
      </c>
      <c r="C11" s="48">
        <v>0</v>
      </c>
      <c r="E11" s="48">
        <v>0</v>
      </c>
      <c r="G11" s="48">
        <v>0</v>
      </c>
      <c r="I11" s="48">
        <f t="shared" si="0"/>
        <v>0</v>
      </c>
      <c r="K11" s="48">
        <v>1325000</v>
      </c>
      <c r="M11" s="48">
        <v>24204690180</v>
      </c>
      <c r="O11" s="48">
        <v>21282622866</v>
      </c>
      <c r="Q11" s="48">
        <f t="shared" si="1"/>
        <v>2922067314</v>
      </c>
    </row>
    <row r="12" spans="1:17" ht="24" x14ac:dyDescent="0.2">
      <c r="A12" s="45" t="s">
        <v>108</v>
      </c>
      <c r="C12" s="48">
        <v>0</v>
      </c>
      <c r="E12" s="48">
        <v>0</v>
      </c>
      <c r="G12" s="48">
        <v>0</v>
      </c>
      <c r="I12" s="48">
        <f t="shared" si="0"/>
        <v>0</v>
      </c>
      <c r="K12" s="48">
        <v>7864112</v>
      </c>
      <c r="M12" s="48">
        <v>59227217363</v>
      </c>
      <c r="O12" s="48">
        <v>72468653886</v>
      </c>
      <c r="Q12" s="48">
        <f t="shared" si="1"/>
        <v>-13241436523</v>
      </c>
    </row>
    <row r="13" spans="1:17" ht="24" x14ac:dyDescent="0.2">
      <c r="A13" s="45" t="s">
        <v>62</v>
      </c>
      <c r="C13" s="48">
        <v>0</v>
      </c>
      <c r="E13" s="48">
        <v>0</v>
      </c>
      <c r="G13" s="48">
        <v>0</v>
      </c>
      <c r="I13" s="48">
        <f t="shared" si="0"/>
        <v>0</v>
      </c>
      <c r="K13" s="48">
        <v>800000</v>
      </c>
      <c r="M13" s="48">
        <v>18186324643</v>
      </c>
      <c r="O13" s="48">
        <v>18210813957</v>
      </c>
      <c r="Q13" s="48">
        <f t="shared" si="1"/>
        <v>-24489314</v>
      </c>
    </row>
    <row r="14" spans="1:17" ht="24" x14ac:dyDescent="0.2">
      <c r="A14" s="47" t="s">
        <v>71</v>
      </c>
      <c r="C14" s="48">
        <v>0</v>
      </c>
      <c r="E14" s="48">
        <v>0</v>
      </c>
      <c r="G14" s="48">
        <v>0</v>
      </c>
      <c r="I14" s="48">
        <f t="shared" si="0"/>
        <v>0</v>
      </c>
      <c r="K14" s="48">
        <v>19540832</v>
      </c>
      <c r="M14" s="48">
        <v>290313086307</v>
      </c>
      <c r="O14" s="48">
        <v>177917977811</v>
      </c>
      <c r="Q14" s="48">
        <f t="shared" si="1"/>
        <v>112395108496</v>
      </c>
    </row>
    <row r="15" spans="1:17" ht="24" x14ac:dyDescent="0.2">
      <c r="A15" s="50" t="s">
        <v>53</v>
      </c>
      <c r="C15" s="48">
        <v>205000</v>
      </c>
      <c r="E15" s="48">
        <v>2542696174</v>
      </c>
      <c r="G15" s="48">
        <v>2067861649</v>
      </c>
      <c r="I15" s="48">
        <f t="shared" si="0"/>
        <v>474834525</v>
      </c>
      <c r="K15" s="48">
        <v>22675022</v>
      </c>
      <c r="M15" s="48">
        <v>441409076912</v>
      </c>
      <c r="O15" s="48">
        <v>334590057004</v>
      </c>
      <c r="Q15" s="48">
        <f t="shared" si="1"/>
        <v>106819019908</v>
      </c>
    </row>
    <row r="16" spans="1:17" ht="24" x14ac:dyDescent="0.2">
      <c r="A16" s="56" t="s">
        <v>104</v>
      </c>
      <c r="C16" s="48">
        <v>0</v>
      </c>
      <c r="E16" s="48">
        <v>0</v>
      </c>
      <c r="G16" s="48">
        <v>0</v>
      </c>
      <c r="I16" s="48">
        <f t="shared" si="0"/>
        <v>0</v>
      </c>
      <c r="K16" s="48">
        <v>100000</v>
      </c>
      <c r="M16" s="48">
        <v>16263305564</v>
      </c>
      <c r="O16" s="48">
        <v>15813013931</v>
      </c>
      <c r="Q16" s="48">
        <f t="shared" si="1"/>
        <v>450291633</v>
      </c>
    </row>
    <row r="17" spans="1:17" ht="24" x14ac:dyDescent="0.2">
      <c r="A17" s="56" t="s">
        <v>52</v>
      </c>
      <c r="C17" s="48">
        <v>1</v>
      </c>
      <c r="E17" s="48">
        <v>1</v>
      </c>
      <c r="G17" s="48">
        <v>2970</v>
      </c>
      <c r="I17" s="48">
        <f t="shared" si="0"/>
        <v>-2969</v>
      </c>
      <c r="K17" s="48">
        <v>39325788</v>
      </c>
      <c r="M17" s="48">
        <v>85205095389</v>
      </c>
      <c r="O17" s="48">
        <v>116836233432</v>
      </c>
      <c r="Q17" s="48">
        <f t="shared" si="1"/>
        <v>-31631138043</v>
      </c>
    </row>
    <row r="18" spans="1:17" ht="24" x14ac:dyDescent="0.2">
      <c r="A18" s="56" t="s">
        <v>54</v>
      </c>
      <c r="C18" s="48">
        <v>0</v>
      </c>
      <c r="E18" s="48">
        <v>0</v>
      </c>
      <c r="G18" s="48">
        <v>0</v>
      </c>
      <c r="I18" s="48">
        <f t="shared" si="0"/>
        <v>0</v>
      </c>
      <c r="K18" s="48">
        <v>17291087</v>
      </c>
      <c r="M18" s="48">
        <v>144676449669</v>
      </c>
      <c r="O18" s="48">
        <v>165275039840</v>
      </c>
      <c r="Q18" s="48">
        <f t="shared" si="1"/>
        <v>-20598590171</v>
      </c>
    </row>
    <row r="19" spans="1:17" ht="24" x14ac:dyDescent="0.2">
      <c r="A19" s="56" t="s">
        <v>60</v>
      </c>
      <c r="C19" s="48">
        <v>0</v>
      </c>
      <c r="E19" s="48">
        <v>0</v>
      </c>
      <c r="G19" s="48">
        <v>0</v>
      </c>
      <c r="I19" s="48">
        <f t="shared" si="0"/>
        <v>0</v>
      </c>
      <c r="K19" s="48">
        <v>8396764</v>
      </c>
      <c r="M19" s="48">
        <v>335977702178</v>
      </c>
      <c r="O19" s="48">
        <v>333690873405</v>
      </c>
      <c r="Q19" s="48">
        <f t="shared" si="1"/>
        <v>2286828773</v>
      </c>
    </row>
    <row r="20" spans="1:17" ht="24" x14ac:dyDescent="0.2">
      <c r="A20" s="56" t="s">
        <v>55</v>
      </c>
      <c r="C20" s="48">
        <v>0</v>
      </c>
      <c r="E20" s="48">
        <v>0</v>
      </c>
      <c r="G20" s="48">
        <v>0</v>
      </c>
      <c r="I20" s="48">
        <f t="shared" si="0"/>
        <v>0</v>
      </c>
      <c r="K20" s="48">
        <v>2504089</v>
      </c>
      <c r="M20" s="48">
        <v>98780321429</v>
      </c>
      <c r="O20" s="48">
        <v>152989180940</v>
      </c>
      <c r="Q20" s="48">
        <f t="shared" si="1"/>
        <v>-54208859511</v>
      </c>
    </row>
    <row r="21" spans="1:17" ht="24" x14ac:dyDescent="0.2">
      <c r="A21" s="50" t="s">
        <v>87</v>
      </c>
      <c r="C21" s="48">
        <v>0</v>
      </c>
      <c r="E21" s="48">
        <v>0</v>
      </c>
      <c r="G21" s="48">
        <v>0</v>
      </c>
      <c r="I21" s="48">
        <f t="shared" si="0"/>
        <v>0</v>
      </c>
      <c r="K21" s="48">
        <v>1266576</v>
      </c>
      <c r="M21" s="48">
        <v>150888805024</v>
      </c>
      <c r="O21" s="48">
        <v>124409183515</v>
      </c>
      <c r="Q21" s="48">
        <f t="shared" si="1"/>
        <v>26479621509</v>
      </c>
    </row>
    <row r="22" spans="1:17" ht="24" x14ac:dyDescent="0.2">
      <c r="A22" s="50" t="s">
        <v>57</v>
      </c>
      <c r="C22" s="48">
        <v>1</v>
      </c>
      <c r="E22" s="48">
        <v>1</v>
      </c>
      <c r="G22" s="48">
        <v>32051</v>
      </c>
      <c r="I22" s="48">
        <f t="shared" si="0"/>
        <v>-32050</v>
      </c>
      <c r="K22" s="48">
        <v>1</v>
      </c>
      <c r="M22" s="48">
        <v>1</v>
      </c>
      <c r="O22" s="48">
        <v>32051</v>
      </c>
      <c r="Q22" s="48">
        <f t="shared" si="1"/>
        <v>-32050</v>
      </c>
    </row>
    <row r="23" spans="1:17" ht="24" x14ac:dyDescent="0.2">
      <c r="A23" s="51" t="s">
        <v>81</v>
      </c>
      <c r="C23" s="48">
        <v>0</v>
      </c>
      <c r="E23" s="48">
        <v>0</v>
      </c>
      <c r="G23" s="48">
        <v>0</v>
      </c>
      <c r="I23" s="48">
        <f t="shared" si="0"/>
        <v>0</v>
      </c>
      <c r="K23" s="48">
        <v>1074117</v>
      </c>
      <c r="M23" s="48">
        <v>38846277986</v>
      </c>
      <c r="O23" s="48">
        <v>65145256894</v>
      </c>
      <c r="Q23" s="48">
        <f t="shared" si="1"/>
        <v>-26298978908</v>
      </c>
    </row>
    <row r="24" spans="1:17" ht="24" x14ac:dyDescent="0.2">
      <c r="A24" s="45" t="s">
        <v>82</v>
      </c>
      <c r="C24" s="48">
        <v>6330811</v>
      </c>
      <c r="E24" s="48">
        <v>37838707938</v>
      </c>
      <c r="G24" s="48">
        <v>38409724726</v>
      </c>
      <c r="I24" s="48">
        <f t="shared" si="0"/>
        <v>-571016788</v>
      </c>
      <c r="K24" s="48">
        <v>26517477</v>
      </c>
      <c r="M24" s="48">
        <v>137946670382</v>
      </c>
      <c r="O24" s="48">
        <v>160884441474</v>
      </c>
      <c r="Q24" s="48">
        <f t="shared" si="1"/>
        <v>-22937771092</v>
      </c>
    </row>
    <row r="25" spans="1:17" ht="24" x14ac:dyDescent="0.2">
      <c r="A25" s="45" t="s">
        <v>74</v>
      </c>
      <c r="C25" s="48">
        <v>0</v>
      </c>
      <c r="E25" s="48">
        <v>0</v>
      </c>
      <c r="G25" s="48">
        <v>0</v>
      </c>
      <c r="I25" s="48">
        <f t="shared" si="0"/>
        <v>0</v>
      </c>
      <c r="K25" s="48">
        <v>600000</v>
      </c>
      <c r="M25" s="48">
        <v>4185394892</v>
      </c>
      <c r="O25" s="48">
        <v>4387817931</v>
      </c>
      <c r="Q25" s="48">
        <f t="shared" si="1"/>
        <v>-202423039</v>
      </c>
    </row>
    <row r="26" spans="1:17" ht="24" x14ac:dyDescent="0.2">
      <c r="A26" s="62" t="s">
        <v>66</v>
      </c>
      <c r="C26" s="48">
        <v>0</v>
      </c>
      <c r="E26" s="48">
        <v>0</v>
      </c>
      <c r="G26" s="48">
        <v>0</v>
      </c>
      <c r="I26" s="48">
        <f t="shared" ref="I26:I31" si="2">+E26-G26</f>
        <v>0</v>
      </c>
      <c r="K26" s="48">
        <v>80029161</v>
      </c>
      <c r="M26" s="48">
        <v>931377719234</v>
      </c>
      <c r="O26" s="48">
        <v>839698032926</v>
      </c>
      <c r="Q26" s="48">
        <f t="shared" ref="Q26:Q31" si="3">+M26-O26</f>
        <v>91679686308</v>
      </c>
    </row>
    <row r="27" spans="1:17" ht="24" x14ac:dyDescent="0.2">
      <c r="A27" s="62" t="s">
        <v>86</v>
      </c>
      <c r="C27" s="48">
        <v>0</v>
      </c>
      <c r="E27" s="48">
        <v>0</v>
      </c>
      <c r="G27" s="48">
        <v>0</v>
      </c>
      <c r="I27" s="48">
        <f t="shared" si="2"/>
        <v>0</v>
      </c>
      <c r="K27" s="48">
        <v>4483502</v>
      </c>
      <c r="M27" s="48">
        <v>104236427775</v>
      </c>
      <c r="O27" s="48">
        <v>94923890071</v>
      </c>
      <c r="Q27" s="48">
        <f t="shared" si="3"/>
        <v>9312537704</v>
      </c>
    </row>
    <row r="28" spans="1:17" ht="24" x14ac:dyDescent="0.2">
      <c r="A28" s="62" t="s">
        <v>85</v>
      </c>
      <c r="C28" s="48">
        <v>0</v>
      </c>
      <c r="E28" s="48">
        <v>0</v>
      </c>
      <c r="G28" s="48">
        <v>0</v>
      </c>
      <c r="I28" s="48">
        <f t="shared" si="2"/>
        <v>0</v>
      </c>
      <c r="K28" s="48">
        <v>6959618</v>
      </c>
      <c r="M28" s="48">
        <v>571778424719</v>
      </c>
      <c r="O28" s="48">
        <v>320771833218</v>
      </c>
      <c r="Q28" s="48">
        <f t="shared" si="3"/>
        <v>251006591501</v>
      </c>
    </row>
    <row r="29" spans="1:17" ht="24" x14ac:dyDescent="0.2">
      <c r="A29" s="62" t="s">
        <v>91</v>
      </c>
      <c r="C29" s="48">
        <v>0</v>
      </c>
      <c r="E29" s="48">
        <v>0</v>
      </c>
      <c r="G29" s="48">
        <v>0</v>
      </c>
      <c r="I29" s="48">
        <f t="shared" si="2"/>
        <v>0</v>
      </c>
      <c r="K29" s="48">
        <v>680518</v>
      </c>
      <c r="M29" s="48">
        <v>73752461407</v>
      </c>
      <c r="O29" s="48">
        <v>88195394595</v>
      </c>
      <c r="Q29" s="48">
        <f t="shared" si="3"/>
        <v>-14442933188</v>
      </c>
    </row>
    <row r="30" spans="1:17" ht="24" x14ac:dyDescent="0.2">
      <c r="A30" s="62" t="s">
        <v>105</v>
      </c>
      <c r="C30" s="48">
        <v>205999</v>
      </c>
      <c r="E30" s="48">
        <v>40043258822</v>
      </c>
      <c r="G30" s="48">
        <v>34877263925</v>
      </c>
      <c r="I30" s="48">
        <f t="shared" si="2"/>
        <v>5165994897</v>
      </c>
      <c r="K30" s="48">
        <v>205999</v>
      </c>
      <c r="M30" s="48">
        <v>40043258822</v>
      </c>
      <c r="O30" s="48">
        <v>34877263925</v>
      </c>
      <c r="Q30" s="48">
        <f t="shared" si="3"/>
        <v>5165994897</v>
      </c>
    </row>
    <row r="31" spans="1:17" ht="24" x14ac:dyDescent="0.2">
      <c r="A31" s="62" t="s">
        <v>68</v>
      </c>
      <c r="C31" s="48">
        <v>7482472</v>
      </c>
      <c r="E31" s="48">
        <v>87847237968</v>
      </c>
      <c r="G31" s="48">
        <v>110178250518</v>
      </c>
      <c r="I31" s="48">
        <f t="shared" si="2"/>
        <v>-22331012550</v>
      </c>
      <c r="K31" s="48">
        <v>7482472</v>
      </c>
      <c r="M31" s="48">
        <v>87847237968</v>
      </c>
      <c r="O31" s="48">
        <v>110178250518</v>
      </c>
      <c r="Q31" s="48">
        <f t="shared" si="3"/>
        <v>-22331012550</v>
      </c>
    </row>
    <row r="32" spans="1:17" ht="24" x14ac:dyDescent="0.2">
      <c r="A32" s="45" t="s">
        <v>79</v>
      </c>
      <c r="C32" s="48">
        <v>0</v>
      </c>
      <c r="E32" s="48">
        <v>0</v>
      </c>
      <c r="G32" s="48">
        <v>0</v>
      </c>
      <c r="I32" s="48">
        <f t="shared" si="0"/>
        <v>0</v>
      </c>
      <c r="K32" s="48">
        <v>705537</v>
      </c>
      <c r="M32" s="48">
        <v>4009842638</v>
      </c>
      <c r="O32" s="48">
        <v>3550315040</v>
      </c>
      <c r="Q32" s="48">
        <f t="shared" si="1"/>
        <v>459527598</v>
      </c>
    </row>
    <row r="33" spans="1:17" ht="24" x14ac:dyDescent="0.2">
      <c r="A33" s="45" t="s">
        <v>93</v>
      </c>
      <c r="C33" s="48">
        <v>0</v>
      </c>
      <c r="E33" s="48">
        <v>0</v>
      </c>
      <c r="G33" s="48">
        <v>0</v>
      </c>
      <c r="I33" s="48">
        <f t="shared" si="0"/>
        <v>0</v>
      </c>
      <c r="K33" s="48">
        <v>535000</v>
      </c>
      <c r="M33" s="48">
        <v>11388948782</v>
      </c>
      <c r="O33" s="48">
        <v>7883337082</v>
      </c>
      <c r="Q33" s="48">
        <f t="shared" si="1"/>
        <v>3505611700</v>
      </c>
    </row>
    <row r="34" spans="1:17" ht="24" x14ac:dyDescent="0.2">
      <c r="A34" s="54" t="s">
        <v>97</v>
      </c>
      <c r="C34" s="48">
        <v>48430</v>
      </c>
      <c r="E34" s="48">
        <v>17881780482</v>
      </c>
      <c r="G34" s="48">
        <v>5766661020</v>
      </c>
      <c r="I34" s="48">
        <f t="shared" si="0"/>
        <v>12115119462</v>
      </c>
      <c r="K34" s="48">
        <v>48430</v>
      </c>
      <c r="M34" s="48">
        <v>17881780482</v>
      </c>
      <c r="O34" s="48">
        <v>5766661020</v>
      </c>
      <c r="Q34" s="48">
        <f t="shared" si="1"/>
        <v>12115119462</v>
      </c>
    </row>
    <row r="35" spans="1:17" ht="24" x14ac:dyDescent="0.2">
      <c r="A35" s="54" t="s">
        <v>70</v>
      </c>
      <c r="C35" s="48">
        <v>8169502</v>
      </c>
      <c r="E35" s="48">
        <v>100107965414</v>
      </c>
      <c r="G35" s="48">
        <v>124898896950</v>
      </c>
      <c r="I35" s="48">
        <f t="shared" si="0"/>
        <v>-24790931536</v>
      </c>
      <c r="K35" s="48">
        <v>10146176</v>
      </c>
      <c r="M35" s="48">
        <v>131933765595</v>
      </c>
      <c r="O35" s="48">
        <v>155119148178</v>
      </c>
      <c r="Q35" s="48">
        <f t="shared" si="1"/>
        <v>-23185382583</v>
      </c>
    </row>
    <row r="36" spans="1:17" ht="24" x14ac:dyDescent="0.2">
      <c r="A36" s="54" t="s">
        <v>98</v>
      </c>
      <c r="C36" s="48">
        <v>0</v>
      </c>
      <c r="E36" s="48">
        <v>0</v>
      </c>
      <c r="G36" s="48">
        <v>0</v>
      </c>
      <c r="I36" s="48">
        <f t="shared" si="0"/>
        <v>0</v>
      </c>
      <c r="K36" s="48">
        <v>2513000</v>
      </c>
      <c r="M36" s="48">
        <v>17776824387</v>
      </c>
      <c r="O36" s="48">
        <v>16254225838</v>
      </c>
      <c r="Q36" s="48">
        <f t="shared" si="1"/>
        <v>1522598549</v>
      </c>
    </row>
    <row r="37" spans="1:17" ht="24" x14ac:dyDescent="0.2">
      <c r="A37" s="54" t="s">
        <v>103</v>
      </c>
      <c r="C37" s="48">
        <v>0</v>
      </c>
      <c r="E37" s="48">
        <v>0</v>
      </c>
      <c r="G37" s="48">
        <v>0</v>
      </c>
      <c r="I37" s="48">
        <f t="shared" si="0"/>
        <v>0</v>
      </c>
      <c r="K37" s="48">
        <v>20309576</v>
      </c>
      <c r="M37" s="48">
        <v>40043182512</v>
      </c>
      <c r="O37" s="48">
        <v>37725651988</v>
      </c>
      <c r="Q37" s="48">
        <f t="shared" si="1"/>
        <v>2317530524</v>
      </c>
    </row>
    <row r="38" spans="1:17" ht="24" x14ac:dyDescent="0.2">
      <c r="A38" s="54" t="s">
        <v>63</v>
      </c>
      <c r="C38" s="48">
        <v>0</v>
      </c>
      <c r="E38" s="48">
        <v>0</v>
      </c>
      <c r="G38" s="48">
        <v>0</v>
      </c>
      <c r="I38" s="48">
        <f t="shared" si="0"/>
        <v>0</v>
      </c>
      <c r="K38" s="48">
        <v>17998768</v>
      </c>
      <c r="M38" s="48">
        <v>287615463715</v>
      </c>
      <c r="O38" s="48">
        <v>380792475591</v>
      </c>
      <c r="Q38" s="48">
        <f t="shared" si="1"/>
        <v>-93177011876</v>
      </c>
    </row>
    <row r="39" spans="1:17" ht="24" x14ac:dyDescent="0.2">
      <c r="A39" s="54" t="s">
        <v>59</v>
      </c>
      <c r="C39" s="48">
        <v>0</v>
      </c>
      <c r="E39" s="48">
        <v>0</v>
      </c>
      <c r="G39" s="48">
        <v>0</v>
      </c>
      <c r="I39" s="48">
        <f t="shared" si="0"/>
        <v>0</v>
      </c>
      <c r="K39" s="48">
        <v>4433489</v>
      </c>
      <c r="M39" s="48">
        <v>44075434329</v>
      </c>
      <c r="O39" s="48">
        <v>43407085281</v>
      </c>
      <c r="Q39" s="48">
        <f t="shared" si="1"/>
        <v>668349048</v>
      </c>
    </row>
    <row r="40" spans="1:17" ht="24" x14ac:dyDescent="0.2">
      <c r="A40" s="45" t="s">
        <v>61</v>
      </c>
      <c r="C40" s="48">
        <v>3668475</v>
      </c>
      <c r="E40" s="48">
        <v>44300232597</v>
      </c>
      <c r="G40" s="48">
        <v>36636689113</v>
      </c>
      <c r="I40" s="48">
        <f t="shared" si="0"/>
        <v>7663543484</v>
      </c>
      <c r="K40" s="48">
        <v>33392897</v>
      </c>
      <c r="M40" s="48">
        <v>344060461214</v>
      </c>
      <c r="O40" s="48">
        <v>333491486986</v>
      </c>
      <c r="Q40" s="48">
        <f t="shared" si="1"/>
        <v>10568974228</v>
      </c>
    </row>
    <row r="41" spans="1:17" ht="24" x14ac:dyDescent="0.2">
      <c r="A41" s="45" t="s">
        <v>64</v>
      </c>
      <c r="C41" s="48">
        <v>0</v>
      </c>
      <c r="E41" s="48">
        <v>0</v>
      </c>
      <c r="G41" s="48">
        <v>0</v>
      </c>
      <c r="I41" s="48">
        <f t="shared" si="0"/>
        <v>0</v>
      </c>
      <c r="K41" s="48">
        <v>11512326</v>
      </c>
      <c r="M41" s="48">
        <v>177592289488</v>
      </c>
      <c r="O41" s="48">
        <v>166672296552</v>
      </c>
      <c r="Q41" s="48">
        <f t="shared" si="1"/>
        <v>10919992936</v>
      </c>
    </row>
    <row r="42" spans="1:17" ht="24" x14ac:dyDescent="0.2">
      <c r="A42" s="45" t="s">
        <v>78</v>
      </c>
      <c r="C42" s="48">
        <v>0</v>
      </c>
      <c r="E42" s="48">
        <v>0</v>
      </c>
      <c r="G42" s="48">
        <v>0</v>
      </c>
      <c r="I42" s="48">
        <f t="shared" si="0"/>
        <v>0</v>
      </c>
      <c r="K42" s="48">
        <v>4082374</v>
      </c>
      <c r="M42" s="48">
        <v>19285466702</v>
      </c>
      <c r="O42" s="48">
        <v>21763016825</v>
      </c>
      <c r="Q42" s="48">
        <f t="shared" si="1"/>
        <v>-2477550123</v>
      </c>
    </row>
    <row r="43" spans="1:17" ht="24" x14ac:dyDescent="0.2">
      <c r="A43" s="45" t="s">
        <v>73</v>
      </c>
      <c r="C43" s="48">
        <v>0</v>
      </c>
      <c r="E43" s="48">
        <v>0</v>
      </c>
      <c r="G43" s="48">
        <v>0</v>
      </c>
      <c r="I43" s="48">
        <f t="shared" si="0"/>
        <v>0</v>
      </c>
      <c r="K43" s="48">
        <v>4000000</v>
      </c>
      <c r="M43" s="48">
        <v>23808526525</v>
      </c>
      <c r="O43" s="48">
        <v>29720365882</v>
      </c>
      <c r="Q43" s="48">
        <f t="shared" si="1"/>
        <v>-5911839357</v>
      </c>
    </row>
    <row r="44" spans="1:17" ht="24.75" thickBot="1" x14ac:dyDescent="0.25">
      <c r="A44" s="34" t="s">
        <v>92</v>
      </c>
      <c r="C44" s="48">
        <v>0</v>
      </c>
      <c r="E44" s="48">
        <v>0</v>
      </c>
      <c r="G44" s="48">
        <v>0</v>
      </c>
      <c r="I44" s="48">
        <f t="shared" si="0"/>
        <v>0</v>
      </c>
      <c r="J44" s="14"/>
      <c r="K44" s="14">
        <v>515000</v>
      </c>
      <c r="L44" s="14"/>
      <c r="M44" s="14">
        <v>9766370605</v>
      </c>
      <c r="N44" s="14"/>
      <c r="O44" s="14">
        <v>10353245953</v>
      </c>
      <c r="P44" s="14"/>
      <c r="Q44" s="48">
        <f t="shared" si="1"/>
        <v>-586875348</v>
      </c>
    </row>
    <row r="45" spans="1:17" ht="24.75" thickBot="1" x14ac:dyDescent="0.25">
      <c r="E45" s="22">
        <f>SUM(E8:E44)</f>
        <v>360418923234</v>
      </c>
      <c r="F45" s="21"/>
      <c r="G45" s="22">
        <f>SUM(G8:G44)</f>
        <v>372615055839</v>
      </c>
      <c r="H45" s="21"/>
      <c r="I45" s="22">
        <f>SUM(I8:I44)</f>
        <v>-12196132605</v>
      </c>
      <c r="K45" s="7" t="s">
        <v>15</v>
      </c>
      <c r="M45" s="22">
        <f>SUM(M8:M44)</f>
        <v>4829999733621</v>
      </c>
      <c r="N45" s="21"/>
      <c r="O45" s="22">
        <f>SUM(O8:O44)</f>
        <v>4509321864315</v>
      </c>
      <c r="P45" s="21"/>
      <c r="Q45" s="22">
        <f>SUM(Q8:Q44)</f>
        <v>320677869306</v>
      </c>
    </row>
    <row r="46" spans="1:17" ht="23.25" thickTop="1" x14ac:dyDescent="0.2">
      <c r="H46" s="14"/>
    </row>
    <row r="47" spans="1:17" x14ac:dyDescent="0.2">
      <c r="H47" s="14"/>
    </row>
    <row r="48" spans="1:17" x14ac:dyDescent="0.2">
      <c r="H48" s="14"/>
    </row>
    <row r="49" spans="8:8" x14ac:dyDescent="0.2">
      <c r="H49" s="14"/>
    </row>
    <row r="50" spans="8:8" x14ac:dyDescent="0.2">
      <c r="H50" s="14"/>
    </row>
    <row r="51" spans="8:8" x14ac:dyDescent="0.2">
      <c r="H51" s="14"/>
    </row>
    <row r="52" spans="8:8" x14ac:dyDescent="0.2">
      <c r="H52" s="14"/>
    </row>
    <row r="53" spans="8:8" x14ac:dyDescent="0.2">
      <c r="H53" s="14"/>
    </row>
    <row r="54" spans="8:8" x14ac:dyDescent="0.2">
      <c r="H54" s="14"/>
    </row>
    <row r="55" spans="8:8" x14ac:dyDescent="0.2">
      <c r="H55" s="14"/>
    </row>
  </sheetData>
  <mergeCells count="6"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77B8-2A45-4D3D-9AD0-78F35EBB7EDD}">
  <dimension ref="A1:Q58"/>
  <sheetViews>
    <sheetView rightToLeft="1" topLeftCell="A6" zoomScale="85" zoomScaleNormal="85" workbookViewId="0">
      <selection activeCell="C37" sqref="C37"/>
    </sheetView>
  </sheetViews>
  <sheetFormatPr defaultRowHeight="18.75" x14ac:dyDescent="0.2"/>
  <cols>
    <col min="1" max="1" width="37.375" style="36" bestFit="1" customWidth="1"/>
    <col min="2" max="2" width="0.875" style="36" customWidth="1"/>
    <col min="3" max="3" width="16.625" style="36" customWidth="1"/>
    <col min="4" max="4" width="0.875" style="36" customWidth="1"/>
    <col min="5" max="5" width="20.125" style="36" customWidth="1"/>
    <col min="6" max="6" width="0.875" style="36" customWidth="1"/>
    <col min="7" max="7" width="20.125" style="36" customWidth="1"/>
    <col min="8" max="8" width="0.875" style="36" customWidth="1"/>
    <col min="9" max="9" width="30.25" style="36" bestFit="1" customWidth="1"/>
    <col min="10" max="10" width="0.875" style="36" customWidth="1"/>
    <col min="11" max="11" width="16.625" style="36" customWidth="1"/>
    <col min="12" max="12" width="0.875" style="36" customWidth="1"/>
    <col min="13" max="13" width="20.125" style="36" customWidth="1"/>
    <col min="14" max="14" width="0.875" style="36" customWidth="1"/>
    <col min="15" max="15" width="20.125" style="36" customWidth="1"/>
    <col min="16" max="16" width="0.875" style="36" customWidth="1"/>
    <col min="17" max="17" width="29.75" style="36" customWidth="1"/>
    <col min="18" max="18" width="0.875" style="36" customWidth="1"/>
    <col min="19" max="19" width="9" style="36"/>
    <col min="20" max="20" width="11.75" style="36" bestFit="1" customWidth="1"/>
    <col min="21" max="16384" width="9" style="36"/>
  </cols>
  <sheetData>
    <row r="1" spans="1:17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6.25" x14ac:dyDescent="0.2">
      <c r="A2" s="77" t="str">
        <f>+درآمدها!A2</f>
        <v>صندوق سرمایه‌گذاری بخشی صنایع مفید - اکتان</v>
      </c>
      <c r="B2" s="77" t="s">
        <v>0</v>
      </c>
      <c r="C2" s="77" t="s">
        <v>0</v>
      </c>
      <c r="D2" s="77" t="s">
        <v>0</v>
      </c>
      <c r="E2" s="77" t="s">
        <v>0</v>
      </c>
      <c r="F2" s="77" t="s">
        <v>0</v>
      </c>
      <c r="G2" s="77" t="s">
        <v>0</v>
      </c>
      <c r="H2" s="77" t="s">
        <v>0</v>
      </c>
      <c r="I2" s="77" t="s">
        <v>0</v>
      </c>
      <c r="J2" s="77" t="s">
        <v>0</v>
      </c>
      <c r="K2" s="77" t="s">
        <v>0</v>
      </c>
      <c r="L2" s="77" t="s">
        <v>0</v>
      </c>
      <c r="M2" s="77" t="s">
        <v>0</v>
      </c>
      <c r="N2" s="77" t="s">
        <v>0</v>
      </c>
      <c r="O2" s="77" t="s">
        <v>0</v>
      </c>
      <c r="P2" s="77" t="s">
        <v>0</v>
      </c>
      <c r="Q2" s="77" t="s">
        <v>0</v>
      </c>
    </row>
    <row r="3" spans="1:17" ht="26.25" x14ac:dyDescent="0.2">
      <c r="A3" s="77" t="s">
        <v>23</v>
      </c>
      <c r="B3" s="77" t="s">
        <v>23</v>
      </c>
      <c r="C3" s="77" t="s">
        <v>23</v>
      </c>
      <c r="D3" s="77" t="s">
        <v>23</v>
      </c>
      <c r="E3" s="77" t="s">
        <v>23</v>
      </c>
      <c r="F3" s="77" t="s">
        <v>23</v>
      </c>
      <c r="G3" s="77" t="s">
        <v>23</v>
      </c>
      <c r="H3" s="77" t="s">
        <v>23</v>
      </c>
      <c r="I3" s="77" t="s">
        <v>23</v>
      </c>
      <c r="J3" s="77" t="s">
        <v>23</v>
      </c>
      <c r="K3" s="77" t="s">
        <v>23</v>
      </c>
      <c r="L3" s="77" t="s">
        <v>23</v>
      </c>
      <c r="M3" s="77" t="s">
        <v>23</v>
      </c>
      <c r="N3" s="77" t="s">
        <v>23</v>
      </c>
      <c r="O3" s="77" t="s">
        <v>23</v>
      </c>
      <c r="P3" s="77" t="s">
        <v>23</v>
      </c>
      <c r="Q3" s="77" t="s">
        <v>23</v>
      </c>
    </row>
    <row r="4" spans="1:17" ht="26.25" x14ac:dyDescent="0.2">
      <c r="A4" s="77" t="str">
        <f>+سهام!A4</f>
        <v>برای ماه منتهی به 1405/06/31</v>
      </c>
      <c r="B4" s="77" t="s">
        <v>2</v>
      </c>
      <c r="C4" s="77" t="s">
        <v>2</v>
      </c>
      <c r="D4" s="77" t="s">
        <v>2</v>
      </c>
      <c r="E4" s="77" t="s">
        <v>2</v>
      </c>
      <c r="F4" s="77" t="s">
        <v>2</v>
      </c>
      <c r="G4" s="77" t="s">
        <v>2</v>
      </c>
      <c r="H4" s="77" t="s">
        <v>2</v>
      </c>
      <c r="I4" s="77" t="s">
        <v>2</v>
      </c>
      <c r="J4" s="77" t="s">
        <v>2</v>
      </c>
      <c r="K4" s="77" t="s">
        <v>2</v>
      </c>
      <c r="L4" s="77" t="s">
        <v>2</v>
      </c>
      <c r="M4" s="77" t="s">
        <v>2</v>
      </c>
      <c r="N4" s="77" t="s">
        <v>2</v>
      </c>
      <c r="O4" s="77" t="s">
        <v>2</v>
      </c>
      <c r="P4" s="77" t="s">
        <v>2</v>
      </c>
      <c r="Q4" s="77" t="s">
        <v>2</v>
      </c>
    </row>
    <row r="6" spans="1:17" ht="27" thickBot="1" x14ac:dyDescent="0.25">
      <c r="A6" s="78" t="s">
        <v>3</v>
      </c>
      <c r="C6" s="78" t="s">
        <v>25</v>
      </c>
      <c r="D6" s="78" t="s">
        <v>25</v>
      </c>
      <c r="E6" s="78" t="s">
        <v>25</v>
      </c>
      <c r="F6" s="78" t="s">
        <v>25</v>
      </c>
      <c r="G6" s="78" t="s">
        <v>25</v>
      </c>
      <c r="H6" s="78" t="s">
        <v>25</v>
      </c>
      <c r="I6" s="78" t="s">
        <v>25</v>
      </c>
      <c r="K6" s="78" t="s">
        <v>26</v>
      </c>
      <c r="L6" s="78" t="s">
        <v>26</v>
      </c>
      <c r="M6" s="78" t="s">
        <v>26</v>
      </c>
      <c r="N6" s="78" t="s">
        <v>26</v>
      </c>
      <c r="O6" s="78" t="s">
        <v>26</v>
      </c>
      <c r="P6" s="78" t="s">
        <v>26</v>
      </c>
      <c r="Q6" s="78" t="s">
        <v>26</v>
      </c>
    </row>
    <row r="7" spans="1:17" ht="27" thickBot="1" x14ac:dyDescent="0.25">
      <c r="A7" s="78" t="s">
        <v>3</v>
      </c>
      <c r="C7" s="37" t="s">
        <v>7</v>
      </c>
      <c r="E7" s="37" t="s">
        <v>37</v>
      </c>
      <c r="G7" s="37" t="s">
        <v>38</v>
      </c>
      <c r="I7" s="37" t="s">
        <v>39</v>
      </c>
      <c r="K7" s="37" t="s">
        <v>7</v>
      </c>
      <c r="M7" s="37" t="s">
        <v>37</v>
      </c>
      <c r="O7" s="37" t="s">
        <v>38</v>
      </c>
      <c r="Q7" s="37" t="s">
        <v>39</v>
      </c>
    </row>
    <row r="8" spans="1:17" ht="21" x14ac:dyDescent="0.2">
      <c r="A8" s="5" t="s">
        <v>59</v>
      </c>
      <c r="C8" s="36">
        <v>5156690</v>
      </c>
      <c r="E8" s="36">
        <v>115793835433</v>
      </c>
      <c r="G8" s="36">
        <v>112672569874</v>
      </c>
      <c r="I8" s="52">
        <f>+E8-G8</f>
        <v>3121265559</v>
      </c>
      <c r="K8" s="42">
        <v>5156690</v>
      </c>
      <c r="L8" s="42"/>
      <c r="M8" s="42">
        <v>115793835433</v>
      </c>
      <c r="N8" s="42"/>
      <c r="O8" s="42">
        <v>50487749585</v>
      </c>
      <c r="Q8" s="36">
        <f>+M8-O8</f>
        <v>65306085848</v>
      </c>
    </row>
    <row r="9" spans="1:17" s="41" customFormat="1" ht="21" x14ac:dyDescent="0.2">
      <c r="A9" s="5" t="s">
        <v>63</v>
      </c>
      <c r="C9" s="41">
        <v>18426968</v>
      </c>
      <c r="E9" s="41">
        <v>433343302635</v>
      </c>
      <c r="G9" s="41">
        <v>333875472832</v>
      </c>
      <c r="I9" s="57">
        <f t="shared" ref="I9:I49" si="0">+E9-G9</f>
        <v>99467829803</v>
      </c>
      <c r="K9" s="42">
        <v>18426968</v>
      </c>
      <c r="L9" s="42"/>
      <c r="M9" s="42">
        <v>433343302635</v>
      </c>
      <c r="N9" s="42"/>
      <c r="O9" s="42">
        <v>389851725690</v>
      </c>
      <c r="Q9" s="57">
        <f t="shared" ref="Q9:Q49" si="1">+M9-O9</f>
        <v>43491576945</v>
      </c>
    </row>
    <row r="10" spans="1:17" s="41" customFormat="1" ht="21" x14ac:dyDescent="0.2">
      <c r="A10" s="5" t="s">
        <v>57</v>
      </c>
      <c r="C10" s="41">
        <v>25637729</v>
      </c>
      <c r="E10" s="41">
        <v>1301487344993</v>
      </c>
      <c r="G10" s="41">
        <v>874866104385</v>
      </c>
      <c r="I10" s="57">
        <f t="shared" si="0"/>
        <v>426621240608</v>
      </c>
      <c r="K10" s="42">
        <v>25637729</v>
      </c>
      <c r="L10" s="42"/>
      <c r="M10" s="42">
        <v>1301487344993</v>
      </c>
      <c r="N10" s="42"/>
      <c r="O10" s="42">
        <v>821714798960</v>
      </c>
      <c r="Q10" s="57">
        <f t="shared" si="1"/>
        <v>479772546033</v>
      </c>
    </row>
    <row r="11" spans="1:17" ht="21" x14ac:dyDescent="0.2">
      <c r="A11" s="5" t="s">
        <v>101</v>
      </c>
      <c r="C11" s="36">
        <v>1002000</v>
      </c>
      <c r="E11" s="36">
        <v>3330752709</v>
      </c>
      <c r="G11" s="36">
        <v>3271097436</v>
      </c>
      <c r="I11" s="57">
        <f t="shared" si="0"/>
        <v>59655273</v>
      </c>
      <c r="K11" s="42">
        <v>1002000</v>
      </c>
      <c r="L11" s="42"/>
      <c r="M11" s="42">
        <v>3330752709</v>
      </c>
      <c r="N11" s="42"/>
      <c r="O11" s="42">
        <v>3105426855</v>
      </c>
      <c r="Q11" s="57">
        <f t="shared" si="1"/>
        <v>225325854</v>
      </c>
    </row>
    <row r="12" spans="1:17" s="63" customFormat="1" ht="21" x14ac:dyDescent="0.2">
      <c r="A12" s="5" t="s">
        <v>70</v>
      </c>
      <c r="C12" s="63">
        <v>13238065</v>
      </c>
      <c r="E12" s="63">
        <v>158679675871</v>
      </c>
      <c r="G12" s="63">
        <v>100437156717</v>
      </c>
      <c r="I12" s="63">
        <f t="shared" ref="I12:I15" si="2">+E12-G12</f>
        <v>58242519154</v>
      </c>
      <c r="K12" s="63">
        <v>13238065</v>
      </c>
      <c r="M12" s="63">
        <v>158679675871</v>
      </c>
      <c r="O12" s="63">
        <v>202389291563</v>
      </c>
      <c r="Q12" s="63">
        <f t="shared" ref="Q12:Q15" si="3">+M12-O12</f>
        <v>-43709615692</v>
      </c>
    </row>
    <row r="13" spans="1:17" s="63" customFormat="1" ht="21" x14ac:dyDescent="0.2">
      <c r="A13" s="5" t="s">
        <v>68</v>
      </c>
      <c r="C13" s="63">
        <v>1423773</v>
      </c>
      <c r="E13" s="63">
        <v>15116609411</v>
      </c>
      <c r="G13" s="63">
        <v>-31843539346</v>
      </c>
      <c r="I13" s="63">
        <f t="shared" si="2"/>
        <v>46960148757</v>
      </c>
      <c r="K13" s="63">
        <v>1423773</v>
      </c>
      <c r="M13" s="63">
        <v>15116609411</v>
      </c>
      <c r="O13" s="63">
        <v>20964838657</v>
      </c>
      <c r="Q13" s="63">
        <f t="shared" si="3"/>
        <v>-5848229246</v>
      </c>
    </row>
    <row r="14" spans="1:17" s="63" customFormat="1" ht="21" x14ac:dyDescent="0.2">
      <c r="A14" s="5" t="s">
        <v>87</v>
      </c>
      <c r="C14" s="63">
        <v>212450</v>
      </c>
      <c r="E14" s="63">
        <v>19501826016</v>
      </c>
      <c r="G14" s="63">
        <v>19501826016</v>
      </c>
      <c r="I14" s="63">
        <f t="shared" si="2"/>
        <v>0</v>
      </c>
      <c r="K14" s="63">
        <v>212450</v>
      </c>
      <c r="M14" s="63">
        <v>19501826016</v>
      </c>
      <c r="O14" s="63">
        <v>20867860326</v>
      </c>
      <c r="Q14" s="63">
        <f t="shared" si="3"/>
        <v>-1366034310</v>
      </c>
    </row>
    <row r="15" spans="1:17" ht="21" x14ac:dyDescent="0.2">
      <c r="A15" s="5" t="s">
        <v>120</v>
      </c>
      <c r="C15" s="36">
        <v>100000</v>
      </c>
      <c r="E15" s="36">
        <v>30006244800</v>
      </c>
      <c r="G15" s="36">
        <v>30582258500</v>
      </c>
      <c r="I15" s="63">
        <f t="shared" si="2"/>
        <v>-576013700</v>
      </c>
      <c r="J15" s="63"/>
      <c r="K15" s="63">
        <v>100000</v>
      </c>
      <c r="L15" s="63"/>
      <c r="M15" s="63">
        <v>30006244800</v>
      </c>
      <c r="N15" s="63"/>
      <c r="O15" s="63">
        <v>30582258500</v>
      </c>
      <c r="P15" s="63"/>
      <c r="Q15" s="63">
        <f t="shared" si="3"/>
        <v>-576013700</v>
      </c>
    </row>
    <row r="16" spans="1:17" ht="21" x14ac:dyDescent="0.2">
      <c r="A16" s="5" t="s">
        <v>60</v>
      </c>
      <c r="C16" s="36">
        <v>10261223</v>
      </c>
      <c r="E16" s="36">
        <v>452789259594</v>
      </c>
      <c r="G16" s="36">
        <v>320139790289</v>
      </c>
      <c r="I16" s="57">
        <f t="shared" si="0"/>
        <v>132649469305</v>
      </c>
      <c r="K16" s="42">
        <v>10261223</v>
      </c>
      <c r="L16" s="42"/>
      <c r="M16" s="42">
        <v>452789259594</v>
      </c>
      <c r="N16" s="42"/>
      <c r="O16" s="42">
        <v>387203120753</v>
      </c>
      <c r="Q16" s="57">
        <f t="shared" si="1"/>
        <v>65586138841</v>
      </c>
    </row>
    <row r="17" spans="1:17" ht="21" x14ac:dyDescent="0.2">
      <c r="A17" s="5" t="s">
        <v>69</v>
      </c>
      <c r="C17" s="36">
        <v>60947443</v>
      </c>
      <c r="E17" s="36">
        <v>2059218670994</v>
      </c>
      <c r="G17" s="36">
        <v>1782237128757</v>
      </c>
      <c r="I17" s="57">
        <f t="shared" si="0"/>
        <v>276981542237</v>
      </c>
      <c r="K17" s="42">
        <v>60947443</v>
      </c>
      <c r="L17" s="42"/>
      <c r="M17" s="42">
        <v>2059218670994</v>
      </c>
      <c r="N17" s="42"/>
      <c r="O17" s="42">
        <v>1710363477206</v>
      </c>
      <c r="Q17" s="57">
        <f t="shared" si="1"/>
        <v>348855193788</v>
      </c>
    </row>
    <row r="18" spans="1:17" ht="21" x14ac:dyDescent="0.2">
      <c r="A18" s="5" t="s">
        <v>71</v>
      </c>
      <c r="C18" s="36">
        <v>7350148</v>
      </c>
      <c r="E18" s="36">
        <v>150753159127</v>
      </c>
      <c r="G18" s="36">
        <v>133540897127</v>
      </c>
      <c r="I18" s="57">
        <f t="shared" si="0"/>
        <v>17212262000</v>
      </c>
      <c r="K18" s="42">
        <v>7350148</v>
      </c>
      <c r="L18" s="42"/>
      <c r="M18" s="42">
        <v>150753159127</v>
      </c>
      <c r="N18" s="42"/>
      <c r="O18" s="42">
        <v>66922609489</v>
      </c>
      <c r="Q18" s="57">
        <f t="shared" si="1"/>
        <v>83830549638</v>
      </c>
    </row>
    <row r="19" spans="1:17" s="55" customFormat="1" ht="21" x14ac:dyDescent="0.2">
      <c r="A19" s="5" t="s">
        <v>81</v>
      </c>
      <c r="C19" s="55">
        <v>9239781</v>
      </c>
      <c r="E19" s="55">
        <v>545608954400</v>
      </c>
      <c r="G19" s="55">
        <v>349681154778</v>
      </c>
      <c r="I19" s="57">
        <f t="shared" si="0"/>
        <v>195927799622</v>
      </c>
      <c r="K19" s="55">
        <v>9239781</v>
      </c>
      <c r="M19" s="55">
        <v>545608954400</v>
      </c>
      <c r="O19" s="55">
        <v>329419814574</v>
      </c>
      <c r="Q19" s="57">
        <f t="shared" si="1"/>
        <v>216189139826</v>
      </c>
    </row>
    <row r="20" spans="1:17" ht="21" x14ac:dyDescent="0.2">
      <c r="A20" s="5" t="s">
        <v>103</v>
      </c>
      <c r="C20" s="36">
        <v>136381726</v>
      </c>
      <c r="E20" s="36">
        <v>458760208924</v>
      </c>
      <c r="G20" s="36">
        <v>415590737937</v>
      </c>
      <c r="I20" s="57">
        <f t="shared" si="0"/>
        <v>43169470987</v>
      </c>
      <c r="K20" s="42">
        <v>136381726</v>
      </c>
      <c r="L20" s="42"/>
      <c r="M20" s="42">
        <v>458760208924</v>
      </c>
      <c r="N20" s="42"/>
      <c r="O20" s="42">
        <v>284853335368</v>
      </c>
      <c r="Q20" s="57">
        <f t="shared" si="1"/>
        <v>173906873556</v>
      </c>
    </row>
    <row r="21" spans="1:17" ht="21" x14ac:dyDescent="0.2">
      <c r="A21" s="5" t="s">
        <v>64</v>
      </c>
      <c r="C21" s="36">
        <v>10148375</v>
      </c>
      <c r="E21" s="36">
        <v>205627931010</v>
      </c>
      <c r="G21" s="36">
        <v>191026535321</v>
      </c>
      <c r="I21" s="57">
        <f t="shared" si="0"/>
        <v>14601395689</v>
      </c>
      <c r="K21" s="42">
        <v>10148375</v>
      </c>
      <c r="L21" s="42"/>
      <c r="M21" s="42">
        <v>205627931010</v>
      </c>
      <c r="N21" s="42"/>
      <c r="O21" s="42">
        <v>146925388234</v>
      </c>
      <c r="Q21" s="57">
        <f t="shared" si="1"/>
        <v>58702542776</v>
      </c>
    </row>
    <row r="22" spans="1:17" ht="21" x14ac:dyDescent="0.2">
      <c r="A22" s="5" t="s">
        <v>122</v>
      </c>
      <c r="C22" s="36">
        <v>900000</v>
      </c>
      <c r="E22" s="36">
        <v>4938527790</v>
      </c>
      <c r="G22" s="36">
        <v>3384825878</v>
      </c>
      <c r="I22" s="57">
        <f t="shared" si="0"/>
        <v>1553701912</v>
      </c>
      <c r="K22" s="42">
        <v>900000</v>
      </c>
      <c r="L22" s="42"/>
      <c r="M22" s="42">
        <v>4938527790</v>
      </c>
      <c r="N22" s="42"/>
      <c r="O22" s="42">
        <v>3384825878</v>
      </c>
      <c r="Q22" s="57">
        <f t="shared" si="1"/>
        <v>1553701912</v>
      </c>
    </row>
    <row r="23" spans="1:17" ht="21" x14ac:dyDescent="0.2">
      <c r="A23" s="5" t="s">
        <v>55</v>
      </c>
      <c r="C23" s="36">
        <v>5583561</v>
      </c>
      <c r="E23" s="36">
        <v>364558324834</v>
      </c>
      <c r="G23" s="36">
        <v>262836579485</v>
      </c>
      <c r="I23" s="57">
        <f t="shared" si="0"/>
        <v>101721745349</v>
      </c>
      <c r="K23" s="42">
        <v>5583561</v>
      </c>
      <c r="L23" s="42"/>
      <c r="M23" s="42">
        <v>364558324834</v>
      </c>
      <c r="N23" s="42"/>
      <c r="O23" s="42">
        <v>341131814426</v>
      </c>
      <c r="Q23" s="57">
        <f t="shared" si="1"/>
        <v>23426510408</v>
      </c>
    </row>
    <row r="24" spans="1:17" ht="21" x14ac:dyDescent="0.2">
      <c r="A24" s="5" t="s">
        <v>105</v>
      </c>
      <c r="C24" s="36">
        <v>250473</v>
      </c>
      <c r="E24" s="36">
        <v>53037762448</v>
      </c>
      <c r="G24" s="36">
        <v>52857886492</v>
      </c>
      <c r="I24" s="57">
        <f t="shared" si="0"/>
        <v>179875956</v>
      </c>
      <c r="K24" s="42">
        <v>250473</v>
      </c>
      <c r="L24" s="42"/>
      <c r="M24" s="42">
        <v>53037762448</v>
      </c>
      <c r="N24" s="42"/>
      <c r="O24" s="42">
        <v>42407064738</v>
      </c>
      <c r="Q24" s="57">
        <f t="shared" si="1"/>
        <v>10630697710</v>
      </c>
    </row>
    <row r="25" spans="1:17" ht="21" x14ac:dyDescent="0.2">
      <c r="A25" s="5" t="s">
        <v>96</v>
      </c>
      <c r="C25" s="36">
        <v>1394115</v>
      </c>
      <c r="E25" s="36">
        <v>77010453797</v>
      </c>
      <c r="G25" s="36">
        <v>66123579872</v>
      </c>
      <c r="I25" s="57">
        <f t="shared" si="0"/>
        <v>10886873925</v>
      </c>
      <c r="K25" s="42">
        <v>1394115</v>
      </c>
      <c r="L25" s="42"/>
      <c r="M25" s="42">
        <v>77010453797</v>
      </c>
      <c r="N25" s="42"/>
      <c r="O25" s="42">
        <v>62639483487</v>
      </c>
      <c r="Q25" s="57">
        <f t="shared" si="1"/>
        <v>14370970310</v>
      </c>
    </row>
    <row r="26" spans="1:17" ht="21" x14ac:dyDescent="0.2">
      <c r="A26" s="5" t="s">
        <v>54</v>
      </c>
      <c r="C26" s="36">
        <v>45505133</v>
      </c>
      <c r="E26" s="36">
        <v>557192688492</v>
      </c>
      <c r="G26" s="36">
        <v>347229479295</v>
      </c>
      <c r="I26" s="57">
        <f t="shared" si="0"/>
        <v>209963209197</v>
      </c>
      <c r="K26" s="42">
        <v>45505133</v>
      </c>
      <c r="L26" s="42"/>
      <c r="M26" s="42">
        <v>557192688492</v>
      </c>
      <c r="N26" s="42"/>
      <c r="O26" s="42">
        <v>422117352739</v>
      </c>
      <c r="Q26" s="57">
        <f t="shared" si="1"/>
        <v>135075335753</v>
      </c>
    </row>
    <row r="27" spans="1:17" ht="21" x14ac:dyDescent="0.2">
      <c r="A27" s="5" t="s">
        <v>123</v>
      </c>
      <c r="C27" s="36">
        <v>1000000</v>
      </c>
      <c r="E27" s="36">
        <v>18515758200</v>
      </c>
      <c r="G27" s="36">
        <v>17763194447</v>
      </c>
      <c r="I27" s="57">
        <f t="shared" si="0"/>
        <v>752563753</v>
      </c>
      <c r="K27" s="42">
        <v>1000000</v>
      </c>
      <c r="L27" s="42"/>
      <c r="M27" s="42">
        <v>18515758200</v>
      </c>
      <c r="N27" s="42"/>
      <c r="O27" s="42">
        <v>17763194447</v>
      </c>
      <c r="Q27" s="57">
        <f t="shared" si="1"/>
        <v>752563753</v>
      </c>
    </row>
    <row r="28" spans="1:17" ht="21" x14ac:dyDescent="0.2">
      <c r="A28" s="5" t="s">
        <v>66</v>
      </c>
      <c r="C28" s="36">
        <v>109385306</v>
      </c>
      <c r="E28" s="36">
        <v>1350234584353</v>
      </c>
      <c r="G28" s="36">
        <v>1040896275236</v>
      </c>
      <c r="I28" s="57">
        <f t="shared" si="0"/>
        <v>309338309117</v>
      </c>
      <c r="K28" s="42">
        <v>109385306</v>
      </c>
      <c r="L28" s="42"/>
      <c r="M28" s="42">
        <v>1350234584353</v>
      </c>
      <c r="N28" s="42"/>
      <c r="O28" s="42">
        <v>920037851796</v>
      </c>
      <c r="Q28" s="57">
        <f t="shared" si="1"/>
        <v>430196732557</v>
      </c>
    </row>
    <row r="29" spans="1:17" ht="21" x14ac:dyDescent="0.2">
      <c r="A29" s="5" t="s">
        <v>62</v>
      </c>
      <c r="C29" s="36">
        <v>18896769</v>
      </c>
      <c r="E29" s="36">
        <v>872844944215</v>
      </c>
      <c r="G29" s="36">
        <v>709526373557</v>
      </c>
      <c r="I29" s="57">
        <f t="shared" si="0"/>
        <v>163318570658</v>
      </c>
      <c r="K29" s="42">
        <v>18896769</v>
      </c>
      <c r="L29" s="42"/>
      <c r="M29" s="42">
        <v>872844944215</v>
      </c>
      <c r="N29" s="42"/>
      <c r="O29" s="42">
        <v>494617945330</v>
      </c>
      <c r="Q29" s="57">
        <f t="shared" si="1"/>
        <v>378226998885</v>
      </c>
    </row>
    <row r="30" spans="1:17" ht="21" x14ac:dyDescent="0.2">
      <c r="A30" s="5" t="s">
        <v>74</v>
      </c>
      <c r="C30" s="36">
        <v>6370817</v>
      </c>
      <c r="E30" s="36">
        <v>67451158138</v>
      </c>
      <c r="G30" s="36">
        <v>62204254552</v>
      </c>
      <c r="I30" s="57">
        <f t="shared" si="0"/>
        <v>5246903586</v>
      </c>
      <c r="K30" s="42">
        <v>6370817</v>
      </c>
      <c r="L30" s="42"/>
      <c r="M30" s="42">
        <v>67451158138</v>
      </c>
      <c r="N30" s="42"/>
      <c r="O30" s="42">
        <v>46589975217</v>
      </c>
      <c r="Q30" s="57">
        <f t="shared" si="1"/>
        <v>20861182921</v>
      </c>
    </row>
    <row r="31" spans="1:17" s="55" customFormat="1" ht="21" x14ac:dyDescent="0.2">
      <c r="A31" s="5" t="s">
        <v>117</v>
      </c>
      <c r="C31" s="55">
        <v>5330000</v>
      </c>
      <c r="E31" s="55">
        <v>24857355770</v>
      </c>
      <c r="G31" s="55">
        <v>26544851699</v>
      </c>
      <c r="I31" s="57">
        <f t="shared" si="0"/>
        <v>-1687495929</v>
      </c>
      <c r="K31" s="55">
        <v>5330000</v>
      </c>
      <c r="M31" s="55">
        <v>24857355770</v>
      </c>
      <c r="O31" s="55">
        <v>17646431925</v>
      </c>
      <c r="Q31" s="57">
        <f t="shared" si="1"/>
        <v>7210923845</v>
      </c>
    </row>
    <row r="32" spans="1:17" s="49" customFormat="1" ht="21" x14ac:dyDescent="0.2">
      <c r="A32" s="5" t="s">
        <v>65</v>
      </c>
      <c r="C32" s="49">
        <v>24222</v>
      </c>
      <c r="E32" s="49">
        <v>767686060944</v>
      </c>
      <c r="G32" s="49">
        <v>676588281600</v>
      </c>
      <c r="I32" s="57">
        <f t="shared" si="0"/>
        <v>91097779344</v>
      </c>
      <c r="K32" s="49">
        <v>24222</v>
      </c>
      <c r="M32" s="49">
        <v>767686060944</v>
      </c>
      <c r="O32" s="49">
        <v>459856280875</v>
      </c>
      <c r="Q32" s="57">
        <f t="shared" si="1"/>
        <v>307829780069</v>
      </c>
    </row>
    <row r="33" spans="1:17" ht="21" x14ac:dyDescent="0.2">
      <c r="A33" s="5" t="s">
        <v>53</v>
      </c>
      <c r="C33" s="36">
        <v>130659621</v>
      </c>
      <c r="E33" s="36">
        <v>1741194425202</v>
      </c>
      <c r="G33" s="36">
        <v>1360090501512</v>
      </c>
      <c r="I33" s="57">
        <f t="shared" si="0"/>
        <v>381103923690</v>
      </c>
      <c r="K33" s="42">
        <v>130659621</v>
      </c>
      <c r="L33" s="42"/>
      <c r="M33" s="42">
        <v>1741194425202</v>
      </c>
      <c r="N33" s="42"/>
      <c r="O33" s="42">
        <v>1317980582533</v>
      </c>
      <c r="Q33" s="57">
        <f t="shared" si="1"/>
        <v>423213842669</v>
      </c>
    </row>
    <row r="34" spans="1:17" ht="21" x14ac:dyDescent="0.2">
      <c r="A34" s="5" t="s">
        <v>56</v>
      </c>
      <c r="C34" s="36">
        <v>367312</v>
      </c>
      <c r="E34" s="36">
        <v>28425224176</v>
      </c>
      <c r="G34" s="36">
        <v>25254311875</v>
      </c>
      <c r="I34" s="57">
        <f t="shared" si="0"/>
        <v>3170912301</v>
      </c>
      <c r="K34" s="42">
        <v>367312</v>
      </c>
      <c r="L34" s="42"/>
      <c r="M34" s="42">
        <v>28425224176</v>
      </c>
      <c r="N34" s="42"/>
      <c r="O34" s="42">
        <v>15838652565</v>
      </c>
      <c r="Q34" s="57">
        <f t="shared" si="1"/>
        <v>12586571611</v>
      </c>
    </row>
    <row r="35" spans="1:17" ht="21" x14ac:dyDescent="0.2">
      <c r="A35" s="5" t="s">
        <v>77</v>
      </c>
      <c r="C35" s="36">
        <v>7436472</v>
      </c>
      <c r="E35" s="36">
        <v>213695494548</v>
      </c>
      <c r="G35" s="36">
        <v>230076848067</v>
      </c>
      <c r="I35" s="57">
        <f t="shared" si="0"/>
        <v>-16381353519</v>
      </c>
      <c r="K35" s="42">
        <v>7436472</v>
      </c>
      <c r="L35" s="42"/>
      <c r="M35" s="42">
        <v>213695494548</v>
      </c>
      <c r="N35" s="42"/>
      <c r="O35" s="42">
        <v>141277075318</v>
      </c>
      <c r="Q35" s="57">
        <f t="shared" si="1"/>
        <v>72418419230</v>
      </c>
    </row>
    <row r="36" spans="1:17" ht="21" x14ac:dyDescent="0.2">
      <c r="A36" s="5" t="s">
        <v>106</v>
      </c>
      <c r="C36" s="36">
        <v>94768204</v>
      </c>
      <c r="E36" s="36">
        <v>374261870216</v>
      </c>
      <c r="G36" s="36">
        <v>332886186072</v>
      </c>
      <c r="I36" s="57">
        <f t="shared" si="0"/>
        <v>41375684144</v>
      </c>
      <c r="K36" s="42">
        <v>94768204</v>
      </c>
      <c r="L36" s="42"/>
      <c r="M36" s="42">
        <v>374261870216</v>
      </c>
      <c r="N36" s="42"/>
      <c r="O36" s="42">
        <v>299485501863</v>
      </c>
      <c r="Q36" s="57">
        <f t="shared" si="1"/>
        <v>74776368353</v>
      </c>
    </row>
    <row r="37" spans="1:17" ht="21" x14ac:dyDescent="0.2">
      <c r="A37" s="5" t="s">
        <v>107</v>
      </c>
      <c r="C37" s="36">
        <v>1325000</v>
      </c>
      <c r="E37" s="36">
        <v>23008260625</v>
      </c>
      <c r="G37" s="36">
        <v>23849705585</v>
      </c>
      <c r="I37" s="57">
        <f t="shared" si="0"/>
        <v>-841444960</v>
      </c>
      <c r="K37" s="42">
        <v>1325000</v>
      </c>
      <c r="L37" s="42"/>
      <c r="M37" s="42">
        <v>23008260625</v>
      </c>
      <c r="N37" s="42"/>
      <c r="O37" s="42">
        <v>21282622866</v>
      </c>
      <c r="Q37" s="57">
        <f t="shared" si="1"/>
        <v>1725637759</v>
      </c>
    </row>
    <row r="38" spans="1:17" ht="21" x14ac:dyDescent="0.2">
      <c r="A38" s="5" t="s">
        <v>52</v>
      </c>
      <c r="C38" s="36">
        <v>177637410</v>
      </c>
      <c r="E38" s="36">
        <v>486136864439</v>
      </c>
      <c r="G38" s="36">
        <v>408756848002</v>
      </c>
      <c r="I38" s="57">
        <f t="shared" si="0"/>
        <v>77380016437</v>
      </c>
      <c r="K38" s="42">
        <v>177637410</v>
      </c>
      <c r="L38" s="42"/>
      <c r="M38" s="42">
        <v>486136864439</v>
      </c>
      <c r="N38" s="42"/>
      <c r="O38" s="42">
        <v>527757661243</v>
      </c>
      <c r="Q38" s="57">
        <f t="shared" si="1"/>
        <v>-41620796804</v>
      </c>
    </row>
    <row r="39" spans="1:17" s="52" customFormat="1" ht="21" x14ac:dyDescent="0.2">
      <c r="A39" s="5" t="s">
        <v>102</v>
      </c>
      <c r="C39" s="52">
        <v>585000</v>
      </c>
      <c r="E39" s="52">
        <v>3591417077</v>
      </c>
      <c r="G39" s="52">
        <v>3591417076</v>
      </c>
      <c r="I39" s="57">
        <f t="shared" si="0"/>
        <v>1</v>
      </c>
      <c r="K39" s="52">
        <v>585000</v>
      </c>
      <c r="M39" s="52">
        <v>3591417077</v>
      </c>
      <c r="O39" s="52">
        <v>4399100550</v>
      </c>
      <c r="Q39" s="57">
        <f t="shared" si="1"/>
        <v>-807683473</v>
      </c>
    </row>
    <row r="40" spans="1:17" s="52" customFormat="1" ht="21" x14ac:dyDescent="0.2">
      <c r="A40" s="5" t="s">
        <v>97</v>
      </c>
      <c r="C40" s="52">
        <v>2103087</v>
      </c>
      <c r="E40" s="52">
        <v>797255044656</v>
      </c>
      <c r="G40" s="52">
        <v>363406116762</v>
      </c>
      <c r="I40" s="57">
        <f t="shared" si="0"/>
        <v>433848927894</v>
      </c>
      <c r="K40" s="52">
        <v>2103087</v>
      </c>
      <c r="M40" s="52">
        <v>797255044656</v>
      </c>
      <c r="O40" s="52">
        <v>250418951548</v>
      </c>
      <c r="Q40" s="57">
        <f t="shared" si="1"/>
        <v>546836093108</v>
      </c>
    </row>
    <row r="41" spans="1:17" s="52" customFormat="1" ht="21" x14ac:dyDescent="0.2">
      <c r="A41" s="5" t="s">
        <v>121</v>
      </c>
      <c r="C41" s="52">
        <v>20000000</v>
      </c>
      <c r="E41" s="52">
        <v>199855000000</v>
      </c>
      <c r="G41" s="52">
        <v>200145000000</v>
      </c>
      <c r="I41" s="57">
        <f t="shared" si="0"/>
        <v>-290000000</v>
      </c>
      <c r="K41" s="52">
        <v>20000000</v>
      </c>
      <c r="M41" s="52">
        <v>199855000000</v>
      </c>
      <c r="O41" s="52">
        <v>200145000000</v>
      </c>
      <c r="Q41" s="57">
        <f t="shared" si="1"/>
        <v>-290000000</v>
      </c>
    </row>
    <row r="42" spans="1:17" s="52" customFormat="1" ht="21" x14ac:dyDescent="0.2">
      <c r="A42" s="5" t="s">
        <v>51</v>
      </c>
      <c r="C42" s="52">
        <v>11041533</v>
      </c>
      <c r="E42" s="52">
        <v>213097738926</v>
      </c>
      <c r="G42" s="52">
        <v>185926407689</v>
      </c>
      <c r="I42" s="57">
        <f t="shared" si="0"/>
        <v>27171331237</v>
      </c>
      <c r="K42" s="52">
        <v>11041533</v>
      </c>
      <c r="M42" s="52">
        <v>213097738926</v>
      </c>
      <c r="O42" s="52">
        <v>79761004595</v>
      </c>
      <c r="Q42" s="57">
        <f t="shared" si="1"/>
        <v>133336734331</v>
      </c>
    </row>
    <row r="43" spans="1:17" ht="21" x14ac:dyDescent="0.2">
      <c r="A43" s="5" t="s">
        <v>78</v>
      </c>
      <c r="C43" s="36">
        <v>997956</v>
      </c>
      <c r="E43" s="36">
        <v>11387780701</v>
      </c>
      <c r="G43" s="36">
        <v>10555977589</v>
      </c>
      <c r="I43" s="57">
        <f t="shared" si="0"/>
        <v>831803112</v>
      </c>
      <c r="K43" s="42">
        <v>997956</v>
      </c>
      <c r="L43" s="42"/>
      <c r="M43" s="42">
        <v>11387780701</v>
      </c>
      <c r="N43" s="42"/>
      <c r="O43" s="42">
        <v>5320074439</v>
      </c>
      <c r="Q43" s="57">
        <f t="shared" si="1"/>
        <v>6067706262</v>
      </c>
    </row>
    <row r="44" spans="1:17" s="42" customFormat="1" ht="21" x14ac:dyDescent="0.2">
      <c r="A44" s="5" t="s">
        <v>73</v>
      </c>
      <c r="C44" s="42">
        <v>29772426</v>
      </c>
      <c r="E44" s="42">
        <v>290696085847</v>
      </c>
      <c r="G44" s="42">
        <v>241360469651</v>
      </c>
      <c r="I44" s="57">
        <f t="shared" si="0"/>
        <v>49335616196</v>
      </c>
      <c r="K44" s="42">
        <v>29772426</v>
      </c>
      <c r="M44" s="42">
        <v>290696085847</v>
      </c>
      <c r="O44" s="42">
        <v>221211848543</v>
      </c>
      <c r="Q44" s="57">
        <f t="shared" si="1"/>
        <v>69484237304</v>
      </c>
    </row>
    <row r="45" spans="1:17" s="42" customFormat="1" ht="21" x14ac:dyDescent="0.2">
      <c r="A45" s="5" t="s">
        <v>85</v>
      </c>
      <c r="C45" s="42">
        <v>10715782</v>
      </c>
      <c r="E45" s="42">
        <v>744519089340</v>
      </c>
      <c r="G45" s="42">
        <v>651480785544</v>
      </c>
      <c r="I45" s="57">
        <f t="shared" si="0"/>
        <v>93038303796</v>
      </c>
      <c r="K45" s="42">
        <v>10715782</v>
      </c>
      <c r="M45" s="42">
        <v>744519089340</v>
      </c>
      <c r="O45" s="42">
        <v>494331729475</v>
      </c>
      <c r="Q45" s="57">
        <f t="shared" si="1"/>
        <v>250187359865</v>
      </c>
    </row>
    <row r="46" spans="1:17" s="42" customFormat="1" ht="21" x14ac:dyDescent="0.2">
      <c r="A46" s="5" t="s">
        <v>82</v>
      </c>
      <c r="C46" s="42">
        <v>16277621</v>
      </c>
      <c r="E46" s="42">
        <v>117423549575</v>
      </c>
      <c r="G46" s="42">
        <v>88564840798</v>
      </c>
      <c r="I46" s="57">
        <f t="shared" si="0"/>
        <v>28858708777</v>
      </c>
      <c r="K46" s="42">
        <v>16277621</v>
      </c>
      <c r="M46" s="42">
        <v>117423549575</v>
      </c>
      <c r="O46" s="42">
        <v>98758111992</v>
      </c>
      <c r="Q46" s="57">
        <f t="shared" si="1"/>
        <v>18665437583</v>
      </c>
    </row>
    <row r="47" spans="1:17" ht="21" x14ac:dyDescent="0.2">
      <c r="A47" s="5" t="s">
        <v>91</v>
      </c>
      <c r="C47" s="36">
        <v>369999</v>
      </c>
      <c r="E47" s="36">
        <v>50114460905</v>
      </c>
      <c r="G47" s="36">
        <v>48939616400</v>
      </c>
      <c r="I47" s="57">
        <f t="shared" si="0"/>
        <v>1174844505</v>
      </c>
      <c r="K47" s="42">
        <v>369999</v>
      </c>
      <c r="L47" s="42"/>
      <c r="M47" s="42">
        <v>50114460905</v>
      </c>
      <c r="N47" s="42"/>
      <c r="O47" s="42">
        <v>69926901766</v>
      </c>
      <c r="Q47" s="57">
        <f t="shared" si="1"/>
        <v>-19812440861</v>
      </c>
    </row>
    <row r="48" spans="1:17" ht="21" x14ac:dyDescent="0.2">
      <c r="A48" s="5" t="s">
        <v>67</v>
      </c>
      <c r="C48" s="36">
        <v>10518872</v>
      </c>
      <c r="E48" s="36">
        <v>304150531021</v>
      </c>
      <c r="G48" s="36">
        <v>242673296026</v>
      </c>
      <c r="I48" s="57">
        <f t="shared" si="0"/>
        <v>61477234995</v>
      </c>
      <c r="K48" s="42">
        <v>10518872</v>
      </c>
      <c r="L48" s="42"/>
      <c r="M48" s="42">
        <v>304150531021</v>
      </c>
      <c r="N48" s="42"/>
      <c r="O48" s="42">
        <v>184300172992</v>
      </c>
      <c r="Q48" s="57">
        <f t="shared" si="1"/>
        <v>119850358029</v>
      </c>
    </row>
    <row r="49" spans="1:17" ht="21.75" thickBot="1" x14ac:dyDescent="0.25">
      <c r="A49" s="5" t="s">
        <v>79</v>
      </c>
      <c r="C49" s="36">
        <v>13382797</v>
      </c>
      <c r="E49" s="36">
        <v>135449349388</v>
      </c>
      <c r="G49" s="36">
        <v>157360273553</v>
      </c>
      <c r="I49" s="57">
        <f t="shared" si="0"/>
        <v>-21910924165</v>
      </c>
      <c r="K49" s="42">
        <v>13382797</v>
      </c>
      <c r="L49" s="42"/>
      <c r="M49" s="42">
        <v>135449349388</v>
      </c>
      <c r="N49" s="42"/>
      <c r="O49" s="42">
        <v>67343237191</v>
      </c>
      <c r="Q49" s="57">
        <f t="shared" si="1"/>
        <v>68106112197</v>
      </c>
    </row>
    <row r="50" spans="1:17" ht="21.75" thickBot="1" x14ac:dyDescent="0.25">
      <c r="E50" s="6">
        <f>SUM(E8:E49)</f>
        <v>15842607581540</v>
      </c>
      <c r="F50" s="12"/>
      <c r="G50" s="6">
        <f>SUM(G8:G49)</f>
        <v>12476453374937</v>
      </c>
      <c r="H50" s="12"/>
      <c r="I50" s="6">
        <f>SUM(I8:I49)</f>
        <v>3366154206603</v>
      </c>
      <c r="J50" s="12"/>
      <c r="K50" s="12" t="s">
        <v>15</v>
      </c>
      <c r="L50" s="12"/>
      <c r="M50" s="6">
        <f>SUM(M8:M49)</f>
        <v>15842607581540</v>
      </c>
      <c r="N50" s="12"/>
      <c r="O50" s="6">
        <f>SUM(O8:O49)</f>
        <v>11293382146097</v>
      </c>
      <c r="P50" s="12"/>
      <c r="Q50" s="6">
        <f>SUM(Q8:Q49)</f>
        <v>4549225435443</v>
      </c>
    </row>
    <row r="51" spans="1:17" ht="19.5" thickTop="1" x14ac:dyDescent="0.2">
      <c r="I51" s="46"/>
    </row>
    <row r="52" spans="1:17" x14ac:dyDescent="0.2">
      <c r="I52" s="63"/>
    </row>
    <row r="54" spans="1:17" x14ac:dyDescent="0.2">
      <c r="I54" s="57"/>
    </row>
    <row r="56" spans="1:17" x14ac:dyDescent="0.45">
      <c r="O56" s="20"/>
    </row>
    <row r="58" spans="1:17" x14ac:dyDescent="0.45">
      <c r="O58" s="20"/>
    </row>
  </sheetData>
  <mergeCells count="7">
    <mergeCell ref="A1:Q1"/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سهام</vt:lpstr>
      <vt:lpstr>تعدیل قیمت</vt:lpstr>
      <vt:lpstr>سپرده</vt:lpstr>
      <vt:lpstr>درآمدها</vt:lpstr>
      <vt:lpstr>سایر درآمدها</vt:lpstr>
      <vt:lpstr>سرمایه‌گذاری در سهام</vt:lpstr>
      <vt:lpstr>درآمد سود سهام</vt:lpstr>
      <vt:lpstr>درآمد سپرده بانکی</vt:lpstr>
      <vt:lpstr>سود سپرده بانکی</vt:lpstr>
      <vt:lpstr>درآمد ناشی از فروش</vt:lpstr>
      <vt:lpstr>درآمد ناشی از تغییر قیمت اوراق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Pirzadeh, Keyvan</dc:creator>
  <cp:lastModifiedBy>Pirzadeh, Keyvan</cp:lastModifiedBy>
  <dcterms:created xsi:type="dcterms:W3CDTF">2024-12-24T13:35:10Z</dcterms:created>
  <dcterms:modified xsi:type="dcterms:W3CDTF">2026-09-25T17:39:17Z</dcterms:modified>
</cp:coreProperties>
</file>