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.pirzadeh\Desktop\پرتفو\1405\140506\بخشی\"/>
    </mc:Choice>
  </mc:AlternateContent>
  <xr:revisionPtr revIDLastSave="0" documentId="13_ncr:1_{A2EE0292-8352-4B3F-BD11-29871DD9471E}" xr6:coauthVersionLast="47" xr6:coauthVersionMax="47" xr10:uidLastSave="{00000000-0000-0000-0000-000000000000}"/>
  <bookViews>
    <workbookView xWindow="-120" yWindow="-120" windowWidth="29040" windowHeight="15720" tabRatio="798" xr2:uid="{421CB865-C381-41C8-96D1-36C6EC249D67}"/>
  </bookViews>
  <sheets>
    <sheet name="سهام" sheetId="1" r:id="rId1"/>
    <sheet name="سپرده" sheetId="2" r:id="rId2"/>
    <sheet name="درآمدها" sheetId="10" r:id="rId3"/>
    <sheet name="سایر درآمدها" sheetId="14" state="hidden" r:id="rId4"/>
    <sheet name="درآمد سرمایه‌گذاری در سهام" sheetId="7" r:id="rId5"/>
    <sheet name="درآمد سود سهام" sheetId="13" r:id="rId6"/>
    <sheet name="درآمد سپرده بانکی" sheetId="8" r:id="rId7"/>
    <sheet name="سود سپرده بانکی" sheetId="3" r:id="rId8"/>
    <sheet name="درآمد ناشی از فروش" sheetId="12" r:id="rId9"/>
    <sheet name="درآمد ناشی از تغییر قیمت اوراق" sheetId="5" r:id="rId10"/>
  </sheets>
  <definedNames>
    <definedName name="_xlnm._FilterDatabase" localSheetId="8" hidden="1">'درآمد ناشی از فروش'!$K$6:$Q$57</definedName>
    <definedName name="_xlnm._FilterDatabase" localSheetId="0" hidden="1">سهام!$A$6:$A$50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" i="7" l="1"/>
  <c r="E58" i="7"/>
  <c r="G58" i="7"/>
  <c r="M58" i="7"/>
  <c r="O58" i="7"/>
  <c r="Q58" i="7"/>
  <c r="S58" i="7" s="1"/>
  <c r="I49" i="12"/>
  <c r="I50" i="12"/>
  <c r="I51" i="12"/>
  <c r="I52" i="12"/>
  <c r="I53" i="12"/>
  <c r="I54" i="12"/>
  <c r="I55" i="12"/>
  <c r="I57" i="12"/>
  <c r="G9" i="8"/>
  <c r="G10" i="8"/>
  <c r="G12" i="8"/>
  <c r="G13" i="8"/>
  <c r="C9" i="8"/>
  <c r="C10" i="8"/>
  <c r="C11" i="8"/>
  <c r="C12" i="8"/>
  <c r="C13" i="8"/>
  <c r="M10" i="3"/>
  <c r="M11" i="3"/>
  <c r="G11" i="8" s="1"/>
  <c r="G10" i="3"/>
  <c r="G11" i="3"/>
  <c r="M30" i="13"/>
  <c r="S10" i="13"/>
  <c r="S11" i="13"/>
  <c r="S12" i="13"/>
  <c r="S13" i="13"/>
  <c r="S14" i="13"/>
  <c r="S15" i="13"/>
  <c r="G9" i="10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8" i="5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56" i="12"/>
  <c r="M59" i="12"/>
  <c r="O59" i="12"/>
  <c r="Q11" i="12"/>
  <c r="Q12" i="12"/>
  <c r="Q13" i="12"/>
  <c r="Q14" i="12"/>
  <c r="Q15" i="12"/>
  <c r="Q16" i="12"/>
  <c r="M46" i="13"/>
  <c r="S16" i="13"/>
  <c r="S17" i="13"/>
  <c r="I10" i="2"/>
  <c r="I11" i="2"/>
  <c r="G12" i="2"/>
  <c r="E12" i="2"/>
  <c r="C12" i="2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8" i="5"/>
  <c r="M47" i="5"/>
  <c r="O47" i="5"/>
  <c r="Q9" i="12"/>
  <c r="Q10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8" i="12"/>
  <c r="Q59" i="12" s="1"/>
  <c r="G9" i="3"/>
  <c r="M9" i="3"/>
  <c r="S46" i="13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S9" i="13"/>
  <c r="S8" i="13"/>
  <c r="G13" i="3"/>
  <c r="G12" i="3"/>
  <c r="G8" i="3"/>
  <c r="C8" i="8" s="1"/>
  <c r="M12" i="3"/>
  <c r="M13" i="3"/>
  <c r="M8" i="3"/>
  <c r="G8" i="8" s="1"/>
  <c r="K14" i="3"/>
  <c r="I14" i="3"/>
  <c r="E14" i="3"/>
  <c r="C14" i="3"/>
  <c r="K47" i="13"/>
  <c r="I47" i="13"/>
  <c r="O47" i="13"/>
  <c r="Q47" i="13"/>
  <c r="I9" i="2"/>
  <c r="I8" i="2"/>
  <c r="A4" i="14"/>
  <c r="A2" i="14"/>
  <c r="E9" i="14"/>
  <c r="C9" i="14"/>
  <c r="K12" i="2" l="1"/>
  <c r="I58" i="7"/>
  <c r="I12" i="2"/>
  <c r="E59" i="12"/>
  <c r="G59" i="12"/>
  <c r="I8" i="12"/>
  <c r="I59" i="12" s="1"/>
  <c r="I47" i="5"/>
  <c r="G14" i="3"/>
  <c r="C14" i="8"/>
  <c r="E10" i="8" s="1"/>
  <c r="M14" i="3"/>
  <c r="M47" i="13"/>
  <c r="S47" i="13"/>
  <c r="I6" i="2"/>
  <c r="C6" i="2"/>
  <c r="G51" i="1"/>
  <c r="E9" i="8" l="1"/>
  <c r="E11" i="8"/>
  <c r="E12" i="8"/>
  <c r="E13" i="8"/>
  <c r="C8" i="10"/>
  <c r="Y51" i="1"/>
  <c r="K51" i="1"/>
  <c r="O51" i="1"/>
  <c r="U51" i="1"/>
  <c r="W51" i="1"/>
  <c r="A4" i="13"/>
  <c r="C60" i="7" l="1"/>
  <c r="M60" i="7"/>
  <c r="M51" i="7"/>
  <c r="C52" i="7"/>
  <c r="C51" i="7"/>
  <c r="M52" i="7"/>
  <c r="M57" i="7"/>
  <c r="C48" i="7"/>
  <c r="M48" i="7"/>
  <c r="C57" i="7"/>
  <c r="M56" i="7"/>
  <c r="C56" i="7"/>
  <c r="C50" i="7"/>
  <c r="M50" i="7"/>
  <c r="C43" i="7"/>
  <c r="M44" i="7"/>
  <c r="C44" i="7"/>
  <c r="M43" i="7"/>
  <c r="C45" i="7"/>
  <c r="M45" i="7"/>
  <c r="C41" i="7"/>
  <c r="M41" i="7"/>
  <c r="C49" i="7"/>
  <c r="M49" i="7"/>
  <c r="M9" i="7"/>
  <c r="M16" i="7"/>
  <c r="M24" i="7"/>
  <c r="M32" i="7"/>
  <c r="M38" i="7"/>
  <c r="M59" i="7"/>
  <c r="C14" i="7"/>
  <c r="C21" i="7"/>
  <c r="C29" i="7"/>
  <c r="C36" i="7"/>
  <c r="C53" i="7"/>
  <c r="C40" i="7"/>
  <c r="M10" i="7"/>
  <c r="M17" i="7"/>
  <c r="M25" i="7"/>
  <c r="M33" i="7"/>
  <c r="M8" i="7"/>
  <c r="C22" i="7"/>
  <c r="C30" i="7"/>
  <c r="C42" i="7"/>
  <c r="C54" i="7"/>
  <c r="M31" i="7"/>
  <c r="C47" i="7"/>
  <c r="M11" i="7"/>
  <c r="M18" i="7"/>
  <c r="M26" i="7"/>
  <c r="M34" i="7"/>
  <c r="M39" i="7"/>
  <c r="M46" i="7"/>
  <c r="C15" i="7"/>
  <c r="C23" i="7"/>
  <c r="C31" i="7"/>
  <c r="C37" i="7"/>
  <c r="C55" i="7"/>
  <c r="M37" i="7"/>
  <c r="C13" i="7"/>
  <c r="M12" i="7"/>
  <c r="M19" i="7"/>
  <c r="M27" i="7"/>
  <c r="M35" i="7"/>
  <c r="C9" i="7"/>
  <c r="C16" i="7"/>
  <c r="C24" i="7"/>
  <c r="C32" i="7"/>
  <c r="C38" i="7"/>
  <c r="C59" i="7"/>
  <c r="C28" i="7"/>
  <c r="M13" i="7"/>
  <c r="M20" i="7"/>
  <c r="M28" i="7"/>
  <c r="M40" i="7"/>
  <c r="M47" i="7"/>
  <c r="C10" i="7"/>
  <c r="C17" i="7"/>
  <c r="C25" i="7"/>
  <c r="C33" i="7"/>
  <c r="C8" i="7"/>
  <c r="M23" i="7"/>
  <c r="M14" i="7"/>
  <c r="M21" i="7"/>
  <c r="M29" i="7"/>
  <c r="M36" i="7"/>
  <c r="M53" i="7"/>
  <c r="C11" i="7"/>
  <c r="C18" i="7"/>
  <c r="C26" i="7"/>
  <c r="C34" i="7"/>
  <c r="C39" i="7"/>
  <c r="C46" i="7"/>
  <c r="M15" i="7"/>
  <c r="C20" i="7"/>
  <c r="M22" i="7"/>
  <c r="M30" i="7"/>
  <c r="M42" i="7"/>
  <c r="M54" i="7"/>
  <c r="C12" i="7"/>
  <c r="C19" i="7"/>
  <c r="C27" i="7"/>
  <c r="C35" i="7"/>
  <c r="M55" i="7"/>
  <c r="A4" i="12"/>
  <c r="A2" i="12"/>
  <c r="Q60" i="7" l="1"/>
  <c r="G60" i="7"/>
  <c r="M61" i="7"/>
  <c r="C61" i="7"/>
  <c r="Q51" i="7"/>
  <c r="Q52" i="7"/>
  <c r="G52" i="7"/>
  <c r="G51" i="7"/>
  <c r="G56" i="7"/>
  <c r="G48" i="7"/>
  <c r="Q56" i="7"/>
  <c r="Q57" i="7"/>
  <c r="Q48" i="7"/>
  <c r="G57" i="7"/>
  <c r="Q50" i="7"/>
  <c r="G50" i="7"/>
  <c r="G44" i="7"/>
  <c r="Q45" i="7"/>
  <c r="G43" i="7"/>
  <c r="Q44" i="7"/>
  <c r="Q43" i="7"/>
  <c r="G45" i="7"/>
  <c r="Q41" i="7"/>
  <c r="G41" i="7"/>
  <c r="G49" i="7"/>
  <c r="Q49" i="7"/>
  <c r="Q35" i="7"/>
  <c r="G35" i="7"/>
  <c r="Q22" i="7"/>
  <c r="Q30" i="7"/>
  <c r="Q38" i="7"/>
  <c r="Q59" i="7"/>
  <c r="G14" i="7"/>
  <c r="G21" i="7"/>
  <c r="G29" i="7"/>
  <c r="G37" i="7"/>
  <c r="G55" i="7"/>
  <c r="Q36" i="7"/>
  <c r="G40" i="7"/>
  <c r="Q15" i="7"/>
  <c r="Q23" i="7"/>
  <c r="Q31" i="7"/>
  <c r="Q8" i="7"/>
  <c r="G22" i="7"/>
  <c r="G30" i="7"/>
  <c r="G38" i="7"/>
  <c r="G59" i="7"/>
  <c r="G34" i="7"/>
  <c r="Q9" i="7"/>
  <c r="Q16" i="7"/>
  <c r="Q24" i="7"/>
  <c r="Q32" i="7"/>
  <c r="Q39" i="7"/>
  <c r="Q46" i="7"/>
  <c r="G15" i="7"/>
  <c r="G23" i="7"/>
  <c r="G31" i="7"/>
  <c r="G8" i="7"/>
  <c r="Q10" i="7"/>
  <c r="Q17" i="7"/>
  <c r="Q25" i="7"/>
  <c r="Q33" i="7"/>
  <c r="G9" i="7"/>
  <c r="G16" i="7"/>
  <c r="G24" i="7"/>
  <c r="G32" i="7"/>
  <c r="G39" i="7"/>
  <c r="G46" i="7"/>
  <c r="Q19" i="7"/>
  <c r="G18" i="7"/>
  <c r="G47" i="7"/>
  <c r="Q11" i="7"/>
  <c r="Q18" i="7"/>
  <c r="Q26" i="7"/>
  <c r="Q34" i="7"/>
  <c r="Q40" i="7"/>
  <c r="Q47" i="7"/>
  <c r="G10" i="7"/>
  <c r="G17" i="7"/>
  <c r="G25" i="7"/>
  <c r="G33" i="7"/>
  <c r="Q27" i="7"/>
  <c r="G26" i="7"/>
  <c r="Q12" i="7"/>
  <c r="Q13" i="7"/>
  <c r="Q20" i="7"/>
  <c r="Q28" i="7"/>
  <c r="Q42" i="7"/>
  <c r="Q54" i="7"/>
  <c r="G12" i="7"/>
  <c r="G19" i="7"/>
  <c r="G27" i="7"/>
  <c r="G36" i="7"/>
  <c r="G53" i="7"/>
  <c r="Q53" i="7"/>
  <c r="Q14" i="7"/>
  <c r="Q21" i="7"/>
  <c r="Q29" i="7"/>
  <c r="Q37" i="7"/>
  <c r="Q55" i="7"/>
  <c r="G13" i="7"/>
  <c r="G20" i="7"/>
  <c r="G28" i="7"/>
  <c r="G42" i="7"/>
  <c r="G54" i="7"/>
  <c r="G11" i="7"/>
  <c r="A4" i="5"/>
  <c r="A4" i="3"/>
  <c r="A4" i="8"/>
  <c r="A4" i="7"/>
  <c r="A4" i="10"/>
  <c r="A4" i="2"/>
  <c r="A2" i="5"/>
  <c r="A2" i="3"/>
  <c r="A2" i="8"/>
  <c r="A2" i="7"/>
  <c r="A2" i="10"/>
  <c r="A2" i="2"/>
  <c r="E60" i="7" l="1"/>
  <c r="I60" i="7" s="1"/>
  <c r="O60" i="7"/>
  <c r="S60" i="7" s="1"/>
  <c r="Q61" i="7"/>
  <c r="G61" i="7"/>
  <c r="O51" i="7"/>
  <c r="S51" i="7" s="1"/>
  <c r="E52" i="7"/>
  <c r="I52" i="7" s="1"/>
  <c r="E51" i="7"/>
  <c r="I51" i="7" s="1"/>
  <c r="O52" i="7"/>
  <c r="S52" i="7" s="1"/>
  <c r="E56" i="7"/>
  <c r="I56" i="7" s="1"/>
  <c r="O57" i="7"/>
  <c r="S57" i="7" s="1"/>
  <c r="E48" i="7"/>
  <c r="I48" i="7" s="1"/>
  <c r="O56" i="7"/>
  <c r="S56" i="7" s="1"/>
  <c r="O48" i="7"/>
  <c r="S48" i="7" s="1"/>
  <c r="E57" i="7"/>
  <c r="I57" i="7" s="1"/>
  <c r="O50" i="7"/>
  <c r="S50" i="7" s="1"/>
  <c r="E50" i="7"/>
  <c r="I50" i="7" s="1"/>
  <c r="O45" i="7"/>
  <c r="S45" i="7" s="1"/>
  <c r="E43" i="7"/>
  <c r="I43" i="7" s="1"/>
  <c r="O44" i="7"/>
  <c r="S44" i="7" s="1"/>
  <c r="E45" i="7"/>
  <c r="I45" i="7" s="1"/>
  <c r="O43" i="7"/>
  <c r="S43" i="7" s="1"/>
  <c r="E44" i="7"/>
  <c r="I44" i="7" s="1"/>
  <c r="O41" i="7"/>
  <c r="S41" i="7" s="1"/>
  <c r="E41" i="7"/>
  <c r="I41" i="7" s="1"/>
  <c r="O49" i="7"/>
  <c r="S49" i="7" s="1"/>
  <c r="E49" i="7"/>
  <c r="I49" i="7" s="1"/>
  <c r="O35" i="7"/>
  <c r="S35" i="7" s="1"/>
  <c r="E35" i="7"/>
  <c r="I35" i="7" s="1"/>
  <c r="E53" i="7"/>
  <c r="I53" i="7" s="1"/>
  <c r="O22" i="7"/>
  <c r="S22" i="7" s="1"/>
  <c r="O30" i="7"/>
  <c r="S30" i="7" s="1"/>
  <c r="O38" i="7"/>
  <c r="S38" i="7" s="1"/>
  <c r="O59" i="7"/>
  <c r="S59" i="7" s="1"/>
  <c r="O36" i="7"/>
  <c r="S36" i="7" s="1"/>
  <c r="O15" i="7"/>
  <c r="S15" i="7" s="1"/>
  <c r="O23" i="7"/>
  <c r="S23" i="7" s="1"/>
  <c r="O31" i="7"/>
  <c r="S31" i="7" s="1"/>
  <c r="O8" i="7"/>
  <c r="S8" i="7" s="1"/>
  <c r="O9" i="7"/>
  <c r="S9" i="7" s="1"/>
  <c r="O16" i="7"/>
  <c r="S16" i="7" s="1"/>
  <c r="O24" i="7"/>
  <c r="S24" i="7" s="1"/>
  <c r="O32" i="7"/>
  <c r="S32" i="7" s="1"/>
  <c r="O39" i="7"/>
  <c r="S39" i="7" s="1"/>
  <c r="O46" i="7"/>
  <c r="S46" i="7" s="1"/>
  <c r="O27" i="7"/>
  <c r="S27" i="7" s="1"/>
  <c r="O10" i="7"/>
  <c r="S10" i="7" s="1"/>
  <c r="O17" i="7"/>
  <c r="S17" i="7" s="1"/>
  <c r="O25" i="7"/>
  <c r="S25" i="7" s="1"/>
  <c r="O33" i="7"/>
  <c r="S33" i="7" s="1"/>
  <c r="O11" i="7"/>
  <c r="S11" i="7" s="1"/>
  <c r="O18" i="7"/>
  <c r="S18" i="7" s="1"/>
  <c r="O26" i="7"/>
  <c r="S26" i="7" s="1"/>
  <c r="O34" i="7"/>
  <c r="S34" i="7" s="1"/>
  <c r="O40" i="7"/>
  <c r="S40" i="7" s="1"/>
  <c r="O47" i="7"/>
  <c r="S47" i="7" s="1"/>
  <c r="O19" i="7"/>
  <c r="S19" i="7" s="1"/>
  <c r="O13" i="7"/>
  <c r="S13" i="7" s="1"/>
  <c r="O20" i="7"/>
  <c r="S20" i="7" s="1"/>
  <c r="O28" i="7"/>
  <c r="S28" i="7" s="1"/>
  <c r="O42" i="7"/>
  <c r="S42" i="7" s="1"/>
  <c r="O54" i="7"/>
  <c r="S54" i="7" s="1"/>
  <c r="O12" i="7"/>
  <c r="S12" i="7" s="1"/>
  <c r="O53" i="7"/>
  <c r="S53" i="7" s="1"/>
  <c r="O14" i="7"/>
  <c r="S14" i="7" s="1"/>
  <c r="O21" i="7"/>
  <c r="S21" i="7" s="1"/>
  <c r="O29" i="7"/>
  <c r="S29" i="7" s="1"/>
  <c r="O37" i="7"/>
  <c r="S37" i="7" s="1"/>
  <c r="O55" i="7"/>
  <c r="S55" i="7" s="1"/>
  <c r="E32" i="7"/>
  <c r="I32" i="7" s="1"/>
  <c r="E13" i="7"/>
  <c r="I13" i="7" s="1"/>
  <c r="E59" i="7"/>
  <c r="I59" i="7" s="1"/>
  <c r="E38" i="7"/>
  <c r="I38" i="7" s="1"/>
  <c r="E8" i="7"/>
  <c r="I8" i="7" s="1"/>
  <c r="E23" i="7"/>
  <c r="I23" i="7" s="1"/>
  <c r="E46" i="7"/>
  <c r="I46" i="7" s="1"/>
  <c r="E22" i="7"/>
  <c r="I22" i="7" s="1"/>
  <c r="E42" i="7"/>
  <c r="I42" i="7" s="1"/>
  <c r="E28" i="7"/>
  <c r="I28" i="7" s="1"/>
  <c r="E37" i="7"/>
  <c r="I37" i="7" s="1"/>
  <c r="E17" i="7"/>
  <c r="I17" i="7" s="1"/>
  <c r="E11" i="7"/>
  <c r="I11" i="7" s="1"/>
  <c r="E15" i="7"/>
  <c r="I15" i="7" s="1"/>
  <c r="E24" i="7"/>
  <c r="I24" i="7" s="1"/>
  <c r="E55" i="7"/>
  <c r="I55" i="7" s="1"/>
  <c r="E54" i="7"/>
  <c r="I54" i="7" s="1"/>
  <c r="E12" i="7"/>
  <c r="I12" i="7" s="1"/>
  <c r="E18" i="7"/>
  <c r="I18" i="7" s="1"/>
  <c r="E9" i="7"/>
  <c r="I9" i="7" s="1"/>
  <c r="E29" i="7"/>
  <c r="I29" i="7" s="1"/>
  <c r="E34" i="7"/>
  <c r="I34" i="7" s="1"/>
  <c r="E33" i="7"/>
  <c r="I33" i="7" s="1"/>
  <c r="E26" i="7"/>
  <c r="I26" i="7" s="1"/>
  <c r="E25" i="7"/>
  <c r="I25" i="7" s="1"/>
  <c r="E47" i="7"/>
  <c r="I47" i="7" s="1"/>
  <c r="E16" i="7"/>
  <c r="I16" i="7" s="1"/>
  <c r="E20" i="7"/>
  <c r="I20" i="7" s="1"/>
  <c r="E19" i="7"/>
  <c r="I19" i="7" s="1"/>
  <c r="E39" i="7"/>
  <c r="I39" i="7" s="1"/>
  <c r="E10" i="7"/>
  <c r="I10" i="7" s="1"/>
  <c r="E36" i="7"/>
  <c r="I36" i="7" s="1"/>
  <c r="E31" i="7"/>
  <c r="I31" i="7" s="1"/>
  <c r="E14" i="7"/>
  <c r="I14" i="7" s="1"/>
  <c r="E30" i="7"/>
  <c r="I30" i="7" s="1"/>
  <c r="E40" i="7"/>
  <c r="I40" i="7" s="1"/>
  <c r="E27" i="7"/>
  <c r="I27" i="7" s="1"/>
  <c r="E21" i="7"/>
  <c r="I21" i="7" s="1"/>
  <c r="S61" i="7" l="1"/>
  <c r="I61" i="7"/>
  <c r="O61" i="7"/>
  <c r="E61" i="7"/>
  <c r="E8" i="8"/>
  <c r="E51" i="1"/>
  <c r="G47" i="5"/>
  <c r="Q47" i="5"/>
  <c r="K60" i="7" l="1"/>
  <c r="K58" i="7"/>
  <c r="U60" i="7"/>
  <c r="U58" i="7"/>
  <c r="K23" i="7"/>
  <c r="K21" i="7"/>
  <c r="K40" i="7"/>
  <c r="K38" i="7"/>
  <c r="K47" i="7"/>
  <c r="K35" i="7"/>
  <c r="K19" i="7"/>
  <c r="K54" i="7"/>
  <c r="K25" i="7"/>
  <c r="K49" i="7"/>
  <c r="K28" i="7"/>
  <c r="K20" i="7"/>
  <c r="K50" i="7"/>
  <c r="C7" i="10"/>
  <c r="C9" i="10" s="1"/>
  <c r="K14" i="7"/>
  <c r="K11" i="7"/>
  <c r="K26" i="7"/>
  <c r="K36" i="7"/>
  <c r="K31" i="7"/>
  <c r="K29" i="7"/>
  <c r="K39" i="7"/>
  <c r="K12" i="7"/>
  <c r="K8" i="7"/>
  <c r="K57" i="7"/>
  <c r="K34" i="7"/>
  <c r="K22" i="7"/>
  <c r="K42" i="7"/>
  <c r="K30" i="7"/>
  <c r="K24" i="7"/>
  <c r="K41" i="7"/>
  <c r="K56" i="7"/>
  <c r="K51" i="7"/>
  <c r="K18" i="7"/>
  <c r="K53" i="7"/>
  <c r="K13" i="7"/>
  <c r="K16" i="7"/>
  <c r="K15" i="7"/>
  <c r="K45" i="7"/>
  <c r="K52" i="7"/>
  <c r="K55" i="7"/>
  <c r="K27" i="7"/>
  <c r="K37" i="7"/>
  <c r="K33" i="7"/>
  <c r="K10" i="7"/>
  <c r="K44" i="7"/>
  <c r="K48" i="7"/>
  <c r="K59" i="7"/>
  <c r="K17" i="7"/>
  <c r="K9" i="7"/>
  <c r="K46" i="7"/>
  <c r="K32" i="7"/>
  <c r="K43" i="7"/>
  <c r="E14" i="8"/>
  <c r="G14" i="8"/>
  <c r="I9" i="8" l="1"/>
  <c r="I12" i="8"/>
  <c r="I11" i="8"/>
  <c r="I10" i="8"/>
  <c r="K61" i="7"/>
  <c r="I8" i="8"/>
  <c r="I13" i="8"/>
  <c r="E47" i="5"/>
  <c r="U48" i="7" l="1"/>
  <c r="U51" i="7"/>
  <c r="U52" i="7"/>
  <c r="I14" i="8"/>
  <c r="U57" i="7"/>
  <c r="U56" i="7"/>
  <c r="U50" i="7"/>
  <c r="U43" i="7"/>
  <c r="U44" i="7"/>
  <c r="U45" i="7"/>
  <c r="U49" i="7"/>
  <c r="U41" i="7"/>
  <c r="U35" i="7"/>
  <c r="U46" i="7"/>
  <c r="U13" i="7"/>
  <c r="U20" i="7"/>
  <c r="U28" i="7"/>
  <c r="U42" i="7"/>
  <c r="U54" i="7"/>
  <c r="U14" i="7"/>
  <c r="U21" i="7"/>
  <c r="U29" i="7"/>
  <c r="U37" i="7"/>
  <c r="U55" i="7"/>
  <c r="U22" i="7"/>
  <c r="U30" i="7"/>
  <c r="U38" i="7"/>
  <c r="U59" i="7"/>
  <c r="U24" i="7"/>
  <c r="U39" i="7"/>
  <c r="U17" i="7"/>
  <c r="U25" i="7"/>
  <c r="U15" i="7"/>
  <c r="U23" i="7"/>
  <c r="U31" i="7"/>
  <c r="U8" i="7"/>
  <c r="U9" i="7"/>
  <c r="U16" i="7"/>
  <c r="U32" i="7"/>
  <c r="U33" i="7"/>
  <c r="U10" i="7"/>
  <c r="U11" i="7"/>
  <c r="U18" i="7"/>
  <c r="U26" i="7"/>
  <c r="U34" i="7"/>
  <c r="U40" i="7"/>
  <c r="U47" i="7"/>
  <c r="U12" i="7"/>
  <c r="U19" i="7"/>
  <c r="U27" i="7"/>
  <c r="U36" i="7"/>
  <c r="U53" i="7"/>
  <c r="U61" i="7" l="1"/>
  <c r="E8" i="10"/>
  <c r="E7" i="10"/>
  <c r="E9" i="10" l="1"/>
</calcChain>
</file>

<file path=xl/sharedStrings.xml><?xml version="1.0" encoding="utf-8"?>
<sst xmlns="http://schemas.openxmlformats.org/spreadsheetml/2006/main" count="916" uniqueCount="127">
  <si>
    <t>صندوق سرمایه‌گذاری بخشی صنایع مفید</t>
  </si>
  <si>
    <t>صورت وضعیت پورتفوی</t>
  </si>
  <si>
    <t>برای ماه منتهی به 1403/09/30</t>
  </si>
  <si>
    <t>نام شرکت</t>
  </si>
  <si>
    <t>1403/08/30</t>
  </si>
  <si>
    <t>تغییرات طی دوره</t>
  </si>
  <si>
    <t>1403/09/30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</si>
  <si>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</si>
  <si>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</si>
  <si>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</si>
  <si>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</si>
  <si>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</si>
  <si>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</si>
  <si>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</si>
  <si>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</si>
  <si>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/>
  </si>
  <si>
    <t>برای ماه منتهی به 1403/08/30</t>
  </si>
  <si>
    <t>سپرده</t>
  </si>
  <si>
    <t>مبلغ</t>
  </si>
  <si>
    <t>افزایش</t>
  </si>
  <si>
    <t>کاهش</t>
  </si>
  <si>
    <t>درصد به کل دارایی‌ها</t>
  </si>
  <si>
    <t>بانک خاورمیانه آفریقا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</si>
  <si>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</si>
  <si>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</si>
  <si>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</si>
  <si>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</si>
  <si>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</si>
  <si>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</si>
  <si>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</si>
  <si>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</si>
  <si>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بهای فروش</t>
  </si>
  <si>
    <t>ارزش دفتری</t>
  </si>
  <si>
    <t>سود و زیان ناشی از تغییر قیمت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</si>
  <si>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</si>
  <si>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</si>
  <si>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</si>
  <si>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</si>
  <si>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</si>
  <si>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</si>
  <si>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</si>
  <si>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</si>
  <si>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سرمایه‌گذاری در سهام</t>
  </si>
  <si>
    <t>درآمد سپرده بانکی</t>
  </si>
  <si>
    <t>شمش طلا</t>
  </si>
  <si>
    <t>البرزدارو</t>
  </si>
  <si>
    <t>پارس‌ دارو</t>
  </si>
  <si>
    <t>پخش البرز</t>
  </si>
  <si>
    <t>پخش هجرت</t>
  </si>
  <si>
    <t>توزیع دارو پخش</t>
  </si>
  <si>
    <t>تولید ژلاتین کپسول ایران</t>
  </si>
  <si>
    <t>تولیدمواداولیه‌داروپخش‌</t>
  </si>
  <si>
    <t>داروپخش‌ (هلدینگ‌</t>
  </si>
  <si>
    <t>داروسازی سبحان انکولوژی</t>
  </si>
  <si>
    <t>داروسازی شهید قاضی</t>
  </si>
  <si>
    <t>داروسازی کاسپین تامین</t>
  </si>
  <si>
    <t>داروسازی‌ ابوریحان‌</t>
  </si>
  <si>
    <t>داروسازی‌ اسوه‌</t>
  </si>
  <si>
    <t>داروسازی‌ اکسیر</t>
  </si>
  <si>
    <t>داروسازی‌ سینا</t>
  </si>
  <si>
    <t>داروسازی‌ فارابی‌</t>
  </si>
  <si>
    <t>داروسازی‌زهراوی‌</t>
  </si>
  <si>
    <t>دارویی‌ رازک‌</t>
  </si>
  <si>
    <t>سبحان دارو</t>
  </si>
  <si>
    <t>سرمایه گذاری دارویی تامین</t>
  </si>
  <si>
    <t>سرمایه گذاری شفادارو</t>
  </si>
  <si>
    <t>سرمایه‌ گذاری‌ البرز(هلدینگ‌</t>
  </si>
  <si>
    <t>فرآورده‌های‌ تزریقی‌ ایران‌</t>
  </si>
  <si>
    <t>لابراتوارداروسازی‌  دکترعبیدی‌</t>
  </si>
  <si>
    <t>کارخانجات‌داروپخش‌</t>
  </si>
  <si>
    <t>لابراتوارداروسازی‌ دکترعبیدی‌</t>
  </si>
  <si>
    <t>صندوق سرمایه‌گذاری بخشی صنایع مفید - دارونو</t>
  </si>
  <si>
    <t>آنتی بیوتیک سازی ایران</t>
  </si>
  <si>
    <t>داروسازی آوه سینا</t>
  </si>
  <si>
    <t>داروسازی دانا</t>
  </si>
  <si>
    <t>داروسازی‌ کوثر</t>
  </si>
  <si>
    <t>دارویی ره آورد تامین</t>
  </si>
  <si>
    <t>دارویی و نهاده های زاگرس دارو</t>
  </si>
  <si>
    <t>کیمیدارو</t>
  </si>
  <si>
    <t>سود و زیان ناشی از فروش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</si>
  <si>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</si>
  <si>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</si>
  <si>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</si>
  <si>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</si>
  <si>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</si>
  <si>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</si>
  <si>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داروسازی  کوثر</t>
  </si>
  <si>
    <t>دارویی‌  رازک‌</t>
  </si>
  <si>
    <t>داروسازی ‌ اسوه‌</t>
  </si>
  <si>
    <t>داروسازی ‌ ابوریحان‌</t>
  </si>
  <si>
    <t>مهرمام میهن</t>
  </si>
  <si>
    <t>دارویی رازک</t>
  </si>
  <si>
    <t>داروسازی اسوه</t>
  </si>
  <si>
    <t>داروسازی ابوریحان</t>
  </si>
  <si>
    <t>داروسازی فارابی</t>
  </si>
  <si>
    <t>داروسازی کوثر</t>
  </si>
  <si>
    <t>جام‌دارو</t>
  </si>
  <si>
    <t>داروسازی‌ جابرابن‌حیان‌</t>
  </si>
  <si>
    <t>شیمی‌ داروئی‌ داروپخش‌</t>
  </si>
  <si>
    <t>مواد اولیه دارویی البرز بالک</t>
  </si>
  <si>
    <t>داروسازی زاگرس فارمد پارس</t>
  </si>
  <si>
    <t>ح.داروسازی شهید قاضی</t>
  </si>
  <si>
    <t>دارویی‌ لقمان‌</t>
  </si>
  <si>
    <t>آترا زیست آرای</t>
  </si>
  <si>
    <t>ح. پخش البرز</t>
  </si>
  <si>
    <t>نیان باتری خاوران</t>
  </si>
  <si>
    <t xml:space="preserve">از ابتدای سال مالی </t>
  </si>
  <si>
    <t>سایر درآمدها</t>
  </si>
  <si>
    <t>تا پایان ماه</t>
  </si>
  <si>
    <t>مجتمع کاشی و سنگ پرسپولیس یزد</t>
  </si>
  <si>
    <t>سایر درآمدها برای تنزیل سود سهام</t>
  </si>
  <si>
    <t>الحاوی</t>
  </si>
  <si>
    <t>کیمیا کالای رازی</t>
  </si>
  <si>
    <t>بانک ملت مستقل مرکزی</t>
  </si>
  <si>
    <t>ح .آنتی بیوتیک سازی ایران</t>
  </si>
  <si>
    <t>-</t>
  </si>
  <si>
    <t>گروه دارویی سبحان</t>
  </si>
  <si>
    <t>صندوق س.پشتوانه طلای لوتوس</t>
  </si>
  <si>
    <t>شرکت کی بی سی</t>
  </si>
  <si>
    <t>1405/05/31</t>
  </si>
  <si>
    <t>بانک پاسارگاد شعبه هفت تیر</t>
  </si>
  <si>
    <t>اختیارخ فملی-22000-1405/05/14</t>
  </si>
  <si>
    <t>برای ماه منتهی به 1405/06/31</t>
  </si>
  <si>
    <t>1405/06/31</t>
  </si>
  <si>
    <t>زیست اروند فارمد</t>
  </si>
  <si>
    <t>1405/06/17</t>
  </si>
  <si>
    <t>بانک پاسارگاد هفت 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</si>
</sst>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0\)"/>
  </numFmts>
  <fonts count="1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4"/>
      <color rgb="FF000000"/>
      <name val="B Nazanin"/>
      <charset val="178"/>
    </font>
    <font>
      <sz val="14"/>
      <name val="B Nazanin"/>
      <charset val="178"/>
    </font>
    <font>
      <b/>
      <sz val="12"/>
      <color rgb="FF0062AC"/>
      <name val="B Titr"/>
      <charset val="178"/>
    </font>
    <font>
      <b/>
      <sz val="14"/>
      <name val="B Nazanin"/>
      <charset val="178"/>
    </font>
    <font>
      <sz val="11"/>
      <name val="Calibri"/>
      <family val="2"/>
    </font>
    <font>
      <b/>
      <sz val="10"/>
      <color rgb="FF000000"/>
      <name val="IRANSans"/>
      <family val="2"/>
    </font>
    <font>
      <sz val="14"/>
      <color rgb="FF000000"/>
      <name val="B Nazanin"/>
      <charset val="178"/>
    </font>
    <font>
      <sz val="10"/>
      <color rgb="FF000000"/>
      <name val="IRANSans"/>
      <family val="2"/>
    </font>
    <font>
      <b/>
      <sz val="16"/>
      <name val="B Nazanin"/>
      <charset val="178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0" borderId="0"/>
    <xf numFmtId="0" fontId="5" fillId="0" borderId="0"/>
  </cellStyleXfs>
  <cellXfs count="70">
    <xf numFmtId="0" fontId="0" fillId="0" borderId="0" xfId="0"/>
    <xf numFmtId="10" fontId="2" fillId="0" borderId="0" xfId="1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0" fontId="7" fillId="0" borderId="0" xfId="1" applyNumberFormat="1" applyFont="1" applyFill="1" applyAlignment="1">
      <alignment horizontal="center" vertical="center"/>
    </xf>
    <xf numFmtId="164" fontId="7" fillId="0" borderId="0" xfId="5" applyNumberFormat="1" applyFont="1" applyFill="1" applyAlignment="1">
      <alignment horizontal="center" vertical="center"/>
    </xf>
    <xf numFmtId="164" fontId="2" fillId="0" borderId="0" xfId="2" applyNumberFormat="1" applyFont="1" applyFill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9" fontId="9" fillId="0" borderId="2" xfId="1" applyFont="1" applyFill="1" applyBorder="1" applyAlignment="1">
      <alignment horizontal="center" vertical="center"/>
    </xf>
    <xf numFmtId="164" fontId="2" fillId="0" borderId="0" xfId="2" applyNumberFormat="1" applyFont="1" applyFill="1" applyAlignment="1">
      <alignment horizontal="center"/>
    </xf>
    <xf numFmtId="164" fontId="9" fillId="0" borderId="0" xfId="0" applyNumberFormat="1" applyFont="1" applyFill="1" applyAlignment="1">
      <alignment horizontal="center" vertical="center"/>
    </xf>
    <xf numFmtId="164" fontId="9" fillId="0" borderId="2" xfId="5" applyNumberFormat="1" applyFont="1" applyFill="1" applyBorder="1" applyAlignment="1">
      <alignment horizontal="center" vertical="center"/>
    </xf>
    <xf numFmtId="3" fontId="11" fillId="0" borderId="0" xfId="0" applyNumberFormat="1" applyFont="1"/>
    <xf numFmtId="164" fontId="6" fillId="0" borderId="1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  <xf numFmtId="164" fontId="6" fillId="0" borderId="1" xfId="5" applyNumberFormat="1" applyFont="1" applyFill="1" applyBorder="1" applyAlignment="1">
      <alignment horizontal="center" vertical="center"/>
    </xf>
    <xf numFmtId="164" fontId="4" fillId="0" borderId="0" xfId="2" applyNumberFormat="1" applyFont="1" applyFill="1" applyAlignment="1">
      <alignment horizontal="center"/>
    </xf>
    <xf numFmtId="164" fontId="9" fillId="0" borderId="0" xfId="5" applyNumberFormat="1" applyFont="1" applyFill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12" fillId="0" borderId="0" xfId="2" applyNumberFormat="1" applyFont="1" applyFill="1" applyBorder="1" applyAlignment="1">
      <alignment horizontal="center" vertical="center"/>
    </xf>
    <xf numFmtId="164" fontId="7" fillId="0" borderId="0" xfId="2" applyNumberFormat="1" applyFont="1" applyFill="1" applyAlignment="1">
      <alignment horizontal="center"/>
    </xf>
    <xf numFmtId="164" fontId="9" fillId="0" borderId="2" xfId="2" applyNumberFormat="1" applyFont="1" applyFill="1" applyBorder="1" applyAlignment="1">
      <alignment horizontal="center" vertical="center"/>
    </xf>
    <xf numFmtId="164" fontId="9" fillId="0" borderId="0" xfId="2" applyNumberFormat="1" applyFont="1" applyFill="1" applyAlignment="1">
      <alignment horizontal="center" vertic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0" xfId="2" applyNumberFormat="1" applyFont="1" applyFill="1"/>
    <xf numFmtId="164" fontId="4" fillId="0" borderId="0" xfId="2" applyNumberFormat="1" applyFont="1" applyFill="1"/>
    <xf numFmtId="164" fontId="11" fillId="0" borderId="0" xfId="0" applyNumberFormat="1" applyFont="1" applyFill="1"/>
    <xf numFmtId="164" fontId="0" fillId="0" borderId="0" xfId="0" applyNumberFormat="1" applyFill="1" applyAlignment="1">
      <alignment horizontal="left"/>
    </xf>
    <xf numFmtId="164" fontId="7" fillId="0" borderId="0" xfId="2" applyNumberFormat="1" applyFont="1" applyFill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/>
    </xf>
    <xf numFmtId="9" fontId="7" fillId="0" borderId="0" xfId="1" applyFont="1" applyFill="1" applyAlignment="1">
      <alignment horizontal="center"/>
    </xf>
    <xf numFmtId="9" fontId="12" fillId="0" borderId="0" xfId="1" applyFont="1" applyFill="1" applyBorder="1" applyAlignment="1">
      <alignment horizontal="center" vertical="center"/>
    </xf>
    <xf numFmtId="10" fontId="9" fillId="0" borderId="2" xfId="1" applyNumberFormat="1" applyFont="1" applyFill="1" applyBorder="1" applyAlignment="1">
      <alignment horizontal="center" vertical="center"/>
    </xf>
    <xf numFmtId="3" fontId="13" fillId="0" borderId="0" xfId="0" applyNumberFormat="1" applyFont="1"/>
    <xf numFmtId="0" fontId="2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3" fontId="7" fillId="0" borderId="0" xfId="2" applyNumberFormat="1" applyFont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0" fontId="12" fillId="0" borderId="0" xfId="1" applyNumberFormat="1" applyFont="1" applyFill="1" applyBorder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7" fillId="0" borderId="0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164" fontId="9" fillId="0" borderId="0" xfId="4" applyNumberFormat="1" applyFont="1" applyFill="1" applyAlignment="1">
      <alignment horizontal="center" vertical="center"/>
    </xf>
    <xf numFmtId="164" fontId="9" fillId="0" borderId="2" xfId="4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horizontal="right" vertical="center" readingOrder="2"/>
    </xf>
    <xf numFmtId="164" fontId="6" fillId="0" borderId="1" xfId="2" applyNumberFormat="1" applyFont="1" applyFill="1" applyBorder="1" applyAlignment="1">
      <alignment horizontal="center" vertical="center"/>
    </xf>
    <xf numFmtId="164" fontId="3" fillId="0" borderId="0" xfId="2" applyNumberFormat="1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6" fillId="0" borderId="0" xfId="5" applyNumberFormat="1" applyFont="1" applyFill="1" applyAlignment="1">
      <alignment horizontal="center" vertical="center"/>
    </xf>
    <xf numFmtId="164" fontId="6" fillId="0" borderId="1" xfId="5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2" xr:uid="{1E1A8E3D-5E24-4E1B-BAB4-684E8467DDA8}"/>
    <cellStyle name="Normal 3" xfId="4" xr:uid="{38526843-7C31-453D-8E06-42284C53B56D}"/>
    <cellStyle name="Normal 3 2" xfId="5" xr:uid="{00C065AD-ADCD-4D92-802E-827F8297E228}"/>
    <cellStyle name="Percent" xfId="1" builtinId="5"/>
    <cellStyle name="Percent 2" xfId="3" xr:uid="{939923A2-5A58-4323-BED6-7D01AB1F4A9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42E2-5677-49C4-BA68-30F9F76D9B3C}">
  <dimension ref="A2:Y52"/>
  <sheetViews>
    <sheetView rightToLeft="1" tabSelected="1" zoomScale="70" zoomScaleNormal="70" workbookViewId="0">
      <selection activeCell="A2" sqref="A2:Y2"/>
    </sheetView>
  </sheetViews>
  <sheetFormatPr defaultRowHeight="22.5" x14ac:dyDescent="0.2"/>
  <cols>
    <col min="1" max="1" width="28.375" style="4" bestFit="1" customWidth="1"/>
    <col min="2" max="2" width="0.875" style="4" customWidth="1"/>
    <col min="3" max="3" width="16.625" style="4" customWidth="1"/>
    <col min="4" max="4" width="0.875" style="4" customWidth="1"/>
    <col min="5" max="5" width="22" style="4" bestFit="1" customWidth="1"/>
    <col min="6" max="6" width="0.875" style="4" customWidth="1"/>
    <col min="7" max="7" width="22.75" style="4" customWidth="1"/>
    <col min="8" max="8" width="0.875" style="4" customWidth="1"/>
    <col min="9" max="9" width="16.625" style="4" customWidth="1"/>
    <col min="10" max="10" width="0.875" style="4" customWidth="1"/>
    <col min="11" max="11" width="20.5" style="4" bestFit="1" customWidth="1"/>
    <col min="12" max="12" width="0.875" style="4" customWidth="1"/>
    <col min="13" max="13" width="16.625" style="4" customWidth="1"/>
    <col min="14" max="14" width="0.875" style="4" customWidth="1"/>
    <col min="15" max="15" width="19.25" style="4" customWidth="1"/>
    <col min="16" max="16" width="0.875" style="4" customWidth="1"/>
    <col min="17" max="17" width="16.625" style="4" customWidth="1"/>
    <col min="18" max="18" width="0.875" style="4" customWidth="1"/>
    <col min="19" max="19" width="15.75" style="4" customWidth="1"/>
    <col min="20" max="20" width="0.875" style="4" customWidth="1"/>
    <col min="21" max="21" width="22" style="4" bestFit="1" customWidth="1"/>
    <col min="22" max="22" width="0.875" style="4" customWidth="1"/>
    <col min="23" max="23" width="22.75" style="4" customWidth="1"/>
    <col min="24" max="24" width="0.875" style="4" customWidth="1"/>
    <col min="25" max="25" width="29.875" style="4" bestFit="1" customWidth="1"/>
    <col min="26" max="26" width="12.375" style="4" bestFit="1" customWidth="1"/>
    <col min="27" max="27" width="11.875" style="4" bestFit="1" customWidth="1"/>
    <col min="28" max="28" width="10.875" style="4" bestFit="1" customWidth="1"/>
    <col min="29" max="16384" width="9" style="4"/>
  </cols>
  <sheetData>
    <row r="2" spans="1:25" ht="24" x14ac:dyDescent="0.2">
      <c r="A2" s="57" t="s">
        <v>71</v>
      </c>
      <c r="B2" s="57" t="s">
        <v>0</v>
      </c>
      <c r="C2" s="57" t="s">
        <v>0</v>
      </c>
      <c r="D2" s="57" t="s">
        <v>0</v>
      </c>
      <c r="E2" s="57" t="s">
        <v>0</v>
      </c>
      <c r="F2" s="57" t="s">
        <v>0</v>
      </c>
      <c r="G2" s="57" t="s">
        <v>0</v>
      </c>
      <c r="H2" s="57" t="s">
        <v>0</v>
      </c>
      <c r="I2" s="57" t="s">
        <v>0</v>
      </c>
      <c r="J2" s="57" t="s">
        <v>0</v>
      </c>
      <c r="K2" s="57" t="s">
        <v>0</v>
      </c>
      <c r="L2" s="57" t="s">
        <v>0</v>
      </c>
      <c r="M2" s="57" t="s">
        <v>0</v>
      </c>
      <c r="N2" s="57" t="s">
        <v>0</v>
      </c>
      <c r="O2" s="57" t="s">
        <v>0</v>
      </c>
      <c r="P2" s="57" t="s">
        <v>0</v>
      </c>
      <c r="Q2" s="57" t="s">
        <v>0</v>
      </c>
      <c r="R2" s="57" t="s">
        <v>0</v>
      </c>
      <c r="S2" s="57" t="s">
        <v>0</v>
      </c>
      <c r="T2" s="57" t="s">
        <v>0</v>
      </c>
      <c r="U2" s="57" t="s">
        <v>0</v>
      </c>
      <c r="V2" s="57" t="s">
        <v>0</v>
      </c>
      <c r="W2" s="57" t="s">
        <v>0</v>
      </c>
      <c r="X2" s="57" t="s">
        <v>0</v>
      </c>
      <c r="Y2" s="57" t="s">
        <v>0</v>
      </c>
    </row>
    <row r="3" spans="1:25" ht="24" x14ac:dyDescent="0.2">
      <c r="A3" s="57" t="s">
        <v>1</v>
      </c>
      <c r="B3" s="57" t="s">
        <v>1</v>
      </c>
      <c r="C3" s="57" t="s">
        <v>1</v>
      </c>
      <c r="D3" s="57" t="s">
        <v>1</v>
      </c>
      <c r="E3" s="57" t="s">
        <v>1</v>
      </c>
      <c r="F3" s="57" t="s">
        <v>1</v>
      </c>
      <c r="G3" s="57" t="s">
        <v>1</v>
      </c>
      <c r="H3" s="57" t="s">
        <v>1</v>
      </c>
      <c r="I3" s="57" t="s">
        <v>1</v>
      </c>
      <c r="J3" s="57" t="s">
        <v>1</v>
      </c>
      <c r="K3" s="57" t="s">
        <v>1</v>
      </c>
      <c r="L3" s="57" t="s">
        <v>1</v>
      </c>
      <c r="M3" s="57" t="s">
        <v>1</v>
      </c>
      <c r="N3" s="57" t="s">
        <v>1</v>
      </c>
      <c r="O3" s="57" t="s">
        <v>1</v>
      </c>
      <c r="P3" s="57" t="s">
        <v>1</v>
      </c>
      <c r="Q3" s="57" t="s">
        <v>1</v>
      </c>
      <c r="R3" s="57" t="s">
        <v>1</v>
      </c>
      <c r="S3" s="57" t="s">
        <v>1</v>
      </c>
      <c r="T3" s="57" t="s">
        <v>1</v>
      </c>
      <c r="U3" s="57" t="s">
        <v>1</v>
      </c>
      <c r="V3" s="57" t="s">
        <v>1</v>
      </c>
      <c r="W3" s="57" t="s">
        <v>1</v>
      </c>
      <c r="X3" s="57" t="s">
        <v>1</v>
      </c>
      <c r="Y3" s="57" t="s">
        <v>1</v>
      </c>
    </row>
    <row r="4" spans="1:25" ht="24" x14ac:dyDescent="0.2">
      <c r="A4" s="57" t="s">
        <v>122</v>
      </c>
      <c r="B4" s="57" t="s">
        <v>2</v>
      </c>
      <c r="C4" s="57" t="s">
        <v>2</v>
      </c>
      <c r="D4" s="57" t="s">
        <v>2</v>
      </c>
      <c r="E4" s="57" t="s">
        <v>2</v>
      </c>
      <c r="F4" s="57" t="s">
        <v>2</v>
      </c>
      <c r="G4" s="57" t="s">
        <v>2</v>
      </c>
      <c r="H4" s="57" t="s">
        <v>2</v>
      </c>
      <c r="I4" s="57" t="s">
        <v>2</v>
      </c>
      <c r="J4" s="57" t="s">
        <v>2</v>
      </c>
      <c r="K4" s="57" t="s">
        <v>2</v>
      </c>
      <c r="L4" s="57" t="s">
        <v>2</v>
      </c>
      <c r="M4" s="57" t="s">
        <v>2</v>
      </c>
      <c r="N4" s="57" t="s">
        <v>2</v>
      </c>
      <c r="O4" s="57" t="s">
        <v>2</v>
      </c>
      <c r="P4" s="57" t="s">
        <v>2</v>
      </c>
      <c r="Q4" s="57" t="s">
        <v>2</v>
      </c>
      <c r="R4" s="57" t="s">
        <v>2</v>
      </c>
      <c r="S4" s="57" t="s">
        <v>2</v>
      </c>
      <c r="T4" s="57" t="s">
        <v>2</v>
      </c>
      <c r="U4" s="57" t="s">
        <v>2</v>
      </c>
      <c r="V4" s="57" t="s">
        <v>2</v>
      </c>
      <c r="W4" s="57" t="s">
        <v>2</v>
      </c>
      <c r="X4" s="57" t="s">
        <v>2</v>
      </c>
      <c r="Y4" s="57" t="s">
        <v>2</v>
      </c>
    </row>
    <row r="6" spans="1:25" ht="24.75" thickBot="1" x14ac:dyDescent="0.25">
      <c r="A6" s="56" t="s">
        <v>3</v>
      </c>
      <c r="C6" s="56" t="s">
        <v>119</v>
      </c>
      <c r="D6" s="56" t="s">
        <v>4</v>
      </c>
      <c r="E6" s="56" t="s">
        <v>4</v>
      </c>
      <c r="F6" s="56" t="s">
        <v>4</v>
      </c>
      <c r="G6" s="56" t="s">
        <v>4</v>
      </c>
      <c r="I6" s="56" t="s">
        <v>5</v>
      </c>
      <c r="J6" s="56" t="s">
        <v>5</v>
      </c>
      <c r="K6" s="56" t="s">
        <v>5</v>
      </c>
      <c r="L6" s="56" t="s">
        <v>5</v>
      </c>
      <c r="M6" s="56" t="s">
        <v>5</v>
      </c>
      <c r="N6" s="56" t="s">
        <v>5</v>
      </c>
      <c r="O6" s="56" t="s">
        <v>5</v>
      </c>
      <c r="Q6" s="56" t="s">
        <v>123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</row>
    <row r="7" spans="1:25" ht="24.75" thickBot="1" x14ac:dyDescent="0.25">
      <c r="A7" s="56" t="s">
        <v>3</v>
      </c>
      <c r="C7" s="56" t="s">
        <v>7</v>
      </c>
      <c r="E7" s="56" t="s">
        <v>8</v>
      </c>
      <c r="G7" s="56" t="s">
        <v>9</v>
      </c>
      <c r="I7" s="56" t="s">
        <v>10</v>
      </c>
      <c r="J7" s="56" t="s">
        <v>10</v>
      </c>
      <c r="K7" s="56" t="s">
        <v>10</v>
      </c>
      <c r="M7" s="56" t="s">
        <v>11</v>
      </c>
      <c r="N7" s="56" t="s">
        <v>11</v>
      </c>
      <c r="O7" s="56" t="s">
        <v>11</v>
      </c>
      <c r="Q7" s="56" t="s">
        <v>7</v>
      </c>
      <c r="S7" s="56" t="s">
        <v>12</v>
      </c>
      <c r="U7" s="56" t="s">
        <v>8</v>
      </c>
      <c r="W7" s="56" t="s">
        <v>9</v>
      </c>
      <c r="Y7" s="56" t="s">
        <v>13</v>
      </c>
    </row>
    <row r="8" spans="1:25" ht="24.75" thickBot="1" x14ac:dyDescent="0.25">
      <c r="A8" s="56" t="s">
        <v>3</v>
      </c>
      <c r="C8" s="56" t="s">
        <v>7</v>
      </c>
      <c r="E8" s="56" t="s">
        <v>8</v>
      </c>
      <c r="G8" s="56" t="s">
        <v>9</v>
      </c>
      <c r="I8" s="16" t="s">
        <v>7</v>
      </c>
      <c r="K8" s="16" t="s">
        <v>8</v>
      </c>
      <c r="M8" s="16" t="s">
        <v>7</v>
      </c>
      <c r="O8" s="16" t="s">
        <v>14</v>
      </c>
      <c r="Q8" s="56" t="s">
        <v>7</v>
      </c>
      <c r="S8" s="56" t="s">
        <v>12</v>
      </c>
      <c r="U8" s="56" t="s">
        <v>8</v>
      </c>
      <c r="W8" s="56" t="s">
        <v>9</v>
      </c>
      <c r="Y8" s="56" t="s">
        <v>13</v>
      </c>
    </row>
    <row r="9" spans="1:25" ht="24" x14ac:dyDescent="0.2">
      <c r="A9" s="13" t="s">
        <v>45</v>
      </c>
      <c r="C9" s="4">
        <v>133221584</v>
      </c>
      <c r="E9" s="4">
        <v>596483264199</v>
      </c>
      <c r="G9" s="4">
        <v>2051616443536.1499</v>
      </c>
      <c r="I9" s="4">
        <v>16112194</v>
      </c>
      <c r="K9" s="4">
        <v>253558738421</v>
      </c>
      <c r="M9" s="4">
        <v>-1225856</v>
      </c>
      <c r="O9" s="4">
        <v>20021617090</v>
      </c>
      <c r="Q9" s="4">
        <v>148107922</v>
      </c>
      <c r="S9" s="4">
        <v>15130</v>
      </c>
      <c r="U9" s="4">
        <v>843885926938</v>
      </c>
      <c r="W9" s="4">
        <v>2223550912653.2798</v>
      </c>
      <c r="Y9" s="5">
        <v>4.2237374029295081E-2</v>
      </c>
    </row>
    <row r="10" spans="1:25" ht="24" x14ac:dyDescent="0.2">
      <c r="A10" s="13" t="s">
        <v>46</v>
      </c>
      <c r="C10" s="4">
        <v>22687376</v>
      </c>
      <c r="E10" s="4">
        <v>593749497985</v>
      </c>
      <c r="G10" s="4">
        <v>1446171045965.3201</v>
      </c>
      <c r="I10" s="4">
        <v>8272678</v>
      </c>
      <c r="K10" s="4">
        <v>513616485449</v>
      </c>
      <c r="M10" s="4">
        <v>0</v>
      </c>
      <c r="O10" s="4">
        <v>0</v>
      </c>
      <c r="Q10" s="4">
        <v>30960054</v>
      </c>
      <c r="S10" s="4">
        <v>55220</v>
      </c>
      <c r="U10" s="4">
        <v>1107365983434</v>
      </c>
      <c r="W10" s="4">
        <v>1696398864254.0701</v>
      </c>
      <c r="Y10" s="5">
        <v>3.2223877998310176E-2</v>
      </c>
    </row>
    <row r="11" spans="1:25" ht="24" x14ac:dyDescent="0.2">
      <c r="A11" s="13" t="s">
        <v>47</v>
      </c>
      <c r="C11" s="4">
        <v>87565868</v>
      </c>
      <c r="E11" s="4">
        <v>437473937096</v>
      </c>
      <c r="G11" s="4">
        <v>1106096764287.78</v>
      </c>
      <c r="I11" s="4">
        <v>0</v>
      </c>
      <c r="K11" s="4">
        <v>0</v>
      </c>
      <c r="M11" s="4">
        <v>0</v>
      </c>
      <c r="O11" s="4">
        <v>0</v>
      </c>
      <c r="Q11" s="4">
        <v>87565868</v>
      </c>
      <c r="S11" s="4">
        <v>13160</v>
      </c>
      <c r="U11" s="4">
        <v>437473937096</v>
      </c>
      <c r="W11" s="4">
        <v>1143459027339.1399</v>
      </c>
      <c r="Y11" s="5">
        <v>2.1720531043414048E-2</v>
      </c>
    </row>
    <row r="12" spans="1:25" ht="24" x14ac:dyDescent="0.2">
      <c r="A12" s="13" t="s">
        <v>48</v>
      </c>
      <c r="C12" s="4">
        <v>217900000</v>
      </c>
      <c r="E12" s="4">
        <v>644293633773</v>
      </c>
      <c r="G12" s="4">
        <v>1662698217770</v>
      </c>
      <c r="I12" s="4">
        <v>0</v>
      </c>
      <c r="K12" s="4">
        <v>0</v>
      </c>
      <c r="M12" s="4">
        <v>-7659696</v>
      </c>
      <c r="O12" s="4">
        <v>58833418091</v>
      </c>
      <c r="Q12" s="4">
        <v>210240304</v>
      </c>
      <c r="S12" s="4">
        <v>7870</v>
      </c>
      <c r="U12" s="4">
        <v>621645201608</v>
      </c>
      <c r="W12" s="4">
        <v>1641801202562.1299</v>
      </c>
      <c r="Y12" s="5">
        <v>3.1186770260014381E-2</v>
      </c>
    </row>
    <row r="13" spans="1:25" ht="24" x14ac:dyDescent="0.2">
      <c r="A13" s="13" t="s">
        <v>49</v>
      </c>
      <c r="C13" s="4">
        <v>275525095</v>
      </c>
      <c r="E13" s="4">
        <v>598814579467</v>
      </c>
      <c r="G13" s="4">
        <v>1566554988869.6699</v>
      </c>
      <c r="I13" s="4">
        <v>0</v>
      </c>
      <c r="K13" s="4">
        <v>0</v>
      </c>
      <c r="M13" s="4">
        <v>-8450981</v>
      </c>
      <c r="O13" s="4">
        <v>49138148172</v>
      </c>
      <c r="Q13" s="4">
        <v>267074114</v>
      </c>
      <c r="S13" s="4">
        <v>5860</v>
      </c>
      <c r="U13" s="4">
        <v>580447575056</v>
      </c>
      <c r="W13" s="4">
        <v>1552956438238.8501</v>
      </c>
      <c r="Y13" s="5">
        <v>2.9499123028771477E-2</v>
      </c>
    </row>
    <row r="14" spans="1:25" ht="24" x14ac:dyDescent="0.2">
      <c r="A14" s="13" t="s">
        <v>50</v>
      </c>
      <c r="C14" s="4">
        <v>1976297</v>
      </c>
      <c r="E14" s="4">
        <v>227491295748</v>
      </c>
      <c r="G14" s="4">
        <v>365534169789.01599</v>
      </c>
      <c r="I14" s="4">
        <v>0</v>
      </c>
      <c r="K14" s="4">
        <v>0</v>
      </c>
      <c r="M14" s="4">
        <v>-114940</v>
      </c>
      <c r="O14" s="4">
        <v>19846315013</v>
      </c>
      <c r="Q14" s="4">
        <v>1861357</v>
      </c>
      <c r="S14" s="4">
        <v>174800</v>
      </c>
      <c r="U14" s="4">
        <v>214260566999</v>
      </c>
      <c r="W14" s="4">
        <v>322850130576.172</v>
      </c>
      <c r="Y14" s="5">
        <v>6.1326869751234065E-3</v>
      </c>
    </row>
    <row r="15" spans="1:25" ht="24" x14ac:dyDescent="0.2">
      <c r="A15" s="13" t="s">
        <v>51</v>
      </c>
      <c r="C15" s="4">
        <v>28596594</v>
      </c>
      <c r="E15" s="4">
        <v>560218366060</v>
      </c>
      <c r="G15" s="4">
        <v>1430127333350.3501</v>
      </c>
      <c r="I15" s="4">
        <v>2840553</v>
      </c>
      <c r="K15" s="4">
        <v>156390800050</v>
      </c>
      <c r="M15" s="4">
        <v>-196740</v>
      </c>
      <c r="O15" s="4">
        <v>10009010281</v>
      </c>
      <c r="Q15" s="4">
        <v>31240407</v>
      </c>
      <c r="S15" s="4">
        <v>52810</v>
      </c>
      <c r="U15" s="4">
        <v>712124481561</v>
      </c>
      <c r="W15" s="4">
        <v>1637052894111.9299</v>
      </c>
      <c r="Y15" s="5">
        <v>3.1096573953342796E-2</v>
      </c>
    </row>
    <row r="16" spans="1:25" ht="24" x14ac:dyDescent="0.2">
      <c r="A16" s="13" t="s">
        <v>52</v>
      </c>
      <c r="C16" s="4">
        <v>46855592</v>
      </c>
      <c r="E16" s="4">
        <v>1338450856030</v>
      </c>
      <c r="G16" s="4">
        <v>2330249121484.8599</v>
      </c>
      <c r="I16" s="4">
        <v>4168004</v>
      </c>
      <c r="K16" s="4">
        <v>198270955851</v>
      </c>
      <c r="M16" s="4">
        <v>0</v>
      </c>
      <c r="O16" s="4">
        <v>0</v>
      </c>
      <c r="Q16" s="4">
        <v>51023596</v>
      </c>
      <c r="S16" s="4">
        <v>47210</v>
      </c>
      <c r="U16" s="4">
        <v>1536721811881</v>
      </c>
      <c r="W16" s="4">
        <v>2390203757893.8501</v>
      </c>
      <c r="Y16" s="5">
        <v>4.5403021605618328E-2</v>
      </c>
    </row>
    <row r="17" spans="1:25" ht="24" x14ac:dyDescent="0.2">
      <c r="A17" s="13" t="s">
        <v>53</v>
      </c>
      <c r="C17" s="4">
        <v>48653599</v>
      </c>
      <c r="E17" s="4">
        <v>100973664181</v>
      </c>
      <c r="G17" s="4">
        <v>156419121642.32501</v>
      </c>
      <c r="I17" s="4">
        <v>0</v>
      </c>
      <c r="K17" s="4">
        <v>0</v>
      </c>
      <c r="M17" s="4">
        <v>-48653599</v>
      </c>
      <c r="O17" s="4">
        <v>156540400227</v>
      </c>
      <c r="Q17" s="4">
        <v>0</v>
      </c>
      <c r="S17" s="4">
        <v>0</v>
      </c>
      <c r="U17" s="4">
        <v>0</v>
      </c>
      <c r="W17" s="4">
        <v>0</v>
      </c>
      <c r="Y17" s="5">
        <v>0</v>
      </c>
    </row>
    <row r="18" spans="1:25" ht="24" x14ac:dyDescent="0.2">
      <c r="A18" s="13" t="s">
        <v>54</v>
      </c>
      <c r="C18" s="4">
        <v>82089393</v>
      </c>
      <c r="E18" s="4">
        <v>503168274002</v>
      </c>
      <c r="G18" s="4">
        <v>1888937785797.03</v>
      </c>
      <c r="I18" s="4">
        <v>88759</v>
      </c>
      <c r="K18" s="4">
        <v>1850178574</v>
      </c>
      <c r="M18" s="4">
        <v>0</v>
      </c>
      <c r="O18" s="4">
        <v>0</v>
      </c>
      <c r="Q18" s="4">
        <v>82178152</v>
      </c>
      <c r="S18" s="4">
        <v>20860</v>
      </c>
      <c r="U18" s="4">
        <v>505018452576</v>
      </c>
      <c r="W18" s="4">
        <v>1700985204501.9299</v>
      </c>
      <c r="Y18" s="5">
        <v>3.231099764435566E-2</v>
      </c>
    </row>
    <row r="19" spans="1:25" ht="24" x14ac:dyDescent="0.2">
      <c r="A19" s="13" t="s">
        <v>55</v>
      </c>
      <c r="C19" s="4">
        <v>50759670</v>
      </c>
      <c r="E19" s="4">
        <v>369238510050</v>
      </c>
      <c r="G19" s="4">
        <v>1794586818864.5701</v>
      </c>
      <c r="I19" s="4">
        <v>694372</v>
      </c>
      <c r="K19" s="4">
        <v>23576719090</v>
      </c>
      <c r="M19" s="4">
        <v>-272009</v>
      </c>
      <c r="O19" s="4">
        <v>10015333382</v>
      </c>
      <c r="Q19" s="4">
        <v>51182033</v>
      </c>
      <c r="S19" s="4">
        <v>34690</v>
      </c>
      <c r="U19" s="4">
        <v>390836567777</v>
      </c>
      <c r="W19" s="4">
        <v>1761780073247.53</v>
      </c>
      <c r="Y19" s="5">
        <v>3.3465824185838232E-2</v>
      </c>
    </row>
    <row r="20" spans="1:25" ht="24" x14ac:dyDescent="0.2">
      <c r="A20" s="13" t="s">
        <v>89</v>
      </c>
      <c r="C20" s="4">
        <v>31825356</v>
      </c>
      <c r="E20" s="4">
        <v>830406721779</v>
      </c>
      <c r="G20" s="4">
        <v>1764653854374.95</v>
      </c>
      <c r="I20" s="4">
        <v>180000</v>
      </c>
      <c r="K20" s="4">
        <v>10034316679</v>
      </c>
      <c r="M20" s="4">
        <v>-6145559</v>
      </c>
      <c r="O20" s="4">
        <v>390490362146</v>
      </c>
      <c r="Q20" s="4">
        <v>25859797</v>
      </c>
      <c r="S20" s="4">
        <v>64940</v>
      </c>
      <c r="U20" s="4">
        <v>679062424560</v>
      </c>
      <c r="W20" s="4">
        <v>1666353955951.2</v>
      </c>
      <c r="Y20" s="5">
        <v>3.1653161122684452E-2</v>
      </c>
    </row>
    <row r="21" spans="1:25" ht="24" x14ac:dyDescent="0.2">
      <c r="A21" s="13" t="s">
        <v>88</v>
      </c>
      <c r="C21" s="4">
        <v>2416013</v>
      </c>
      <c r="E21" s="4">
        <v>90888711889</v>
      </c>
      <c r="G21" s="4">
        <v>214777441495.901</v>
      </c>
      <c r="I21" s="4">
        <v>0</v>
      </c>
      <c r="K21" s="4">
        <v>0</v>
      </c>
      <c r="M21" s="4">
        <v>0</v>
      </c>
      <c r="O21" s="4">
        <v>0</v>
      </c>
      <c r="Q21" s="4">
        <v>2416013</v>
      </c>
      <c r="S21" s="4">
        <v>88470</v>
      </c>
      <c r="U21" s="4">
        <v>90888711889</v>
      </c>
      <c r="W21" s="4">
        <v>212092423810.04999</v>
      </c>
      <c r="Y21" s="5">
        <v>4.0287933063584925E-3</v>
      </c>
    </row>
    <row r="22" spans="1:25" ht="24" x14ac:dyDescent="0.2">
      <c r="A22" s="13" t="s">
        <v>58</v>
      </c>
      <c r="C22" s="4">
        <v>67543790</v>
      </c>
      <c r="E22" s="4">
        <v>541649353464</v>
      </c>
      <c r="G22" s="4">
        <v>1843766320605.78</v>
      </c>
      <c r="I22" s="4">
        <v>200000</v>
      </c>
      <c r="K22" s="4">
        <v>5190791522</v>
      </c>
      <c r="M22" s="4">
        <v>-572874</v>
      </c>
      <c r="O22" s="4">
        <v>15052639323</v>
      </c>
      <c r="Q22" s="4">
        <v>67170916</v>
      </c>
      <c r="S22" s="4">
        <v>25220</v>
      </c>
      <c r="U22" s="4">
        <v>542230381633</v>
      </c>
      <c r="W22" s="4">
        <v>1680955491143.25</v>
      </c>
      <c r="Y22" s="5">
        <v>3.1930524010936295E-2</v>
      </c>
    </row>
    <row r="23" spans="1:25" ht="24" x14ac:dyDescent="0.2">
      <c r="A23" s="13" t="s">
        <v>59</v>
      </c>
      <c r="C23" s="4">
        <v>17909004</v>
      </c>
      <c r="E23" s="4">
        <v>660278417253</v>
      </c>
      <c r="G23" s="4">
        <v>1603971413440.96</v>
      </c>
      <c r="I23" s="4">
        <v>768983</v>
      </c>
      <c r="K23" s="4">
        <v>64506793357</v>
      </c>
      <c r="M23" s="4">
        <v>0</v>
      </c>
      <c r="O23" s="4">
        <v>0</v>
      </c>
      <c r="Q23" s="4">
        <v>18677987</v>
      </c>
      <c r="S23" s="4">
        <v>82980</v>
      </c>
      <c r="U23" s="4">
        <v>724785210610</v>
      </c>
      <c r="W23" s="4">
        <v>1537918639197.46</v>
      </c>
      <c r="Y23" s="5">
        <v>2.9213473107704158E-2</v>
      </c>
    </row>
    <row r="24" spans="1:25" ht="24" x14ac:dyDescent="0.2">
      <c r="A24" s="13" t="s">
        <v>94</v>
      </c>
      <c r="C24" s="4">
        <v>99447074</v>
      </c>
      <c r="E24" s="4">
        <v>518591691789</v>
      </c>
      <c r="G24" s="4">
        <v>1690360103261</v>
      </c>
      <c r="I24" s="4">
        <v>6671953</v>
      </c>
      <c r="K24" s="4">
        <v>118006785276</v>
      </c>
      <c r="M24" s="4">
        <v>-20466384</v>
      </c>
      <c r="O24" s="4">
        <v>346538884104</v>
      </c>
      <c r="Q24" s="4">
        <v>85652643</v>
      </c>
      <c r="S24" s="4">
        <v>17230</v>
      </c>
      <c r="U24" s="4">
        <v>513822484341</v>
      </c>
      <c r="W24" s="4">
        <v>1464387143239.3799</v>
      </c>
      <c r="Y24" s="5">
        <v>2.7816708464249686E-2</v>
      </c>
    </row>
    <row r="25" spans="1:25" ht="24" x14ac:dyDescent="0.2">
      <c r="A25" s="13" t="s">
        <v>61</v>
      </c>
      <c r="C25" s="4">
        <v>111058936</v>
      </c>
      <c r="E25" s="4">
        <v>246217862066</v>
      </c>
      <c r="G25" s="4">
        <v>511330089970.70099</v>
      </c>
      <c r="I25" s="4">
        <v>0</v>
      </c>
      <c r="K25" s="4">
        <v>0</v>
      </c>
      <c r="M25" s="4">
        <v>-8701819</v>
      </c>
      <c r="O25" s="4">
        <v>40066022509</v>
      </c>
      <c r="Q25" s="4">
        <v>102357117</v>
      </c>
      <c r="S25" s="4">
        <v>4550</v>
      </c>
      <c r="U25" s="4">
        <v>226925913597</v>
      </c>
      <c r="W25" s="4">
        <v>462124829009.435</v>
      </c>
      <c r="Y25" s="5">
        <v>8.7782740390703815E-3</v>
      </c>
    </row>
    <row r="26" spans="1:25" ht="24" x14ac:dyDescent="0.2">
      <c r="A26" s="13" t="s">
        <v>87</v>
      </c>
      <c r="C26" s="4">
        <v>105722619</v>
      </c>
      <c r="E26" s="4">
        <v>144160757342</v>
      </c>
      <c r="G26" s="4">
        <v>429063017104.48199</v>
      </c>
      <c r="I26" s="4">
        <v>236394</v>
      </c>
      <c r="K26" s="4">
        <v>1016831899</v>
      </c>
      <c r="M26" s="4">
        <v>0</v>
      </c>
      <c r="O26" s="4">
        <v>0</v>
      </c>
      <c r="Q26" s="4">
        <v>105959013</v>
      </c>
      <c r="S26" s="4">
        <v>4370</v>
      </c>
      <c r="U26" s="4">
        <v>145177589241</v>
      </c>
      <c r="W26" s="4">
        <v>459461580754.95898</v>
      </c>
      <c r="Y26" s="5">
        <v>8.7276844114540109E-3</v>
      </c>
    </row>
    <row r="27" spans="1:25" ht="24" x14ac:dyDescent="0.2">
      <c r="A27" s="13" t="s">
        <v>63</v>
      </c>
      <c r="C27" s="4">
        <v>163498641</v>
      </c>
      <c r="E27" s="4">
        <v>531470324838</v>
      </c>
      <c r="G27" s="4">
        <v>2005222084802.6699</v>
      </c>
      <c r="I27" s="4">
        <v>14751003</v>
      </c>
      <c r="K27" s="4">
        <v>208481997904</v>
      </c>
      <c r="M27" s="4">
        <v>-20622254</v>
      </c>
      <c r="O27" s="4">
        <v>330625029995</v>
      </c>
      <c r="Q27" s="4">
        <v>157627390</v>
      </c>
      <c r="S27" s="4">
        <v>16100</v>
      </c>
      <c r="U27" s="4">
        <v>654496117894</v>
      </c>
      <c r="W27" s="4">
        <v>2518183777432.3301</v>
      </c>
      <c r="Y27" s="5">
        <v>4.7834061040228366E-2</v>
      </c>
    </row>
    <row r="28" spans="1:25" ht="24" x14ac:dyDescent="0.2">
      <c r="A28" s="13" t="s">
        <v>64</v>
      </c>
      <c r="C28" s="4">
        <v>105968445</v>
      </c>
      <c r="E28" s="4">
        <v>1508560983811</v>
      </c>
      <c r="G28" s="4">
        <v>3129243433463.6602</v>
      </c>
      <c r="I28" s="4">
        <v>16427860</v>
      </c>
      <c r="K28" s="4">
        <v>455009916718</v>
      </c>
      <c r="M28" s="4">
        <v>-1</v>
      </c>
      <c r="O28" s="4">
        <v>1</v>
      </c>
      <c r="Q28" s="4">
        <v>122396304</v>
      </c>
      <c r="S28" s="4">
        <v>26010</v>
      </c>
      <c r="U28" s="4">
        <v>1963570885795</v>
      </c>
      <c r="W28" s="4">
        <v>3158919196627.7798</v>
      </c>
      <c r="Y28" s="5">
        <v>6.0005125530081742E-2</v>
      </c>
    </row>
    <row r="29" spans="1:25" ht="24" x14ac:dyDescent="0.2">
      <c r="A29" s="13" t="s">
        <v>66</v>
      </c>
      <c r="C29" s="4">
        <v>72826263</v>
      </c>
      <c r="E29" s="4">
        <v>179463802365</v>
      </c>
      <c r="G29" s="4">
        <v>279659032869.729</v>
      </c>
      <c r="I29" s="4">
        <v>0</v>
      </c>
      <c r="K29" s="4">
        <v>0</v>
      </c>
      <c r="M29" s="4">
        <v>-36784169</v>
      </c>
      <c r="O29" s="4">
        <v>134923254429</v>
      </c>
      <c r="Q29" s="4">
        <v>36042094</v>
      </c>
      <c r="S29" s="4">
        <v>3720</v>
      </c>
      <c r="U29" s="4">
        <v>88817563458</v>
      </c>
      <c r="W29" s="4">
        <v>133040177641.774</v>
      </c>
      <c r="Y29" s="5">
        <v>2.5271594691187926E-3</v>
      </c>
    </row>
    <row r="30" spans="1:25" ht="24" x14ac:dyDescent="0.2">
      <c r="A30" s="13" t="s">
        <v>44</v>
      </c>
      <c r="C30" s="4">
        <v>25353</v>
      </c>
      <c r="E30" s="4">
        <v>378260859974</v>
      </c>
      <c r="G30" s="4">
        <v>708180278400</v>
      </c>
      <c r="I30" s="4">
        <v>0</v>
      </c>
      <c r="K30" s="4">
        <v>0</v>
      </c>
      <c r="M30" s="4">
        <v>0</v>
      </c>
      <c r="O30" s="4">
        <v>0</v>
      </c>
      <c r="Q30" s="4">
        <v>25353</v>
      </c>
      <c r="S30" s="4">
        <v>31770000</v>
      </c>
      <c r="U30" s="4">
        <v>378260859974</v>
      </c>
      <c r="W30" s="4">
        <v>803531694456</v>
      </c>
      <c r="Y30" s="5">
        <v>1.5263454742591484E-2</v>
      </c>
    </row>
    <row r="31" spans="1:25" ht="24" x14ac:dyDescent="0.2">
      <c r="A31" s="13" t="s">
        <v>111</v>
      </c>
      <c r="C31" s="4">
        <v>22081582</v>
      </c>
      <c r="E31" s="4">
        <v>50266096594</v>
      </c>
      <c r="G31" s="4">
        <v>78879208936.104004</v>
      </c>
      <c r="I31" s="4">
        <v>0</v>
      </c>
      <c r="K31" s="4">
        <v>0</v>
      </c>
      <c r="M31" s="4">
        <v>0</v>
      </c>
      <c r="O31" s="4">
        <v>0</v>
      </c>
      <c r="Q31" s="4">
        <v>22081582</v>
      </c>
      <c r="S31" s="4">
        <v>5010</v>
      </c>
      <c r="U31" s="4">
        <v>50266096594</v>
      </c>
      <c r="W31" s="4">
        <v>109773565769.411</v>
      </c>
      <c r="Y31" s="5">
        <v>2.0851994571149343E-3</v>
      </c>
    </row>
    <row r="32" spans="1:25" ht="24" x14ac:dyDescent="0.2">
      <c r="A32" s="13" t="s">
        <v>124</v>
      </c>
      <c r="C32" s="4">
        <v>0</v>
      </c>
      <c r="E32" s="4">
        <v>0</v>
      </c>
      <c r="G32" s="4">
        <v>0</v>
      </c>
      <c r="I32" s="4">
        <v>284</v>
      </c>
      <c r="K32" s="4">
        <v>1447414</v>
      </c>
      <c r="M32" s="4">
        <v>0</v>
      </c>
      <c r="O32" s="4">
        <v>0</v>
      </c>
      <c r="Q32" s="4">
        <v>284</v>
      </c>
      <c r="S32" s="4">
        <v>6590</v>
      </c>
      <c r="U32" s="4">
        <v>1447414</v>
      </c>
      <c r="W32" s="4">
        <v>1857092.8411999999</v>
      </c>
      <c r="Y32" s="5">
        <v>3.5276334125982617E-8</v>
      </c>
    </row>
    <row r="33" spans="1:25" ht="24" x14ac:dyDescent="0.2">
      <c r="A33" s="13" t="s">
        <v>90</v>
      </c>
      <c r="C33" s="4">
        <v>0</v>
      </c>
      <c r="E33" s="4">
        <v>0</v>
      </c>
      <c r="G33" s="4">
        <v>0</v>
      </c>
      <c r="I33" s="4">
        <v>16600000</v>
      </c>
      <c r="K33" s="4">
        <v>53071631025</v>
      </c>
      <c r="M33" s="4">
        <v>0</v>
      </c>
      <c r="O33" s="4">
        <v>0</v>
      </c>
      <c r="Q33" s="4">
        <v>16600000</v>
      </c>
      <c r="S33" s="4">
        <v>4260</v>
      </c>
      <c r="U33" s="4">
        <v>53071631025</v>
      </c>
      <c r="W33" s="4">
        <v>70169365320</v>
      </c>
      <c r="Y33" s="5">
        <v>1.3328994229696012E-3</v>
      </c>
    </row>
    <row r="34" spans="1:25" ht="24" x14ac:dyDescent="0.2">
      <c r="A34" s="13" t="s">
        <v>98</v>
      </c>
      <c r="C34" s="4">
        <v>8006247</v>
      </c>
      <c r="E34" s="4">
        <v>171118439081</v>
      </c>
      <c r="G34" s="4">
        <v>352570639580.422</v>
      </c>
      <c r="I34" s="4">
        <v>1277668</v>
      </c>
      <c r="K34" s="4">
        <v>58557787430</v>
      </c>
      <c r="M34" s="4">
        <v>-374055</v>
      </c>
      <c r="O34" s="4">
        <v>17967653018</v>
      </c>
      <c r="Q34" s="4">
        <v>8909860</v>
      </c>
      <c r="S34" s="4">
        <v>40860</v>
      </c>
      <c r="U34" s="4">
        <v>220422421310</v>
      </c>
      <c r="W34" s="4">
        <v>361242719920.69202</v>
      </c>
      <c r="Y34" s="5">
        <v>6.8619718981129257E-3</v>
      </c>
    </row>
    <row r="35" spans="1:25" ht="24" x14ac:dyDescent="0.2">
      <c r="A35" s="13" t="s">
        <v>67</v>
      </c>
      <c r="C35" s="4">
        <v>17628468</v>
      </c>
      <c r="E35" s="4">
        <v>235315344239</v>
      </c>
      <c r="G35" s="4">
        <v>929710426936.43396</v>
      </c>
      <c r="I35" s="4">
        <v>582103</v>
      </c>
      <c r="K35" s="4">
        <v>30933555016</v>
      </c>
      <c r="M35" s="4">
        <v>-204020</v>
      </c>
      <c r="O35" s="4">
        <v>9931354187</v>
      </c>
      <c r="Q35" s="4">
        <v>18006551</v>
      </c>
      <c r="S35" s="4">
        <v>45060</v>
      </c>
      <c r="U35" s="4">
        <v>263266010887</v>
      </c>
      <c r="W35" s="4">
        <v>805103257856.29602</v>
      </c>
      <c r="Y35" s="5">
        <v>1.5293307313437206E-2</v>
      </c>
    </row>
    <row r="36" spans="1:25" ht="24" x14ac:dyDescent="0.2">
      <c r="A36" s="13" t="s">
        <v>68</v>
      </c>
      <c r="C36" s="4">
        <v>291047255</v>
      </c>
      <c r="E36" s="4">
        <v>2601297912658</v>
      </c>
      <c r="G36" s="4">
        <v>5929011848027.9902</v>
      </c>
      <c r="I36" s="4">
        <v>21205135</v>
      </c>
      <c r="K36" s="4">
        <v>520753251396</v>
      </c>
      <c r="M36" s="4">
        <v>0</v>
      </c>
      <c r="O36" s="4">
        <v>0</v>
      </c>
      <c r="Q36" s="4">
        <v>312252390</v>
      </c>
      <c r="S36" s="4">
        <v>24460</v>
      </c>
      <c r="U36" s="4">
        <v>3122051164054</v>
      </c>
      <c r="W36" s="4">
        <v>7578654088958.8398</v>
      </c>
      <c r="Y36" s="5">
        <v>0.1439600260881973</v>
      </c>
    </row>
    <row r="37" spans="1:25" ht="24" x14ac:dyDescent="0.2">
      <c r="A37" s="13" t="s">
        <v>69</v>
      </c>
      <c r="C37" s="4">
        <v>281587815</v>
      </c>
      <c r="E37" s="4">
        <v>528705763242</v>
      </c>
      <c r="G37" s="4">
        <v>2551023719065.1602</v>
      </c>
      <c r="I37" s="4">
        <v>17752536</v>
      </c>
      <c r="K37" s="4">
        <v>140991154412</v>
      </c>
      <c r="M37" s="4">
        <v>-2368259</v>
      </c>
      <c r="O37" s="4">
        <v>19798436583</v>
      </c>
      <c r="Q37" s="4">
        <v>296972092</v>
      </c>
      <c r="S37" s="4">
        <v>8090</v>
      </c>
      <c r="U37" s="4">
        <v>665164082152</v>
      </c>
      <c r="W37" s="4">
        <v>2383932866626.3198</v>
      </c>
      <c r="Y37" s="5">
        <v>4.528390313684099E-2</v>
      </c>
    </row>
    <row r="38" spans="1:25" ht="24" x14ac:dyDescent="0.2">
      <c r="A38" s="13" t="s">
        <v>72</v>
      </c>
      <c r="C38" s="4">
        <v>18682752</v>
      </c>
      <c r="E38" s="4">
        <v>250751715495</v>
      </c>
      <c r="G38" s="4">
        <v>530937895126.42603</v>
      </c>
      <c r="I38" s="4">
        <v>0</v>
      </c>
      <c r="K38" s="4">
        <v>0</v>
      </c>
      <c r="M38" s="4">
        <v>-582415</v>
      </c>
      <c r="O38" s="4">
        <v>20029682163</v>
      </c>
      <c r="Q38" s="4">
        <v>18100337</v>
      </c>
      <c r="S38" s="4">
        <v>32900</v>
      </c>
      <c r="U38" s="4">
        <v>242934796419</v>
      </c>
      <c r="W38" s="4">
        <v>590897863895.17102</v>
      </c>
      <c r="Y38" s="5">
        <v>1.1224377165562818E-2</v>
      </c>
    </row>
    <row r="39" spans="1:25" ht="24" x14ac:dyDescent="0.2">
      <c r="A39" s="13" t="s">
        <v>99</v>
      </c>
      <c r="C39" s="4">
        <v>25941513</v>
      </c>
      <c r="E39" s="4">
        <v>149241671764</v>
      </c>
      <c r="G39" s="4">
        <v>317386346338.60797</v>
      </c>
      <c r="I39" s="4">
        <v>18682001</v>
      </c>
      <c r="K39" s="4">
        <v>264813646983</v>
      </c>
      <c r="M39" s="4">
        <v>-7323811</v>
      </c>
      <c r="O39" s="4">
        <v>119767359814</v>
      </c>
      <c r="Q39" s="4">
        <v>37299703</v>
      </c>
      <c r="S39" s="4">
        <v>14460</v>
      </c>
      <c r="U39" s="4">
        <v>346098705146</v>
      </c>
      <c r="W39" s="4">
        <v>535184501237.41302</v>
      </c>
      <c r="Y39" s="5">
        <v>1.0166076173391013E-2</v>
      </c>
    </row>
    <row r="40" spans="1:25" ht="24" x14ac:dyDescent="0.2">
      <c r="A40" s="13" t="s">
        <v>73</v>
      </c>
      <c r="C40" s="4">
        <v>40415512</v>
      </c>
      <c r="E40" s="4">
        <v>185277749157</v>
      </c>
      <c r="G40" s="4">
        <v>376167078865.211</v>
      </c>
      <c r="I40" s="4">
        <v>0</v>
      </c>
      <c r="K40" s="4">
        <v>0</v>
      </c>
      <c r="M40" s="4">
        <v>-40415512</v>
      </c>
      <c r="O40" s="4">
        <v>503052645117</v>
      </c>
      <c r="Q40" s="4">
        <v>0</v>
      </c>
      <c r="S40" s="4">
        <v>0</v>
      </c>
      <c r="U40" s="4">
        <v>0</v>
      </c>
      <c r="W40" s="4">
        <v>0</v>
      </c>
      <c r="Y40" s="5">
        <v>0</v>
      </c>
    </row>
    <row r="41" spans="1:25" ht="24" x14ac:dyDescent="0.2">
      <c r="A41" s="13" t="s">
        <v>74</v>
      </c>
      <c r="C41" s="4">
        <v>94220047</v>
      </c>
      <c r="E41" s="4">
        <v>683458219563</v>
      </c>
      <c r="G41" s="4">
        <v>2099824166784.0601</v>
      </c>
      <c r="I41" s="4">
        <v>400000</v>
      </c>
      <c r="K41" s="4">
        <v>8430230707</v>
      </c>
      <c r="M41" s="4">
        <v>-3146110</v>
      </c>
      <c r="O41" s="4">
        <v>64552811878</v>
      </c>
      <c r="Q41" s="4">
        <v>91473937</v>
      </c>
      <c r="S41" s="4">
        <v>19270</v>
      </c>
      <c r="U41" s="4">
        <v>668883207281</v>
      </c>
      <c r="W41" s="4">
        <v>1749077073608.8999</v>
      </c>
      <c r="Y41" s="5">
        <v>3.322452485512465E-2</v>
      </c>
    </row>
    <row r="42" spans="1:25" ht="24" x14ac:dyDescent="0.2">
      <c r="A42" s="13" t="s">
        <v>97</v>
      </c>
      <c r="C42" s="4">
        <v>7968458</v>
      </c>
      <c r="E42" s="4">
        <v>91870622204</v>
      </c>
      <c r="G42" s="4">
        <v>301646778420.02899</v>
      </c>
      <c r="I42" s="4">
        <v>8467271</v>
      </c>
      <c r="K42" s="4">
        <v>384638786178</v>
      </c>
      <c r="M42" s="4">
        <v>0</v>
      </c>
      <c r="O42" s="4">
        <v>0</v>
      </c>
      <c r="Q42" s="4">
        <v>16435729</v>
      </c>
      <c r="S42" s="4">
        <v>46380</v>
      </c>
      <c r="U42" s="4">
        <v>476509408382</v>
      </c>
      <c r="W42" s="4">
        <v>756396616191.81494</v>
      </c>
      <c r="Y42" s="5">
        <v>1.4368102214697772E-2</v>
      </c>
    </row>
    <row r="43" spans="1:25" ht="24" x14ac:dyDescent="0.2">
      <c r="A43" s="13" t="s">
        <v>102</v>
      </c>
      <c r="C43" s="4">
        <v>187607742</v>
      </c>
      <c r="E43" s="4">
        <v>416489439858</v>
      </c>
      <c r="G43" s="4">
        <v>2135226916750.28</v>
      </c>
      <c r="I43" s="4">
        <v>0</v>
      </c>
      <c r="K43" s="4">
        <v>0</v>
      </c>
      <c r="M43" s="4">
        <v>-37071897</v>
      </c>
      <c r="O43" s="4">
        <v>332213614118</v>
      </c>
      <c r="Q43" s="4">
        <v>150535845</v>
      </c>
      <c r="S43" s="4">
        <v>9180</v>
      </c>
      <c r="U43" s="4">
        <v>334189778638</v>
      </c>
      <c r="W43" s="4">
        <v>1371236822788.6201</v>
      </c>
      <c r="Y43" s="5">
        <v>2.6047275210691917E-2</v>
      </c>
    </row>
    <row r="44" spans="1:25" ht="24" x14ac:dyDescent="0.2">
      <c r="A44" s="13" t="s">
        <v>96</v>
      </c>
      <c r="C44" s="4">
        <v>9207870</v>
      </c>
      <c r="E44" s="4">
        <v>84800434067</v>
      </c>
      <c r="G44" s="4">
        <v>150664070289.20099</v>
      </c>
      <c r="I44" s="4">
        <v>0</v>
      </c>
      <c r="K44" s="4">
        <v>0</v>
      </c>
      <c r="M44" s="4">
        <v>-9207870</v>
      </c>
      <c r="O44" s="4">
        <v>160439307077</v>
      </c>
      <c r="Q44" s="4">
        <v>0</v>
      </c>
      <c r="S44" s="4">
        <v>0</v>
      </c>
      <c r="U44" s="4">
        <v>0</v>
      </c>
      <c r="W44" s="4">
        <v>0</v>
      </c>
      <c r="Y44" s="5">
        <v>0</v>
      </c>
    </row>
    <row r="45" spans="1:25" ht="24" x14ac:dyDescent="0.2">
      <c r="A45" s="13" t="s">
        <v>86</v>
      </c>
      <c r="C45" s="4">
        <v>7725173</v>
      </c>
      <c r="E45" s="4">
        <v>59959002617</v>
      </c>
      <c r="G45" s="4">
        <v>168103481060.73001</v>
      </c>
      <c r="I45" s="4">
        <v>0</v>
      </c>
      <c r="K45" s="4">
        <v>0</v>
      </c>
      <c r="M45" s="4">
        <v>0</v>
      </c>
      <c r="O45" s="4">
        <v>0</v>
      </c>
      <c r="Q45" s="4">
        <v>7725173</v>
      </c>
      <c r="S45" s="4">
        <v>19750</v>
      </c>
      <c r="U45" s="4">
        <v>59959002617</v>
      </c>
      <c r="W45" s="4">
        <v>151392783901.022</v>
      </c>
      <c r="Y45" s="5">
        <v>2.875775680500822E-3</v>
      </c>
    </row>
    <row r="46" spans="1:25" ht="24" x14ac:dyDescent="0.2">
      <c r="A46" s="13" t="s">
        <v>103</v>
      </c>
      <c r="C46" s="4">
        <v>66211159</v>
      </c>
      <c r="E46" s="4">
        <v>293846528026</v>
      </c>
      <c r="G46" s="4">
        <v>462523401056.14697</v>
      </c>
      <c r="I46" s="4">
        <v>0</v>
      </c>
      <c r="K46" s="4">
        <v>0</v>
      </c>
      <c r="M46" s="4">
        <v>-28038173</v>
      </c>
      <c r="O46" s="4">
        <v>186451112478</v>
      </c>
      <c r="Q46" s="4">
        <v>38172986</v>
      </c>
      <c r="S46" s="4">
        <v>6670</v>
      </c>
      <c r="U46" s="4">
        <v>169412521559</v>
      </c>
      <c r="W46" s="4">
        <v>252645651817.52701</v>
      </c>
      <c r="Y46" s="5">
        <v>4.7991205562091374E-3</v>
      </c>
    </row>
    <row r="47" spans="1:25" ht="24" x14ac:dyDescent="0.2">
      <c r="A47" s="13" t="s">
        <v>118</v>
      </c>
      <c r="C47" s="4">
        <v>3798779</v>
      </c>
      <c r="E47" s="4">
        <v>21333683879</v>
      </c>
      <c r="G47" s="4">
        <v>33133152912.9207</v>
      </c>
      <c r="I47" s="4">
        <v>0</v>
      </c>
      <c r="K47" s="4">
        <v>0</v>
      </c>
      <c r="M47" s="4">
        <v>0</v>
      </c>
      <c r="O47" s="4">
        <v>0</v>
      </c>
      <c r="Q47" s="4">
        <v>3798779</v>
      </c>
      <c r="S47" s="4">
        <v>11000</v>
      </c>
      <c r="U47" s="4">
        <v>21333683879</v>
      </c>
      <c r="W47" s="4">
        <v>41463558821.629997</v>
      </c>
      <c r="Y47" s="5">
        <v>7.8761940307680624E-4</v>
      </c>
    </row>
    <row r="48" spans="1:25" ht="24" x14ac:dyDescent="0.2">
      <c r="A48" s="13" t="s">
        <v>76</v>
      </c>
      <c r="C48" s="4">
        <v>67004616</v>
      </c>
      <c r="E48" s="4">
        <v>712196805654</v>
      </c>
      <c r="G48" s="4">
        <v>1069105658718.59</v>
      </c>
      <c r="I48" s="4">
        <v>465230</v>
      </c>
      <c r="K48" s="4">
        <v>7648674235</v>
      </c>
      <c r="M48" s="4">
        <v>0</v>
      </c>
      <c r="O48" s="4">
        <v>0</v>
      </c>
      <c r="Q48" s="4">
        <v>67469846</v>
      </c>
      <c r="S48" s="4">
        <v>14620</v>
      </c>
      <c r="U48" s="4">
        <v>719845479889</v>
      </c>
      <c r="W48" s="4">
        <v>978784205801.93994</v>
      </c>
      <c r="Y48" s="5">
        <v>1.859245693865947E-2</v>
      </c>
    </row>
    <row r="49" spans="1:25" ht="24" x14ac:dyDescent="0.2">
      <c r="A49" s="13" t="s">
        <v>116</v>
      </c>
      <c r="C49" s="4">
        <v>55106962</v>
      </c>
      <c r="E49" s="4">
        <v>214600648434</v>
      </c>
      <c r="G49" s="4">
        <v>354332783990.63501</v>
      </c>
      <c r="I49" s="4">
        <v>0</v>
      </c>
      <c r="K49" s="4">
        <v>0</v>
      </c>
      <c r="M49" s="4">
        <v>-7579377</v>
      </c>
      <c r="O49" s="4">
        <v>49287764463</v>
      </c>
      <c r="Q49" s="4">
        <v>47527585</v>
      </c>
      <c r="S49" s="4">
        <v>6050</v>
      </c>
      <c r="U49" s="4">
        <v>185084609811</v>
      </c>
      <c r="W49" s="4">
        <v>285319190446.09698</v>
      </c>
      <c r="Y49" s="5">
        <v>5.4197694759448118E-3</v>
      </c>
    </row>
    <row r="50" spans="1:25" ht="24.75" thickBot="1" x14ac:dyDescent="0.25">
      <c r="A50" s="13" t="s">
        <v>77</v>
      </c>
      <c r="C50" s="4">
        <v>57661754</v>
      </c>
      <c r="E50" s="4">
        <v>513058601367</v>
      </c>
      <c r="G50" s="4">
        <v>1498487790122.98</v>
      </c>
      <c r="I50" s="4">
        <v>0</v>
      </c>
      <c r="K50" s="4">
        <v>0</v>
      </c>
      <c r="M50" s="4">
        <v>-848828</v>
      </c>
      <c r="O50" s="4">
        <v>20025928101</v>
      </c>
      <c r="Q50" s="4">
        <v>56812926</v>
      </c>
      <c r="S50" s="4">
        <v>23380</v>
      </c>
      <c r="U50" s="4">
        <v>505505960726</v>
      </c>
      <c r="W50" s="4">
        <v>1318018557477.6299</v>
      </c>
      <c r="Y50" s="5">
        <v>2.5036369742173395E-2</v>
      </c>
    </row>
    <row r="51" spans="1:25" s="13" customFormat="1" ht="24.75" thickBot="1" x14ac:dyDescent="0.25">
      <c r="E51" s="17">
        <f>SUM(E9:E50)</f>
        <v>18863894043060</v>
      </c>
      <c r="G51" s="17">
        <f>SUM(G9:G50)</f>
        <v>49317954244128.844</v>
      </c>
      <c r="I51" s="13" t="s">
        <v>15</v>
      </c>
      <c r="K51" s="17">
        <f>SUM(K9:K50)</f>
        <v>3479351475586</v>
      </c>
      <c r="M51" s="13" t="s">
        <v>15</v>
      </c>
      <c r="O51" s="17">
        <f>SUM(O9:O50)</f>
        <v>3085618103760</v>
      </c>
      <c r="S51" s="13" t="s">
        <v>15</v>
      </c>
      <c r="U51" s="17">
        <f>SUM(U9:U50)</f>
        <v>21061818655701</v>
      </c>
      <c r="W51" s="17">
        <f>SUM(W9:W50)</f>
        <v>49507301962174.648</v>
      </c>
      <c r="Y51" s="38">
        <f>SUM(Y9:Y50)</f>
        <v>0.94041400997760094</v>
      </c>
    </row>
    <row r="52" spans="1:25" ht="23.25" thickTop="1" x14ac:dyDescent="0.2"/>
  </sheetData>
  <mergeCells count="17">
    <mergeCell ref="U7:U8"/>
    <mergeCell ref="W7:W8"/>
    <mergeCell ref="A2:Y2"/>
    <mergeCell ref="A3:Y3"/>
    <mergeCell ref="A4:Y4"/>
    <mergeCell ref="A6:A8"/>
    <mergeCell ref="C6:G6"/>
    <mergeCell ref="I6:O6"/>
    <mergeCell ref="Q6:Y6"/>
    <mergeCell ref="C7:C8"/>
    <mergeCell ref="E7:E8"/>
    <mergeCell ref="G7:G8"/>
    <mergeCell ref="Y7:Y8"/>
    <mergeCell ref="I7:K7"/>
    <mergeCell ref="M7:O7"/>
    <mergeCell ref="Q7:Q8"/>
    <mergeCell ref="S7:S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58FB-D64A-4B1F-AA28-01BC909206F3}">
  <dimension ref="A2:T15"/>
  <sheetViews>
    <sheetView rightToLeft="1" zoomScale="86" zoomScaleNormal="86" workbookViewId="0">
      <selection activeCell="Y9" sqref="Y9:Y50"/>
    </sheetView>
  </sheetViews>
  <sheetFormatPr defaultRowHeight="22.5" x14ac:dyDescent="0.2"/>
  <cols>
    <col min="1" max="1" width="24.75" style="33" bestFit="1" customWidth="1"/>
    <col min="2" max="2" width="0.875" style="33" customWidth="1"/>
    <col min="3" max="3" width="18.875" style="33" bestFit="1" customWidth="1"/>
    <col min="4" max="4" width="0.875" style="33" customWidth="1"/>
    <col min="5" max="5" width="20.625" style="33" bestFit="1" customWidth="1"/>
    <col min="6" max="6" width="0.875" style="33" customWidth="1"/>
    <col min="7" max="7" width="20" style="33" bestFit="1" customWidth="1"/>
    <col min="8" max="8" width="0.875" style="33" customWidth="1"/>
    <col min="9" max="9" width="19" style="33" bestFit="1" customWidth="1"/>
    <col min="10" max="10" width="0.875" style="33" customWidth="1"/>
    <col min="11" max="11" width="18.25" style="33" bestFit="1" customWidth="1"/>
    <col min="12" max="12" width="0.875" style="33" customWidth="1"/>
    <col min="13" max="13" width="8" style="33" customWidth="1"/>
    <col min="14" max="16384" width="9" style="33"/>
  </cols>
  <sheetData>
    <row r="2" spans="1:20" ht="24" x14ac:dyDescent="0.2">
      <c r="A2" s="58" t="str">
        <f>+سهام!A2</f>
        <v>صندوق سرمایه‌گذاری بخشی صنایع مفید - دارونو</v>
      </c>
      <c r="B2" s="58" t="s">
        <v>0</v>
      </c>
      <c r="C2" s="58" t="s">
        <v>0</v>
      </c>
      <c r="D2" s="58" t="s">
        <v>0</v>
      </c>
      <c r="E2" s="58" t="s">
        <v>0</v>
      </c>
      <c r="F2" s="58" t="s">
        <v>0</v>
      </c>
      <c r="G2" s="58" t="s">
        <v>0</v>
      </c>
      <c r="H2" s="58" t="s">
        <v>0</v>
      </c>
      <c r="I2" s="58" t="s">
        <v>0</v>
      </c>
      <c r="J2" s="58" t="s">
        <v>0</v>
      </c>
      <c r="K2" s="58" t="s">
        <v>0</v>
      </c>
    </row>
    <row r="3" spans="1:20" ht="24" x14ac:dyDescent="0.2">
      <c r="A3" s="58" t="s">
        <v>1</v>
      </c>
      <c r="B3" s="58" t="s">
        <v>1</v>
      </c>
      <c r="C3" s="58" t="s">
        <v>1</v>
      </c>
      <c r="D3" s="58" t="s">
        <v>1</v>
      </c>
      <c r="E3" s="58" t="s">
        <v>1</v>
      </c>
      <c r="F3" s="58" t="s">
        <v>1</v>
      </c>
      <c r="G3" s="58" t="s">
        <v>1</v>
      </c>
      <c r="H3" s="58" t="s">
        <v>1</v>
      </c>
      <c r="I3" s="58" t="s">
        <v>1</v>
      </c>
      <c r="J3" s="58" t="s">
        <v>1</v>
      </c>
      <c r="K3" s="58" t="s">
        <v>1</v>
      </c>
    </row>
    <row r="4" spans="1:20" ht="24" x14ac:dyDescent="0.2">
      <c r="A4" s="58" t="str">
        <f>+سهام!A4</f>
        <v>برای ماه منتهی به 1405/06/31</v>
      </c>
      <c r="B4" s="58" t="s">
        <v>16</v>
      </c>
      <c r="C4" s="58" t="s">
        <v>16</v>
      </c>
      <c r="D4" s="58" t="s">
        <v>16</v>
      </c>
      <c r="E4" s="58" t="s">
        <v>16</v>
      </c>
      <c r="F4" s="58" t="s">
        <v>16</v>
      </c>
      <c r="G4" s="58" t="s">
        <v>16</v>
      </c>
      <c r="H4" s="58" t="s">
        <v>16</v>
      </c>
      <c r="I4" s="58" t="s">
        <v>16</v>
      </c>
      <c r="J4" s="58" t="s">
        <v>16</v>
      </c>
      <c r="K4" s="58" t="s">
        <v>16</v>
      </c>
    </row>
    <row r="5" spans="1:20" ht="25.5" x14ac:dyDescent="0.2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 ht="24.75" thickBot="1" x14ac:dyDescent="0.25">
      <c r="A6" s="60" t="s">
        <v>17</v>
      </c>
      <c r="C6" s="34" t="str">
        <f>+سهام!C6</f>
        <v>1405/05/31</v>
      </c>
      <c r="E6" s="60" t="s">
        <v>5</v>
      </c>
      <c r="F6" s="60" t="s">
        <v>5</v>
      </c>
      <c r="G6" s="60" t="s">
        <v>5</v>
      </c>
      <c r="I6" s="60" t="str">
        <f>+سهام!Q6</f>
        <v>1405/06/31</v>
      </c>
      <c r="J6" s="60" t="s">
        <v>4</v>
      </c>
      <c r="K6" s="60" t="s">
        <v>4</v>
      </c>
    </row>
    <row r="7" spans="1:20" ht="24.75" thickBot="1" x14ac:dyDescent="0.25">
      <c r="A7" s="60" t="s">
        <v>17</v>
      </c>
      <c r="C7" s="34" t="s">
        <v>18</v>
      </c>
      <c r="E7" s="34" t="s">
        <v>19</v>
      </c>
      <c r="G7" s="34" t="s">
        <v>20</v>
      </c>
      <c r="I7" s="34" t="s">
        <v>18</v>
      </c>
      <c r="K7" s="34" t="s">
        <v>21</v>
      </c>
    </row>
    <row r="8" spans="1:20" ht="24" x14ac:dyDescent="0.2">
      <c r="A8" s="35" t="s">
        <v>22</v>
      </c>
      <c r="C8" s="33">
        <v>80528111541</v>
      </c>
      <c r="E8" s="33">
        <v>1728112874821</v>
      </c>
      <c r="G8" s="33">
        <v>1741823370789</v>
      </c>
      <c r="I8" s="33">
        <f>+C8+E8-G8</f>
        <v>66817615573</v>
      </c>
      <c r="K8" s="47">
        <v>1.2692313922935215E-3</v>
      </c>
    </row>
    <row r="9" spans="1:20" ht="24" x14ac:dyDescent="0.2">
      <c r="A9" s="35" t="s">
        <v>113</v>
      </c>
      <c r="C9" s="33">
        <v>10003278</v>
      </c>
      <c r="E9" s="33">
        <v>42303</v>
      </c>
      <c r="G9" s="33">
        <v>0</v>
      </c>
      <c r="I9" s="33">
        <f>+C9+E9-G9</f>
        <v>10045581</v>
      </c>
      <c r="K9" s="47">
        <v>1.9082043933605285E-7</v>
      </c>
    </row>
    <row r="10" spans="1:20" ht="24" x14ac:dyDescent="0.2">
      <c r="A10" s="35" t="s">
        <v>120</v>
      </c>
      <c r="C10" s="33">
        <v>9425000</v>
      </c>
      <c r="E10" s="33">
        <v>6348670159</v>
      </c>
      <c r="G10" s="33">
        <v>6348375000</v>
      </c>
      <c r="I10" s="33">
        <f t="shared" ref="I10:I11" si="0">+C10+E10-G10</f>
        <v>9720159</v>
      </c>
      <c r="K10" s="47">
        <v>1.8463889851630164E-7</v>
      </c>
    </row>
    <row r="11" spans="1:20" ht="24.75" thickBot="1" x14ac:dyDescent="0.25">
      <c r="A11" s="35" t="s">
        <v>120</v>
      </c>
      <c r="C11" s="33">
        <v>230000000000</v>
      </c>
      <c r="E11" s="33">
        <v>0</v>
      </c>
      <c r="G11" s="33">
        <v>0</v>
      </c>
      <c r="I11" s="33">
        <f t="shared" si="0"/>
        <v>230000000000</v>
      </c>
      <c r="K11" s="47">
        <v>4.3689559665381376E-3</v>
      </c>
    </row>
    <row r="12" spans="1:20" ht="24.75" thickBot="1" x14ac:dyDescent="0.25">
      <c r="A12" s="33" t="s">
        <v>15</v>
      </c>
      <c r="C12" s="26">
        <f>SUM(C8:C11)</f>
        <v>310547539819</v>
      </c>
      <c r="D12" s="27"/>
      <c r="E12" s="26">
        <f>SUM(E8:E11)</f>
        <v>1734461587283</v>
      </c>
      <c r="F12" s="27"/>
      <c r="G12" s="26">
        <f>SUM(G8:G11)</f>
        <v>1748171745789</v>
      </c>
      <c r="H12" s="27"/>
      <c r="I12" s="26">
        <f>SUM(I8:I11)</f>
        <v>296837381313</v>
      </c>
      <c r="J12" s="27"/>
      <c r="K12" s="38">
        <f>SUM(K8:K11)</f>
        <v>5.638562818169511E-3</v>
      </c>
    </row>
    <row r="13" spans="1:20" ht="23.25" thickTop="1" x14ac:dyDescent="0.2"/>
    <row r="14" spans="1:20" x14ac:dyDescent="0.45">
      <c r="I14" s="31"/>
    </row>
    <row r="15" spans="1:20" x14ac:dyDescent="0.45">
      <c r="K15" s="31"/>
    </row>
  </sheetData>
  <mergeCells count="7">
    <mergeCell ref="A2:K2"/>
    <mergeCell ref="A3:K3"/>
    <mergeCell ref="A4:K4"/>
    <mergeCell ref="A5:T5"/>
    <mergeCell ref="A6:A7"/>
    <mergeCell ref="E6:G6"/>
    <mergeCell ref="I6:K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F39B-E8C2-4784-B9D2-77FA37691CB7}">
  <dimension ref="A2:G19"/>
  <sheetViews>
    <sheetView rightToLeft="1" zoomScale="90" zoomScaleNormal="90" workbookViewId="0">
      <selection activeCell="Y9" sqref="Y9:Y50"/>
    </sheetView>
  </sheetViews>
  <sheetFormatPr defaultRowHeight="18.75" x14ac:dyDescent="0.45"/>
  <cols>
    <col min="1" max="1" width="20.875" style="29" bestFit="1" customWidth="1"/>
    <col min="2" max="2" width="0.875" style="29" customWidth="1"/>
    <col min="3" max="3" width="20.125" style="29" customWidth="1"/>
    <col min="4" max="4" width="0.875" style="29" customWidth="1"/>
    <col min="5" max="5" width="20.125" style="29" customWidth="1"/>
    <col min="6" max="6" width="0.875" style="29" customWidth="1"/>
    <col min="7" max="7" width="28" style="29" customWidth="1"/>
    <col min="8" max="8" width="0.875" style="29" customWidth="1"/>
    <col min="9" max="9" width="8" style="29" customWidth="1"/>
    <col min="10" max="16384" width="9" style="29"/>
  </cols>
  <sheetData>
    <row r="2" spans="1:7" ht="26.25" x14ac:dyDescent="0.45">
      <c r="A2" s="61" t="str">
        <f>+سهام!A2</f>
        <v>صندوق سرمایه‌گذاری بخشی صنایع مفید - دارونو</v>
      </c>
      <c r="B2" s="61" t="s">
        <v>0</v>
      </c>
      <c r="C2" s="61" t="s">
        <v>0</v>
      </c>
      <c r="D2" s="61" t="s">
        <v>0</v>
      </c>
      <c r="E2" s="61" t="s">
        <v>0</v>
      </c>
      <c r="F2" s="61" t="s">
        <v>0</v>
      </c>
      <c r="G2" s="61" t="s">
        <v>0</v>
      </c>
    </row>
    <row r="3" spans="1:7" ht="26.25" x14ac:dyDescent="0.45">
      <c r="A3" s="61" t="s">
        <v>23</v>
      </c>
      <c r="B3" s="61" t="s">
        <v>23</v>
      </c>
      <c r="C3" s="61" t="s">
        <v>23</v>
      </c>
      <c r="D3" s="61" t="s">
        <v>23</v>
      </c>
      <c r="E3" s="61" t="s">
        <v>23</v>
      </c>
      <c r="F3" s="61" t="s">
        <v>23</v>
      </c>
      <c r="G3" s="61" t="s">
        <v>23</v>
      </c>
    </row>
    <row r="4" spans="1:7" ht="26.25" x14ac:dyDescent="0.45">
      <c r="A4" s="61" t="str">
        <f>+سهام!A4</f>
        <v>برای ماه منتهی به 1405/06/31</v>
      </c>
      <c r="B4" s="61" t="s">
        <v>2</v>
      </c>
      <c r="C4" s="61" t="s">
        <v>2</v>
      </c>
      <c r="D4" s="61" t="s">
        <v>2</v>
      </c>
      <c r="E4" s="61" t="s">
        <v>2</v>
      </c>
      <c r="F4" s="61" t="s">
        <v>2</v>
      </c>
      <c r="G4" s="61" t="s">
        <v>2</v>
      </c>
    </row>
    <row r="6" spans="1:7" ht="27" thickBot="1" x14ac:dyDescent="0.5">
      <c r="A6" s="23" t="s">
        <v>27</v>
      </c>
      <c r="C6" s="23" t="s">
        <v>18</v>
      </c>
      <c r="E6" s="23" t="s">
        <v>37</v>
      </c>
      <c r="G6" s="23" t="s">
        <v>13</v>
      </c>
    </row>
    <row r="7" spans="1:7" ht="21" x14ac:dyDescent="0.55000000000000004">
      <c r="A7" s="30" t="s">
        <v>42</v>
      </c>
      <c r="C7" s="7">
        <f>+'درآمد سرمایه‌گذاری در سهام'!I61</f>
        <v>306647865290</v>
      </c>
      <c r="D7" s="7"/>
      <c r="E7" s="1">
        <f>+C7/$C$9</f>
        <v>0.9623711395771013</v>
      </c>
      <c r="F7" s="7"/>
      <c r="G7" s="1">
        <v>5.8249174812388203E-3</v>
      </c>
    </row>
    <row r="8" spans="1:7" ht="21.75" thickBot="1" x14ac:dyDescent="0.6">
      <c r="A8" s="30" t="s">
        <v>43</v>
      </c>
      <c r="C8" s="7">
        <f>+'درآمد سپرده بانکی'!C14</f>
        <v>11989978967</v>
      </c>
      <c r="D8" s="7"/>
      <c r="E8" s="1">
        <f>+C8/$C$9</f>
        <v>3.7628860422898737E-2</v>
      </c>
      <c r="F8" s="7"/>
      <c r="G8" s="1">
        <v>2.2775517455018014E-4</v>
      </c>
    </row>
    <row r="9" spans="1:7" ht="21.75" thickBot="1" x14ac:dyDescent="0.5">
      <c r="A9" s="29" t="s">
        <v>15</v>
      </c>
      <c r="C9" s="8">
        <f>SUM(C7:C8)</f>
        <v>318637844257</v>
      </c>
      <c r="D9" s="3"/>
      <c r="E9" s="9">
        <f>SUM(E7:E8)</f>
        <v>1</v>
      </c>
      <c r="F9" s="3"/>
      <c r="G9" s="10">
        <f>SUM(G7:G8)</f>
        <v>6.0526726557890006E-3</v>
      </c>
    </row>
    <row r="10" spans="1:7" ht="19.5" thickTop="1" x14ac:dyDescent="0.45"/>
    <row r="11" spans="1:7" x14ac:dyDescent="0.45">
      <c r="C11" s="15"/>
      <c r="G11" s="15"/>
    </row>
    <row r="12" spans="1:7" x14ac:dyDescent="0.45">
      <c r="C12" s="15"/>
      <c r="G12" s="15"/>
    </row>
    <row r="13" spans="1:7" x14ac:dyDescent="0.45">
      <c r="C13" s="39"/>
      <c r="G13" s="15"/>
    </row>
    <row r="14" spans="1:7" x14ac:dyDescent="0.45">
      <c r="C14" s="39"/>
    </row>
    <row r="15" spans="1:7" x14ac:dyDescent="0.45">
      <c r="C15" s="39"/>
    </row>
    <row r="16" spans="1:7" x14ac:dyDescent="0.45">
      <c r="C16" s="39"/>
    </row>
    <row r="18" spans="3:7" x14ac:dyDescent="0.45">
      <c r="C18" s="15"/>
    </row>
    <row r="19" spans="3:7" x14ac:dyDescent="0.45">
      <c r="G19" s="32"/>
    </row>
  </sheetData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31E6-2AFA-43C2-AD3C-BC39FAF9CAE1}">
  <dimension ref="A2:E16"/>
  <sheetViews>
    <sheetView rightToLeft="1" workbookViewId="0">
      <selection activeCell="C9" sqref="C9"/>
    </sheetView>
  </sheetViews>
  <sheetFormatPr defaultRowHeight="18.75" x14ac:dyDescent="0.2"/>
  <cols>
    <col min="1" max="1" width="30.625" style="40" bestFit="1" customWidth="1"/>
    <col min="2" max="2" width="0.875" style="40" customWidth="1"/>
    <col min="3" max="3" width="19.25" style="40" customWidth="1"/>
    <col min="4" max="4" width="0.875" style="40" customWidth="1"/>
    <col min="5" max="5" width="19.25" style="40" customWidth="1"/>
    <col min="6" max="6" width="0.875" style="40" customWidth="1"/>
    <col min="7" max="7" width="8" style="40" customWidth="1"/>
    <col min="8" max="16384" width="9" style="40"/>
  </cols>
  <sheetData>
    <row r="2" spans="1:5" ht="26.25" x14ac:dyDescent="0.2">
      <c r="A2" s="62" t="str">
        <f>+سهام!A2</f>
        <v>صندوق سرمایه‌گذاری بخشی صنایع مفید - دارونو</v>
      </c>
      <c r="B2" s="62" t="s">
        <v>0</v>
      </c>
      <c r="C2" s="62" t="s">
        <v>0</v>
      </c>
      <c r="D2" s="62" t="s">
        <v>0</v>
      </c>
      <c r="E2" s="62" t="s">
        <v>0</v>
      </c>
    </row>
    <row r="3" spans="1:5" ht="26.25" x14ac:dyDescent="0.2">
      <c r="A3" s="62" t="s">
        <v>23</v>
      </c>
      <c r="B3" s="62" t="s">
        <v>23</v>
      </c>
      <c r="C3" s="62" t="s">
        <v>23</v>
      </c>
      <c r="D3" s="62" t="s">
        <v>23</v>
      </c>
      <c r="E3" s="62" t="s">
        <v>23</v>
      </c>
    </row>
    <row r="4" spans="1:5" ht="26.25" x14ac:dyDescent="0.2">
      <c r="A4" s="62" t="str">
        <f>+سهام!A4</f>
        <v>برای ماه منتهی به 1405/06/31</v>
      </c>
      <c r="B4" s="62" t="s">
        <v>2</v>
      </c>
      <c r="C4" s="62" t="s">
        <v>2</v>
      </c>
      <c r="D4" s="62" t="s">
        <v>2</v>
      </c>
      <c r="E4" s="62" t="s">
        <v>2</v>
      </c>
    </row>
    <row r="5" spans="1:5" ht="26.25" x14ac:dyDescent="0.2">
      <c r="E5" s="41" t="s">
        <v>106</v>
      </c>
    </row>
    <row r="6" spans="1:5" ht="27" thickBot="1" x14ac:dyDescent="0.25">
      <c r="A6" s="63" t="s">
        <v>107</v>
      </c>
      <c r="C6" s="42" t="s">
        <v>25</v>
      </c>
      <c r="E6" s="42" t="s">
        <v>108</v>
      </c>
    </row>
    <row r="7" spans="1:5" ht="27" thickBot="1" x14ac:dyDescent="0.25">
      <c r="A7" s="63" t="s">
        <v>107</v>
      </c>
      <c r="C7" s="42" t="s">
        <v>18</v>
      </c>
      <c r="E7" s="42" t="s">
        <v>18</v>
      </c>
    </row>
    <row r="8" spans="1:5" ht="23.25" thickBot="1" x14ac:dyDescent="0.25">
      <c r="A8" s="43" t="s">
        <v>110</v>
      </c>
      <c r="B8" s="43"/>
      <c r="C8" s="44">
        <v>0</v>
      </c>
      <c r="D8" s="43"/>
      <c r="E8" s="44">
        <v>3266619544</v>
      </c>
    </row>
    <row r="9" spans="1:5" ht="21.75" customHeight="1" thickBot="1" x14ac:dyDescent="0.25">
      <c r="A9" s="43" t="s">
        <v>15</v>
      </c>
      <c r="B9" s="43"/>
      <c r="C9" s="45">
        <f>SUM(C8:C8)</f>
        <v>0</v>
      </c>
      <c r="D9" s="43"/>
      <c r="E9" s="45">
        <f>SUM(E8:E8)</f>
        <v>3266619544</v>
      </c>
    </row>
    <row r="10" spans="1:5" ht="19.5" thickTop="1" x14ac:dyDescent="0.2"/>
    <row r="14" spans="1:5" x14ac:dyDescent="0.2">
      <c r="E14" s="46"/>
    </row>
    <row r="16" spans="1:5" x14ac:dyDescent="0.2">
      <c r="E16" s="46"/>
    </row>
  </sheetData>
  <mergeCells count="4">
    <mergeCell ref="A2:E2"/>
    <mergeCell ref="A3:E3"/>
    <mergeCell ref="A4:E4"/>
    <mergeCell ref="A6: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8CA0-0039-458C-872A-640EA66ED8E9}">
  <dimension ref="A2:U62"/>
  <sheetViews>
    <sheetView rightToLeft="1" topLeftCell="A48" zoomScale="85" zoomScaleNormal="85" workbookViewId="0">
      <selection activeCell="Y9" sqref="Y9:Y50"/>
    </sheetView>
  </sheetViews>
  <sheetFormatPr defaultRowHeight="18.75" x14ac:dyDescent="0.45"/>
  <cols>
    <col min="1" max="1" width="35.25" style="12" bestFit="1" customWidth="1"/>
    <col min="2" max="2" width="0.875" style="12" customWidth="1"/>
    <col min="3" max="3" width="19.25" style="12" customWidth="1"/>
    <col min="4" max="4" width="0.875" style="12" customWidth="1"/>
    <col min="5" max="5" width="19.25" style="12" customWidth="1"/>
    <col min="6" max="6" width="0.875" style="12" customWidth="1"/>
    <col min="7" max="7" width="19.25" style="12" customWidth="1"/>
    <col min="8" max="8" width="0.875" style="12" customWidth="1"/>
    <col min="9" max="9" width="19.25" style="12" customWidth="1"/>
    <col min="10" max="10" width="0.875" style="12" customWidth="1"/>
    <col min="11" max="11" width="20.125" style="12" customWidth="1"/>
    <col min="12" max="12" width="0.875" style="12" customWidth="1"/>
    <col min="13" max="13" width="19.25" style="12" customWidth="1"/>
    <col min="14" max="14" width="0.875" style="12" customWidth="1"/>
    <col min="15" max="15" width="20.125" style="12" customWidth="1"/>
    <col min="16" max="16" width="0.875" style="12" customWidth="1"/>
    <col min="17" max="17" width="19.25" style="12" customWidth="1"/>
    <col min="18" max="18" width="0.875" style="12" customWidth="1"/>
    <col min="19" max="19" width="20.125" style="12" customWidth="1"/>
    <col min="20" max="20" width="0.875" style="12" customWidth="1"/>
    <col min="21" max="21" width="20.125" style="12" customWidth="1"/>
    <col min="22" max="22" width="0.875" style="12" customWidth="1"/>
    <col min="23" max="23" width="8" style="12" customWidth="1"/>
    <col min="24" max="16384" width="9" style="12"/>
  </cols>
  <sheetData>
    <row r="2" spans="1:21" ht="26.25" x14ac:dyDescent="0.45">
      <c r="A2" s="61" t="str">
        <f>+سهام!A2</f>
        <v>صندوق سرمایه‌گذاری بخشی صنایع مفید - دارونو</v>
      </c>
      <c r="B2" s="61" t="s">
        <v>0</v>
      </c>
      <c r="C2" s="61" t="s">
        <v>0</v>
      </c>
      <c r="D2" s="61" t="s">
        <v>0</v>
      </c>
      <c r="E2" s="61" t="s">
        <v>0</v>
      </c>
      <c r="F2" s="61" t="s">
        <v>0</v>
      </c>
      <c r="G2" s="61" t="s">
        <v>0</v>
      </c>
      <c r="H2" s="61" t="s">
        <v>0</v>
      </c>
      <c r="I2" s="61" t="s">
        <v>0</v>
      </c>
      <c r="J2" s="61" t="s">
        <v>0</v>
      </c>
      <c r="K2" s="61" t="s">
        <v>0</v>
      </c>
      <c r="L2" s="61" t="s">
        <v>0</v>
      </c>
      <c r="M2" s="61" t="s">
        <v>0</v>
      </c>
      <c r="N2" s="61" t="s">
        <v>0</v>
      </c>
      <c r="O2" s="61" t="s">
        <v>0</v>
      </c>
      <c r="P2" s="61" t="s">
        <v>0</v>
      </c>
      <c r="Q2" s="61" t="s">
        <v>0</v>
      </c>
      <c r="R2" s="61" t="s">
        <v>0</v>
      </c>
      <c r="S2" s="61" t="s">
        <v>0</v>
      </c>
      <c r="T2" s="61" t="s">
        <v>0</v>
      </c>
      <c r="U2" s="61" t="s">
        <v>0</v>
      </c>
    </row>
    <row r="3" spans="1:21" ht="26.25" x14ac:dyDescent="0.45">
      <c r="A3" s="61" t="s">
        <v>23</v>
      </c>
      <c r="B3" s="61" t="s">
        <v>23</v>
      </c>
      <c r="C3" s="61" t="s">
        <v>23</v>
      </c>
      <c r="D3" s="61" t="s">
        <v>23</v>
      </c>
      <c r="E3" s="61" t="s">
        <v>23</v>
      </c>
      <c r="F3" s="61" t="s">
        <v>23</v>
      </c>
      <c r="G3" s="61" t="s">
        <v>23</v>
      </c>
      <c r="H3" s="61" t="s">
        <v>23</v>
      </c>
      <c r="I3" s="61" t="s">
        <v>23</v>
      </c>
      <c r="J3" s="61" t="s">
        <v>23</v>
      </c>
      <c r="K3" s="61" t="s">
        <v>23</v>
      </c>
      <c r="L3" s="61" t="s">
        <v>23</v>
      </c>
      <c r="M3" s="61" t="s">
        <v>23</v>
      </c>
      <c r="N3" s="61" t="s">
        <v>23</v>
      </c>
      <c r="O3" s="61" t="s">
        <v>23</v>
      </c>
      <c r="P3" s="61" t="s">
        <v>23</v>
      </c>
      <c r="Q3" s="61" t="s">
        <v>23</v>
      </c>
      <c r="R3" s="61" t="s">
        <v>23</v>
      </c>
      <c r="S3" s="61" t="s">
        <v>23</v>
      </c>
      <c r="T3" s="61" t="s">
        <v>23</v>
      </c>
      <c r="U3" s="61" t="s">
        <v>23</v>
      </c>
    </row>
    <row r="4" spans="1:21" ht="26.25" x14ac:dyDescent="0.45">
      <c r="A4" s="61" t="str">
        <f>+سهام!A4</f>
        <v>برای ماه منتهی به 1405/06/31</v>
      </c>
      <c r="B4" s="61" t="s">
        <v>2</v>
      </c>
      <c r="C4" s="61" t="s">
        <v>2</v>
      </c>
      <c r="D4" s="61" t="s">
        <v>2</v>
      </c>
      <c r="E4" s="61" t="s">
        <v>2</v>
      </c>
      <c r="F4" s="61" t="s">
        <v>2</v>
      </c>
      <c r="G4" s="61" t="s">
        <v>2</v>
      </c>
      <c r="H4" s="61" t="s">
        <v>2</v>
      </c>
      <c r="I4" s="61" t="s">
        <v>2</v>
      </c>
      <c r="J4" s="61" t="s">
        <v>2</v>
      </c>
      <c r="K4" s="61" t="s">
        <v>2</v>
      </c>
      <c r="L4" s="61" t="s">
        <v>2</v>
      </c>
      <c r="M4" s="61" t="s">
        <v>2</v>
      </c>
      <c r="N4" s="61" t="s">
        <v>2</v>
      </c>
      <c r="O4" s="61" t="s">
        <v>2</v>
      </c>
      <c r="P4" s="61" t="s">
        <v>2</v>
      </c>
      <c r="Q4" s="61" t="s">
        <v>2</v>
      </c>
      <c r="R4" s="61" t="s">
        <v>2</v>
      </c>
      <c r="S4" s="61" t="s">
        <v>2</v>
      </c>
      <c r="T4" s="61" t="s">
        <v>2</v>
      </c>
      <c r="U4" s="61" t="s">
        <v>2</v>
      </c>
    </row>
    <row r="6" spans="1:21" ht="27" thickBot="1" x14ac:dyDescent="0.5">
      <c r="A6" s="64" t="s">
        <v>3</v>
      </c>
      <c r="C6" s="64" t="s">
        <v>25</v>
      </c>
      <c r="D6" s="64" t="s">
        <v>25</v>
      </c>
      <c r="E6" s="64" t="s">
        <v>25</v>
      </c>
      <c r="F6" s="64" t="s">
        <v>25</v>
      </c>
      <c r="G6" s="64" t="s">
        <v>25</v>
      </c>
      <c r="H6" s="64" t="s">
        <v>25</v>
      </c>
      <c r="I6" s="64" t="s">
        <v>25</v>
      </c>
      <c r="J6" s="64" t="s">
        <v>25</v>
      </c>
      <c r="K6" s="64" t="s">
        <v>25</v>
      </c>
      <c r="M6" s="64" t="s">
        <v>26</v>
      </c>
      <c r="N6" s="64" t="s">
        <v>26</v>
      </c>
      <c r="O6" s="64" t="s">
        <v>26</v>
      </c>
      <c r="P6" s="64" t="s">
        <v>26</v>
      </c>
      <c r="Q6" s="64" t="s">
        <v>26</v>
      </c>
      <c r="R6" s="64" t="s">
        <v>26</v>
      </c>
      <c r="S6" s="64" t="s">
        <v>26</v>
      </c>
      <c r="T6" s="64" t="s">
        <v>26</v>
      </c>
      <c r="U6" s="64" t="s">
        <v>26</v>
      </c>
    </row>
    <row r="7" spans="1:21" ht="27" thickBot="1" x14ac:dyDescent="0.5">
      <c r="A7" s="64" t="s">
        <v>3</v>
      </c>
      <c r="C7" s="23" t="s">
        <v>34</v>
      </c>
      <c r="E7" s="23" t="s">
        <v>35</v>
      </c>
      <c r="G7" s="23" t="s">
        <v>36</v>
      </c>
      <c r="I7" s="23" t="s">
        <v>18</v>
      </c>
      <c r="K7" s="23" t="s">
        <v>37</v>
      </c>
      <c r="M7" s="23" t="s">
        <v>34</v>
      </c>
      <c r="O7" s="23" t="s">
        <v>35</v>
      </c>
      <c r="Q7" s="23" t="s">
        <v>36</v>
      </c>
      <c r="S7" s="23" t="s">
        <v>18</v>
      </c>
      <c r="U7" s="23" t="s">
        <v>37</v>
      </c>
    </row>
    <row r="8" spans="1:21" ht="21" x14ac:dyDescent="0.55000000000000004">
      <c r="A8" s="21" t="s">
        <v>65</v>
      </c>
      <c r="C8" s="7">
        <f>IFERROR(VLOOKUP(A8,'درآمد سود سهام'!A:S,13,0),0)</f>
        <v>0</v>
      </c>
      <c r="D8" s="7"/>
      <c r="E8" s="7">
        <f>IFERROR(VLOOKUP(A8,'درآمد ناشی از تغییر قیمت اوراق'!A:Q,9,0),0)</f>
        <v>0</v>
      </c>
      <c r="F8" s="7"/>
      <c r="G8" s="7">
        <f>IFERROR(VLOOKUP(A8,'درآمد ناشی از فروش'!A:Q,9,0),0)</f>
        <v>0</v>
      </c>
      <c r="H8" s="7"/>
      <c r="I8" s="7">
        <f t="shared" ref="I8:I59" si="0">+G8+E8+C8</f>
        <v>0</v>
      </c>
      <c r="J8" s="7"/>
      <c r="K8" s="1">
        <f t="shared" ref="K8:K47" si="1">+I8/$I$61</f>
        <v>0</v>
      </c>
      <c r="L8" s="7"/>
      <c r="M8" s="7">
        <f>IFERROR(VLOOKUP(A8,'درآمد سود سهام'!A:S,19,0),0)</f>
        <v>0</v>
      </c>
      <c r="N8" s="7"/>
      <c r="O8" s="7">
        <f>IFERROR(VLOOKUP(A8,'درآمد ناشی از تغییر قیمت اوراق'!A:Q,17,0),0)</f>
        <v>0</v>
      </c>
      <c r="P8" s="7"/>
      <c r="Q8" s="7">
        <f>IFERROR(VLOOKUP(A8,'درآمد ناشی از فروش'!A:Q,17,0),0)</f>
        <v>37238233736</v>
      </c>
      <c r="R8" s="7"/>
      <c r="S8" s="7">
        <f>+Q8+O8+M8</f>
        <v>37238233736</v>
      </c>
      <c r="T8" s="7"/>
      <c r="U8" s="1">
        <f t="shared" ref="U8:U47" si="2">+S8/$S$61</f>
        <v>1.2960044938994341E-3</v>
      </c>
    </row>
    <row r="9" spans="1:21" ht="21" x14ac:dyDescent="0.55000000000000004">
      <c r="A9" s="21" t="s">
        <v>52</v>
      </c>
      <c r="C9" s="7">
        <f>IFERROR(VLOOKUP(A9,'درآمد سود سهام'!A:S,13,0),0)</f>
        <v>0</v>
      </c>
      <c r="D9" s="7"/>
      <c r="E9" s="7">
        <f>IFERROR(VLOOKUP(A9,'درآمد ناشی از تغییر قیمت اوراق'!A:Q,9,0),0)</f>
        <v>-138316319441</v>
      </c>
      <c r="F9" s="7"/>
      <c r="G9" s="7">
        <f>IFERROR(VLOOKUP(A9,'درآمد ناشی از فروش'!A:Q,9,0),0)</f>
        <v>0</v>
      </c>
      <c r="H9" s="7"/>
      <c r="I9" s="7">
        <f t="shared" si="0"/>
        <v>-138316319441</v>
      </c>
      <c r="J9" s="7"/>
      <c r="K9" s="1">
        <f t="shared" si="1"/>
        <v>-0.4510591303487238</v>
      </c>
      <c r="L9" s="7"/>
      <c r="M9" s="7">
        <f>IFERROR(VLOOKUP(A9,'درآمد سود سهام'!A:S,19,0),0)</f>
        <v>150941510951</v>
      </c>
      <c r="N9" s="7"/>
      <c r="O9" s="7">
        <f>IFERROR(VLOOKUP(A9,'درآمد ناشی از تغییر قیمت اوراق'!A:Q,17,0),0)</f>
        <v>648983040549</v>
      </c>
      <c r="P9" s="7"/>
      <c r="Q9" s="7">
        <f>IFERROR(VLOOKUP(A9,'درآمد ناشی از فروش'!A:Q,17,0),0)</f>
        <v>8637796381</v>
      </c>
      <c r="R9" s="7"/>
      <c r="S9" s="7">
        <f t="shared" ref="S9:S59" si="3">+Q9+O9+M9</f>
        <v>808562347881</v>
      </c>
      <c r="T9" s="7"/>
      <c r="U9" s="1">
        <f t="shared" si="2"/>
        <v>2.8140444143530834E-2</v>
      </c>
    </row>
    <row r="10" spans="1:21" ht="21" x14ac:dyDescent="0.55000000000000004">
      <c r="A10" s="21" t="s">
        <v>97</v>
      </c>
      <c r="C10" s="7">
        <f>IFERROR(VLOOKUP(A10,'درآمد سود سهام'!A:S,13,0),0)</f>
        <v>0</v>
      </c>
      <c r="D10" s="7"/>
      <c r="E10" s="7">
        <f>IFERROR(VLOOKUP(A10,'درآمد ناشی از تغییر قیمت اوراق'!A:Q,9,0),0)</f>
        <v>70111051594</v>
      </c>
      <c r="F10" s="7"/>
      <c r="G10" s="7">
        <f>IFERROR(VLOOKUP(A10,'درآمد ناشی از فروش'!A:Q,9,0),0)</f>
        <v>0</v>
      </c>
      <c r="H10" s="7"/>
      <c r="I10" s="7">
        <f t="shared" si="0"/>
        <v>70111051594</v>
      </c>
      <c r="J10" s="7"/>
      <c r="K10" s="1">
        <f t="shared" si="1"/>
        <v>0.2286370117975394</v>
      </c>
      <c r="L10" s="7"/>
      <c r="M10" s="7">
        <f>IFERROR(VLOOKUP(A10,'درآمد سود سهام'!A:S,19,0),0)</f>
        <v>8828737192</v>
      </c>
      <c r="N10" s="7"/>
      <c r="O10" s="7">
        <f>IFERROR(VLOOKUP(A10,'درآمد ناشی از تغییر قیمت اوراق'!A:Q,17,0),0)</f>
        <v>252773993786</v>
      </c>
      <c r="P10" s="7"/>
      <c r="Q10" s="7">
        <f>IFERROR(VLOOKUP(A10,'درآمد ناشی از فروش'!A:Q,17,0),0)</f>
        <v>114629159</v>
      </c>
      <c r="R10" s="7"/>
      <c r="S10" s="7">
        <f t="shared" si="3"/>
        <v>261717360137</v>
      </c>
      <c r="T10" s="7"/>
      <c r="U10" s="1">
        <f t="shared" si="2"/>
        <v>9.1085650644364552E-3</v>
      </c>
    </row>
    <row r="11" spans="1:21" ht="21" x14ac:dyDescent="0.55000000000000004">
      <c r="A11" s="21" t="s">
        <v>53</v>
      </c>
      <c r="C11" s="7">
        <f>IFERROR(VLOOKUP(A11,'درآمد سود سهام'!A:S,13,0),0)</f>
        <v>0</v>
      </c>
      <c r="D11" s="7"/>
      <c r="E11" s="7">
        <f>IFERROR(VLOOKUP(A11,'درآمد ناشی از تغییر قیمت اوراق'!A:Q,9,0),0)</f>
        <v>0</v>
      </c>
      <c r="F11" s="7"/>
      <c r="G11" s="7">
        <f>IFERROR(VLOOKUP(A11,'درآمد ناشی از فروش'!A:Q,9,0),0)</f>
        <v>61421625884</v>
      </c>
      <c r="H11" s="7"/>
      <c r="I11" s="7">
        <f t="shared" si="0"/>
        <v>61421625884</v>
      </c>
      <c r="J11" s="7"/>
      <c r="K11" s="1">
        <f t="shared" si="1"/>
        <v>0.20030019066303606</v>
      </c>
      <c r="L11" s="7"/>
      <c r="M11" s="7">
        <f>IFERROR(VLOOKUP(A11,'درآمد سود سهام'!A:S,19,0),0)</f>
        <v>178106079</v>
      </c>
      <c r="N11" s="7"/>
      <c r="O11" s="7">
        <f>IFERROR(VLOOKUP(A11,'درآمد ناشی از تغییر قیمت اوراق'!A:Q,17,0),0)</f>
        <v>0</v>
      </c>
      <c r="P11" s="7"/>
      <c r="Q11" s="7">
        <f>IFERROR(VLOOKUP(A11,'درآمد ناشی از فروش'!A:Q,17,0),0)</f>
        <v>65525464400</v>
      </c>
      <c r="R11" s="7"/>
      <c r="S11" s="7">
        <f t="shared" si="3"/>
        <v>65703570479</v>
      </c>
      <c r="T11" s="7"/>
      <c r="U11" s="1">
        <f t="shared" si="2"/>
        <v>2.2866853248117813E-3</v>
      </c>
    </row>
    <row r="12" spans="1:21" ht="21" x14ac:dyDescent="0.55000000000000004">
      <c r="A12" s="21" t="s">
        <v>98</v>
      </c>
      <c r="C12" s="7">
        <f>IFERROR(VLOOKUP(A12,'درآمد سود سهام'!A:S,13,0),0)</f>
        <v>0</v>
      </c>
      <c r="D12" s="7"/>
      <c r="E12" s="7">
        <f>IFERROR(VLOOKUP(A12,'درآمد ناشی از تغییر قیمت اوراق'!A:Q,9,0),0)</f>
        <v>-40456336001</v>
      </c>
      <c r="F12" s="7"/>
      <c r="G12" s="7">
        <f>IFERROR(VLOOKUP(A12,'درآمد ناشی از فروش'!A:Q,9,0),0)</f>
        <v>8538281930</v>
      </c>
      <c r="H12" s="7"/>
      <c r="I12" s="7">
        <f t="shared" si="0"/>
        <v>-31918054071</v>
      </c>
      <c r="J12" s="7"/>
      <c r="K12" s="1">
        <f t="shared" si="1"/>
        <v>-0.10408699255354271</v>
      </c>
      <c r="L12" s="7"/>
      <c r="M12" s="7">
        <f>IFERROR(VLOOKUP(A12,'درآمد سود سهام'!A:S,19,0),0)</f>
        <v>7689767545</v>
      </c>
      <c r="N12" s="7"/>
      <c r="O12" s="7">
        <f>IFERROR(VLOOKUP(A12,'درآمد ناشی از تغییر قیمت اوراق'!A:Q,17,0),0)</f>
        <v>136638380149</v>
      </c>
      <c r="P12" s="7"/>
      <c r="Q12" s="7">
        <f>IFERROR(VLOOKUP(A12,'درآمد ناشی از فروش'!A:Q,17,0),0)</f>
        <v>2910993250</v>
      </c>
      <c r="R12" s="7"/>
      <c r="S12" s="7">
        <f t="shared" si="3"/>
        <v>147239140944</v>
      </c>
      <c r="T12" s="7"/>
      <c r="U12" s="1">
        <f t="shared" si="2"/>
        <v>5.1243726996868478E-3</v>
      </c>
    </row>
    <row r="13" spans="1:21" ht="21" x14ac:dyDescent="0.55000000000000004">
      <c r="A13" s="21" t="s">
        <v>63</v>
      </c>
      <c r="C13" s="7">
        <f>IFERROR(VLOOKUP(A13,'درآمد سود سهام'!A:S,13,0),0)</f>
        <v>0</v>
      </c>
      <c r="D13" s="7"/>
      <c r="E13" s="7">
        <f>IFERROR(VLOOKUP(A13,'درآمد ناشی از تغییر قیمت اوراق'!A:Q,9,0),0)</f>
        <v>400350603909</v>
      </c>
      <c r="F13" s="7"/>
      <c r="G13" s="7">
        <f>IFERROR(VLOOKUP(A13,'درآمد ناشی از فروش'!A:Q,9,0),0)</f>
        <v>234754120812</v>
      </c>
      <c r="H13" s="7"/>
      <c r="I13" s="7">
        <f t="shared" si="0"/>
        <v>635104724721</v>
      </c>
      <c r="J13" s="7"/>
      <c r="K13" s="1">
        <f t="shared" si="1"/>
        <v>2.0711206455664546</v>
      </c>
      <c r="L13" s="7"/>
      <c r="M13" s="7">
        <f>IFERROR(VLOOKUP(A13,'درآمد سود سهام'!A:S,19,0),0)</f>
        <v>24421499520</v>
      </c>
      <c r="N13" s="7"/>
      <c r="O13" s="7">
        <f>IFERROR(VLOOKUP(A13,'درآمد ناشی از تغییر قیمت اوراق'!A:Q,17,0),0)</f>
        <v>1784134955939</v>
      </c>
      <c r="P13" s="7"/>
      <c r="Q13" s="7">
        <f>IFERROR(VLOOKUP(A13,'درآمد ناشی از فروش'!A:Q,17,0),0)</f>
        <v>234669242604</v>
      </c>
      <c r="R13" s="7"/>
      <c r="S13" s="7">
        <f t="shared" si="3"/>
        <v>2043225698063</v>
      </c>
      <c r="T13" s="7"/>
      <c r="U13" s="1">
        <f t="shared" si="2"/>
        <v>7.1110507160829117E-2</v>
      </c>
    </row>
    <row r="14" spans="1:21" ht="21" x14ac:dyDescent="0.55000000000000004">
      <c r="A14" s="21" t="s">
        <v>62</v>
      </c>
      <c r="C14" s="7">
        <f>IFERROR(VLOOKUP(A14,'درآمد سود سهام'!A:S,13,0),0)</f>
        <v>0</v>
      </c>
      <c r="D14" s="7"/>
      <c r="E14" s="7">
        <f>IFERROR(VLOOKUP(A14,'درآمد ناشی از تغییر قیمت اوراق'!A:Q,9,0),0)</f>
        <v>29381731752</v>
      </c>
      <c r="F14" s="7"/>
      <c r="G14" s="7">
        <f>IFERROR(VLOOKUP(A14,'درآمد ناشی از فروش'!A:Q,9,0),0)</f>
        <v>0</v>
      </c>
      <c r="H14" s="7"/>
      <c r="I14" s="7">
        <f t="shared" si="0"/>
        <v>29381731752</v>
      </c>
      <c r="J14" s="7"/>
      <c r="K14" s="1">
        <f t="shared" si="1"/>
        <v>9.5815869202981074E-2</v>
      </c>
      <c r="L14" s="7"/>
      <c r="M14" s="7">
        <f>IFERROR(VLOOKUP(A14,'درآمد سود سهام'!A:S,19,0),0)</f>
        <v>9423383623</v>
      </c>
      <c r="N14" s="7"/>
      <c r="O14" s="7">
        <f>IFERROR(VLOOKUP(A14,'درآمد ناشی از تغییر قیمت اوراق'!A:Q,17,0),0)</f>
        <v>265029159197</v>
      </c>
      <c r="P14" s="7"/>
      <c r="Q14" s="7">
        <f>IFERROR(VLOOKUP(A14,'درآمد ناشی از فروش'!A:Q,17,0),0)</f>
        <v>-1231956403</v>
      </c>
      <c r="R14" s="7"/>
      <c r="S14" s="7">
        <f t="shared" si="3"/>
        <v>273220586417</v>
      </c>
      <c r="T14" s="7"/>
      <c r="U14" s="1">
        <f t="shared" si="2"/>
        <v>9.5089125422173244E-3</v>
      </c>
    </row>
    <row r="15" spans="1:21" ht="21" x14ac:dyDescent="0.55000000000000004">
      <c r="A15" s="21" t="s">
        <v>66</v>
      </c>
      <c r="C15" s="7">
        <f>IFERROR(VLOOKUP(A15,'درآمد سود سهام'!A:S,13,0),0)</f>
        <v>0</v>
      </c>
      <c r="D15" s="7"/>
      <c r="E15" s="7">
        <f>IFERROR(VLOOKUP(A15,'درآمد ناشی از تغییر قیمت اوراق'!A:Q,9,0),0)</f>
        <v>-58909770017</v>
      </c>
      <c r="F15" s="7"/>
      <c r="G15" s="7">
        <f>IFERROR(VLOOKUP(A15,'درآمد ناشی از فروش'!A:Q,9,0),0)</f>
        <v>47214169219</v>
      </c>
      <c r="H15" s="7"/>
      <c r="I15" s="7">
        <f t="shared" si="0"/>
        <v>-11695600798</v>
      </c>
      <c r="J15" s="7"/>
      <c r="K15" s="1">
        <f t="shared" si="1"/>
        <v>-3.8140167018411664E-2</v>
      </c>
      <c r="L15" s="7"/>
      <c r="M15" s="7">
        <f>IFERROR(VLOOKUP(A15,'درآمد سود سهام'!A:S,19,0),0)</f>
        <v>3193963229</v>
      </c>
      <c r="N15" s="7"/>
      <c r="O15" s="7">
        <f>IFERROR(VLOOKUP(A15,'درآمد ناشی از تغییر قیمت اوراق'!A:Q,17,0),0)</f>
        <v>47100514472</v>
      </c>
      <c r="P15" s="7"/>
      <c r="Q15" s="7">
        <f>IFERROR(VLOOKUP(A15,'درآمد ناشی از فروش'!A:Q,17,0),0)</f>
        <v>59895210104</v>
      </c>
      <c r="R15" s="7"/>
      <c r="S15" s="7">
        <f t="shared" si="3"/>
        <v>110189687805</v>
      </c>
      <c r="T15" s="7"/>
      <c r="U15" s="1">
        <f t="shared" si="2"/>
        <v>3.8349383482868546E-3</v>
      </c>
    </row>
    <row r="16" spans="1:21" ht="21" x14ac:dyDescent="0.55000000000000004">
      <c r="A16" s="21" t="s">
        <v>57</v>
      </c>
      <c r="C16" s="7">
        <f>IFERROR(VLOOKUP(A16,'درآمد سود سهام'!A:S,13,0),0)</f>
        <v>0</v>
      </c>
      <c r="D16" s="7"/>
      <c r="E16" s="7">
        <f>IFERROR(VLOOKUP(A16,'درآمد ناشی از تغییر قیمت اوراق'!A:Q,9,0),0)</f>
        <v>-2685017685</v>
      </c>
      <c r="F16" s="7"/>
      <c r="G16" s="7">
        <f>IFERROR(VLOOKUP(A16,'درآمد ناشی از فروش'!A:Q,9,0),0)</f>
        <v>0</v>
      </c>
      <c r="H16" s="7"/>
      <c r="I16" s="7">
        <f t="shared" si="0"/>
        <v>-2685017685</v>
      </c>
      <c r="J16" s="7"/>
      <c r="K16" s="1">
        <f t="shared" si="1"/>
        <v>-8.7560292730580452E-3</v>
      </c>
      <c r="L16" s="7"/>
      <c r="M16" s="7">
        <f>IFERROR(VLOOKUP(A16,'درآمد سود سهام'!A:S,19,0),0)</f>
        <v>4348823400</v>
      </c>
      <c r="N16" s="7"/>
      <c r="O16" s="7">
        <f>IFERROR(VLOOKUP(A16,'درآمد ناشی از تغییر قیمت اوراق'!A:Q,17,0),0)</f>
        <v>130678402230</v>
      </c>
      <c r="P16" s="7"/>
      <c r="Q16" s="7">
        <f>IFERROR(VLOOKUP(A16,'درآمد ناشی از فروش'!A:Q,17,0),0)</f>
        <v>0</v>
      </c>
      <c r="R16" s="7"/>
      <c r="S16" s="7">
        <f t="shared" si="3"/>
        <v>135027225630</v>
      </c>
      <c r="T16" s="7"/>
      <c r="U16" s="1">
        <f t="shared" si="2"/>
        <v>4.6993606747270577E-3</v>
      </c>
    </row>
    <row r="17" spans="1:21" ht="21" x14ac:dyDescent="0.55000000000000004">
      <c r="A17" s="21" t="s">
        <v>72</v>
      </c>
      <c r="C17" s="7">
        <f>IFERROR(VLOOKUP(A17,'درآمد سود سهام'!A:S,13,0),0)</f>
        <v>0</v>
      </c>
      <c r="D17" s="7"/>
      <c r="E17" s="7">
        <f>IFERROR(VLOOKUP(A17,'درآمد ناشی از تغییر قیمت اوراق'!A:Q,9,0),0)</f>
        <v>68521683730</v>
      </c>
      <c r="F17" s="7"/>
      <c r="G17" s="7">
        <f>IFERROR(VLOOKUP(A17,'درآمد ناشی از فروش'!A:Q,9,0),0)</f>
        <v>11467967202</v>
      </c>
      <c r="H17" s="7"/>
      <c r="I17" s="7">
        <f t="shared" si="0"/>
        <v>79989650932</v>
      </c>
      <c r="J17" s="7"/>
      <c r="K17" s="1">
        <f t="shared" si="1"/>
        <v>0.26085181077765851</v>
      </c>
      <c r="L17" s="7"/>
      <c r="M17" s="7">
        <f>IFERROR(VLOOKUP(A17,'درآمد سود سهام'!A:S,19,0),0)</f>
        <v>16147904662</v>
      </c>
      <c r="N17" s="7"/>
      <c r="O17" s="7">
        <f>IFERROR(VLOOKUP(A17,'درآمد ناشی از تغییر قیمت اوراق'!A:Q,17,0),0)</f>
        <v>324816245431</v>
      </c>
      <c r="P17" s="7"/>
      <c r="Q17" s="7">
        <f>IFERROR(VLOOKUP(A17,'درآمد ناشی از فروش'!A:Q,17,0),0)</f>
        <v>14989813792</v>
      </c>
      <c r="R17" s="7"/>
      <c r="S17" s="7">
        <f t="shared" si="3"/>
        <v>355953963885</v>
      </c>
      <c r="T17" s="7"/>
      <c r="U17" s="1">
        <f t="shared" si="2"/>
        <v>1.2388287266436553E-2</v>
      </c>
    </row>
    <row r="18" spans="1:21" ht="21" x14ac:dyDescent="0.55000000000000004">
      <c r="A18" s="21" t="s">
        <v>49</v>
      </c>
      <c r="C18" s="7">
        <f>IFERROR(VLOOKUP(A18,'درآمد سود سهام'!A:S,13,0),0)</f>
        <v>0</v>
      </c>
      <c r="D18" s="7"/>
      <c r="E18" s="7">
        <f>IFERROR(VLOOKUP(A18,'درآمد ناشی از تغییر قیمت اوراق'!A:Q,9,0),0)</f>
        <v>9628730720</v>
      </c>
      <c r="F18" s="7"/>
      <c r="G18" s="7">
        <f>IFERROR(VLOOKUP(A18,'درآمد ناشی از فروش'!A:Q,9,0),0)</f>
        <v>25910866822</v>
      </c>
      <c r="H18" s="7"/>
      <c r="I18" s="7">
        <f t="shared" si="0"/>
        <v>35539597542</v>
      </c>
      <c r="J18" s="7"/>
      <c r="K18" s="1">
        <f t="shared" si="1"/>
        <v>0.11589709750103704</v>
      </c>
      <c r="L18" s="7"/>
      <c r="M18" s="7">
        <f>IFERROR(VLOOKUP(A18,'درآمد سود سهام'!A:S,19,0),0)</f>
        <v>81812855064</v>
      </c>
      <c r="N18" s="7"/>
      <c r="O18" s="7">
        <f>IFERROR(VLOOKUP(A18,'درآمد ناشی از تغییر قیمت اوراق'!A:Q,17,0),0)</f>
        <v>818910818747</v>
      </c>
      <c r="P18" s="7"/>
      <c r="Q18" s="7">
        <f>IFERROR(VLOOKUP(A18,'درآمد ناشی از فروش'!A:Q,17,0),0)</f>
        <v>23620915569</v>
      </c>
      <c r="R18" s="7"/>
      <c r="S18" s="7">
        <f t="shared" si="3"/>
        <v>924344589380</v>
      </c>
      <c r="T18" s="7"/>
      <c r="U18" s="1">
        <f t="shared" si="2"/>
        <v>3.21700204752189E-2</v>
      </c>
    </row>
    <row r="19" spans="1:21" ht="21" x14ac:dyDescent="0.55000000000000004">
      <c r="A19" s="21" t="s">
        <v>55</v>
      </c>
      <c r="C19" s="7">
        <f>IFERROR(VLOOKUP(A19,'درآمد سود سهام'!A:S,13,0),0)</f>
        <v>0</v>
      </c>
      <c r="D19" s="7"/>
      <c r="E19" s="7">
        <f>IFERROR(VLOOKUP(A19,'درآمد ناشی از تغییر قیمت اوراق'!A:Q,9,0),0)</f>
        <v>-52512389382</v>
      </c>
      <c r="F19" s="7"/>
      <c r="G19" s="7">
        <f>IFERROR(VLOOKUP(A19,'درآمد ناشی از فروش'!A:Q,9,0),0)</f>
        <v>6144258057</v>
      </c>
      <c r="H19" s="7"/>
      <c r="I19" s="7">
        <f t="shared" si="0"/>
        <v>-46368131325</v>
      </c>
      <c r="J19" s="7"/>
      <c r="K19" s="1">
        <f t="shared" si="1"/>
        <v>-0.15120969872446099</v>
      </c>
      <c r="L19" s="7"/>
      <c r="M19" s="7">
        <f>IFERROR(VLOOKUP(A19,'درآمد سود سهام'!A:S,19,0),0)</f>
        <v>91554488826</v>
      </c>
      <c r="N19" s="7"/>
      <c r="O19" s="7">
        <f>IFERROR(VLOOKUP(A19,'درآمد ناشی از تغییر قیمت اوراق'!A:Q,17,0),0)</f>
        <v>1019692058022</v>
      </c>
      <c r="P19" s="7"/>
      <c r="Q19" s="7">
        <f>IFERROR(VLOOKUP(A19,'درآمد ناشی از فروش'!A:Q,17,0),0)</f>
        <v>41620819998</v>
      </c>
      <c r="R19" s="7"/>
      <c r="S19" s="7">
        <f t="shared" si="3"/>
        <v>1152867366846</v>
      </c>
      <c r="T19" s="7"/>
      <c r="U19" s="1">
        <f t="shared" si="2"/>
        <v>4.0123312477572858E-2</v>
      </c>
    </row>
    <row r="20" spans="1:21" ht="21" x14ac:dyDescent="0.55000000000000004">
      <c r="A20" s="21" t="s">
        <v>56</v>
      </c>
      <c r="C20" s="7">
        <f>IFERROR(VLOOKUP(A20,'درآمد سود سهام'!A:S,13,0),0)</f>
        <v>0</v>
      </c>
      <c r="D20" s="7"/>
      <c r="E20" s="7">
        <f>IFERROR(VLOOKUP(A20,'درآمد ناشی از تغییر قیمت اوراق'!A:Q,9,0),0)</f>
        <v>103992049196</v>
      </c>
      <c r="F20" s="7"/>
      <c r="G20" s="7">
        <f>IFERROR(VLOOKUP(A20,'درآمد ناشی از فروش'!A:Q,9,0),0)</f>
        <v>178164097848</v>
      </c>
      <c r="H20" s="7"/>
      <c r="I20" s="7">
        <f t="shared" si="0"/>
        <v>282156147044</v>
      </c>
      <c r="J20" s="7"/>
      <c r="K20" s="1">
        <f t="shared" si="1"/>
        <v>0.92013080468426567</v>
      </c>
      <c r="L20" s="7"/>
      <c r="M20" s="7">
        <f>IFERROR(VLOOKUP(A20,'درآمد سود سهام'!A:S,19,0),0)</f>
        <v>75024706815</v>
      </c>
      <c r="N20" s="7"/>
      <c r="O20" s="7">
        <f>IFERROR(VLOOKUP(A20,'درآمد ناشی از تغییر قیمت اوراق'!A:Q,17,0),0)</f>
        <v>772909748807</v>
      </c>
      <c r="P20" s="7"/>
      <c r="Q20" s="7">
        <f>IFERROR(VLOOKUP(A20,'درآمد ناشی از فروش'!A:Q,17,0),0)</f>
        <v>211598432211</v>
      </c>
      <c r="R20" s="7"/>
      <c r="S20" s="7">
        <f t="shared" si="3"/>
        <v>1059532887833</v>
      </c>
      <c r="T20" s="7"/>
      <c r="U20" s="1">
        <f t="shared" si="2"/>
        <v>3.6874986977116303E-2</v>
      </c>
    </row>
    <row r="21" spans="1:21" ht="21" x14ac:dyDescent="0.55000000000000004">
      <c r="A21" s="21" t="s">
        <v>59</v>
      </c>
      <c r="C21" s="7">
        <f>IFERROR(VLOOKUP(A21,'درآمد سود سهام'!A:S,13,0),0)</f>
        <v>0</v>
      </c>
      <c r="D21" s="7"/>
      <c r="E21" s="7">
        <f>IFERROR(VLOOKUP(A21,'درآمد ناشی از تغییر قیمت اوراق'!A:Q,9,0),0)</f>
        <v>-130559567599</v>
      </c>
      <c r="F21" s="7"/>
      <c r="G21" s="7">
        <f>IFERROR(VLOOKUP(A21,'درآمد ناشی از فروش'!A:Q,9,0),0)</f>
        <v>0</v>
      </c>
      <c r="H21" s="7"/>
      <c r="I21" s="7">
        <f t="shared" si="0"/>
        <v>-130559567599</v>
      </c>
      <c r="J21" s="7"/>
      <c r="K21" s="1">
        <f t="shared" si="1"/>
        <v>-0.42576382351635966</v>
      </c>
      <c r="L21" s="7"/>
      <c r="M21" s="7">
        <f>IFERROR(VLOOKUP(A21,'درآمد سود سهام'!A:S,19,0),0)</f>
        <v>79421748000</v>
      </c>
      <c r="N21" s="7"/>
      <c r="O21" s="7">
        <f>IFERROR(VLOOKUP(A21,'درآمد ناشی از تغییر قیمت اوراق'!A:Q,17,0),0)</f>
        <v>508246303661</v>
      </c>
      <c r="P21" s="7"/>
      <c r="Q21" s="7">
        <f>IFERROR(VLOOKUP(A21,'درآمد ناشی از فروش'!A:Q,17,0),0)</f>
        <v>28009680760</v>
      </c>
      <c r="R21" s="7"/>
      <c r="S21" s="7">
        <f t="shared" si="3"/>
        <v>615677732421</v>
      </c>
      <c r="T21" s="7"/>
      <c r="U21" s="1">
        <f t="shared" si="2"/>
        <v>2.1427469242184825E-2</v>
      </c>
    </row>
    <row r="22" spans="1:21" ht="21" x14ac:dyDescent="0.55000000000000004">
      <c r="A22" s="21" t="s">
        <v>60</v>
      </c>
      <c r="C22" s="7">
        <f>IFERROR(VLOOKUP(A22,'درآمد سود سهام'!A:S,13,0),0)</f>
        <v>0</v>
      </c>
      <c r="D22" s="7"/>
      <c r="E22" s="7">
        <f>IFERROR(VLOOKUP(A22,'درآمد ناشی از تغییر قیمت اوراق'!A:Q,9,0),0)</f>
        <v>-180647909911</v>
      </c>
      <c r="F22" s="7"/>
      <c r="G22" s="7">
        <f>IFERROR(VLOOKUP(A22,'درآمد ناشی از فروش'!A:Q,9,0),0)</f>
        <v>183207048719</v>
      </c>
      <c r="H22" s="7"/>
      <c r="I22" s="7">
        <f t="shared" si="0"/>
        <v>2559138808</v>
      </c>
      <c r="J22" s="7"/>
      <c r="K22" s="1">
        <f t="shared" si="1"/>
        <v>8.3455295068817666E-3</v>
      </c>
      <c r="L22" s="7"/>
      <c r="M22" s="7">
        <f>IFERROR(VLOOKUP(A22,'درآمد سود سهام'!A:S,19,0),0)</f>
        <v>88835024393</v>
      </c>
      <c r="N22" s="7"/>
      <c r="O22" s="7">
        <f>IFERROR(VLOOKUP(A22,'درآمد ناشی از تغییر قیمت اوراق'!A:Q,17,0),0)</f>
        <v>780836820419</v>
      </c>
      <c r="P22" s="7"/>
      <c r="Q22" s="7">
        <f>IFERROR(VLOOKUP(A22,'درآمد ناشی از فروش'!A:Q,17,0),0)</f>
        <v>177972064846</v>
      </c>
      <c r="R22" s="7"/>
      <c r="S22" s="7">
        <f t="shared" si="3"/>
        <v>1047643909658</v>
      </c>
      <c r="T22" s="7"/>
      <c r="U22" s="1">
        <f t="shared" si="2"/>
        <v>3.6461214152875815E-2</v>
      </c>
    </row>
    <row r="23" spans="1:21" ht="21" x14ac:dyDescent="0.55000000000000004">
      <c r="A23" s="21" t="s">
        <v>58</v>
      </c>
      <c r="C23" s="7">
        <f>IFERROR(VLOOKUP(A23,'درآمد سود سهام'!A:S,13,0),0)</f>
        <v>0</v>
      </c>
      <c r="D23" s="7"/>
      <c r="E23" s="7">
        <f>IFERROR(VLOOKUP(A23,'درآمد ناشی از تغییر قیمت اوراق'!A:Q,9,0),0)</f>
        <v>-161642834637</v>
      </c>
      <c r="F23" s="7"/>
      <c r="G23" s="7">
        <f>IFERROR(VLOOKUP(A23,'درآمد ناشی از فروش'!A:Q,9,0),0)</f>
        <v>8693852976</v>
      </c>
      <c r="H23" s="7"/>
      <c r="I23" s="7">
        <f t="shared" si="0"/>
        <v>-152948981661</v>
      </c>
      <c r="J23" s="7"/>
      <c r="K23" s="1">
        <f t="shared" si="1"/>
        <v>-0.49877725878298418</v>
      </c>
      <c r="L23" s="7"/>
      <c r="M23" s="7">
        <f>IFERROR(VLOOKUP(A23,'درآمد سود سهام'!A:S,19,0),0)</f>
        <v>58398056710</v>
      </c>
      <c r="N23" s="7"/>
      <c r="O23" s="7">
        <f>IFERROR(VLOOKUP(A23,'درآمد ناشی از تغییر قیمت اوراق'!A:Q,17,0),0)</f>
        <v>933953075356</v>
      </c>
      <c r="P23" s="7"/>
      <c r="Q23" s="7">
        <f>IFERROR(VLOOKUP(A23,'درآمد ناشی از فروش'!A:Q,17,0),0)</f>
        <v>25554732430</v>
      </c>
      <c r="R23" s="7"/>
      <c r="S23" s="7">
        <f t="shared" si="3"/>
        <v>1017905864496</v>
      </c>
      <c r="T23" s="7"/>
      <c r="U23" s="1">
        <f t="shared" si="2"/>
        <v>3.5426239174122263E-2</v>
      </c>
    </row>
    <row r="24" spans="1:21" ht="21" x14ac:dyDescent="0.55000000000000004">
      <c r="A24" s="21" t="s">
        <v>48</v>
      </c>
      <c r="C24" s="7">
        <f>IFERROR(VLOOKUP(A24,'درآمد سود سهام'!A:S,13,0),0)</f>
        <v>0</v>
      </c>
      <c r="D24" s="7"/>
      <c r="E24" s="7">
        <f>IFERROR(VLOOKUP(A24,'درآمد ناشی از تغییر قیمت اوراق'!A:Q,9,0),0)</f>
        <v>4710769805</v>
      </c>
      <c r="F24" s="7"/>
      <c r="G24" s="7">
        <f>IFERROR(VLOOKUP(A24,'درآمد ناشی از فروش'!A:Q,9,0),0)</f>
        <v>33225633079</v>
      </c>
      <c r="H24" s="7"/>
      <c r="I24" s="7">
        <f t="shared" si="0"/>
        <v>37936402884</v>
      </c>
      <c r="J24" s="7"/>
      <c r="K24" s="1">
        <f t="shared" si="1"/>
        <v>0.12371324629350725</v>
      </c>
      <c r="L24" s="7"/>
      <c r="M24" s="7">
        <f>IFERROR(VLOOKUP(A24,'درآمد سود سهام'!A:S,19,0),0)</f>
        <v>83605423053</v>
      </c>
      <c r="N24" s="7"/>
      <c r="O24" s="7">
        <f>IFERROR(VLOOKUP(A24,'درآمد ناشی از تغییر قیمت اوراق'!A:Q,17,0),0)</f>
        <v>938928855627</v>
      </c>
      <c r="P24" s="7"/>
      <c r="Q24" s="7">
        <f>IFERROR(VLOOKUP(A24,'درآمد ناشی از فروش'!A:Q,17,0),0)</f>
        <v>60226358497</v>
      </c>
      <c r="R24" s="7"/>
      <c r="S24" s="7">
        <f t="shared" si="3"/>
        <v>1082760637177</v>
      </c>
      <c r="T24" s="7"/>
      <c r="U24" s="1">
        <f t="shared" si="2"/>
        <v>3.7683383737994125E-2</v>
      </c>
    </row>
    <row r="25" spans="1:21" ht="21" x14ac:dyDescent="0.55000000000000004">
      <c r="A25" s="21" t="s">
        <v>50</v>
      </c>
      <c r="C25" s="7">
        <f>IFERROR(VLOOKUP(A25,'درآمد سود سهام'!A:S,13,0),0)</f>
        <v>0</v>
      </c>
      <c r="D25" s="7"/>
      <c r="E25" s="7">
        <f>IFERROR(VLOOKUP(A25,'درآمد ناشی از تغییر قیمت اوراق'!A:Q,9,0),0)</f>
        <v>-25975699278</v>
      </c>
      <c r="F25" s="7"/>
      <c r="G25" s="7">
        <f>IFERROR(VLOOKUP(A25,'درآمد ناشی از فروش'!A:Q,9,0),0)</f>
        <v>3137975078</v>
      </c>
      <c r="H25" s="7"/>
      <c r="I25" s="7">
        <f t="shared" si="0"/>
        <v>-22837724200</v>
      </c>
      <c r="J25" s="7"/>
      <c r="K25" s="1">
        <f t="shared" si="1"/>
        <v>-7.447540578311912E-2</v>
      </c>
      <c r="L25" s="7"/>
      <c r="M25" s="7">
        <f>IFERROR(VLOOKUP(A25,'درآمد سود سهام'!A:S,19,0),0)</f>
        <v>32370861234</v>
      </c>
      <c r="N25" s="7"/>
      <c r="O25" s="7">
        <f>IFERROR(VLOOKUP(A25,'درآمد ناشی از تغییر قیمت اوراق'!A:Q,17,0),0)</f>
        <v>52272563950</v>
      </c>
      <c r="P25" s="7"/>
      <c r="Q25" s="7">
        <f>IFERROR(VLOOKUP(A25,'درآمد ناشی از فروش'!A:Q,17,0),0)</f>
        <v>11603487546</v>
      </c>
      <c r="R25" s="7"/>
      <c r="S25" s="7">
        <f t="shared" si="3"/>
        <v>96246912730</v>
      </c>
      <c r="T25" s="7"/>
      <c r="U25" s="1">
        <f t="shared" si="2"/>
        <v>3.3496871067071558E-3</v>
      </c>
    </row>
    <row r="26" spans="1:21" ht="21" x14ac:dyDescent="0.55000000000000004">
      <c r="A26" s="21" t="s">
        <v>69</v>
      </c>
      <c r="C26" s="7">
        <f>IFERROR(VLOOKUP(A26,'درآمد سود سهام'!A:S,13,0),0)</f>
        <v>0</v>
      </c>
      <c r="D26" s="7"/>
      <c r="E26" s="7">
        <f>IFERROR(VLOOKUP(A26,'درآمد ناشی از تغییر قیمت اوراق'!A:Q,9,0),0)</f>
        <v>-300525160140</v>
      </c>
      <c r="F26" s="7"/>
      <c r="G26" s="7">
        <f>IFERROR(VLOOKUP(A26,'درآمد ناشی از فروش'!A:Q,9,0),0)</f>
        <v>12241589873</v>
      </c>
      <c r="H26" s="7"/>
      <c r="I26" s="7">
        <f t="shared" si="0"/>
        <v>-288283570267</v>
      </c>
      <c r="J26" s="7"/>
      <c r="K26" s="1">
        <f t="shared" si="1"/>
        <v>-0.94011275765564939</v>
      </c>
      <c r="L26" s="7"/>
      <c r="M26" s="7">
        <f>IFERROR(VLOOKUP(A26,'درآمد سود سهام'!A:S,19,0),0)</f>
        <v>63278135342</v>
      </c>
      <c r="N26" s="7"/>
      <c r="O26" s="7">
        <f>IFERROR(VLOOKUP(A26,'درآمد ناشی از تغییر قیمت اوراق'!A:Q,17,0),0)</f>
        <v>1360261011513</v>
      </c>
      <c r="P26" s="7"/>
      <c r="Q26" s="7">
        <f>IFERROR(VLOOKUP(A26,'درآمد ناشی از فروش'!A:Q,17,0),0)</f>
        <v>65434749346</v>
      </c>
      <c r="R26" s="7"/>
      <c r="S26" s="7">
        <f t="shared" si="3"/>
        <v>1488973896201</v>
      </c>
      <c r="T26" s="7"/>
      <c r="U26" s="1">
        <f t="shared" si="2"/>
        <v>5.1820848283410791E-2</v>
      </c>
    </row>
    <row r="27" spans="1:21" ht="21" x14ac:dyDescent="0.55000000000000004">
      <c r="A27" s="21" t="s">
        <v>54</v>
      </c>
      <c r="C27" s="7">
        <f>IFERROR(VLOOKUP(A27,'درآمد سود سهام'!A:S,13,0),0)</f>
        <v>0</v>
      </c>
      <c r="D27" s="7"/>
      <c r="E27" s="7">
        <f>IFERROR(VLOOKUP(A27,'درآمد ناشی از تغییر قیمت اوراق'!A:Q,9,0),0)</f>
        <v>-189802759869</v>
      </c>
      <c r="F27" s="7"/>
      <c r="G27" s="7">
        <f>IFERROR(VLOOKUP(A27,'درآمد ناشی از فروش'!A:Q,9,0),0)</f>
        <v>0</v>
      </c>
      <c r="H27" s="7"/>
      <c r="I27" s="7">
        <f t="shared" si="0"/>
        <v>-189802759869</v>
      </c>
      <c r="J27" s="7"/>
      <c r="K27" s="1">
        <f t="shared" si="1"/>
        <v>-0.6189599907682436</v>
      </c>
      <c r="L27" s="7"/>
      <c r="M27" s="7">
        <f>IFERROR(VLOOKUP(A27,'درآمد سود سهام'!A:S,19,0),0)</f>
        <v>70285027935</v>
      </c>
      <c r="N27" s="7"/>
      <c r="O27" s="7">
        <f>IFERROR(VLOOKUP(A27,'درآمد ناشی از تغییر قیمت اوراق'!A:Q,17,0),0)</f>
        <v>1016060121223</v>
      </c>
      <c r="P27" s="7"/>
      <c r="Q27" s="7">
        <f>IFERROR(VLOOKUP(A27,'درآمد ناشی از فروش'!A:Q,17,0),0)</f>
        <v>11558934133</v>
      </c>
      <c r="R27" s="7"/>
      <c r="S27" s="7">
        <f t="shared" si="3"/>
        <v>1097904083291</v>
      </c>
      <c r="T27" s="7"/>
      <c r="U27" s="1">
        <f t="shared" si="2"/>
        <v>3.8210422006135572E-2</v>
      </c>
    </row>
    <row r="28" spans="1:21" ht="21" x14ac:dyDescent="0.55000000000000004">
      <c r="A28" s="21" t="s">
        <v>46</v>
      </c>
      <c r="C28" s="7">
        <f>IFERROR(VLOOKUP(A28,'درآمد سود سهام'!A:S,13,0),0)</f>
        <v>0</v>
      </c>
      <c r="D28" s="7"/>
      <c r="E28" s="7">
        <f>IFERROR(VLOOKUP(A28,'درآمد ناشی از تغییر قیمت اوراق'!A:Q,9,0),0)</f>
        <v>-263388667160</v>
      </c>
      <c r="F28" s="7"/>
      <c r="G28" s="7">
        <f>IFERROR(VLOOKUP(A28,'درآمد ناشی از فروش'!A:Q,9,0),0)</f>
        <v>0</v>
      </c>
      <c r="H28" s="7"/>
      <c r="I28" s="7">
        <f t="shared" si="0"/>
        <v>-263388667160</v>
      </c>
      <c r="J28" s="7"/>
      <c r="K28" s="1">
        <f t="shared" si="1"/>
        <v>-0.85892874848781575</v>
      </c>
      <c r="L28" s="7"/>
      <c r="M28" s="7">
        <f>IFERROR(VLOOKUP(A28,'درآمد سود سهام'!A:S,19,0),0)</f>
        <v>67479360154</v>
      </c>
      <c r="N28" s="7"/>
      <c r="O28" s="7">
        <f>IFERROR(VLOOKUP(A28,'درآمد ناشی از تغییر قیمت اوراق'!A:Q,17,0),0)</f>
        <v>470402824334</v>
      </c>
      <c r="P28" s="7"/>
      <c r="Q28" s="7">
        <f>IFERROR(VLOOKUP(A28,'درآمد ناشی از فروش'!A:Q,17,0),0)</f>
        <v>-3258409276</v>
      </c>
      <c r="R28" s="7"/>
      <c r="S28" s="7">
        <f t="shared" si="3"/>
        <v>534623775212</v>
      </c>
      <c r="T28" s="7"/>
      <c r="U28" s="1">
        <f t="shared" si="2"/>
        <v>1.8606543482495984E-2</v>
      </c>
    </row>
    <row r="29" spans="1:21" ht="21" x14ac:dyDescent="0.55000000000000004">
      <c r="A29" s="21" t="s">
        <v>76</v>
      </c>
      <c r="C29" s="7">
        <f>IFERROR(VLOOKUP(A29,'درآمد سود سهام'!A:S,13,0),0)</f>
        <v>0</v>
      </c>
      <c r="D29" s="7"/>
      <c r="E29" s="7">
        <f>IFERROR(VLOOKUP(A29,'درآمد ناشی از تغییر قیمت اوراق'!A:Q,9,0),0)</f>
        <v>-97970127151</v>
      </c>
      <c r="F29" s="7"/>
      <c r="G29" s="7">
        <f>IFERROR(VLOOKUP(A29,'درآمد ناشی از فروش'!A:Q,9,0),0)</f>
        <v>0</v>
      </c>
      <c r="H29" s="7"/>
      <c r="I29" s="7">
        <f t="shared" si="0"/>
        <v>-97970127151</v>
      </c>
      <c r="J29" s="7"/>
      <c r="K29" s="1">
        <f t="shared" si="1"/>
        <v>-0.31948739332768111</v>
      </c>
      <c r="L29" s="7"/>
      <c r="M29" s="7">
        <f>IFERROR(VLOOKUP(A29,'درآمد سود سهام'!A:S,19,0),0)</f>
        <v>82859346666</v>
      </c>
      <c r="N29" s="7"/>
      <c r="O29" s="7">
        <f>IFERROR(VLOOKUP(A29,'درآمد ناشی از تغییر قیمت اوراق'!A:Q,17,0),0)</f>
        <v>197669638932</v>
      </c>
      <c r="P29" s="7"/>
      <c r="Q29" s="7">
        <f>IFERROR(VLOOKUP(A29,'درآمد ناشی از فروش'!A:Q,17,0),0)</f>
        <v>2305662043</v>
      </c>
      <c r="R29" s="7"/>
      <c r="S29" s="7">
        <f t="shared" si="3"/>
        <v>282834647641</v>
      </c>
      <c r="T29" s="7"/>
      <c r="U29" s="1">
        <f t="shared" si="2"/>
        <v>9.8435112946517796E-3</v>
      </c>
    </row>
    <row r="30" spans="1:21" ht="21" x14ac:dyDescent="0.55000000000000004">
      <c r="A30" s="21" t="s">
        <v>47</v>
      </c>
      <c r="C30" s="7">
        <f>IFERROR(VLOOKUP(A30,'درآمد سود سهام'!A:S,13,0),0)</f>
        <v>0</v>
      </c>
      <c r="D30" s="7"/>
      <c r="E30" s="7">
        <f>IFERROR(VLOOKUP(A30,'درآمد ناشی از تغییر قیمت اوراق'!A:Q,9,0),0)</f>
        <v>37362263053</v>
      </c>
      <c r="F30" s="7"/>
      <c r="G30" s="7">
        <f>IFERROR(VLOOKUP(A30,'درآمد ناشی از فروش'!A:Q,9,0),0)</f>
        <v>0</v>
      </c>
      <c r="H30" s="7"/>
      <c r="I30" s="7">
        <f t="shared" si="0"/>
        <v>37362263053</v>
      </c>
      <c r="J30" s="7"/>
      <c r="K30" s="1">
        <f t="shared" si="1"/>
        <v>0.12184093640327849</v>
      </c>
      <c r="L30" s="7"/>
      <c r="M30" s="7">
        <f>IFERROR(VLOOKUP(A30,'درآمد سود سهام'!A:S,19,0),0)</f>
        <v>37744633078</v>
      </c>
      <c r="N30" s="7"/>
      <c r="O30" s="7">
        <f>IFERROR(VLOOKUP(A30,'درآمد ناشی از تغییر قیمت اوراق'!A:Q,17,0),0)</f>
        <v>542177623832</v>
      </c>
      <c r="P30" s="7"/>
      <c r="Q30" s="7">
        <f>IFERROR(VLOOKUP(A30,'درآمد ناشی از فروش'!A:Q,17,0),0)</f>
        <v>20902421177</v>
      </c>
      <c r="R30" s="7"/>
      <c r="S30" s="7">
        <f t="shared" si="3"/>
        <v>600824678087</v>
      </c>
      <c r="T30" s="7"/>
      <c r="U30" s="1">
        <f t="shared" si="2"/>
        <v>2.0910537496671155E-2</v>
      </c>
    </row>
    <row r="31" spans="1:21" ht="21" x14ac:dyDescent="0.55000000000000004">
      <c r="A31" s="21" t="s">
        <v>73</v>
      </c>
      <c r="C31" s="7">
        <f>IFERROR(VLOOKUP(A31,'درآمد سود سهام'!A:S,13,0),0)</f>
        <v>0</v>
      </c>
      <c r="D31" s="7"/>
      <c r="E31" s="7">
        <f>IFERROR(VLOOKUP(A31,'درآمد ناشی از تغییر قیمت اوراق'!A:Q,9,0),0)</f>
        <v>0</v>
      </c>
      <c r="F31" s="7"/>
      <c r="G31" s="7">
        <f>IFERROR(VLOOKUP(A31,'درآمد ناشی از فروش'!A:Q,9,0),0)</f>
        <v>326817053442</v>
      </c>
      <c r="H31" s="7"/>
      <c r="I31" s="7">
        <f t="shared" si="0"/>
        <v>326817053442</v>
      </c>
      <c r="J31" s="7"/>
      <c r="K31" s="1">
        <f t="shared" si="1"/>
        <v>1.0657731242737523</v>
      </c>
      <c r="L31" s="7"/>
      <c r="M31" s="7">
        <f>IFERROR(VLOOKUP(A31,'درآمد سود سهام'!A:S,19,0),0)</f>
        <v>2129127572</v>
      </c>
      <c r="N31" s="7"/>
      <c r="O31" s="7">
        <f>IFERROR(VLOOKUP(A31,'درآمد ناشی از تغییر قیمت اوراق'!A:Q,17,0),0)</f>
        <v>0</v>
      </c>
      <c r="P31" s="7"/>
      <c r="Q31" s="7">
        <f>IFERROR(VLOOKUP(A31,'درآمد ناشی از فروش'!A:Q,17,0),0)</f>
        <v>339299626045</v>
      </c>
      <c r="R31" s="7"/>
      <c r="S31" s="7">
        <f t="shared" si="3"/>
        <v>341428753617</v>
      </c>
      <c r="T31" s="7"/>
      <c r="U31" s="1">
        <f t="shared" si="2"/>
        <v>1.1882765497718413E-2</v>
      </c>
    </row>
    <row r="32" spans="1:21" ht="21" x14ac:dyDescent="0.55000000000000004">
      <c r="A32" s="21" t="s">
        <v>64</v>
      </c>
      <c r="C32" s="7">
        <f>IFERROR(VLOOKUP(A32,'درآمد سود سهام'!A:S,13,0),0)</f>
        <v>195855703523</v>
      </c>
      <c r="D32" s="7"/>
      <c r="E32" s="7">
        <f>IFERROR(VLOOKUP(A32,'درآمد ناشی از تغییر قیمت اوراق'!A:Q,9,0),0)</f>
        <v>-425334136329</v>
      </c>
      <c r="F32" s="7"/>
      <c r="G32" s="7">
        <f>IFERROR(VLOOKUP(A32,'درآمد ناشی از فروش'!A:Q,9,0),0)</f>
        <v>-17223</v>
      </c>
      <c r="H32" s="7"/>
      <c r="I32" s="7">
        <f t="shared" si="0"/>
        <v>-229478450029</v>
      </c>
      <c r="J32" s="7"/>
      <c r="K32" s="1">
        <f t="shared" si="1"/>
        <v>-0.74834517374507037</v>
      </c>
      <c r="L32" s="7"/>
      <c r="M32" s="7">
        <f>IFERROR(VLOOKUP(A32,'درآمد سود سهام'!A:S,19,0),0)</f>
        <v>195855703523</v>
      </c>
      <c r="N32" s="7"/>
      <c r="O32" s="7">
        <f>IFERROR(VLOOKUP(A32,'درآمد ناشی از تغییر قیمت اوراق'!A:Q,17,0),0)</f>
        <v>923028751769</v>
      </c>
      <c r="P32" s="7"/>
      <c r="Q32" s="7">
        <f>IFERROR(VLOOKUP(A32,'درآمد ناشی از فروش'!A:Q,17,0),0)</f>
        <v>6222593536</v>
      </c>
      <c r="R32" s="7"/>
      <c r="S32" s="7">
        <f t="shared" si="3"/>
        <v>1125107048828</v>
      </c>
      <c r="T32" s="7"/>
      <c r="U32" s="1">
        <f t="shared" si="2"/>
        <v>3.9157168455854013E-2</v>
      </c>
    </row>
    <row r="33" spans="1:21" ht="21" x14ac:dyDescent="0.55000000000000004">
      <c r="A33" s="21" t="s">
        <v>78</v>
      </c>
      <c r="C33" s="7">
        <f>IFERROR(VLOOKUP(A33,'درآمد سود سهام'!A:S,13,0),0)</f>
        <v>0</v>
      </c>
      <c r="D33" s="7"/>
      <c r="E33" s="7">
        <f>IFERROR(VLOOKUP(A33,'درآمد ناشی از تغییر قیمت اوراق'!A:Q,9,0),0)</f>
        <v>0</v>
      </c>
      <c r="F33" s="7"/>
      <c r="G33" s="7">
        <f>IFERROR(VLOOKUP(A33,'درآمد ناشی از فروش'!A:Q,9,0),0)</f>
        <v>0</v>
      </c>
      <c r="H33" s="7"/>
      <c r="I33" s="7">
        <f t="shared" si="0"/>
        <v>0</v>
      </c>
      <c r="J33" s="7"/>
      <c r="K33" s="1">
        <f t="shared" si="1"/>
        <v>0</v>
      </c>
      <c r="L33" s="7"/>
      <c r="M33" s="7">
        <f>IFERROR(VLOOKUP(A33,'درآمد سود سهام'!A:S,19,0),0)</f>
        <v>0</v>
      </c>
      <c r="N33" s="7"/>
      <c r="O33" s="7">
        <f>IFERROR(VLOOKUP(A33,'درآمد ناشی از تغییر قیمت اوراق'!A:Q,17,0),0)</f>
        <v>0</v>
      </c>
      <c r="P33" s="7"/>
      <c r="Q33" s="7">
        <f>IFERROR(VLOOKUP(A33,'درآمد ناشی از فروش'!A:Q,17,0),0)</f>
        <v>-623654736</v>
      </c>
      <c r="R33" s="7"/>
      <c r="S33" s="7">
        <f t="shared" si="3"/>
        <v>-623654736</v>
      </c>
      <c r="T33" s="7"/>
      <c r="U33" s="1">
        <f t="shared" si="2"/>
        <v>-2.1705093378698081E-5</v>
      </c>
    </row>
    <row r="34" spans="1:21" ht="21" x14ac:dyDescent="0.55000000000000004">
      <c r="A34" s="21" t="s">
        <v>74</v>
      </c>
      <c r="C34" s="7">
        <f>IFERROR(VLOOKUP(A34,'درآمد سود سهام'!A:S,13,0),0)</f>
        <v>0</v>
      </c>
      <c r="D34" s="7"/>
      <c r="E34" s="7">
        <f>IFERROR(VLOOKUP(A34,'درآمد ناشی از تغییر قیمت اوراق'!A:Q,9,0),0)</f>
        <v>-331483858230</v>
      </c>
      <c r="F34" s="7"/>
      <c r="G34" s="7">
        <f>IFERROR(VLOOKUP(A34,'درآمد ناشی از فروش'!A:Q,9,0),0)</f>
        <v>36859346226</v>
      </c>
      <c r="H34" s="7"/>
      <c r="I34" s="7">
        <f t="shared" si="0"/>
        <v>-294624512004</v>
      </c>
      <c r="J34" s="7"/>
      <c r="K34" s="1">
        <f t="shared" si="1"/>
        <v>-0.96079100934021044</v>
      </c>
      <c r="L34" s="7"/>
      <c r="M34" s="7">
        <f>IFERROR(VLOOKUP(A34,'درآمد سود سهام'!A:S,19,0),0)</f>
        <v>78070509375</v>
      </c>
      <c r="N34" s="7"/>
      <c r="O34" s="7">
        <f>IFERROR(VLOOKUP(A34,'درآمد ناشی از تغییر قیمت اوراق'!A:Q,17,0),0)</f>
        <v>943882617305</v>
      </c>
      <c r="P34" s="7"/>
      <c r="Q34" s="7">
        <f>IFERROR(VLOOKUP(A34,'درآمد ناشی از فروش'!A:Q,17,0),0)</f>
        <v>34157854200</v>
      </c>
      <c r="R34" s="7"/>
      <c r="S34" s="7">
        <f t="shared" si="3"/>
        <v>1056110980880</v>
      </c>
      <c r="T34" s="7"/>
      <c r="U34" s="1">
        <f t="shared" si="2"/>
        <v>3.6755894143115794E-2</v>
      </c>
    </row>
    <row r="35" spans="1:21" ht="21" x14ac:dyDescent="0.55000000000000004">
      <c r="A35" s="21" t="s">
        <v>99</v>
      </c>
      <c r="C35" s="7">
        <f>IFERROR(VLOOKUP(A35,'درآمد سود سهام'!A:S,13,0),0)</f>
        <v>0</v>
      </c>
      <c r="D35" s="7"/>
      <c r="E35" s="7">
        <f>IFERROR(VLOOKUP(A35,'درآمد ناشی از تغییر قیمت اوراق'!A:Q,9,0),0)</f>
        <v>22079093717</v>
      </c>
      <c r="F35" s="7"/>
      <c r="G35" s="7">
        <f>IFERROR(VLOOKUP(A35,'درآمد ناشی از فروش'!A:Q,9,0),0)</f>
        <v>50672774013</v>
      </c>
      <c r="H35" s="7"/>
      <c r="I35" s="7">
        <f t="shared" si="0"/>
        <v>72751867730</v>
      </c>
      <c r="J35" s="7"/>
      <c r="K35" s="1">
        <f t="shared" si="1"/>
        <v>0.23724889674740707</v>
      </c>
      <c r="L35" s="7"/>
      <c r="M35" s="7">
        <f>IFERROR(VLOOKUP(A35,'درآمد سود سهام'!A:S,19,0),0)</f>
        <v>4833826000</v>
      </c>
      <c r="N35" s="7"/>
      <c r="O35" s="7">
        <f>IFERROR(VLOOKUP(A35,'درآمد ناشی از تغییر قیمت اوراق'!A:Q,17,0),0)</f>
        <v>183290176082</v>
      </c>
      <c r="P35" s="7"/>
      <c r="Q35" s="7">
        <f>IFERROR(VLOOKUP(A35,'درآمد ناشی از فروش'!A:Q,17,0),0)</f>
        <v>47681096928</v>
      </c>
      <c r="R35" s="7"/>
      <c r="S35" s="7">
        <f t="shared" si="3"/>
        <v>235805099010</v>
      </c>
      <c r="T35" s="7"/>
      <c r="U35" s="1">
        <f t="shared" si="2"/>
        <v>8.2067390781190141E-3</v>
      </c>
    </row>
    <row r="36" spans="1:21" ht="21" x14ac:dyDescent="0.55000000000000004">
      <c r="A36" s="21" t="s">
        <v>61</v>
      </c>
      <c r="C36" s="7">
        <f>IFERROR(VLOOKUP(A36,'درآمد سود سهام'!A:S,13,0),0)</f>
        <v>0</v>
      </c>
      <c r="D36" s="7"/>
      <c r="E36" s="7">
        <f>IFERROR(VLOOKUP(A36,'درآمد ناشی از تغییر قیمت اوراق'!A:Q,9,0),0)</f>
        <v>-29662188413</v>
      </c>
      <c r="F36" s="7"/>
      <c r="G36" s="7">
        <f>IFERROR(VLOOKUP(A36,'درآمد ناشی از فروش'!A:Q,9,0),0)</f>
        <v>20522949961</v>
      </c>
      <c r="H36" s="7"/>
      <c r="I36" s="7">
        <f t="shared" si="0"/>
        <v>-9139238452</v>
      </c>
      <c r="J36" s="7"/>
      <c r="K36" s="1">
        <f t="shared" si="1"/>
        <v>-2.9803691747069327E-2</v>
      </c>
      <c r="L36" s="7"/>
      <c r="M36" s="7">
        <f>IFERROR(VLOOKUP(A36,'درآمد سود سهام'!A:S,19,0),0)</f>
        <v>11158340009</v>
      </c>
      <c r="N36" s="7"/>
      <c r="O36" s="7">
        <f>IFERROR(VLOOKUP(A36,'درآمد ناشی از تغییر قیمت اوراق'!A:Q,17,0),0)</f>
        <v>232245011793</v>
      </c>
      <c r="P36" s="7"/>
      <c r="Q36" s="7">
        <f>IFERROR(VLOOKUP(A36,'درآمد ناشی از فروش'!A:Q,17,0),0)</f>
        <v>24428978836</v>
      </c>
      <c r="R36" s="7"/>
      <c r="S36" s="7">
        <f t="shared" si="3"/>
        <v>267832330638</v>
      </c>
      <c r="T36" s="7"/>
      <c r="U36" s="1">
        <f t="shared" si="2"/>
        <v>9.3213847514694876E-3</v>
      </c>
    </row>
    <row r="37" spans="1:21" ht="21" x14ac:dyDescent="0.55000000000000004">
      <c r="A37" s="21" t="s">
        <v>44</v>
      </c>
      <c r="C37" s="7">
        <f>IFERROR(VLOOKUP(A37,'درآمد سود سهام'!A:S,13,0),0)</f>
        <v>0</v>
      </c>
      <c r="D37" s="7"/>
      <c r="E37" s="7">
        <f>IFERROR(VLOOKUP(A37,'درآمد ناشی از تغییر قیمت اوراق'!A:Q,9,0),0)</f>
        <v>95351416056</v>
      </c>
      <c r="F37" s="7"/>
      <c r="G37" s="7">
        <f>IFERROR(VLOOKUP(A37,'درآمد ناشی از فروش'!A:Q,9,0),0)</f>
        <v>0</v>
      </c>
      <c r="H37" s="7"/>
      <c r="I37" s="7">
        <f t="shared" si="0"/>
        <v>95351416056</v>
      </c>
      <c r="J37" s="7"/>
      <c r="K37" s="1">
        <f t="shared" si="1"/>
        <v>0.31094759445276166</v>
      </c>
      <c r="L37" s="7"/>
      <c r="M37" s="7">
        <f>IFERROR(VLOOKUP(A37,'درآمد سود سهام'!A:S,19,0),0)</f>
        <v>0</v>
      </c>
      <c r="N37" s="7"/>
      <c r="O37" s="7">
        <f>IFERROR(VLOOKUP(A37,'درآمد ناشی از تغییر قیمت اوراق'!A:Q,17,0),0)</f>
        <v>339159104013</v>
      </c>
      <c r="P37" s="7"/>
      <c r="Q37" s="7">
        <f>IFERROR(VLOOKUP(A37,'درآمد ناشی از فروش'!A:Q,17,0),0)</f>
        <v>12577740801</v>
      </c>
      <c r="R37" s="7"/>
      <c r="S37" s="7">
        <f t="shared" si="3"/>
        <v>351736844814</v>
      </c>
      <c r="T37" s="7"/>
      <c r="U37" s="1">
        <f t="shared" si="2"/>
        <v>1.2241518617147977E-2</v>
      </c>
    </row>
    <row r="38" spans="1:21" ht="21" x14ac:dyDescent="0.55000000000000004">
      <c r="A38" s="21" t="s">
        <v>77</v>
      </c>
      <c r="C38" s="7">
        <f>IFERROR(VLOOKUP(A38,'درآمد سود سهام'!A:S,13,0),0)</f>
        <v>0</v>
      </c>
      <c r="D38" s="7"/>
      <c r="E38" s="7">
        <f>IFERROR(VLOOKUP(A38,'درآمد ناشی از تغییر قیمت اوراق'!A:Q,9,0),0)</f>
        <v>-170913645513</v>
      </c>
      <c r="F38" s="7"/>
      <c r="G38" s="7">
        <f>IFERROR(VLOOKUP(A38,'درآمد ناشی از فروش'!A:Q,9,0),0)</f>
        <v>10470340970</v>
      </c>
      <c r="H38" s="7"/>
      <c r="I38" s="7">
        <f t="shared" si="0"/>
        <v>-160443304543</v>
      </c>
      <c r="J38" s="7"/>
      <c r="K38" s="1">
        <f t="shared" si="1"/>
        <v>-0.52321676653860649</v>
      </c>
      <c r="L38" s="7"/>
      <c r="M38" s="7">
        <f>IFERROR(VLOOKUP(A38,'درآمد سود سهام'!A:S,19,0),0)</f>
        <v>15161309596</v>
      </c>
      <c r="N38" s="7"/>
      <c r="O38" s="7">
        <f>IFERROR(VLOOKUP(A38,'درآمد ناشی از تغییر قیمت اوراق'!A:Q,17,0),0)</f>
        <v>678453340054</v>
      </c>
      <c r="P38" s="7"/>
      <c r="Q38" s="7">
        <f>IFERROR(VLOOKUP(A38,'درآمد ناشی از فروش'!A:Q,17,0),0)</f>
        <v>84508926221</v>
      </c>
      <c r="R38" s="7"/>
      <c r="S38" s="7">
        <f t="shared" si="3"/>
        <v>778123575871</v>
      </c>
      <c r="T38" s="7"/>
      <c r="U38" s="1">
        <f t="shared" si="2"/>
        <v>2.7081081726037782E-2</v>
      </c>
    </row>
    <row r="39" spans="1:21" ht="21" x14ac:dyDescent="0.55000000000000004">
      <c r="A39" s="21" t="s">
        <v>45</v>
      </c>
      <c r="C39" s="7">
        <f>IFERROR(VLOOKUP(A39,'درآمد سود سهام'!A:S,13,0),0)</f>
        <v>0</v>
      </c>
      <c r="D39" s="7"/>
      <c r="E39" s="7">
        <f>IFERROR(VLOOKUP(A39,'درآمد ناشی از تغییر قیمت اوراق'!A:Q,9,0),0)</f>
        <v>-74069937637</v>
      </c>
      <c r="F39" s="7"/>
      <c r="G39" s="7">
        <f>IFERROR(VLOOKUP(A39,'درآمد ناشی از فروش'!A:Q,9,0),0)</f>
        <v>12467285424</v>
      </c>
      <c r="H39" s="7"/>
      <c r="I39" s="7">
        <f t="shared" si="0"/>
        <v>-61602652213</v>
      </c>
      <c r="J39" s="7"/>
      <c r="K39" s="1">
        <f t="shared" si="1"/>
        <v>-0.20089053010279967</v>
      </c>
      <c r="L39" s="7"/>
      <c r="M39" s="7">
        <f>IFERROR(VLOOKUP(A39,'درآمد سود سهام'!A:S,19,0),0)</f>
        <v>21838995360</v>
      </c>
      <c r="N39" s="7"/>
      <c r="O39" s="7">
        <f>IFERROR(VLOOKUP(A39,'درآمد ناشی از تغییر قیمت اوراق'!A:Q,17,0),0)</f>
        <v>1221260081575</v>
      </c>
      <c r="P39" s="7"/>
      <c r="Q39" s="7">
        <f>IFERROR(VLOOKUP(A39,'درآمد ناشی از فروش'!A:Q,17,0),0)</f>
        <v>17205404205</v>
      </c>
      <c r="R39" s="7"/>
      <c r="S39" s="7">
        <f t="shared" si="3"/>
        <v>1260304481140</v>
      </c>
      <c r="T39" s="7"/>
      <c r="U39" s="1">
        <f t="shared" si="2"/>
        <v>4.3862452843996903E-2</v>
      </c>
    </row>
    <row r="40" spans="1:21" ht="21" x14ac:dyDescent="0.55000000000000004">
      <c r="A40" s="21" t="s">
        <v>75</v>
      </c>
      <c r="C40" s="7">
        <f>IFERROR(VLOOKUP(A40,'درآمد سود سهام'!A:S,13,0),0)</f>
        <v>0</v>
      </c>
      <c r="D40" s="7"/>
      <c r="E40" s="7">
        <f>IFERROR(VLOOKUP(A40,'درآمد ناشی از تغییر قیمت اوراق'!A:Q,9,0),0)</f>
        <v>-16710697159</v>
      </c>
      <c r="F40" s="7"/>
      <c r="G40" s="7">
        <f>IFERROR(VLOOKUP(A40,'درآمد ناشی از فروش'!A:Q,9,0),0)</f>
        <v>0</v>
      </c>
      <c r="H40" s="7"/>
      <c r="I40" s="7">
        <f t="shared" si="0"/>
        <v>-16710697159</v>
      </c>
      <c r="J40" s="7"/>
      <c r="K40" s="1">
        <f t="shared" si="1"/>
        <v>-5.4494744788771067E-2</v>
      </c>
      <c r="L40" s="7"/>
      <c r="M40" s="7">
        <f>IFERROR(VLOOKUP(A40,'درآمد سود سهام'!A:S,19,0),0)</f>
        <v>239480363</v>
      </c>
      <c r="N40" s="7"/>
      <c r="O40" s="7">
        <f>IFERROR(VLOOKUP(A40,'درآمد ناشی از تغییر قیمت اوراق'!A:Q,17,0),0)</f>
        <v>60557113435</v>
      </c>
      <c r="P40" s="7"/>
      <c r="Q40" s="7">
        <f>IFERROR(VLOOKUP(A40,'درآمد ناشی از فروش'!A:Q,17,0),0)</f>
        <v>-9628956598</v>
      </c>
      <c r="R40" s="7"/>
      <c r="S40" s="7">
        <f t="shared" si="3"/>
        <v>51167637200</v>
      </c>
      <c r="T40" s="7"/>
      <c r="U40" s="1">
        <f t="shared" si="2"/>
        <v>1.780790362495292E-3</v>
      </c>
    </row>
    <row r="41" spans="1:21" ht="21" x14ac:dyDescent="0.55000000000000004">
      <c r="A41" s="21" t="s">
        <v>101</v>
      </c>
      <c r="C41" s="7">
        <f>IFERROR(VLOOKUP(A41,'درآمد سود سهام'!A:S,13,0),0)</f>
        <v>0</v>
      </c>
      <c r="D41" s="7"/>
      <c r="E41" s="7">
        <f>IFERROR(VLOOKUP(A41,'درآمد ناشی از تغییر قیمت اوراق'!A:Q,9,0),0)</f>
        <v>0</v>
      </c>
      <c r="F41" s="7"/>
      <c r="G41" s="7">
        <f>IFERROR(VLOOKUP(A41,'درآمد ناشی از فروش'!A:Q,9,0),0)</f>
        <v>0</v>
      </c>
      <c r="H41" s="7"/>
      <c r="I41" s="7">
        <f t="shared" si="0"/>
        <v>0</v>
      </c>
      <c r="J41" s="7"/>
      <c r="K41" s="1">
        <f t="shared" si="1"/>
        <v>0</v>
      </c>
      <c r="L41" s="7"/>
      <c r="M41" s="7">
        <f>IFERROR(VLOOKUP(A41,'درآمد سود سهام'!A:S,19,0),0)</f>
        <v>0</v>
      </c>
      <c r="N41" s="7"/>
      <c r="O41" s="7">
        <f>IFERROR(VLOOKUP(A41,'درآمد ناشی از تغییر قیمت اوراق'!A:Q,17,0),0)</f>
        <v>0</v>
      </c>
      <c r="P41" s="7"/>
      <c r="Q41" s="7">
        <f>IFERROR(VLOOKUP(A41,'درآمد ناشی از فروش'!A:Q,17,0),0)</f>
        <v>-7949944660</v>
      </c>
      <c r="R41" s="7"/>
      <c r="S41" s="7">
        <f t="shared" si="3"/>
        <v>-7949944660</v>
      </c>
      <c r="T41" s="7"/>
      <c r="U41" s="1">
        <f t="shared" si="2"/>
        <v>-2.7668240332385158E-4</v>
      </c>
    </row>
    <row r="42" spans="1:21" ht="21" x14ac:dyDescent="0.55000000000000004">
      <c r="A42" s="21" t="s">
        <v>102</v>
      </c>
      <c r="C42" s="7">
        <f>IFERROR(VLOOKUP(A42,'درآمد سود سهام'!A:S,13,0),0)</f>
        <v>0</v>
      </c>
      <c r="D42" s="7"/>
      <c r="E42" s="7">
        <f>IFERROR(VLOOKUP(A42,'درآمد ناشی از تغییر قیمت اوراق'!A:Q,9,0),0)</f>
        <v>-679367605116</v>
      </c>
      <c r="F42" s="7"/>
      <c r="G42" s="7">
        <f>IFERROR(VLOOKUP(A42,'درآمد ناشی از فروش'!A:Q,9,0),0)</f>
        <v>247591125272</v>
      </c>
      <c r="H42" s="7"/>
      <c r="I42" s="7">
        <f t="shared" si="0"/>
        <v>-431776479844</v>
      </c>
      <c r="J42" s="7"/>
      <c r="K42" s="1">
        <f t="shared" si="1"/>
        <v>-1.4080531081984367</v>
      </c>
      <c r="L42" s="7"/>
      <c r="M42" s="7">
        <f>IFERROR(VLOOKUP(A42,'درآمد سود سهام'!A:S,19,0),0)</f>
        <v>64952222503</v>
      </c>
      <c r="N42" s="7"/>
      <c r="O42" s="7">
        <f>IFERROR(VLOOKUP(A42,'درآمد ناشی از تغییر قیمت اوراق'!A:Q,17,0),0)</f>
        <v>1027614864167</v>
      </c>
      <c r="P42" s="7"/>
      <c r="Q42" s="7">
        <f>IFERROR(VLOOKUP(A42,'درآمد ناشی از فروش'!A:Q,17,0),0)</f>
        <v>453891405623</v>
      </c>
      <c r="R42" s="7"/>
      <c r="S42" s="7">
        <f t="shared" si="3"/>
        <v>1546458492293</v>
      </c>
      <c r="T42" s="7"/>
      <c r="U42" s="1">
        <f t="shared" si="2"/>
        <v>5.3821488147089473E-2</v>
      </c>
    </row>
    <row r="43" spans="1:21" ht="21" x14ac:dyDescent="0.55000000000000004">
      <c r="A43" s="21" t="s">
        <v>103</v>
      </c>
      <c r="C43" s="7">
        <f>IFERROR(VLOOKUP(A43,'درآمد سود سهام'!A:S,13,0),0)</f>
        <v>0</v>
      </c>
      <c r="D43" s="7"/>
      <c r="E43" s="7">
        <f>IFERROR(VLOOKUP(A43,'درآمد ناشی از تغییر قیمت اوراق'!A:Q,9,0),0)</f>
        <v>-85597009591</v>
      </c>
      <c r="F43" s="7"/>
      <c r="G43" s="7">
        <f>IFERROR(VLOOKUP(A43,'درآمد ناشی از فروش'!A:Q,9,0),0)</f>
        <v>62170372831</v>
      </c>
      <c r="H43" s="7"/>
      <c r="I43" s="7">
        <f t="shared" si="0"/>
        <v>-23426636760</v>
      </c>
      <c r="J43" s="7"/>
      <c r="K43" s="1">
        <f t="shared" si="1"/>
        <v>-7.6395890569286015E-2</v>
      </c>
      <c r="L43" s="7"/>
      <c r="M43" s="7">
        <f>IFERROR(VLOOKUP(A43,'درآمد سود سهام'!A:S,19,0),0)</f>
        <v>4713805831</v>
      </c>
      <c r="N43" s="7"/>
      <c r="O43" s="7">
        <f>IFERROR(VLOOKUP(A43,'درآمد ناشی از تغییر قیمت اوراق'!A:Q,17,0),0)</f>
        <v>83441797578</v>
      </c>
      <c r="P43" s="7"/>
      <c r="Q43" s="7">
        <f>IFERROR(VLOOKUP(A43,'درآمد ناشی از فروش'!A:Q,17,0),0)</f>
        <v>76443067864</v>
      </c>
      <c r="R43" s="7"/>
      <c r="S43" s="7">
        <f t="shared" si="3"/>
        <v>164598671273</v>
      </c>
      <c r="T43" s="7"/>
      <c r="U43" s="1">
        <f t="shared" si="2"/>
        <v>5.7285374803761526E-3</v>
      </c>
    </row>
    <row r="44" spans="1:21" ht="21" x14ac:dyDescent="0.55000000000000004">
      <c r="A44" s="21" t="s">
        <v>105</v>
      </c>
      <c r="C44" s="7">
        <f>IFERROR(VLOOKUP(A44,'درآمد سود سهام'!A:S,13,0),0)</f>
        <v>0</v>
      </c>
      <c r="D44" s="7"/>
      <c r="E44" s="7">
        <f>IFERROR(VLOOKUP(A44,'درآمد ناشی از تغییر قیمت اوراق'!A:Q,9,0),0)</f>
        <v>0</v>
      </c>
      <c r="F44" s="7"/>
      <c r="G44" s="7">
        <f>IFERROR(VLOOKUP(A44,'درآمد ناشی از فروش'!A:Q,9,0),0)</f>
        <v>0</v>
      </c>
      <c r="H44" s="7"/>
      <c r="I44" s="7">
        <f t="shared" si="0"/>
        <v>0</v>
      </c>
      <c r="J44" s="7"/>
      <c r="K44" s="1">
        <f t="shared" si="1"/>
        <v>0</v>
      </c>
      <c r="L44" s="7"/>
      <c r="M44" s="7">
        <f>IFERROR(VLOOKUP(A44,'درآمد سود سهام'!A:S,19,0),0)</f>
        <v>0</v>
      </c>
      <c r="N44" s="7"/>
      <c r="O44" s="7">
        <f>IFERROR(VLOOKUP(A44,'درآمد ناشی از تغییر قیمت اوراق'!A:Q,17,0),0)</f>
        <v>0</v>
      </c>
      <c r="P44" s="7"/>
      <c r="Q44" s="7">
        <f>IFERROR(VLOOKUP(A44,'درآمد ناشی از فروش'!A:Q,17,0),0)</f>
        <v>-1184590931</v>
      </c>
      <c r="R44" s="7"/>
      <c r="S44" s="7">
        <f t="shared" si="3"/>
        <v>-1184590931</v>
      </c>
      <c r="T44" s="7"/>
      <c r="U44" s="1">
        <f t="shared" si="2"/>
        <v>-4.1227389593516848E-5</v>
      </c>
    </row>
    <row r="45" spans="1:21" ht="21" x14ac:dyDescent="0.55000000000000004">
      <c r="A45" s="21" t="s">
        <v>104</v>
      </c>
      <c r="C45" s="7">
        <f>IFERROR(VLOOKUP(A45,'درآمد سود سهام'!A:S,13,0),0)</f>
        <v>0</v>
      </c>
      <c r="D45" s="7"/>
      <c r="E45" s="7">
        <f>IFERROR(VLOOKUP(A45,'درآمد ناشی از تغییر قیمت اوراق'!A:Q,9,0),0)</f>
        <v>0</v>
      </c>
      <c r="F45" s="7"/>
      <c r="G45" s="7">
        <f>IFERROR(VLOOKUP(A45,'درآمد ناشی از فروش'!A:Q,9,0),0)</f>
        <v>0</v>
      </c>
      <c r="H45" s="7"/>
      <c r="I45" s="7">
        <f t="shared" si="0"/>
        <v>0</v>
      </c>
      <c r="J45" s="7"/>
      <c r="K45" s="1">
        <f t="shared" si="1"/>
        <v>0</v>
      </c>
      <c r="L45" s="7"/>
      <c r="M45" s="7">
        <f>IFERROR(VLOOKUP(A45,'درآمد سود سهام'!A:S,19,0),0)</f>
        <v>0</v>
      </c>
      <c r="N45" s="7"/>
      <c r="O45" s="7">
        <f>IFERROR(VLOOKUP(A45,'درآمد ناشی از تغییر قیمت اوراق'!A:Q,17,0),0)</f>
        <v>0</v>
      </c>
      <c r="P45" s="7"/>
      <c r="Q45" s="7">
        <f>IFERROR(VLOOKUP(A45,'درآمد ناشی از فروش'!A:Q,17,0),0)</f>
        <v>-28238738250</v>
      </c>
      <c r="R45" s="7"/>
      <c r="S45" s="7">
        <f t="shared" si="3"/>
        <v>-28238738250</v>
      </c>
      <c r="T45" s="7"/>
      <c r="U45" s="1">
        <f t="shared" si="2"/>
        <v>-9.8279450989828326E-4</v>
      </c>
    </row>
    <row r="46" spans="1:21" ht="21" x14ac:dyDescent="0.55000000000000004">
      <c r="A46" s="21" t="s">
        <v>96</v>
      </c>
      <c r="C46" s="7">
        <f>IFERROR(VLOOKUP(A46,'درآمد سود سهام'!A:S,13,0),0)</f>
        <v>0</v>
      </c>
      <c r="D46" s="7"/>
      <c r="E46" s="7">
        <f>IFERROR(VLOOKUP(A46,'درآمد ناشی از تغییر قیمت اوراق'!A:Q,9,0),0)</f>
        <v>0</v>
      </c>
      <c r="F46" s="7"/>
      <c r="G46" s="7">
        <f>IFERROR(VLOOKUP(A46,'درآمد ناشی از فروش'!A:Q,9,0),0)</f>
        <v>63721217821</v>
      </c>
      <c r="H46" s="7"/>
      <c r="I46" s="7">
        <f t="shared" si="0"/>
        <v>63721217821</v>
      </c>
      <c r="J46" s="7"/>
      <c r="K46" s="1">
        <f t="shared" si="1"/>
        <v>0.20779931978570337</v>
      </c>
      <c r="L46" s="7"/>
      <c r="M46" s="7">
        <f>IFERROR(VLOOKUP(A46,'درآمد سود سهام'!A:S,19,0),0)</f>
        <v>22135490555</v>
      </c>
      <c r="N46" s="7"/>
      <c r="O46" s="7">
        <f>IFERROR(VLOOKUP(A46,'درآمد ناشی از تغییر قیمت اوراق'!A:Q,17,0),0)</f>
        <v>0</v>
      </c>
      <c r="P46" s="7"/>
      <c r="Q46" s="7">
        <f>IFERROR(VLOOKUP(A46,'درآمد ناشی از فروش'!A:Q,17,0),0)</f>
        <v>84954036372</v>
      </c>
      <c r="R46" s="7"/>
      <c r="S46" s="7">
        <f t="shared" si="3"/>
        <v>107089526927</v>
      </c>
      <c r="T46" s="7"/>
      <c r="U46" s="1">
        <f t="shared" si="2"/>
        <v>3.727043262333436E-3</v>
      </c>
    </row>
    <row r="47" spans="1:21" ht="21" x14ac:dyDescent="0.55000000000000004">
      <c r="A47" s="21" t="s">
        <v>90</v>
      </c>
      <c r="C47" s="7">
        <f>IFERROR(VLOOKUP(A47,'درآمد سود سهام'!A:S,13,0),0)</f>
        <v>0</v>
      </c>
      <c r="D47" s="7"/>
      <c r="E47" s="7">
        <f>IFERROR(VLOOKUP(A47,'درآمد ناشی از تغییر قیمت اوراق'!A:Q,9,0),0)</f>
        <v>17097734295</v>
      </c>
      <c r="F47" s="7"/>
      <c r="G47" s="7">
        <f>IFERROR(VLOOKUP(A47,'درآمد ناشی از فروش'!A:Q,9,0),0)</f>
        <v>0</v>
      </c>
      <c r="H47" s="7"/>
      <c r="I47" s="7">
        <f t="shared" si="0"/>
        <v>17097734295</v>
      </c>
      <c r="J47" s="7"/>
      <c r="K47" s="1">
        <f t="shared" si="1"/>
        <v>5.5756899787417401E-2</v>
      </c>
      <c r="L47" s="7"/>
      <c r="M47" s="7">
        <f>IFERROR(VLOOKUP(A47,'درآمد سود سهام'!A:S,19,0),0)</f>
        <v>0</v>
      </c>
      <c r="N47" s="7"/>
      <c r="O47" s="7">
        <f>IFERROR(VLOOKUP(A47,'درآمد ناشی از تغییر قیمت اوراق'!A:Q,17,0),0)</f>
        <v>17097734295</v>
      </c>
      <c r="P47" s="7"/>
      <c r="Q47" s="7">
        <f>IFERROR(VLOOKUP(A47,'درآمد ناشی از فروش'!A:Q,17,0),0)</f>
        <v>1036896828</v>
      </c>
      <c r="R47" s="7"/>
      <c r="S47" s="7">
        <f t="shared" si="3"/>
        <v>18134631123</v>
      </c>
      <c r="T47" s="7"/>
      <c r="U47" s="1">
        <f t="shared" si="2"/>
        <v>6.3114066035563539E-4</v>
      </c>
    </row>
    <row r="48" spans="1:21" ht="21" x14ac:dyDescent="0.55000000000000004">
      <c r="A48" s="21" t="s">
        <v>116</v>
      </c>
      <c r="C48" s="7">
        <f>IFERROR(VLOOKUP(A48,'درآمد سود سهام'!A:S,13,0),0)</f>
        <v>0</v>
      </c>
      <c r="D48" s="7"/>
      <c r="E48" s="7">
        <f>IFERROR(VLOOKUP(A48,'درآمد ناشی از تغییر قیمت اوراق'!A:Q,9,0),0)</f>
        <v>-39497554921</v>
      </c>
      <c r="F48" s="7"/>
      <c r="G48" s="7">
        <f>IFERROR(VLOOKUP(A48,'درآمد ناشی از فروش'!A:Q,9,0),0)</f>
        <v>19771725840</v>
      </c>
      <c r="H48" s="7"/>
      <c r="I48" s="7">
        <f t="shared" ref="I48" si="4">+G48+E48+C48</f>
        <v>-19725829081</v>
      </c>
      <c r="J48" s="7"/>
      <c r="K48" s="1">
        <f t="shared" ref="K48" si="5">+I48/$I$61</f>
        <v>-6.4327299530831827E-2</v>
      </c>
      <c r="L48" s="7"/>
      <c r="M48" s="7">
        <f>IFERROR(VLOOKUP(A48,'درآمد سود سهام'!A:S,19,0),0)</f>
        <v>1885943997</v>
      </c>
      <c r="N48" s="7"/>
      <c r="O48" s="7">
        <f>IFERROR(VLOOKUP(A48,'درآمد ناشی از تغییر قیمت اوراق'!A:Q,17,0),0)</f>
        <v>100234580635</v>
      </c>
      <c r="P48" s="7"/>
      <c r="Q48" s="7">
        <f>IFERROR(VLOOKUP(A48,'درآمد ناشی از فروش'!A:Q,17,0),0)</f>
        <v>31413898546</v>
      </c>
      <c r="R48" s="7"/>
      <c r="S48" s="7">
        <f t="shared" ref="S48" si="6">+Q48+O48+M48</f>
        <v>133534423178</v>
      </c>
      <c r="T48" s="7"/>
      <c r="U48" s="1">
        <f t="shared" ref="U48" si="7">+S48/$S$61</f>
        <v>4.6474065809853412E-3</v>
      </c>
    </row>
    <row r="49" spans="1:21" ht="21" x14ac:dyDescent="0.55000000000000004">
      <c r="A49" s="21" t="s">
        <v>100</v>
      </c>
      <c r="C49" s="7">
        <f>IFERROR(VLOOKUP(A49,'درآمد سود سهام'!A:S,13,0),0)</f>
        <v>0</v>
      </c>
      <c r="D49" s="7"/>
      <c r="E49" s="7">
        <f>IFERROR(VLOOKUP(A49,'درآمد ناشی از تغییر قیمت اوراق'!A:Q,9,0),0)</f>
        <v>0</v>
      </c>
      <c r="F49" s="7"/>
      <c r="G49" s="7">
        <f>IFERROR(VLOOKUP(A49,'درآمد ناشی از فروش'!A:Q,9,0),0)</f>
        <v>0</v>
      </c>
      <c r="H49" s="7"/>
      <c r="I49" s="7">
        <f t="shared" si="0"/>
        <v>0</v>
      </c>
      <c r="J49" s="7"/>
      <c r="K49" s="1">
        <f t="shared" ref="K49" si="8">+I49/$I$61</f>
        <v>0</v>
      </c>
      <c r="L49" s="7"/>
      <c r="M49" s="7">
        <f>IFERROR(VLOOKUP(A49,'درآمد سود سهام'!A:S,19,0),0)</f>
        <v>0</v>
      </c>
      <c r="N49" s="7"/>
      <c r="O49" s="7">
        <f>IFERROR(VLOOKUP(A49,'درآمد ناشی از تغییر قیمت اوراق'!A:Q,17,0),0)</f>
        <v>0</v>
      </c>
      <c r="P49" s="7"/>
      <c r="Q49" s="7">
        <f>IFERROR(VLOOKUP(A49,'درآمد ناشی از فروش'!A:Q,17,0),0)</f>
        <v>-1485266939</v>
      </c>
      <c r="R49" s="7"/>
      <c r="S49" s="7">
        <f t="shared" si="3"/>
        <v>-1485266939</v>
      </c>
      <c r="T49" s="7"/>
      <c r="U49" s="1">
        <f t="shared" ref="U49" si="9">+S49/$S$61</f>
        <v>-5.1691834828442748E-5</v>
      </c>
    </row>
    <row r="50" spans="1:21" ht="21" x14ac:dyDescent="0.55000000000000004">
      <c r="A50" s="21" t="s">
        <v>112</v>
      </c>
      <c r="C50" s="7">
        <f>IFERROR(VLOOKUP(A50,'درآمد سود سهام'!A:S,13,0),0)</f>
        <v>0</v>
      </c>
      <c r="D50" s="7"/>
      <c r="E50" s="7">
        <f>IFERROR(VLOOKUP(A50,'درآمد ناشی از تغییر قیمت اوراق'!A:Q,9,0),0)</f>
        <v>0</v>
      </c>
      <c r="F50" s="7"/>
      <c r="G50" s="7">
        <f>IFERROR(VLOOKUP(A50,'درآمد ناشی از فروش'!A:Q,9,0),0)</f>
        <v>0</v>
      </c>
      <c r="H50" s="7"/>
      <c r="I50" s="7">
        <f t="shared" si="0"/>
        <v>0</v>
      </c>
      <c r="J50" s="7"/>
      <c r="K50" s="1">
        <f t="shared" ref="K50" si="10">+I50/$I$61</f>
        <v>0</v>
      </c>
      <c r="L50" s="7"/>
      <c r="M50" s="7">
        <f>IFERROR(VLOOKUP(A50,'درآمد سود سهام'!A:S,19,0),0)</f>
        <v>916661080</v>
      </c>
      <c r="N50" s="7"/>
      <c r="O50" s="7">
        <f>IFERROR(VLOOKUP(A50,'درآمد ناشی از تغییر قیمت اوراق'!A:Q,17,0),0)</f>
        <v>0</v>
      </c>
      <c r="P50" s="7"/>
      <c r="Q50" s="7">
        <f>IFERROR(VLOOKUP(A50,'درآمد ناشی از فروش'!A:Q,17,0),0)</f>
        <v>2926882780</v>
      </c>
      <c r="R50" s="7"/>
      <c r="S50" s="7">
        <f t="shared" si="3"/>
        <v>3843543860</v>
      </c>
      <c r="T50" s="7"/>
      <c r="U50" s="1">
        <f t="shared" ref="U50" si="11">+S50/$S$61</f>
        <v>1.3376708869636752E-4</v>
      </c>
    </row>
    <row r="51" spans="1:21" ht="21" x14ac:dyDescent="0.55000000000000004">
      <c r="A51" s="21" t="s">
        <v>118</v>
      </c>
      <c r="C51" s="7">
        <f>IFERROR(VLOOKUP(A51,'درآمد سود سهام'!A:S,13,0),0)</f>
        <v>0</v>
      </c>
      <c r="D51" s="7"/>
      <c r="E51" s="7">
        <f>IFERROR(VLOOKUP(A51,'درآمد ناشی از تغییر قیمت اوراق'!A:Q,9,0),0)</f>
        <v>8330405910</v>
      </c>
      <c r="F51" s="7"/>
      <c r="G51" s="7">
        <f>IFERROR(VLOOKUP(A51,'درآمد ناشی از فروش'!A:Q,9,0),0)</f>
        <v>0</v>
      </c>
      <c r="H51" s="7"/>
      <c r="I51" s="7">
        <f t="shared" ref="I51:I52" si="12">+G51+E51+C51</f>
        <v>8330405910</v>
      </c>
      <c r="J51" s="7"/>
      <c r="K51" s="1">
        <f t="shared" ref="K51:K52" si="13">+I51/$I$61</f>
        <v>2.7166032615690477E-2</v>
      </c>
      <c r="L51" s="7"/>
      <c r="M51" s="7">
        <f>IFERROR(VLOOKUP(A51,'درآمد سود سهام'!A:S,19,0),0)</f>
        <v>0</v>
      </c>
      <c r="N51" s="7"/>
      <c r="O51" s="7">
        <f>IFERROR(VLOOKUP(A51,'درآمد ناشی از تغییر قیمت اوراق'!A:Q,17,0),0)</f>
        <v>20129874943</v>
      </c>
      <c r="P51" s="7"/>
      <c r="Q51" s="7">
        <f>IFERROR(VLOOKUP(A51,'درآمد ناشی از فروش'!A:Q,17,0),0)</f>
        <v>10040772298</v>
      </c>
      <c r="R51" s="7"/>
      <c r="S51" s="7">
        <f t="shared" ref="S51:S52" si="14">+Q51+O51+M51</f>
        <v>30170647241</v>
      </c>
      <c r="T51" s="7"/>
      <c r="U51" s="1">
        <f t="shared" ref="U51:U52" si="15">+S51/$S$61</f>
        <v>1.0500308549916387E-3</v>
      </c>
    </row>
    <row r="52" spans="1:21" ht="21" x14ac:dyDescent="0.55000000000000004">
      <c r="A52" s="21" t="s">
        <v>111</v>
      </c>
      <c r="C52" s="7">
        <f>IFERROR(VLOOKUP(A52,'درآمد سود سهام'!A:S,13,0),0)</f>
        <v>0</v>
      </c>
      <c r="D52" s="7"/>
      <c r="E52" s="7">
        <f>IFERROR(VLOOKUP(A52,'درآمد ناشی از تغییر قیمت اوراق'!A:Q,9,0),0)</f>
        <v>30894356834</v>
      </c>
      <c r="F52" s="7"/>
      <c r="G52" s="7">
        <f>IFERROR(VLOOKUP(A52,'درآمد ناشی از فروش'!A:Q,9,0),0)</f>
        <v>0</v>
      </c>
      <c r="H52" s="7"/>
      <c r="I52" s="7">
        <f t="shared" si="12"/>
        <v>30894356834</v>
      </c>
      <c r="J52" s="7"/>
      <c r="K52" s="1">
        <f t="shared" si="13"/>
        <v>0.10074864471918921</v>
      </c>
      <c r="L52" s="7"/>
      <c r="M52" s="7">
        <f>IFERROR(VLOOKUP(A52,'درآمد سود سهام'!A:S,19,0),0)</f>
        <v>5302485151</v>
      </c>
      <c r="N52" s="7"/>
      <c r="O52" s="7">
        <f>IFERROR(VLOOKUP(A52,'درآمد ناشی از تغییر قیمت اوراق'!A:Q,17,0),0)</f>
        <v>59507469176</v>
      </c>
      <c r="P52" s="7"/>
      <c r="Q52" s="7">
        <f>IFERROR(VLOOKUP(A52,'درآمد ناشی از فروش'!A:Q,17,0),0)</f>
        <v>-385886926</v>
      </c>
      <c r="R52" s="7"/>
      <c r="S52" s="7">
        <f t="shared" si="14"/>
        <v>64424067401</v>
      </c>
      <c r="T52" s="7"/>
      <c r="U52" s="1">
        <f t="shared" si="15"/>
        <v>2.2421547020437349E-3</v>
      </c>
    </row>
    <row r="53" spans="1:21" ht="21" x14ac:dyDescent="0.55000000000000004">
      <c r="A53" s="21" t="s">
        <v>109</v>
      </c>
      <c r="C53" s="7">
        <f>IFERROR(VLOOKUP(A53,'درآمد سود سهام'!A:S,13,0),0)</f>
        <v>0</v>
      </c>
      <c r="D53" s="7"/>
      <c r="E53" s="7">
        <f>IFERROR(VLOOKUP(A53,'درآمد ناشی از تغییر قیمت اوراق'!A:Q,9,0),0)</f>
        <v>0</v>
      </c>
      <c r="F53" s="7"/>
      <c r="G53" s="7">
        <f>IFERROR(VLOOKUP(A53,'درآمد ناشی از فروش'!A:Q,9,0),0)</f>
        <v>0</v>
      </c>
      <c r="H53" s="7"/>
      <c r="I53" s="7">
        <f t="shared" si="0"/>
        <v>0</v>
      </c>
      <c r="J53" s="7"/>
      <c r="K53" s="1">
        <f>+I53/$I$61</f>
        <v>0</v>
      </c>
      <c r="L53" s="7"/>
      <c r="M53" s="7">
        <f>IFERROR(VLOOKUP(A53,'درآمد سود سهام'!A:S,19,0),0)</f>
        <v>0</v>
      </c>
      <c r="N53" s="7"/>
      <c r="O53" s="7">
        <f>IFERROR(VLOOKUP(A53,'درآمد ناشی از تغییر قیمت اوراق'!A:Q,17,0),0)</f>
        <v>0</v>
      </c>
      <c r="P53" s="7"/>
      <c r="Q53" s="7">
        <f>IFERROR(VLOOKUP(A53,'درآمد ناشی از فروش'!A:Q,17,0),0)</f>
        <v>745333208</v>
      </c>
      <c r="R53" s="7"/>
      <c r="S53" s="7">
        <f t="shared" si="3"/>
        <v>745333208</v>
      </c>
      <c r="T53" s="7"/>
      <c r="U53" s="1">
        <f>+S53/$S$61</f>
        <v>2.5939876576010803E-5</v>
      </c>
    </row>
    <row r="54" spans="1:21" ht="21" x14ac:dyDescent="0.55000000000000004">
      <c r="A54" s="21" t="s">
        <v>51</v>
      </c>
      <c r="C54" s="7">
        <f>IFERROR(VLOOKUP(A54,'درآمد سود سهام'!A:S,13,0),0)</f>
        <v>0</v>
      </c>
      <c r="D54" s="7"/>
      <c r="E54" s="7">
        <f>IFERROR(VLOOKUP(A54,'درآمد ناشی از تغییر قیمت اوراق'!A:Q,9,0),0)</f>
        <v>55017248039</v>
      </c>
      <c r="F54" s="7"/>
      <c r="G54" s="7">
        <f>IFERROR(VLOOKUP(A54,'درآمد ناشی از فروش'!A:Q,9,0),0)</f>
        <v>5526522954</v>
      </c>
      <c r="H54" s="7"/>
      <c r="I54" s="7">
        <f t="shared" si="0"/>
        <v>60543770993</v>
      </c>
      <c r="J54" s="7"/>
      <c r="K54" s="1">
        <f>+I54/$I$61</f>
        <v>0.19743744485468093</v>
      </c>
      <c r="L54" s="7"/>
      <c r="M54" s="7">
        <f>IFERROR(VLOOKUP(A54,'درآمد سود سهام'!A:S,19,0),0)</f>
        <v>65414180083</v>
      </c>
      <c r="N54" s="7"/>
      <c r="O54" s="7">
        <f>IFERROR(VLOOKUP(A54,'درآمد ناشی از تغییر قیمت اوراق'!A:Q,17,0),0)</f>
        <v>925277309230</v>
      </c>
      <c r="P54" s="7"/>
      <c r="Q54" s="7">
        <f>IFERROR(VLOOKUP(A54,'درآمد ناشی از فروش'!A:Q,17,0),0)</f>
        <v>31549904579</v>
      </c>
      <c r="R54" s="7"/>
      <c r="S54" s="7">
        <f t="shared" si="3"/>
        <v>1022241393892</v>
      </c>
      <c r="T54" s="7"/>
      <c r="U54" s="1">
        <f>+S54/$S$61</f>
        <v>3.5577128865091068E-2</v>
      </c>
    </row>
    <row r="55" spans="1:21" ht="21" x14ac:dyDescent="0.55000000000000004">
      <c r="A55" s="21" t="s">
        <v>70</v>
      </c>
      <c r="C55" s="7">
        <f>IFERROR(VLOOKUP(A55,'درآمد سود سهام'!A:S,13,0),0)</f>
        <v>0</v>
      </c>
      <c r="D55" s="7"/>
      <c r="E55" s="7">
        <f>IFERROR(VLOOKUP(A55,'درآمد ناشی از تغییر قیمت اوراق'!A:Q,9,0),0)</f>
        <v>1128888989536</v>
      </c>
      <c r="F55" s="7"/>
      <c r="G55" s="7">
        <f>IFERROR(VLOOKUP(A55,'درآمد ناشی از فروش'!A:Q,9,0),0)</f>
        <v>0</v>
      </c>
      <c r="H55" s="7"/>
      <c r="I55" s="7">
        <f t="shared" si="0"/>
        <v>1128888989536</v>
      </c>
      <c r="J55" s="7"/>
      <c r="K55" s="1">
        <f>+I55/$I$61</f>
        <v>3.6813854499472813</v>
      </c>
      <c r="L55" s="7"/>
      <c r="M55" s="7">
        <f>IFERROR(VLOOKUP(A55,'درآمد سود سهام'!A:S,19,0),0)</f>
        <v>35652583498</v>
      </c>
      <c r="N55" s="7"/>
      <c r="O55" s="7">
        <f>IFERROR(VLOOKUP(A55,'درآمد ناشی از تغییر قیمت اوراق'!A:Q,17,0),0)</f>
        <v>4220830555023</v>
      </c>
      <c r="P55" s="7"/>
      <c r="Q55" s="7">
        <f>IFERROR(VLOOKUP(A55,'درآمد ناشی از فروش'!A:Q,17,0),0)</f>
        <v>245214835254</v>
      </c>
      <c r="R55" s="7"/>
      <c r="S55" s="7">
        <f t="shared" si="3"/>
        <v>4501697973775</v>
      </c>
      <c r="T55" s="7"/>
      <c r="U55" s="1">
        <f>+S55/$S$61</f>
        <v>0.15667286599982194</v>
      </c>
    </row>
    <row r="56" spans="1:21" ht="21" x14ac:dyDescent="0.55000000000000004">
      <c r="A56" s="21" t="s">
        <v>117</v>
      </c>
      <c r="C56" s="7">
        <f>IFERROR(VLOOKUP(A56,'درآمد سود سهام'!A:S,13,0),0)</f>
        <v>0</v>
      </c>
      <c r="D56" s="7"/>
      <c r="E56" s="7">
        <f>IFERROR(VLOOKUP(A56,'درآمد ناشی از تغییر قیمت اوراق'!A:Q,9,0),0)</f>
        <v>0</v>
      </c>
      <c r="F56" s="7"/>
      <c r="G56" s="7">
        <f>IFERROR(VLOOKUP(A56,'درآمد ناشی از فروش'!A:Q,9,0),0)</f>
        <v>0</v>
      </c>
      <c r="H56" s="7"/>
      <c r="I56" s="7">
        <f t="shared" ref="I56:I57" si="16">+G56+E56+C56</f>
        <v>0</v>
      </c>
      <c r="J56" s="7"/>
      <c r="K56" s="1">
        <f t="shared" ref="K56:K57" si="17">+I56/$I$61</f>
        <v>0</v>
      </c>
      <c r="L56" s="7"/>
      <c r="M56" s="7">
        <f>IFERROR(VLOOKUP(A56,'درآمد سود سهام'!A:S,19,0),0)</f>
        <v>0</v>
      </c>
      <c r="N56" s="7"/>
      <c r="O56" s="7">
        <f>IFERROR(VLOOKUP(A56,'درآمد ناشی از تغییر قیمت اوراق'!A:Q,17,0),0)</f>
        <v>0</v>
      </c>
      <c r="P56" s="7"/>
      <c r="Q56" s="7">
        <f>IFERROR(VLOOKUP(A56,'درآمد ناشی از فروش'!A:Q,17,0),0)</f>
        <v>-621880</v>
      </c>
      <c r="R56" s="7"/>
      <c r="S56" s="7">
        <f t="shared" ref="S56:S57" si="18">+Q56+O56+M56</f>
        <v>-621880</v>
      </c>
      <c r="T56" s="7"/>
      <c r="U56" s="1">
        <f t="shared" ref="U56:U57" si="19">+S56/$S$61</f>
        <v>-2.164332713468685E-8</v>
      </c>
    </row>
    <row r="57" spans="1:21" ht="21" x14ac:dyDescent="0.55000000000000004">
      <c r="A57" s="21" t="s">
        <v>114</v>
      </c>
      <c r="C57" s="7">
        <f>IFERROR(VLOOKUP(A57,'درآمد سود سهام'!A:S,13,0),0)</f>
        <v>0</v>
      </c>
      <c r="D57" s="7"/>
      <c r="E57" s="7">
        <f>IFERROR(VLOOKUP(A57,'درآمد ناشی از تغییر قیمت اوراق'!A:Q,9,0),0)</f>
        <v>0</v>
      </c>
      <c r="F57" s="7"/>
      <c r="G57" s="7">
        <f>IFERROR(VLOOKUP(A57,'درآمد ناشی از فروش'!A:Q,9,0),0)</f>
        <v>0</v>
      </c>
      <c r="H57" s="7"/>
      <c r="I57" s="7">
        <f t="shared" si="16"/>
        <v>0</v>
      </c>
      <c r="J57" s="7"/>
      <c r="K57" s="1">
        <f t="shared" si="17"/>
        <v>0</v>
      </c>
      <c r="L57" s="7"/>
      <c r="M57" s="7">
        <f>IFERROR(VLOOKUP(A57,'درآمد سود سهام'!A:S,19,0),0)</f>
        <v>0</v>
      </c>
      <c r="N57" s="7"/>
      <c r="O57" s="7">
        <f>IFERROR(VLOOKUP(A57,'درآمد ناشی از تغییر قیمت اوراق'!A:Q,17,0),0)</f>
        <v>0</v>
      </c>
      <c r="P57" s="7"/>
      <c r="Q57" s="7">
        <f>IFERROR(VLOOKUP(A57,'درآمد ناشی از فروش'!A:Q,17,0),0)</f>
        <v>-6521523128</v>
      </c>
      <c r="R57" s="7"/>
      <c r="S57" s="7">
        <f t="shared" si="18"/>
        <v>-6521523128</v>
      </c>
      <c r="T57" s="7"/>
      <c r="U57" s="1">
        <f t="shared" si="19"/>
        <v>-2.2696896262258033E-4</v>
      </c>
    </row>
    <row r="58" spans="1:21" ht="21" x14ac:dyDescent="0.55000000000000004">
      <c r="A58" s="21" t="s">
        <v>124</v>
      </c>
      <c r="C58" s="7">
        <f>IFERROR(VLOOKUP(A58,'درآمد سود سهام'!A:S,13,0),0)</f>
        <v>0</v>
      </c>
      <c r="D58" s="7"/>
      <c r="E58" s="7">
        <f>IFERROR(VLOOKUP(A58,'درآمد ناشی از تغییر قیمت اوراق'!A:Q,9,0),0)</f>
        <v>409679</v>
      </c>
      <c r="F58" s="7"/>
      <c r="G58" s="7">
        <f>IFERROR(VLOOKUP(A58,'درآمد ناشی از فروش'!A:Q,9,0),0)</f>
        <v>0</v>
      </c>
      <c r="H58" s="7"/>
      <c r="I58" s="7">
        <f t="shared" ref="I58" si="20">+G58+E58+C58</f>
        <v>409679</v>
      </c>
      <c r="J58" s="7"/>
      <c r="K58" s="1">
        <f t="shared" ref="K58" si="21">+I58/$I$61</f>
        <v>1.3359916907054363E-6</v>
      </c>
      <c r="L58" s="7"/>
      <c r="M58" s="7">
        <f>IFERROR(VLOOKUP(A58,'درآمد سود سهام'!A:S,19,0),0)</f>
        <v>0</v>
      </c>
      <c r="N58" s="7"/>
      <c r="O58" s="7">
        <f>IFERROR(VLOOKUP(A58,'درآمد ناشی از تغییر قیمت اوراق'!A:Q,17,0),0)</f>
        <v>409679</v>
      </c>
      <c r="P58" s="7"/>
      <c r="Q58" s="7">
        <f>IFERROR(VLOOKUP(A58,'درآمد ناشی از فروش'!A:Q,17,0),0)</f>
        <v>0</v>
      </c>
      <c r="R58" s="7"/>
      <c r="S58" s="7">
        <f t="shared" ref="S58" si="22">+Q58+O58+M58</f>
        <v>409679</v>
      </c>
      <c r="T58" s="7"/>
      <c r="U58" s="1">
        <f t="shared" ref="U58" si="23">+S58/$S$61</f>
        <v>1.4258082937562511E-8</v>
      </c>
    </row>
    <row r="59" spans="1:21" ht="21" x14ac:dyDescent="0.55000000000000004">
      <c r="A59" s="21" t="s">
        <v>67</v>
      </c>
      <c r="C59" s="7">
        <f>IFERROR(VLOOKUP(A59,'درآمد سود سهام'!A:S,13,0),0)</f>
        <v>0</v>
      </c>
      <c r="D59" s="7"/>
      <c r="E59" s="7">
        <f>IFERROR(VLOOKUP(A59,'درآمد ناشی از تغییر قیمت اوراق'!A:Q,9,0),0)</f>
        <v>-151462919118</v>
      </c>
      <c r="F59" s="7"/>
      <c r="G59" s="7">
        <f>IFERROR(VLOOKUP(A59,'درآمد ناشی از فروش'!A:Q,9,0),0)</f>
        <v>5853549210</v>
      </c>
      <c r="H59" s="7"/>
      <c r="I59" s="7">
        <f t="shared" si="0"/>
        <v>-145609369908</v>
      </c>
      <c r="J59" s="7"/>
      <c r="K59" s="1">
        <f>+I59/$I$61</f>
        <v>-0.47484227477108226</v>
      </c>
      <c r="L59" s="7"/>
      <c r="M59" s="7">
        <f>IFERROR(VLOOKUP(A59,'درآمد سود سهام'!A:S,19,0),0)</f>
        <v>25719343938</v>
      </c>
      <c r="N59" s="7"/>
      <c r="O59" s="7">
        <f>IFERROR(VLOOKUP(A59,'درآمد ناشی از تغییر قیمت اوراق'!A:Q,17,0),0)</f>
        <v>445201270980</v>
      </c>
      <c r="P59" s="7"/>
      <c r="Q59" s="7">
        <f>IFERROR(VLOOKUP(A59,'درآمد ناشی از فروش'!A:Q,17,0),0)</f>
        <v>5416310295</v>
      </c>
      <c r="R59" s="7"/>
      <c r="S59" s="7">
        <f t="shared" si="3"/>
        <v>476336925213</v>
      </c>
      <c r="T59" s="7"/>
      <c r="U59" s="1">
        <f>+S59/$S$61</f>
        <v>1.6577982727722106E-2</v>
      </c>
    </row>
    <row r="60" spans="1:21" ht="21.75" thickBot="1" x14ac:dyDescent="0.6">
      <c r="A60" s="21" t="s">
        <v>121</v>
      </c>
      <c r="C60" s="7">
        <f>IFERROR(VLOOKUP(A60,'درآمد سود سهام'!A:S,13,0),0)</f>
        <v>0</v>
      </c>
      <c r="D60" s="7"/>
      <c r="E60" s="7">
        <f>IFERROR(VLOOKUP(A60,'درآمد ناشی از تغییر قیمت اوراق'!A:Q,9,0),0)</f>
        <v>0</v>
      </c>
      <c r="F60" s="7"/>
      <c r="G60" s="7">
        <f>IFERROR(VLOOKUP(A60,'درآمد ناشی از فروش'!A:Q,9,0),0)</f>
        <v>0</v>
      </c>
      <c r="H60" s="7"/>
      <c r="I60" s="7">
        <f t="shared" ref="I60" si="24">+G60+E60+C60</f>
        <v>0</v>
      </c>
      <c r="J60" s="7"/>
      <c r="K60" s="1">
        <f>+I60/$I$61</f>
        <v>0</v>
      </c>
      <c r="L60" s="7"/>
      <c r="M60" s="7">
        <f>IFERROR(VLOOKUP(A60,'درآمد سود سهام'!A:S,19,0),0)</f>
        <v>0</v>
      </c>
      <c r="N60" s="7"/>
      <c r="O60" s="7">
        <f>IFERROR(VLOOKUP(A60,'درآمد ناشی از تغییر قیمت اوراق'!A:Q,17,0),0)</f>
        <v>0</v>
      </c>
      <c r="P60" s="7"/>
      <c r="Q60" s="7">
        <f>IFERROR(VLOOKUP(A60,'درآمد ناشی از فروش'!A:Q,17,0),0)</f>
        <v>1998164249</v>
      </c>
      <c r="R60" s="7"/>
      <c r="S60" s="7">
        <f t="shared" ref="S60" si="25">+Q60+O60+M60</f>
        <v>1998164249</v>
      </c>
      <c r="T60" s="7"/>
      <c r="U60" s="1">
        <f>+S60/$S$61</f>
        <v>6.9542230832223052E-5</v>
      </c>
    </row>
    <row r="61" spans="1:21" s="21" customFormat="1" ht="21.75" thickBot="1" x14ac:dyDescent="0.6">
      <c r="A61" s="21" t="s">
        <v>15</v>
      </c>
      <c r="C61" s="8">
        <f>SUM(C8:C60)</f>
        <v>195855703523</v>
      </c>
      <c r="D61" s="3"/>
      <c r="E61" s="8">
        <f>SUM(E8:E60)</f>
        <v>-1565773572473</v>
      </c>
      <c r="F61" s="3"/>
      <c r="G61" s="8">
        <f>SUM(G8:G60)</f>
        <v>1676565734240</v>
      </c>
      <c r="H61" s="3"/>
      <c r="I61" s="8">
        <f>SUM(I8:I60)</f>
        <v>306647865290</v>
      </c>
      <c r="J61" s="3"/>
      <c r="K61" s="9">
        <f>SUM(K8:K60)</f>
        <v>1.0000000000000002</v>
      </c>
      <c r="L61" s="3"/>
      <c r="M61" s="8">
        <f>SUM(M8:M60)</f>
        <v>1693823371905</v>
      </c>
      <c r="N61" s="3"/>
      <c r="O61" s="8">
        <f>SUM(O8:O60)</f>
        <v>24483688217908</v>
      </c>
      <c r="P61" s="3"/>
      <c r="Q61" s="8">
        <f>SUM(Q8:Q60)</f>
        <v>2555593820923</v>
      </c>
      <c r="R61" s="3"/>
      <c r="S61" s="8">
        <f>SUM(S8:S60)</f>
        <v>28733105410736</v>
      </c>
      <c r="T61" s="3"/>
      <c r="U61" s="9">
        <f>SUM(U8:U60)</f>
        <v>1</v>
      </c>
    </row>
    <row r="62" spans="1:21" ht="19.5" thickTop="1" x14ac:dyDescent="0.45"/>
  </sheetData>
  <mergeCells count="6">
    <mergeCell ref="A2:U2"/>
    <mergeCell ref="A3:U3"/>
    <mergeCell ref="A4:U4"/>
    <mergeCell ref="A6:A7"/>
    <mergeCell ref="C6:K6"/>
    <mergeCell ref="M6:U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1C1C-66B0-469B-A3F3-E06C1F03A7A2}">
  <dimension ref="A2:S48"/>
  <sheetViews>
    <sheetView rightToLeft="1" topLeftCell="A26" zoomScale="90" zoomScaleNormal="90" workbookViewId="0">
      <selection activeCell="Y9" sqref="Y9:Y50"/>
    </sheetView>
  </sheetViews>
  <sheetFormatPr defaultRowHeight="18.75" x14ac:dyDescent="0.2"/>
  <cols>
    <col min="1" max="1" width="24" style="7" bestFit="1" customWidth="1"/>
    <col min="2" max="2" width="0.875" style="7" customWidth="1"/>
    <col min="3" max="3" width="17.5" style="7" customWidth="1"/>
    <col min="4" max="4" width="0.875" style="7" customWidth="1"/>
    <col min="5" max="5" width="30.625" style="7" customWidth="1"/>
    <col min="6" max="6" width="0.875" style="7" customWidth="1"/>
    <col min="7" max="7" width="21" style="7" customWidth="1"/>
    <col min="8" max="8" width="0.875" style="7" customWidth="1"/>
    <col min="9" max="9" width="20.125" style="7" customWidth="1"/>
    <col min="10" max="10" width="0.875" style="7" customWidth="1"/>
    <col min="11" max="11" width="17.5" style="7" customWidth="1"/>
    <col min="12" max="12" width="0.875" style="7" customWidth="1"/>
    <col min="13" max="13" width="21" style="7" customWidth="1"/>
    <col min="14" max="14" width="0.875" style="7" customWidth="1"/>
    <col min="15" max="15" width="20.125" style="7" customWidth="1"/>
    <col min="16" max="16" width="0.875" style="7" customWidth="1"/>
    <col min="17" max="17" width="18.75" style="7" bestFit="1" customWidth="1"/>
    <col min="18" max="18" width="0.875" style="7" customWidth="1"/>
    <col min="19" max="19" width="21" style="7" customWidth="1"/>
    <col min="20" max="20" width="0.875" style="7" customWidth="1"/>
    <col min="21" max="21" width="12.125" style="7" bestFit="1" customWidth="1"/>
    <col min="22" max="16384" width="9" style="7"/>
  </cols>
  <sheetData>
    <row r="2" spans="1:19" ht="26.25" x14ac:dyDescent="0.2">
      <c r="A2" s="61" t="s">
        <v>71</v>
      </c>
      <c r="B2" s="61" t="s">
        <v>0</v>
      </c>
      <c r="C2" s="61" t="s">
        <v>0</v>
      </c>
      <c r="D2" s="61" t="s">
        <v>0</v>
      </c>
      <c r="E2" s="61" t="s">
        <v>0</v>
      </c>
      <c r="F2" s="61" t="s">
        <v>0</v>
      </c>
      <c r="G2" s="61" t="s">
        <v>0</v>
      </c>
      <c r="H2" s="61" t="s">
        <v>0</v>
      </c>
      <c r="I2" s="61" t="s">
        <v>0</v>
      </c>
      <c r="J2" s="61" t="s">
        <v>0</v>
      </c>
      <c r="K2" s="61" t="s">
        <v>0</v>
      </c>
      <c r="L2" s="61" t="s">
        <v>0</v>
      </c>
      <c r="M2" s="61" t="s">
        <v>0</v>
      </c>
      <c r="N2" s="61" t="s">
        <v>0</v>
      </c>
      <c r="O2" s="61" t="s">
        <v>0</v>
      </c>
      <c r="P2" s="61" t="s">
        <v>0</v>
      </c>
      <c r="Q2" s="61" t="s">
        <v>0</v>
      </c>
      <c r="R2" s="61" t="s">
        <v>0</v>
      </c>
      <c r="S2" s="61" t="s">
        <v>0</v>
      </c>
    </row>
    <row r="3" spans="1:19" ht="26.25" x14ac:dyDescent="0.2">
      <c r="A3" s="61" t="s">
        <v>23</v>
      </c>
      <c r="B3" s="61" t="s">
        <v>23</v>
      </c>
      <c r="C3" s="61" t="s">
        <v>23</v>
      </c>
      <c r="D3" s="61" t="s">
        <v>23</v>
      </c>
      <c r="E3" s="61" t="s">
        <v>23</v>
      </c>
      <c r="F3" s="61" t="s">
        <v>23</v>
      </c>
      <c r="G3" s="61" t="s">
        <v>23</v>
      </c>
      <c r="H3" s="61" t="s">
        <v>23</v>
      </c>
      <c r="I3" s="61" t="s">
        <v>23</v>
      </c>
      <c r="J3" s="61" t="s">
        <v>23</v>
      </c>
      <c r="K3" s="61" t="s">
        <v>23</v>
      </c>
      <c r="L3" s="61" t="s">
        <v>23</v>
      </c>
      <c r="M3" s="61" t="s">
        <v>23</v>
      </c>
      <c r="N3" s="61" t="s">
        <v>23</v>
      </c>
      <c r="O3" s="61" t="s">
        <v>23</v>
      </c>
      <c r="P3" s="61" t="s">
        <v>23</v>
      </c>
      <c r="Q3" s="61" t="s">
        <v>23</v>
      </c>
      <c r="R3" s="61" t="s">
        <v>23</v>
      </c>
      <c r="S3" s="61" t="s">
        <v>23</v>
      </c>
    </row>
    <row r="4" spans="1:19" ht="26.25" x14ac:dyDescent="0.2">
      <c r="A4" s="61" t="str">
        <f>+سهام!A4</f>
        <v>برای ماه منتهی به 1405/06/31</v>
      </c>
      <c r="B4" s="61" t="s">
        <v>2</v>
      </c>
      <c r="C4" s="61" t="s">
        <v>2</v>
      </c>
      <c r="D4" s="61" t="s">
        <v>2</v>
      </c>
      <c r="E4" s="61" t="s">
        <v>2</v>
      </c>
      <c r="F4" s="61" t="s">
        <v>2</v>
      </c>
      <c r="G4" s="61" t="s">
        <v>2</v>
      </c>
      <c r="H4" s="61" t="s">
        <v>2</v>
      </c>
      <c r="I4" s="61" t="s">
        <v>2</v>
      </c>
      <c r="J4" s="61" t="s">
        <v>2</v>
      </c>
      <c r="K4" s="61" t="s">
        <v>2</v>
      </c>
      <c r="L4" s="61" t="s">
        <v>2</v>
      </c>
      <c r="M4" s="61" t="s">
        <v>2</v>
      </c>
      <c r="N4" s="61" t="s">
        <v>2</v>
      </c>
      <c r="O4" s="61" t="s">
        <v>2</v>
      </c>
      <c r="P4" s="61" t="s">
        <v>2</v>
      </c>
      <c r="Q4" s="61" t="s">
        <v>2</v>
      </c>
      <c r="R4" s="61" t="s">
        <v>2</v>
      </c>
      <c r="S4" s="61" t="s">
        <v>2</v>
      </c>
    </row>
    <row r="6" spans="1:19" ht="27" thickBot="1" x14ac:dyDescent="0.25">
      <c r="A6" s="64" t="s">
        <v>3</v>
      </c>
      <c r="C6" s="64" t="s">
        <v>80</v>
      </c>
      <c r="D6" s="64" t="s">
        <v>80</v>
      </c>
      <c r="E6" s="64" t="s">
        <v>80</v>
      </c>
      <c r="F6" s="64" t="s">
        <v>80</v>
      </c>
      <c r="G6" s="64" t="s">
        <v>80</v>
      </c>
      <c r="I6" s="64" t="s">
        <v>25</v>
      </c>
      <c r="J6" s="64" t="s">
        <v>25</v>
      </c>
      <c r="K6" s="64" t="s">
        <v>25</v>
      </c>
      <c r="L6" s="64" t="s">
        <v>25</v>
      </c>
      <c r="M6" s="64" t="s">
        <v>25</v>
      </c>
      <c r="O6" s="64" t="s">
        <v>26</v>
      </c>
      <c r="P6" s="64" t="s">
        <v>26</v>
      </c>
      <c r="Q6" s="64" t="s">
        <v>26</v>
      </c>
      <c r="R6" s="64" t="s">
        <v>26</v>
      </c>
      <c r="S6" s="64" t="s">
        <v>26</v>
      </c>
    </row>
    <row r="7" spans="1:19" ht="27" thickBot="1" x14ac:dyDescent="0.25">
      <c r="A7" s="64" t="s">
        <v>3</v>
      </c>
      <c r="C7" s="54" t="s">
        <v>81</v>
      </c>
      <c r="E7" s="54" t="s">
        <v>82</v>
      </c>
      <c r="G7" s="54" t="s">
        <v>83</v>
      </c>
      <c r="I7" s="54" t="s">
        <v>84</v>
      </c>
      <c r="K7" s="54" t="s">
        <v>29</v>
      </c>
      <c r="M7" s="54" t="s">
        <v>85</v>
      </c>
      <c r="O7" s="54" t="s">
        <v>84</v>
      </c>
      <c r="Q7" s="54" t="s">
        <v>29</v>
      </c>
      <c r="S7" s="54" t="s">
        <v>85</v>
      </c>
    </row>
    <row r="8" spans="1:19" s="33" customFormat="1" ht="22.5" customHeight="1" x14ac:dyDescent="0.2">
      <c r="A8" s="33" t="s">
        <v>66</v>
      </c>
      <c r="C8" s="33" t="s">
        <v>115</v>
      </c>
      <c r="E8" s="33">
        <v>0</v>
      </c>
      <c r="G8" s="33">
        <v>0</v>
      </c>
      <c r="I8" s="50">
        <v>0</v>
      </c>
      <c r="J8" s="50"/>
      <c r="K8" s="50">
        <v>0</v>
      </c>
      <c r="L8" s="50"/>
      <c r="M8" s="50">
        <v>0</v>
      </c>
      <c r="N8" s="50"/>
      <c r="O8" s="50">
        <v>3272718487</v>
      </c>
      <c r="P8" s="50"/>
      <c r="Q8" s="50">
        <v>-78755258</v>
      </c>
      <c r="R8" s="50"/>
      <c r="S8" s="50">
        <f>+O8+Q8</f>
        <v>3193963229</v>
      </c>
    </row>
    <row r="9" spans="1:19" s="33" customFormat="1" ht="22.5" customHeight="1" x14ac:dyDescent="0.2">
      <c r="A9" s="33" t="s">
        <v>96</v>
      </c>
      <c r="C9" s="33" t="s">
        <v>115</v>
      </c>
      <c r="E9" s="33">
        <v>0</v>
      </c>
      <c r="G9" s="33">
        <v>0</v>
      </c>
      <c r="I9" s="50">
        <v>0</v>
      </c>
      <c r="J9" s="50"/>
      <c r="K9" s="50">
        <v>0</v>
      </c>
      <c r="L9" s="50"/>
      <c r="M9" s="50">
        <v>0</v>
      </c>
      <c r="N9" s="50"/>
      <c r="O9" s="50">
        <v>22893555300</v>
      </c>
      <c r="P9" s="50"/>
      <c r="Q9" s="50">
        <v>-758064745</v>
      </c>
      <c r="R9" s="50"/>
      <c r="S9" s="50">
        <f t="shared" ref="S9:S46" si="0">+O9+Q9</f>
        <v>22135490555</v>
      </c>
    </row>
    <row r="10" spans="1:19" s="33" customFormat="1" ht="22.5" customHeight="1" x14ac:dyDescent="0.2">
      <c r="A10" s="33" t="s">
        <v>91</v>
      </c>
      <c r="C10" s="33" t="s">
        <v>115</v>
      </c>
      <c r="E10" s="33">
        <v>0</v>
      </c>
      <c r="G10" s="33">
        <v>0</v>
      </c>
      <c r="I10" s="50">
        <v>0</v>
      </c>
      <c r="J10" s="50"/>
      <c r="K10" s="50">
        <v>0</v>
      </c>
      <c r="L10" s="50"/>
      <c r="M10" s="50">
        <v>0</v>
      </c>
      <c r="N10" s="50"/>
      <c r="O10" s="50">
        <v>10572261900</v>
      </c>
      <c r="P10" s="50"/>
      <c r="Q10" s="50">
        <v>-1148878277</v>
      </c>
      <c r="R10" s="50"/>
      <c r="S10" s="50">
        <f t="shared" ref="S10:S15" si="1">+O10+Q10</f>
        <v>9423383623</v>
      </c>
    </row>
    <row r="11" spans="1:19" s="33" customFormat="1" ht="22.5" customHeight="1" x14ac:dyDescent="0.2">
      <c r="A11" s="33" t="s">
        <v>61</v>
      </c>
      <c r="C11" s="33" t="s">
        <v>115</v>
      </c>
      <c r="E11" s="33">
        <v>0</v>
      </c>
      <c r="G11" s="33">
        <v>0</v>
      </c>
      <c r="I11" s="50">
        <v>0</v>
      </c>
      <c r="J11" s="50"/>
      <c r="K11" s="50">
        <v>0</v>
      </c>
      <c r="L11" s="50"/>
      <c r="M11" s="50">
        <v>0</v>
      </c>
      <c r="N11" s="50"/>
      <c r="O11" s="50">
        <v>12304744804</v>
      </c>
      <c r="P11" s="50"/>
      <c r="Q11" s="50">
        <v>-1146404795</v>
      </c>
      <c r="R11" s="50"/>
      <c r="S11" s="50">
        <f t="shared" si="1"/>
        <v>11158340009</v>
      </c>
    </row>
    <row r="12" spans="1:19" s="33" customFormat="1" ht="22.5" customHeight="1" x14ac:dyDescent="0.2">
      <c r="A12" s="33" t="s">
        <v>95</v>
      </c>
      <c r="C12" s="33" t="s">
        <v>115</v>
      </c>
      <c r="E12" s="33">
        <v>0</v>
      </c>
      <c r="G12" s="33">
        <v>0</v>
      </c>
      <c r="I12" s="50">
        <v>0</v>
      </c>
      <c r="J12" s="50"/>
      <c r="K12" s="50">
        <v>0</v>
      </c>
      <c r="L12" s="50"/>
      <c r="M12" s="50">
        <v>0</v>
      </c>
      <c r="N12" s="50"/>
      <c r="O12" s="50">
        <v>239480363</v>
      </c>
      <c r="P12" s="50"/>
      <c r="Q12" s="50">
        <v>0</v>
      </c>
      <c r="R12" s="50"/>
      <c r="S12" s="50">
        <f t="shared" si="1"/>
        <v>239480363</v>
      </c>
    </row>
    <row r="13" spans="1:19" s="33" customFormat="1" ht="22.5" customHeight="1" x14ac:dyDescent="0.2">
      <c r="A13" s="33" t="s">
        <v>60</v>
      </c>
      <c r="C13" s="33" t="s">
        <v>115</v>
      </c>
      <c r="E13" s="33">
        <v>0</v>
      </c>
      <c r="G13" s="33">
        <v>0</v>
      </c>
      <c r="I13" s="50">
        <v>0</v>
      </c>
      <c r="J13" s="50"/>
      <c r="K13" s="50">
        <v>0</v>
      </c>
      <c r="L13" s="50"/>
      <c r="M13" s="50">
        <v>0</v>
      </c>
      <c r="N13" s="50"/>
      <c r="O13" s="50">
        <v>92485778820</v>
      </c>
      <c r="P13" s="50"/>
      <c r="Q13" s="50">
        <v>-3650754427</v>
      </c>
      <c r="R13" s="50"/>
      <c r="S13" s="50">
        <f t="shared" si="1"/>
        <v>88835024393</v>
      </c>
    </row>
    <row r="14" spans="1:19" s="33" customFormat="1" ht="22.5" customHeight="1" x14ac:dyDescent="0.2">
      <c r="A14" s="33" t="s">
        <v>67</v>
      </c>
      <c r="C14" s="33" t="s">
        <v>115</v>
      </c>
      <c r="E14" s="33">
        <v>0</v>
      </c>
      <c r="G14" s="33">
        <v>0</v>
      </c>
      <c r="I14" s="50">
        <v>0</v>
      </c>
      <c r="J14" s="50"/>
      <c r="K14" s="50">
        <v>0</v>
      </c>
      <c r="L14" s="50"/>
      <c r="M14" s="50">
        <v>0</v>
      </c>
      <c r="N14" s="50"/>
      <c r="O14" s="50">
        <v>26983125400</v>
      </c>
      <c r="P14" s="50"/>
      <c r="Q14" s="50">
        <v>-1263781462</v>
      </c>
      <c r="R14" s="50"/>
      <c r="S14" s="50">
        <f t="shared" si="1"/>
        <v>25719343938</v>
      </c>
    </row>
    <row r="15" spans="1:19" s="33" customFormat="1" ht="22.5" customHeight="1" x14ac:dyDescent="0.2">
      <c r="A15" s="33" t="s">
        <v>92</v>
      </c>
      <c r="C15" s="33" t="s">
        <v>115</v>
      </c>
      <c r="E15" s="33">
        <v>0</v>
      </c>
      <c r="G15" s="33">
        <v>0</v>
      </c>
      <c r="I15" s="50">
        <v>0</v>
      </c>
      <c r="J15" s="50"/>
      <c r="K15" s="50">
        <v>0</v>
      </c>
      <c r="L15" s="50"/>
      <c r="M15" s="50">
        <v>0</v>
      </c>
      <c r="N15" s="50"/>
      <c r="O15" s="50">
        <v>4348823400</v>
      </c>
      <c r="P15" s="50"/>
      <c r="Q15" s="50">
        <v>0</v>
      </c>
      <c r="R15" s="50"/>
      <c r="S15" s="50">
        <f t="shared" si="1"/>
        <v>4348823400</v>
      </c>
    </row>
    <row r="16" spans="1:19" s="33" customFormat="1" ht="22.5" customHeight="1" x14ac:dyDescent="0.2">
      <c r="A16" s="33" t="s">
        <v>59</v>
      </c>
      <c r="C16" s="33" t="s">
        <v>115</v>
      </c>
      <c r="E16" s="33">
        <v>0</v>
      </c>
      <c r="G16" s="33">
        <v>0</v>
      </c>
      <c r="I16" s="50">
        <v>0</v>
      </c>
      <c r="J16" s="50"/>
      <c r="K16" s="50">
        <v>0</v>
      </c>
      <c r="L16" s="50"/>
      <c r="M16" s="50">
        <v>0</v>
      </c>
      <c r="N16" s="50"/>
      <c r="O16" s="50">
        <v>79421748000</v>
      </c>
      <c r="P16" s="50"/>
      <c r="Q16" s="50">
        <v>0</v>
      </c>
      <c r="R16" s="50"/>
      <c r="S16" s="50">
        <f t="shared" si="0"/>
        <v>79421748000</v>
      </c>
    </row>
    <row r="17" spans="1:19" s="33" customFormat="1" ht="22.5" customHeight="1" x14ac:dyDescent="0.2">
      <c r="A17" s="33" t="s">
        <v>51</v>
      </c>
      <c r="C17" s="33" t="s">
        <v>115</v>
      </c>
      <c r="E17" s="33">
        <v>0</v>
      </c>
      <c r="G17" s="33">
        <v>0</v>
      </c>
      <c r="I17" s="50">
        <v>0</v>
      </c>
      <c r="J17" s="50"/>
      <c r="K17" s="50">
        <v>0</v>
      </c>
      <c r="L17" s="50"/>
      <c r="M17" s="50">
        <v>0</v>
      </c>
      <c r="N17" s="50"/>
      <c r="O17" s="50">
        <v>72851682750</v>
      </c>
      <c r="P17" s="50"/>
      <c r="Q17" s="50">
        <v>-7437502667</v>
      </c>
      <c r="R17" s="50"/>
      <c r="S17" s="50">
        <f t="shared" si="0"/>
        <v>65414180083</v>
      </c>
    </row>
    <row r="18" spans="1:19" s="33" customFormat="1" ht="22.5" customHeight="1" x14ac:dyDescent="0.2">
      <c r="A18" s="33" t="s">
        <v>98</v>
      </c>
      <c r="C18" s="33" t="s">
        <v>115</v>
      </c>
      <c r="E18" s="33">
        <v>0</v>
      </c>
      <c r="G18" s="33">
        <v>0</v>
      </c>
      <c r="I18" s="50">
        <v>0</v>
      </c>
      <c r="J18" s="50"/>
      <c r="K18" s="50">
        <v>0</v>
      </c>
      <c r="L18" s="50"/>
      <c r="M18" s="50">
        <v>0</v>
      </c>
      <c r="N18" s="50"/>
      <c r="O18" s="50">
        <v>7916247000</v>
      </c>
      <c r="P18" s="50"/>
      <c r="Q18" s="50">
        <v>-226479455</v>
      </c>
      <c r="R18" s="50"/>
      <c r="S18" s="50">
        <f t="shared" si="0"/>
        <v>7689767545</v>
      </c>
    </row>
    <row r="19" spans="1:19" s="33" customFormat="1" ht="22.5" customHeight="1" x14ac:dyDescent="0.2">
      <c r="A19" s="33" t="s">
        <v>46</v>
      </c>
      <c r="C19" s="33" t="s">
        <v>115</v>
      </c>
      <c r="E19" s="33">
        <v>0</v>
      </c>
      <c r="G19" s="33">
        <v>0</v>
      </c>
      <c r="I19" s="50">
        <v>0</v>
      </c>
      <c r="J19" s="50"/>
      <c r="K19" s="50">
        <v>0</v>
      </c>
      <c r="L19" s="50"/>
      <c r="M19" s="50">
        <v>0</v>
      </c>
      <c r="N19" s="50"/>
      <c r="O19" s="50">
        <v>71407953040</v>
      </c>
      <c r="P19" s="50"/>
      <c r="Q19" s="50">
        <v>-3928592886</v>
      </c>
      <c r="R19" s="50"/>
      <c r="S19" s="50">
        <f t="shared" si="0"/>
        <v>67479360154</v>
      </c>
    </row>
    <row r="20" spans="1:19" s="33" customFormat="1" ht="22.5" customHeight="1" x14ac:dyDescent="0.2">
      <c r="A20" s="33" t="s">
        <v>58</v>
      </c>
      <c r="C20" s="33" t="s">
        <v>115</v>
      </c>
      <c r="E20" s="33">
        <v>0</v>
      </c>
      <c r="G20" s="33">
        <v>0</v>
      </c>
      <c r="I20" s="50">
        <v>0</v>
      </c>
      <c r="J20" s="50"/>
      <c r="K20" s="50">
        <v>0</v>
      </c>
      <c r="L20" s="50"/>
      <c r="M20" s="50">
        <v>0</v>
      </c>
      <c r="N20" s="50"/>
      <c r="O20" s="50">
        <v>64677847740</v>
      </c>
      <c r="P20" s="50"/>
      <c r="Q20" s="50">
        <v>-6279791030</v>
      </c>
      <c r="R20" s="50"/>
      <c r="S20" s="50">
        <f t="shared" si="0"/>
        <v>58398056710</v>
      </c>
    </row>
    <row r="21" spans="1:19" s="33" customFormat="1" ht="22.5" customHeight="1" x14ac:dyDescent="0.2">
      <c r="A21" s="33" t="s">
        <v>52</v>
      </c>
      <c r="C21" s="33" t="s">
        <v>115</v>
      </c>
      <c r="E21" s="33">
        <v>0</v>
      </c>
      <c r="G21" s="33">
        <v>0</v>
      </c>
      <c r="I21" s="50">
        <v>0</v>
      </c>
      <c r="J21" s="50"/>
      <c r="K21" s="50">
        <v>0</v>
      </c>
      <c r="L21" s="50"/>
      <c r="M21" s="50">
        <v>0</v>
      </c>
      <c r="N21" s="50"/>
      <c r="O21" s="50">
        <v>160246124640</v>
      </c>
      <c r="P21" s="50"/>
      <c r="Q21" s="50">
        <v>-9304613689</v>
      </c>
      <c r="R21" s="50"/>
      <c r="S21" s="50">
        <f t="shared" si="0"/>
        <v>150941510951</v>
      </c>
    </row>
    <row r="22" spans="1:19" s="33" customFormat="1" ht="22.5" customHeight="1" x14ac:dyDescent="0.2">
      <c r="A22" s="33" t="s">
        <v>69</v>
      </c>
      <c r="C22" s="33" t="s">
        <v>115</v>
      </c>
      <c r="E22" s="33">
        <v>0</v>
      </c>
      <c r="G22" s="33">
        <v>0</v>
      </c>
      <c r="I22" s="50">
        <v>0</v>
      </c>
      <c r="J22" s="50"/>
      <c r="K22" s="50">
        <v>0</v>
      </c>
      <c r="L22" s="50"/>
      <c r="M22" s="50">
        <v>0</v>
      </c>
      <c r="N22" s="50"/>
      <c r="O22" s="50">
        <v>64578371000</v>
      </c>
      <c r="P22" s="50"/>
      <c r="Q22" s="50">
        <v>-1300235658</v>
      </c>
      <c r="R22" s="50"/>
      <c r="S22" s="50">
        <f t="shared" si="0"/>
        <v>63278135342</v>
      </c>
    </row>
    <row r="23" spans="1:19" s="33" customFormat="1" ht="22.5" customHeight="1" x14ac:dyDescent="0.2">
      <c r="A23" s="33" t="s">
        <v>116</v>
      </c>
      <c r="C23" s="33" t="s">
        <v>115</v>
      </c>
      <c r="E23" s="33">
        <v>0</v>
      </c>
      <c r="G23" s="33">
        <v>0</v>
      </c>
      <c r="I23" s="50">
        <v>0</v>
      </c>
      <c r="J23" s="50"/>
      <c r="K23" s="50">
        <v>0</v>
      </c>
      <c r="L23" s="50"/>
      <c r="M23" s="50">
        <v>0</v>
      </c>
      <c r="N23" s="50"/>
      <c r="O23" s="50">
        <v>1922112786</v>
      </c>
      <c r="P23" s="50"/>
      <c r="Q23" s="50">
        <v>-36168789</v>
      </c>
      <c r="R23" s="50"/>
      <c r="S23" s="50">
        <f t="shared" si="0"/>
        <v>1885943997</v>
      </c>
    </row>
    <row r="24" spans="1:19" s="33" customFormat="1" ht="22.5" customHeight="1" x14ac:dyDescent="0.2">
      <c r="A24" s="33" t="s">
        <v>102</v>
      </c>
      <c r="C24" s="33" t="s">
        <v>115</v>
      </c>
      <c r="E24" s="33">
        <v>0</v>
      </c>
      <c r="G24" s="33">
        <v>0</v>
      </c>
      <c r="I24" s="50">
        <v>0</v>
      </c>
      <c r="J24" s="50"/>
      <c r="K24" s="50">
        <v>0</v>
      </c>
      <c r="L24" s="50"/>
      <c r="M24" s="50">
        <v>0</v>
      </c>
      <c r="N24" s="50"/>
      <c r="O24" s="50">
        <v>66731735448</v>
      </c>
      <c r="P24" s="50"/>
      <c r="Q24" s="50">
        <v>-1779512945</v>
      </c>
      <c r="R24" s="50"/>
      <c r="S24" s="50">
        <f t="shared" si="0"/>
        <v>64952222503</v>
      </c>
    </row>
    <row r="25" spans="1:19" s="33" customFormat="1" ht="22.5" customHeight="1" x14ac:dyDescent="0.2">
      <c r="A25" s="33" t="s">
        <v>97</v>
      </c>
      <c r="C25" s="33" t="s">
        <v>115</v>
      </c>
      <c r="E25" s="33">
        <v>0</v>
      </c>
      <c r="G25" s="33">
        <v>0</v>
      </c>
      <c r="I25" s="50">
        <v>0</v>
      </c>
      <c r="J25" s="50"/>
      <c r="K25" s="50">
        <v>0</v>
      </c>
      <c r="L25" s="50"/>
      <c r="M25" s="50">
        <v>0</v>
      </c>
      <c r="N25" s="50"/>
      <c r="O25" s="50">
        <v>9010149600</v>
      </c>
      <c r="P25" s="50"/>
      <c r="Q25" s="50">
        <v>-181412408</v>
      </c>
      <c r="R25" s="50"/>
      <c r="S25" s="50">
        <f t="shared" si="0"/>
        <v>8828737192</v>
      </c>
    </row>
    <row r="26" spans="1:19" s="33" customFormat="1" ht="22.5" customHeight="1" x14ac:dyDescent="0.2">
      <c r="A26" s="33" t="s">
        <v>70</v>
      </c>
      <c r="C26" s="33" t="s">
        <v>115</v>
      </c>
      <c r="E26" s="33">
        <v>0</v>
      </c>
      <c r="G26" s="33">
        <v>0</v>
      </c>
      <c r="I26" s="50">
        <v>0</v>
      </c>
      <c r="J26" s="50"/>
      <c r="K26" s="50">
        <v>0</v>
      </c>
      <c r="L26" s="50"/>
      <c r="M26" s="50">
        <v>0</v>
      </c>
      <c r="N26" s="50"/>
      <c r="O26" s="50">
        <v>35652583498</v>
      </c>
      <c r="P26" s="50"/>
      <c r="Q26" s="50">
        <v>0</v>
      </c>
      <c r="R26" s="50"/>
      <c r="S26" s="50">
        <f t="shared" si="0"/>
        <v>35652583498</v>
      </c>
    </row>
    <row r="27" spans="1:19" s="33" customFormat="1" ht="22.5" customHeight="1" x14ac:dyDescent="0.2">
      <c r="A27" s="33" t="s">
        <v>45</v>
      </c>
      <c r="C27" s="33" t="s">
        <v>115</v>
      </c>
      <c r="E27" s="33">
        <v>0</v>
      </c>
      <c r="G27" s="33">
        <v>0</v>
      </c>
      <c r="I27" s="50">
        <v>0</v>
      </c>
      <c r="J27" s="50"/>
      <c r="K27" s="50">
        <v>0</v>
      </c>
      <c r="L27" s="50"/>
      <c r="M27" s="50">
        <v>0</v>
      </c>
      <c r="N27" s="50"/>
      <c r="O27" s="50">
        <v>21838995360</v>
      </c>
      <c r="P27" s="50"/>
      <c r="Q27" s="50">
        <v>0</v>
      </c>
      <c r="R27" s="50"/>
      <c r="S27" s="50">
        <f t="shared" si="0"/>
        <v>21838995360</v>
      </c>
    </row>
    <row r="28" spans="1:19" s="33" customFormat="1" ht="22.5" customHeight="1" x14ac:dyDescent="0.2">
      <c r="A28" s="33" t="s">
        <v>93</v>
      </c>
      <c r="C28" s="33" t="s">
        <v>115</v>
      </c>
      <c r="E28" s="33">
        <v>0</v>
      </c>
      <c r="G28" s="33">
        <v>0</v>
      </c>
      <c r="I28" s="50">
        <v>0</v>
      </c>
      <c r="J28" s="50"/>
      <c r="K28" s="50">
        <v>0</v>
      </c>
      <c r="L28" s="50"/>
      <c r="M28" s="50">
        <v>0</v>
      </c>
      <c r="N28" s="50"/>
      <c r="O28" s="50">
        <v>76566310380</v>
      </c>
      <c r="P28" s="50"/>
      <c r="Q28" s="50">
        <v>-1541603565</v>
      </c>
      <c r="R28" s="50"/>
      <c r="S28" s="50">
        <f t="shared" si="0"/>
        <v>75024706815</v>
      </c>
    </row>
    <row r="29" spans="1:19" s="33" customFormat="1" ht="22.5" customHeight="1" x14ac:dyDescent="0.2">
      <c r="A29" s="33" t="s">
        <v>47</v>
      </c>
      <c r="C29" s="33" t="s">
        <v>115</v>
      </c>
      <c r="E29" s="33">
        <v>0</v>
      </c>
      <c r="G29" s="33">
        <v>0</v>
      </c>
      <c r="I29" s="50">
        <v>0</v>
      </c>
      <c r="J29" s="50"/>
      <c r="K29" s="50">
        <v>0</v>
      </c>
      <c r="L29" s="50"/>
      <c r="M29" s="50">
        <v>0</v>
      </c>
      <c r="N29" s="50"/>
      <c r="O29" s="50">
        <v>41648358828</v>
      </c>
      <c r="P29" s="50"/>
      <c r="Q29" s="50">
        <v>-3903725750</v>
      </c>
      <c r="R29" s="50"/>
      <c r="S29" s="50">
        <f t="shared" si="0"/>
        <v>37744633078</v>
      </c>
    </row>
    <row r="30" spans="1:19" s="33" customFormat="1" ht="22.5" customHeight="1" x14ac:dyDescent="0.2">
      <c r="A30" s="33" t="s">
        <v>64</v>
      </c>
      <c r="C30" s="33" t="s">
        <v>125</v>
      </c>
      <c r="E30" s="33">
        <v>109559827</v>
      </c>
      <c r="G30" s="33">
        <v>1915</v>
      </c>
      <c r="I30" s="50">
        <v>209807068705</v>
      </c>
      <c r="J30" s="50"/>
      <c r="K30" s="50">
        <v>-13951365182</v>
      </c>
      <c r="L30" s="50"/>
      <c r="M30" s="50">
        <f t="shared" ref="M30" si="2">+I30+K30</f>
        <v>195855703523</v>
      </c>
      <c r="N30" s="50"/>
      <c r="O30" s="50">
        <v>209807068705</v>
      </c>
      <c r="P30" s="50"/>
      <c r="Q30" s="50">
        <v>-13951365182</v>
      </c>
      <c r="R30" s="50"/>
      <c r="S30" s="50">
        <f t="shared" si="0"/>
        <v>195855703523</v>
      </c>
    </row>
    <row r="31" spans="1:19" s="33" customFormat="1" ht="22.5" customHeight="1" x14ac:dyDescent="0.2">
      <c r="A31" s="33" t="s">
        <v>55</v>
      </c>
      <c r="C31" s="33" t="s">
        <v>115</v>
      </c>
      <c r="E31" s="33">
        <v>0</v>
      </c>
      <c r="G31" s="33">
        <v>0</v>
      </c>
      <c r="I31" s="50">
        <v>0</v>
      </c>
      <c r="J31" s="50"/>
      <c r="K31" s="50">
        <v>0</v>
      </c>
      <c r="L31" s="50"/>
      <c r="M31" s="50">
        <v>0</v>
      </c>
      <c r="N31" s="50"/>
      <c r="O31" s="50">
        <v>94439082310</v>
      </c>
      <c r="P31" s="50"/>
      <c r="Q31" s="50">
        <v>-2884593484</v>
      </c>
      <c r="R31" s="50"/>
      <c r="S31" s="50">
        <f t="shared" si="0"/>
        <v>91554488826</v>
      </c>
    </row>
    <row r="32" spans="1:19" s="33" customFormat="1" ht="22.5" customHeight="1" x14ac:dyDescent="0.2">
      <c r="A32" s="33" t="s">
        <v>111</v>
      </c>
      <c r="C32" s="33" t="s">
        <v>115</v>
      </c>
      <c r="E32" s="33">
        <v>0</v>
      </c>
      <c r="G32" s="33">
        <v>0</v>
      </c>
      <c r="I32" s="50">
        <v>0</v>
      </c>
      <c r="J32" s="50"/>
      <c r="K32" s="50">
        <v>0</v>
      </c>
      <c r="L32" s="50"/>
      <c r="M32" s="50">
        <v>0</v>
      </c>
      <c r="N32" s="50"/>
      <c r="O32" s="50">
        <v>5520395500</v>
      </c>
      <c r="P32" s="50"/>
      <c r="Q32" s="50">
        <v>-217910349</v>
      </c>
      <c r="R32" s="50"/>
      <c r="S32" s="50">
        <f t="shared" si="0"/>
        <v>5302485151</v>
      </c>
    </row>
    <row r="33" spans="1:19" s="33" customFormat="1" ht="22.5" customHeight="1" x14ac:dyDescent="0.2">
      <c r="A33" s="33" t="s">
        <v>99</v>
      </c>
      <c r="C33" s="33" t="s">
        <v>115</v>
      </c>
      <c r="E33" s="33">
        <v>0</v>
      </c>
      <c r="G33" s="33">
        <v>0</v>
      </c>
      <c r="I33" s="50">
        <v>0</v>
      </c>
      <c r="J33" s="50"/>
      <c r="K33" s="50">
        <v>0</v>
      </c>
      <c r="L33" s="50"/>
      <c r="M33" s="50">
        <v>0</v>
      </c>
      <c r="N33" s="50"/>
      <c r="O33" s="50">
        <v>4833826000</v>
      </c>
      <c r="P33" s="50"/>
      <c r="Q33" s="50">
        <v>0</v>
      </c>
      <c r="R33" s="50"/>
      <c r="S33" s="50">
        <f t="shared" si="0"/>
        <v>4833826000</v>
      </c>
    </row>
    <row r="34" spans="1:19" s="33" customFormat="1" ht="22.5" customHeight="1" x14ac:dyDescent="0.2">
      <c r="A34" s="33" t="s">
        <v>53</v>
      </c>
      <c r="C34" s="33" t="s">
        <v>115</v>
      </c>
      <c r="E34" s="33">
        <v>0</v>
      </c>
      <c r="G34" s="33">
        <v>0</v>
      </c>
      <c r="I34" s="50">
        <v>0</v>
      </c>
      <c r="J34" s="50"/>
      <c r="K34" s="50">
        <v>0</v>
      </c>
      <c r="L34" s="50"/>
      <c r="M34" s="50">
        <v>0</v>
      </c>
      <c r="N34" s="50"/>
      <c r="O34" s="50">
        <v>178106079</v>
      </c>
      <c r="P34" s="50"/>
      <c r="Q34" s="50">
        <v>0</v>
      </c>
      <c r="R34" s="50"/>
      <c r="S34" s="50">
        <f t="shared" si="0"/>
        <v>178106079</v>
      </c>
    </row>
    <row r="35" spans="1:19" s="33" customFormat="1" ht="22.5" customHeight="1" x14ac:dyDescent="0.2">
      <c r="A35" s="33" t="s">
        <v>63</v>
      </c>
      <c r="C35" s="33" t="s">
        <v>115</v>
      </c>
      <c r="E35" s="33">
        <v>0</v>
      </c>
      <c r="G35" s="33">
        <v>0</v>
      </c>
      <c r="I35" s="50">
        <v>0</v>
      </c>
      <c r="J35" s="50"/>
      <c r="K35" s="50">
        <v>0</v>
      </c>
      <c r="L35" s="50"/>
      <c r="M35" s="50">
        <v>0</v>
      </c>
      <c r="N35" s="50"/>
      <c r="O35" s="50">
        <v>24421499520</v>
      </c>
      <c r="P35" s="50"/>
      <c r="Q35" s="50">
        <v>0</v>
      </c>
      <c r="R35" s="50"/>
      <c r="S35" s="50">
        <f t="shared" si="0"/>
        <v>24421499520</v>
      </c>
    </row>
    <row r="36" spans="1:19" s="33" customFormat="1" ht="22.5" customHeight="1" x14ac:dyDescent="0.2">
      <c r="A36" s="33" t="s">
        <v>73</v>
      </c>
      <c r="C36" s="33" t="s">
        <v>115</v>
      </c>
      <c r="E36" s="33">
        <v>0</v>
      </c>
      <c r="G36" s="33">
        <v>0</v>
      </c>
      <c r="I36" s="50">
        <v>0</v>
      </c>
      <c r="J36" s="50"/>
      <c r="K36" s="50">
        <v>0</v>
      </c>
      <c r="L36" s="50"/>
      <c r="M36" s="50">
        <v>0</v>
      </c>
      <c r="N36" s="50"/>
      <c r="O36" s="50">
        <v>2202042900</v>
      </c>
      <c r="P36" s="50"/>
      <c r="Q36" s="50">
        <v>-72915328</v>
      </c>
      <c r="R36" s="50"/>
      <c r="S36" s="50">
        <f t="shared" si="0"/>
        <v>2129127572</v>
      </c>
    </row>
    <row r="37" spans="1:19" s="33" customFormat="1" ht="22.5" customHeight="1" x14ac:dyDescent="0.2">
      <c r="A37" s="33" t="s">
        <v>50</v>
      </c>
      <c r="C37" s="33" t="s">
        <v>115</v>
      </c>
      <c r="E37" s="33">
        <v>0</v>
      </c>
      <c r="G37" s="33">
        <v>0</v>
      </c>
      <c r="I37" s="50">
        <v>0</v>
      </c>
      <c r="J37" s="50"/>
      <c r="K37" s="50">
        <v>0</v>
      </c>
      <c r="L37" s="50"/>
      <c r="M37" s="50">
        <v>0</v>
      </c>
      <c r="N37" s="50"/>
      <c r="O37" s="50">
        <v>33701170600</v>
      </c>
      <c r="P37" s="50"/>
      <c r="Q37" s="50">
        <v>-1330309366</v>
      </c>
      <c r="R37" s="50"/>
      <c r="S37" s="50">
        <f t="shared" si="0"/>
        <v>32370861234</v>
      </c>
    </row>
    <row r="38" spans="1:19" s="33" customFormat="1" ht="22.5" customHeight="1" x14ac:dyDescent="0.2">
      <c r="A38" s="33" t="s">
        <v>76</v>
      </c>
      <c r="C38" s="33" t="s">
        <v>115</v>
      </c>
      <c r="E38" s="33">
        <v>0</v>
      </c>
      <c r="G38" s="33">
        <v>0</v>
      </c>
      <c r="I38" s="50">
        <v>0</v>
      </c>
      <c r="J38" s="50"/>
      <c r="K38" s="50">
        <v>0</v>
      </c>
      <c r="L38" s="50"/>
      <c r="M38" s="50">
        <v>0</v>
      </c>
      <c r="N38" s="50"/>
      <c r="O38" s="50">
        <v>91202034310</v>
      </c>
      <c r="P38" s="50"/>
      <c r="Q38" s="50">
        <v>-8342687644</v>
      </c>
      <c r="R38" s="50"/>
      <c r="S38" s="50">
        <f t="shared" si="0"/>
        <v>82859346666</v>
      </c>
    </row>
    <row r="39" spans="1:19" s="33" customFormat="1" ht="22.5" customHeight="1" x14ac:dyDescent="0.2">
      <c r="A39" s="33" t="s">
        <v>48</v>
      </c>
      <c r="C39" s="33" t="s">
        <v>115</v>
      </c>
      <c r="E39" s="33">
        <v>0</v>
      </c>
      <c r="G39" s="33">
        <v>0</v>
      </c>
      <c r="I39" s="50">
        <v>0</v>
      </c>
      <c r="J39" s="50"/>
      <c r="K39" s="50">
        <v>0</v>
      </c>
      <c r="L39" s="50"/>
      <c r="M39" s="50">
        <v>0</v>
      </c>
      <c r="N39" s="50"/>
      <c r="O39" s="50">
        <v>87041262357</v>
      </c>
      <c r="P39" s="50"/>
      <c r="Q39" s="50">
        <v>-3435839304</v>
      </c>
      <c r="R39" s="50"/>
      <c r="S39" s="50">
        <f t="shared" si="0"/>
        <v>83605423053</v>
      </c>
    </row>
    <row r="40" spans="1:19" s="33" customFormat="1" ht="22.5" customHeight="1" x14ac:dyDescent="0.2">
      <c r="A40" s="33" t="s">
        <v>49</v>
      </c>
      <c r="C40" s="33" t="s">
        <v>115</v>
      </c>
      <c r="E40" s="33">
        <v>0</v>
      </c>
      <c r="G40" s="33">
        <v>0</v>
      </c>
      <c r="I40" s="50">
        <v>0</v>
      </c>
      <c r="J40" s="50"/>
      <c r="K40" s="50">
        <v>0</v>
      </c>
      <c r="L40" s="50"/>
      <c r="M40" s="50">
        <v>0</v>
      </c>
      <c r="N40" s="50"/>
      <c r="O40" s="50">
        <v>85175027190</v>
      </c>
      <c r="P40" s="50"/>
      <c r="Q40" s="50">
        <v>-3362172126</v>
      </c>
      <c r="R40" s="50"/>
      <c r="S40" s="50">
        <f t="shared" si="0"/>
        <v>81812855064</v>
      </c>
    </row>
    <row r="41" spans="1:19" s="33" customFormat="1" ht="22.5" customHeight="1" x14ac:dyDescent="0.2">
      <c r="A41" s="33" t="s">
        <v>74</v>
      </c>
      <c r="C41" s="33" t="s">
        <v>115</v>
      </c>
      <c r="E41" s="33">
        <v>0</v>
      </c>
      <c r="G41" s="33">
        <v>0</v>
      </c>
      <c r="I41" s="50">
        <v>0</v>
      </c>
      <c r="J41" s="50"/>
      <c r="K41" s="50">
        <v>0</v>
      </c>
      <c r="L41" s="50"/>
      <c r="M41" s="50">
        <v>0</v>
      </c>
      <c r="N41" s="50"/>
      <c r="O41" s="50">
        <v>78070509375</v>
      </c>
      <c r="P41" s="50"/>
      <c r="Q41" s="50">
        <v>0</v>
      </c>
      <c r="R41" s="50"/>
      <c r="S41" s="50">
        <f t="shared" si="0"/>
        <v>78070509375</v>
      </c>
    </row>
    <row r="42" spans="1:19" s="33" customFormat="1" ht="22.5" customHeight="1" x14ac:dyDescent="0.2">
      <c r="A42" s="33" t="s">
        <v>72</v>
      </c>
      <c r="C42" s="33" t="s">
        <v>115</v>
      </c>
      <c r="E42" s="33">
        <v>0</v>
      </c>
      <c r="G42" s="33">
        <v>0</v>
      </c>
      <c r="I42" s="50">
        <v>0</v>
      </c>
      <c r="J42" s="50"/>
      <c r="K42" s="50">
        <v>0</v>
      </c>
      <c r="L42" s="50"/>
      <c r="M42" s="50">
        <v>0</v>
      </c>
      <c r="N42" s="50"/>
      <c r="O42" s="50">
        <v>17994959510</v>
      </c>
      <c r="P42" s="50"/>
      <c r="Q42" s="50">
        <v>-1847054848</v>
      </c>
      <c r="R42" s="50"/>
      <c r="S42" s="50">
        <f t="shared" si="0"/>
        <v>16147904662</v>
      </c>
    </row>
    <row r="43" spans="1:19" s="33" customFormat="1" ht="22.5" customHeight="1" x14ac:dyDescent="0.2">
      <c r="A43" s="33" t="s">
        <v>54</v>
      </c>
      <c r="C43" s="33" t="s">
        <v>115</v>
      </c>
      <c r="E43" s="33">
        <v>0</v>
      </c>
      <c r="G43" s="33">
        <v>0</v>
      </c>
      <c r="I43" s="50">
        <v>0</v>
      </c>
      <c r="J43" s="50"/>
      <c r="K43" s="50">
        <v>0</v>
      </c>
      <c r="L43" s="50"/>
      <c r="M43" s="50">
        <v>0</v>
      </c>
      <c r="N43" s="50"/>
      <c r="O43" s="50">
        <v>78324479760</v>
      </c>
      <c r="P43" s="50"/>
      <c r="Q43" s="50">
        <v>-8039451825</v>
      </c>
      <c r="R43" s="50"/>
      <c r="S43" s="50">
        <f t="shared" si="0"/>
        <v>70285027935</v>
      </c>
    </row>
    <row r="44" spans="1:19" s="33" customFormat="1" ht="22.5" customHeight="1" x14ac:dyDescent="0.2">
      <c r="A44" s="33" t="s">
        <v>77</v>
      </c>
      <c r="C44" s="33" t="s">
        <v>115</v>
      </c>
      <c r="E44" s="33">
        <v>0</v>
      </c>
      <c r="G44" s="33">
        <v>0</v>
      </c>
      <c r="I44" s="50">
        <v>0</v>
      </c>
      <c r="J44" s="50"/>
      <c r="K44" s="50">
        <v>0</v>
      </c>
      <c r="L44" s="50"/>
      <c r="M44" s="50">
        <v>0</v>
      </c>
      <c r="N44" s="50"/>
      <c r="O44" s="50">
        <v>15285923100</v>
      </c>
      <c r="P44" s="50"/>
      <c r="Q44" s="50">
        <v>-124613504</v>
      </c>
      <c r="R44" s="50"/>
      <c r="S44" s="50">
        <f t="shared" si="0"/>
        <v>15161309596</v>
      </c>
    </row>
    <row r="45" spans="1:19" s="33" customFormat="1" ht="22.5" customHeight="1" x14ac:dyDescent="0.2">
      <c r="A45" s="33" t="s">
        <v>103</v>
      </c>
      <c r="C45" s="33" t="s">
        <v>115</v>
      </c>
      <c r="E45" s="33">
        <v>0</v>
      </c>
      <c r="G45" s="33">
        <v>0</v>
      </c>
      <c r="I45" s="50">
        <v>0</v>
      </c>
      <c r="J45" s="50"/>
      <c r="K45" s="50">
        <v>0</v>
      </c>
      <c r="L45" s="50"/>
      <c r="M45" s="50">
        <v>0</v>
      </c>
      <c r="N45" s="50"/>
      <c r="O45" s="50">
        <v>4865551635</v>
      </c>
      <c r="P45" s="50"/>
      <c r="Q45" s="50">
        <v>-151745804</v>
      </c>
      <c r="R45" s="50"/>
      <c r="S45" s="50">
        <f t="shared" si="0"/>
        <v>4713805831</v>
      </c>
    </row>
    <row r="46" spans="1:19" s="33" customFormat="1" ht="22.5" customHeight="1" x14ac:dyDescent="0.2">
      <c r="A46" s="33" t="s">
        <v>112</v>
      </c>
      <c r="C46" s="33" t="s">
        <v>115</v>
      </c>
      <c r="E46" s="33">
        <v>0</v>
      </c>
      <c r="G46" s="33">
        <v>0</v>
      </c>
      <c r="I46" s="50">
        <v>0</v>
      </c>
      <c r="J46" s="50"/>
      <c r="K46" s="50">
        <v>0</v>
      </c>
      <c r="L46" s="50"/>
      <c r="M46" s="50">
        <f t="shared" ref="M46" si="3">+I46+K46</f>
        <v>0</v>
      </c>
      <c r="N46" s="50"/>
      <c r="O46" s="50">
        <v>916661080</v>
      </c>
      <c r="P46" s="50"/>
      <c r="Q46" s="50">
        <v>0</v>
      </c>
      <c r="R46" s="50"/>
      <c r="S46" s="50">
        <f t="shared" si="0"/>
        <v>916661080</v>
      </c>
    </row>
    <row r="47" spans="1:19" s="33" customFormat="1" ht="21.75" customHeight="1" thickBot="1" x14ac:dyDescent="0.25">
      <c r="I47" s="51">
        <f>SUM(I8:I46)</f>
        <v>209807068705</v>
      </c>
      <c r="J47" s="27"/>
      <c r="K47" s="51">
        <f>SUM(K8:K46)</f>
        <v>-13951365182</v>
      </c>
      <c r="L47" s="27"/>
      <c r="M47" s="51">
        <f>SUM(M8:M46)</f>
        <v>195855703523</v>
      </c>
      <c r="N47" s="27"/>
      <c r="O47" s="51">
        <f>SUM(O8:O46)</f>
        <v>1781550308475</v>
      </c>
      <c r="P47" s="27"/>
      <c r="Q47" s="51">
        <f>SUM(Q8:Q46)</f>
        <v>-87726936570</v>
      </c>
      <c r="R47" s="27"/>
      <c r="S47" s="51">
        <f>SUM(S8:S46)</f>
        <v>1693823371905</v>
      </c>
    </row>
    <row r="48" spans="1:19" ht="19.5" thickTop="1" x14ac:dyDescent="0.2"/>
  </sheetData>
  <mergeCells count="7">
    <mergeCell ref="A2:S2"/>
    <mergeCell ref="A3:S3"/>
    <mergeCell ref="A4:S4"/>
    <mergeCell ref="A6:A7"/>
    <mergeCell ref="C6:G6"/>
    <mergeCell ref="I6:M6"/>
    <mergeCell ref="O6:S6"/>
  </mergeCells>
  <phoneticPr fontId="1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DFE0-1E58-48AA-BE43-947511E86492}">
  <dimension ref="A2:I15"/>
  <sheetViews>
    <sheetView rightToLeft="1" workbookViewId="0">
      <selection activeCell="Y9" sqref="Y9:Y50"/>
    </sheetView>
  </sheetViews>
  <sheetFormatPr defaultRowHeight="18.75" x14ac:dyDescent="0.45"/>
  <cols>
    <col min="1" max="1" width="19.375" style="12" bestFit="1" customWidth="1"/>
    <col min="2" max="2" width="0.875" style="12" customWidth="1"/>
    <col min="3" max="3" width="32.125" style="12" bestFit="1" customWidth="1"/>
    <col min="4" max="4" width="0.875" style="12" customWidth="1"/>
    <col min="5" max="5" width="27.875" style="12" bestFit="1" customWidth="1"/>
    <col min="6" max="6" width="0.875" style="12" customWidth="1"/>
    <col min="7" max="7" width="32.125" style="12" bestFit="1" customWidth="1"/>
    <col min="8" max="8" width="0.875" style="12" customWidth="1"/>
    <col min="9" max="9" width="27.875" style="12" bestFit="1" customWidth="1"/>
    <col min="10" max="10" width="0.875" style="12" customWidth="1"/>
    <col min="11" max="11" width="8" style="12" customWidth="1"/>
    <col min="12" max="16384" width="9" style="12"/>
  </cols>
  <sheetData>
    <row r="2" spans="1:9" ht="26.25" x14ac:dyDescent="0.45">
      <c r="A2" s="61" t="str">
        <f>+سهام!A2</f>
        <v>صندوق سرمایه‌گذاری بخشی صنایع مفید - دارونو</v>
      </c>
      <c r="B2" s="61" t="s">
        <v>0</v>
      </c>
      <c r="C2" s="61" t="s">
        <v>0</v>
      </c>
      <c r="D2" s="61" t="s">
        <v>0</v>
      </c>
      <c r="E2" s="61" t="s">
        <v>0</v>
      </c>
      <c r="F2" s="61" t="s">
        <v>0</v>
      </c>
      <c r="G2" s="61" t="s">
        <v>0</v>
      </c>
      <c r="H2" s="61" t="s">
        <v>0</v>
      </c>
      <c r="I2" s="61" t="s">
        <v>0</v>
      </c>
    </row>
    <row r="3" spans="1:9" ht="26.25" x14ac:dyDescent="0.45">
      <c r="A3" s="61" t="s">
        <v>23</v>
      </c>
      <c r="B3" s="61" t="s">
        <v>23</v>
      </c>
      <c r="C3" s="61" t="s">
        <v>23</v>
      </c>
      <c r="D3" s="61" t="s">
        <v>23</v>
      </c>
      <c r="E3" s="61" t="s">
        <v>23</v>
      </c>
      <c r="F3" s="61" t="s">
        <v>23</v>
      </c>
      <c r="G3" s="61" t="s">
        <v>23</v>
      </c>
      <c r="H3" s="61" t="s">
        <v>23</v>
      </c>
      <c r="I3" s="61" t="s">
        <v>23</v>
      </c>
    </row>
    <row r="4" spans="1:9" ht="26.25" x14ac:dyDescent="0.45">
      <c r="A4" s="61" t="str">
        <f>+سهام!A4</f>
        <v>برای ماه منتهی به 1405/06/31</v>
      </c>
      <c r="B4" s="61" t="s">
        <v>2</v>
      </c>
      <c r="C4" s="61" t="s">
        <v>2</v>
      </c>
      <c r="D4" s="61" t="s">
        <v>2</v>
      </c>
      <c r="E4" s="61" t="s">
        <v>2</v>
      </c>
      <c r="F4" s="61" t="s">
        <v>2</v>
      </c>
      <c r="G4" s="61" t="s">
        <v>2</v>
      </c>
      <c r="H4" s="61" t="s">
        <v>2</v>
      </c>
      <c r="I4" s="61" t="s">
        <v>2</v>
      </c>
    </row>
    <row r="6" spans="1:9" ht="27" thickBot="1" x14ac:dyDescent="0.5">
      <c r="A6" s="64" t="s">
        <v>38</v>
      </c>
      <c r="B6" s="64" t="s">
        <v>38</v>
      </c>
      <c r="C6" s="64" t="s">
        <v>25</v>
      </c>
      <c r="D6" s="64" t="s">
        <v>25</v>
      </c>
      <c r="E6" s="64" t="s">
        <v>25</v>
      </c>
      <c r="G6" s="64" t="s">
        <v>26</v>
      </c>
      <c r="H6" s="64" t="s">
        <v>26</v>
      </c>
      <c r="I6" s="64" t="s">
        <v>26</v>
      </c>
    </row>
    <row r="7" spans="1:9" ht="27" thickBot="1" x14ac:dyDescent="0.5">
      <c r="A7" s="23" t="s">
        <v>39</v>
      </c>
      <c r="C7" s="23" t="s">
        <v>40</v>
      </c>
      <c r="E7" s="23" t="s">
        <v>41</v>
      </c>
      <c r="G7" s="23" t="s">
        <v>40</v>
      </c>
      <c r="I7" s="23" t="s">
        <v>41</v>
      </c>
    </row>
    <row r="8" spans="1:9" ht="22.5" x14ac:dyDescent="0.55000000000000004">
      <c r="A8" s="24" t="s">
        <v>22</v>
      </c>
      <c r="B8" s="25"/>
      <c r="C8" s="24">
        <f>+'سود سپرده بانکی'!G8</f>
        <v>2055686782</v>
      </c>
      <c r="D8" s="25"/>
      <c r="E8" s="36">
        <f>+C8/$C$14</f>
        <v>0.17145040768277103</v>
      </c>
      <c r="F8" s="25"/>
      <c r="G8" s="24">
        <f>+'سود سپرده بانکی'!M8</f>
        <v>22191479162</v>
      </c>
      <c r="H8" s="25"/>
      <c r="I8" s="37">
        <f>+G8/$G$14</f>
        <v>0.43371319942553804</v>
      </c>
    </row>
    <row r="9" spans="1:9" ht="22.5" x14ac:dyDescent="0.55000000000000004">
      <c r="A9" s="24" t="s">
        <v>113</v>
      </c>
      <c r="B9" s="25"/>
      <c r="C9" s="24">
        <f>+'سود سپرده بانکی'!G9</f>
        <v>42303</v>
      </c>
      <c r="D9" s="25"/>
      <c r="E9" s="36">
        <f>+C9/$C$14</f>
        <v>3.5281963476692059E-6</v>
      </c>
      <c r="F9" s="25"/>
      <c r="G9" s="24">
        <f>+'سود سپرده بانکی'!M9</f>
        <v>142089</v>
      </c>
      <c r="H9" s="25"/>
      <c r="I9" s="37">
        <f>+G9/$G$14</f>
        <v>2.7770061807642594E-6</v>
      </c>
    </row>
    <row r="10" spans="1:9" ht="22.5" x14ac:dyDescent="0.55000000000000004">
      <c r="A10" s="24" t="s">
        <v>126</v>
      </c>
      <c r="B10" s="25"/>
      <c r="C10" s="24">
        <f>+'سود سپرده بانکی'!G10</f>
        <v>40023</v>
      </c>
      <c r="D10" s="25"/>
      <c r="E10" s="36">
        <f t="shared" ref="E10:E12" si="0">+C10/$C$14</f>
        <v>3.3380375487025654E-6</v>
      </c>
      <c r="F10" s="25"/>
      <c r="G10" s="24">
        <f>+'سود سپرده بانکی'!M10</f>
        <v>40023</v>
      </c>
      <c r="H10" s="25"/>
      <c r="I10" s="37">
        <f t="shared" ref="I10:I12" si="1">+G10/$G$14</f>
        <v>7.8221479757566011E-7</v>
      </c>
    </row>
    <row r="11" spans="1:9" ht="22.5" x14ac:dyDescent="0.55000000000000004">
      <c r="A11" s="24" t="s">
        <v>126</v>
      </c>
      <c r="B11" s="25"/>
      <c r="C11" s="24">
        <f>+'سود سپرده بانکی'!G11</f>
        <v>9934209859</v>
      </c>
      <c r="D11" s="25"/>
      <c r="E11" s="36">
        <f t="shared" si="0"/>
        <v>0.82854272608333257</v>
      </c>
      <c r="F11" s="25"/>
      <c r="G11" s="24">
        <f>+'سود سپرده بانکی'!M11</f>
        <v>9934209859</v>
      </c>
      <c r="H11" s="25"/>
      <c r="I11" s="37">
        <f t="shared" si="1"/>
        <v>0.19415550943037282</v>
      </c>
    </row>
    <row r="12" spans="1:9" ht="22.5" x14ac:dyDescent="0.55000000000000004">
      <c r="A12" s="24" t="s">
        <v>113</v>
      </c>
      <c r="B12" s="25"/>
      <c r="C12" s="24">
        <f>+'سود سپرده بانکی'!G12</f>
        <v>0</v>
      </c>
      <c r="D12" s="25"/>
      <c r="E12" s="36">
        <f t="shared" si="0"/>
        <v>0</v>
      </c>
      <c r="F12" s="25"/>
      <c r="G12" s="24">
        <f>+'سود سپرده بانکی'!M12</f>
        <v>14165386065</v>
      </c>
      <c r="H12" s="25"/>
      <c r="I12" s="37">
        <f t="shared" si="1"/>
        <v>0.27685017598418538</v>
      </c>
    </row>
    <row r="13" spans="1:9" ht="23.25" thickBot="1" x14ac:dyDescent="0.6">
      <c r="A13" s="24" t="s">
        <v>113</v>
      </c>
      <c r="B13" s="25"/>
      <c r="C13" s="24">
        <f>+'سود سپرده بانکی'!G13</f>
        <v>0</v>
      </c>
      <c r="D13" s="25"/>
      <c r="E13" s="36">
        <f>+C13/$C$14</f>
        <v>0</v>
      </c>
      <c r="F13" s="25"/>
      <c r="G13" s="24">
        <f>+'سود سپرده بانکی'!M13</f>
        <v>4874995504</v>
      </c>
      <c r="H13" s="25"/>
      <c r="I13" s="37">
        <f>+G13/$G$14</f>
        <v>9.5277555938925437E-2</v>
      </c>
    </row>
    <row r="14" spans="1:9" ht="24.75" thickBot="1" x14ac:dyDescent="0.5">
      <c r="C14" s="26">
        <f>SUM(C8:C13)</f>
        <v>11989978967</v>
      </c>
      <c r="D14" s="27"/>
      <c r="E14" s="11">
        <f>SUM(E8:E13)</f>
        <v>1</v>
      </c>
      <c r="F14" s="27"/>
      <c r="G14" s="26">
        <f>SUM(G8:G13)</f>
        <v>51166252702</v>
      </c>
      <c r="H14" s="27"/>
      <c r="I14" s="11">
        <f>SUM(I8:I13)</f>
        <v>1</v>
      </c>
    </row>
    <row r="15" spans="1:9" ht="19.5" thickTop="1" x14ac:dyDescent="0.45">
      <c r="E15" s="28"/>
    </row>
  </sheetData>
  <mergeCells count="6">
    <mergeCell ref="A2:I2"/>
    <mergeCell ref="A3:I3"/>
    <mergeCell ref="A4:I4"/>
    <mergeCell ref="A6:B6"/>
    <mergeCell ref="C6:E6"/>
    <mergeCell ref="G6:I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9C12-AED8-44D9-A463-924DF8384FC6}">
  <dimension ref="A2:M14"/>
  <sheetViews>
    <sheetView rightToLeft="1" workbookViewId="0">
      <selection activeCell="Y9" sqref="Y9:Y50"/>
    </sheetView>
  </sheetViews>
  <sheetFormatPr defaultRowHeight="18.75" x14ac:dyDescent="0.2"/>
  <cols>
    <col min="1" max="1" width="17.125" style="7" bestFit="1" customWidth="1"/>
    <col min="2" max="2" width="0.875" style="7" customWidth="1"/>
    <col min="3" max="3" width="18.375" style="7" customWidth="1"/>
    <col min="4" max="4" width="0.875" style="7" customWidth="1"/>
    <col min="5" max="5" width="15.75" style="7" customWidth="1"/>
    <col min="6" max="6" width="0.875" style="7" customWidth="1"/>
    <col min="7" max="7" width="18.375" style="7" customWidth="1"/>
    <col min="8" max="8" width="0.875" style="7" customWidth="1"/>
    <col min="9" max="9" width="19.25" style="7" customWidth="1"/>
    <col min="10" max="10" width="0.875" style="7" customWidth="1"/>
    <col min="11" max="11" width="14" style="7" customWidth="1"/>
    <col min="12" max="12" width="0.875" style="7" customWidth="1"/>
    <col min="13" max="13" width="19.25" style="7" customWidth="1"/>
    <col min="14" max="14" width="0.875" style="7" customWidth="1"/>
    <col min="15" max="15" width="8" style="7" customWidth="1"/>
    <col min="16" max="16384" width="9" style="7"/>
  </cols>
  <sheetData>
    <row r="2" spans="1:13" ht="26.25" x14ac:dyDescent="0.2">
      <c r="A2" s="61" t="str">
        <f>+سهام!A2</f>
        <v>صندوق سرمایه‌گذاری بخشی صنایع مفید - دارونو</v>
      </c>
      <c r="B2" s="61" t="s">
        <v>0</v>
      </c>
      <c r="C2" s="61" t="s">
        <v>0</v>
      </c>
      <c r="D2" s="61" t="s">
        <v>0</v>
      </c>
      <c r="E2" s="61" t="s">
        <v>0</v>
      </c>
      <c r="F2" s="61" t="s">
        <v>0</v>
      </c>
      <c r="G2" s="61" t="s">
        <v>0</v>
      </c>
      <c r="H2" s="61" t="s">
        <v>0</v>
      </c>
      <c r="I2" s="61" t="s">
        <v>0</v>
      </c>
      <c r="J2" s="61" t="s">
        <v>0</v>
      </c>
      <c r="K2" s="61" t="s">
        <v>0</v>
      </c>
      <c r="L2" s="61" t="s">
        <v>0</v>
      </c>
      <c r="M2" s="61" t="s">
        <v>0</v>
      </c>
    </row>
    <row r="3" spans="1:13" ht="26.25" x14ac:dyDescent="0.2">
      <c r="A3" s="61" t="s">
        <v>23</v>
      </c>
      <c r="B3" s="61" t="s">
        <v>23</v>
      </c>
      <c r="C3" s="61" t="s">
        <v>23</v>
      </c>
      <c r="D3" s="61" t="s">
        <v>23</v>
      </c>
      <c r="E3" s="61" t="s">
        <v>23</v>
      </c>
      <c r="F3" s="61" t="s">
        <v>23</v>
      </c>
      <c r="G3" s="61" t="s">
        <v>23</v>
      </c>
      <c r="H3" s="61" t="s">
        <v>23</v>
      </c>
      <c r="I3" s="61" t="s">
        <v>23</v>
      </c>
      <c r="J3" s="61" t="s">
        <v>23</v>
      </c>
      <c r="K3" s="61" t="s">
        <v>23</v>
      </c>
      <c r="L3" s="61" t="s">
        <v>23</v>
      </c>
      <c r="M3" s="61" t="s">
        <v>23</v>
      </c>
    </row>
    <row r="4" spans="1:13" ht="26.25" x14ac:dyDescent="0.2">
      <c r="A4" s="61" t="str">
        <f>+سهام!A4</f>
        <v>برای ماه منتهی به 1405/06/31</v>
      </c>
      <c r="B4" s="61" t="s">
        <v>2</v>
      </c>
      <c r="C4" s="61" t="s">
        <v>2</v>
      </c>
      <c r="D4" s="61" t="s">
        <v>2</v>
      </c>
      <c r="E4" s="61" t="s">
        <v>2</v>
      </c>
      <c r="F4" s="61" t="s">
        <v>2</v>
      </c>
      <c r="G4" s="61" t="s">
        <v>2</v>
      </c>
      <c r="H4" s="61" t="s">
        <v>2</v>
      </c>
      <c r="I4" s="61" t="s">
        <v>2</v>
      </c>
      <c r="J4" s="61" t="s">
        <v>2</v>
      </c>
      <c r="K4" s="61" t="s">
        <v>2</v>
      </c>
      <c r="L4" s="61" t="s">
        <v>2</v>
      </c>
      <c r="M4" s="61" t="s">
        <v>2</v>
      </c>
    </row>
    <row r="6" spans="1:13" ht="27" thickBot="1" x14ac:dyDescent="0.25">
      <c r="A6" s="64" t="s">
        <v>24</v>
      </c>
      <c r="B6" s="64" t="s">
        <v>24</v>
      </c>
      <c r="C6" s="64" t="s">
        <v>25</v>
      </c>
      <c r="D6" s="64" t="s">
        <v>25</v>
      </c>
      <c r="E6" s="64" t="s">
        <v>25</v>
      </c>
      <c r="F6" s="64" t="s">
        <v>25</v>
      </c>
      <c r="G6" s="64" t="s">
        <v>25</v>
      </c>
      <c r="I6" s="64" t="s">
        <v>26</v>
      </c>
      <c r="J6" s="64" t="s">
        <v>26</v>
      </c>
      <c r="K6" s="64" t="s">
        <v>26</v>
      </c>
      <c r="L6" s="64" t="s">
        <v>26</v>
      </c>
      <c r="M6" s="64" t="s">
        <v>26</v>
      </c>
    </row>
    <row r="7" spans="1:13" ht="27" thickBot="1" x14ac:dyDescent="0.25">
      <c r="A7" s="23" t="s">
        <v>27</v>
      </c>
      <c r="C7" s="23" t="s">
        <v>28</v>
      </c>
      <c r="E7" s="23" t="s">
        <v>29</v>
      </c>
      <c r="G7" s="23" t="s">
        <v>30</v>
      </c>
      <c r="I7" s="23" t="s">
        <v>28</v>
      </c>
      <c r="K7" s="23" t="s">
        <v>29</v>
      </c>
      <c r="M7" s="23" t="s">
        <v>30</v>
      </c>
    </row>
    <row r="8" spans="1:13" ht="19.5" customHeight="1" x14ac:dyDescent="0.2">
      <c r="A8" s="3" t="s">
        <v>22</v>
      </c>
      <c r="C8" s="7">
        <v>2055686782</v>
      </c>
      <c r="E8" s="7">
        <v>0</v>
      </c>
      <c r="G8" s="7">
        <f t="shared" ref="G8:G13" si="0">+E8+C8</f>
        <v>2055686782</v>
      </c>
      <c r="I8" s="7">
        <v>22191479162</v>
      </c>
      <c r="K8" s="7">
        <v>0</v>
      </c>
      <c r="M8" s="7">
        <f>+K8+I8</f>
        <v>22191479162</v>
      </c>
    </row>
    <row r="9" spans="1:13" ht="19.5" customHeight="1" x14ac:dyDescent="0.2">
      <c r="A9" s="3" t="s">
        <v>113</v>
      </c>
      <c r="C9" s="7">
        <v>42303</v>
      </c>
      <c r="E9" s="7">
        <v>0</v>
      </c>
      <c r="G9" s="7">
        <f t="shared" si="0"/>
        <v>42303</v>
      </c>
      <c r="I9" s="7">
        <v>142089</v>
      </c>
      <c r="K9" s="7">
        <v>0</v>
      </c>
      <c r="M9" s="7">
        <f>+K9+I9</f>
        <v>142089</v>
      </c>
    </row>
    <row r="10" spans="1:13" ht="19.5" customHeight="1" x14ac:dyDescent="0.2">
      <c r="A10" s="3" t="s">
        <v>126</v>
      </c>
      <c r="C10" s="7">
        <v>40023</v>
      </c>
      <c r="E10" s="7">
        <v>0</v>
      </c>
      <c r="G10" s="7">
        <f t="shared" si="0"/>
        <v>40023</v>
      </c>
      <c r="I10" s="7">
        <v>40023</v>
      </c>
      <c r="K10" s="7">
        <v>0</v>
      </c>
      <c r="M10" s="7">
        <f t="shared" ref="M10:M11" si="1">+K10+I10</f>
        <v>40023</v>
      </c>
    </row>
    <row r="11" spans="1:13" ht="19.5" customHeight="1" x14ac:dyDescent="0.2">
      <c r="A11" s="3" t="s">
        <v>126</v>
      </c>
      <c r="C11" s="7">
        <v>9978219166</v>
      </c>
      <c r="E11" s="7">
        <v>-44009307</v>
      </c>
      <c r="G11" s="7">
        <f t="shared" si="0"/>
        <v>9934209859</v>
      </c>
      <c r="I11" s="7">
        <v>9978219166</v>
      </c>
      <c r="K11" s="7">
        <v>-44009307</v>
      </c>
      <c r="M11" s="7">
        <f t="shared" si="1"/>
        <v>9934209859</v>
      </c>
    </row>
    <row r="12" spans="1:13" ht="19.5" customHeight="1" x14ac:dyDescent="0.2">
      <c r="A12" s="3" t="s">
        <v>113</v>
      </c>
      <c r="C12" s="7">
        <v>0</v>
      </c>
      <c r="E12" s="7">
        <v>0</v>
      </c>
      <c r="G12" s="7">
        <f t="shared" si="0"/>
        <v>0</v>
      </c>
      <c r="I12" s="7">
        <v>14167165779</v>
      </c>
      <c r="K12" s="7">
        <v>-1779714</v>
      </c>
      <c r="M12" s="7">
        <f t="shared" ref="M12:M13" si="2">+K12+I12</f>
        <v>14165386065</v>
      </c>
    </row>
    <row r="13" spans="1:13" ht="19.5" customHeight="1" thickBot="1" x14ac:dyDescent="0.25">
      <c r="A13" s="3" t="s">
        <v>113</v>
      </c>
      <c r="C13" s="7">
        <v>0</v>
      </c>
      <c r="E13" s="7">
        <v>0</v>
      </c>
      <c r="G13" s="7">
        <f t="shared" si="0"/>
        <v>0</v>
      </c>
      <c r="I13" s="7">
        <v>4875342444</v>
      </c>
      <c r="K13" s="7">
        <v>-346940</v>
      </c>
      <c r="M13" s="7">
        <f t="shared" si="2"/>
        <v>4874995504</v>
      </c>
    </row>
    <row r="14" spans="1:13" s="3" customFormat="1" ht="21.75" thickBot="1" x14ac:dyDescent="0.25">
      <c r="A14" s="3" t="s">
        <v>15</v>
      </c>
      <c r="C14" s="8">
        <f>SUM(C8:C13)</f>
        <v>12033988274</v>
      </c>
      <c r="E14" s="8">
        <f>SUM(E8:E13)</f>
        <v>-44009307</v>
      </c>
      <c r="G14" s="8">
        <f>SUM(G8:G13)</f>
        <v>11989978967</v>
      </c>
      <c r="I14" s="8">
        <f>SUM(I8:I13)</f>
        <v>51212388663</v>
      </c>
      <c r="K14" s="8">
        <f>SUM(K8:K13)</f>
        <v>-46135961</v>
      </c>
      <c r="M14" s="8">
        <f>SUM(M8:M13)</f>
        <v>51166252702</v>
      </c>
    </row>
  </sheetData>
  <mergeCells count="6">
    <mergeCell ref="A2:M2"/>
    <mergeCell ref="A3:M3"/>
    <mergeCell ref="A4:M4"/>
    <mergeCell ref="A6:B6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7E31-BA29-47A7-8A54-6A43C0D89A74}">
  <dimension ref="A2:Q66"/>
  <sheetViews>
    <sheetView rightToLeft="1" topLeftCell="A43" zoomScale="90" zoomScaleNormal="90" workbookViewId="0">
      <selection activeCell="Y9" sqref="Y9:Y50"/>
    </sheetView>
  </sheetViews>
  <sheetFormatPr defaultRowHeight="22.5" x14ac:dyDescent="0.2"/>
  <cols>
    <col min="1" max="1" width="29.375" style="6" bestFit="1" customWidth="1"/>
    <col min="2" max="2" width="0.875" style="6" customWidth="1"/>
    <col min="3" max="3" width="15.75" style="6" customWidth="1"/>
    <col min="4" max="4" width="0.875" style="6" customWidth="1"/>
    <col min="5" max="5" width="20.125" style="6" bestFit="1" customWidth="1"/>
    <col min="6" max="6" width="0.875" style="6" customWidth="1"/>
    <col min="7" max="7" width="19.25" style="6" customWidth="1"/>
    <col min="8" max="8" width="0.875" style="6" customWidth="1"/>
    <col min="9" max="9" width="24.5" style="6" customWidth="1"/>
    <col min="10" max="10" width="0.875" style="6" customWidth="1"/>
    <col min="11" max="11" width="16.625" style="6" customWidth="1"/>
    <col min="12" max="12" width="0.875" style="6" customWidth="1"/>
    <col min="13" max="13" width="20.875" style="6" bestFit="1" customWidth="1"/>
    <col min="14" max="14" width="0.875" style="6" customWidth="1"/>
    <col min="15" max="15" width="20.125" style="6" customWidth="1"/>
    <col min="16" max="16" width="0.875" style="6" customWidth="1"/>
    <col min="17" max="17" width="24.5" style="6" customWidth="1"/>
    <col min="18" max="18" width="0.875" style="6" customWidth="1"/>
    <col min="19" max="19" width="17" style="6" bestFit="1" customWidth="1"/>
    <col min="20" max="16384" width="9" style="6"/>
  </cols>
  <sheetData>
    <row r="2" spans="1:17" ht="24" x14ac:dyDescent="0.2">
      <c r="A2" s="65" t="str">
        <f>+سهام!A2</f>
        <v>صندوق سرمایه‌گذاری بخشی صنایع مفید - دارونو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</row>
    <row r="3" spans="1:17" ht="24" x14ac:dyDescent="0.2">
      <c r="A3" s="65" t="s">
        <v>23</v>
      </c>
      <c r="B3" s="65" t="s">
        <v>23</v>
      </c>
      <c r="C3" s="65" t="s">
        <v>23</v>
      </c>
      <c r="D3" s="65" t="s">
        <v>23</v>
      </c>
      <c r="E3" s="65" t="s">
        <v>23</v>
      </c>
      <c r="F3" s="65" t="s">
        <v>23</v>
      </c>
      <c r="G3" s="65" t="s">
        <v>23</v>
      </c>
      <c r="H3" s="65" t="s">
        <v>23</v>
      </c>
      <c r="I3" s="65" t="s">
        <v>23</v>
      </c>
      <c r="J3" s="65" t="s">
        <v>23</v>
      </c>
      <c r="K3" s="65" t="s">
        <v>23</v>
      </c>
      <c r="L3" s="65" t="s">
        <v>23</v>
      </c>
      <c r="M3" s="65" t="s">
        <v>23</v>
      </c>
      <c r="N3" s="65" t="s">
        <v>23</v>
      </c>
      <c r="O3" s="65" t="s">
        <v>23</v>
      </c>
      <c r="P3" s="65" t="s">
        <v>23</v>
      </c>
      <c r="Q3" s="65" t="s">
        <v>23</v>
      </c>
    </row>
    <row r="4" spans="1:17" ht="24" x14ac:dyDescent="0.2">
      <c r="A4" s="65" t="str">
        <f>+سهام!A4</f>
        <v>برای ماه منتهی به 1405/06/31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</row>
    <row r="6" spans="1:17" ht="24.75" thickBot="1" x14ac:dyDescent="0.25">
      <c r="A6" s="65" t="s">
        <v>3</v>
      </c>
      <c r="C6" s="66" t="s">
        <v>25</v>
      </c>
      <c r="D6" s="66" t="s">
        <v>25</v>
      </c>
      <c r="E6" s="66" t="s">
        <v>25</v>
      </c>
      <c r="F6" s="66" t="s">
        <v>25</v>
      </c>
      <c r="G6" s="66" t="s">
        <v>25</v>
      </c>
      <c r="H6" s="66" t="s">
        <v>25</v>
      </c>
      <c r="I6" s="66" t="s">
        <v>25</v>
      </c>
      <c r="K6" s="66" t="s">
        <v>26</v>
      </c>
      <c r="L6" s="66" t="s">
        <v>26</v>
      </c>
      <c r="M6" s="66" t="s">
        <v>26</v>
      </c>
      <c r="N6" s="66" t="s">
        <v>26</v>
      </c>
      <c r="O6" s="66" t="s">
        <v>26</v>
      </c>
      <c r="P6" s="66" t="s">
        <v>26</v>
      </c>
      <c r="Q6" s="66" t="s">
        <v>26</v>
      </c>
    </row>
    <row r="7" spans="1:17" ht="24.75" thickBot="1" x14ac:dyDescent="0.25">
      <c r="A7" s="66" t="s">
        <v>3</v>
      </c>
      <c r="C7" s="20" t="s">
        <v>7</v>
      </c>
      <c r="E7" s="20" t="s">
        <v>31</v>
      </c>
      <c r="G7" s="20" t="s">
        <v>32</v>
      </c>
      <c r="I7" s="20" t="s">
        <v>79</v>
      </c>
      <c r="K7" s="20" t="s">
        <v>7</v>
      </c>
      <c r="M7" s="20" t="s">
        <v>31</v>
      </c>
      <c r="O7" s="20" t="s">
        <v>32</v>
      </c>
      <c r="Q7" s="20" t="s">
        <v>79</v>
      </c>
    </row>
    <row r="8" spans="1:17" x14ac:dyDescent="0.55000000000000004">
      <c r="A8" s="21" t="s">
        <v>96</v>
      </c>
      <c r="C8" s="6">
        <v>9207870</v>
      </c>
      <c r="E8" s="6">
        <v>160439307077</v>
      </c>
      <c r="G8" s="6">
        <v>96718089256</v>
      </c>
      <c r="I8" s="6">
        <f>+E8-G8</f>
        <v>63721217821</v>
      </c>
      <c r="K8" s="6">
        <v>14536241</v>
      </c>
      <c r="M8" s="6">
        <v>236820183874</v>
      </c>
      <c r="O8" s="6">
        <v>151866147502</v>
      </c>
      <c r="Q8" s="6">
        <f>+M8-O8</f>
        <v>84954036372</v>
      </c>
    </row>
    <row r="9" spans="1:17" x14ac:dyDescent="0.55000000000000004">
      <c r="A9" s="21" t="s">
        <v>47</v>
      </c>
      <c r="C9" s="6">
        <v>0</v>
      </c>
      <c r="E9" s="6">
        <v>0</v>
      </c>
      <c r="G9" s="6">
        <v>0</v>
      </c>
      <c r="I9" s="6">
        <f t="shared" ref="I9:I57" si="0">+E9-G9</f>
        <v>0</v>
      </c>
      <c r="K9" s="6">
        <v>7011528</v>
      </c>
      <c r="M9" s="6">
        <v>67259209361</v>
      </c>
      <c r="O9" s="6">
        <v>46356788184</v>
      </c>
      <c r="Q9" s="6">
        <f t="shared" ref="Q9:Q57" si="1">+M9-O9</f>
        <v>20902421177</v>
      </c>
    </row>
    <row r="10" spans="1:17" x14ac:dyDescent="0.55000000000000004">
      <c r="A10" s="21" t="s">
        <v>76</v>
      </c>
      <c r="C10" s="6">
        <v>0</v>
      </c>
      <c r="E10" s="6">
        <v>0</v>
      </c>
      <c r="G10" s="6">
        <v>0</v>
      </c>
      <c r="I10" s="6">
        <f t="shared" si="0"/>
        <v>0</v>
      </c>
      <c r="K10" s="6">
        <v>3979010</v>
      </c>
      <c r="M10" s="6">
        <v>48489706725</v>
      </c>
      <c r="O10" s="6">
        <v>46184044682</v>
      </c>
      <c r="Q10" s="6">
        <f t="shared" si="1"/>
        <v>2305662043</v>
      </c>
    </row>
    <row r="11" spans="1:17" x14ac:dyDescent="0.55000000000000004">
      <c r="A11" s="21" t="s">
        <v>104</v>
      </c>
      <c r="C11" s="6">
        <v>0</v>
      </c>
      <c r="E11" s="6">
        <v>0</v>
      </c>
      <c r="G11" s="6">
        <v>0</v>
      </c>
      <c r="I11" s="6">
        <f t="shared" si="0"/>
        <v>0</v>
      </c>
      <c r="K11" s="6">
        <v>11512918</v>
      </c>
      <c r="M11" s="6">
        <v>38579788218</v>
      </c>
      <c r="O11" s="6">
        <v>66818526468</v>
      </c>
      <c r="Q11" s="6">
        <f t="shared" si="1"/>
        <v>-28238738250</v>
      </c>
    </row>
    <row r="12" spans="1:17" x14ac:dyDescent="0.55000000000000004">
      <c r="A12" s="21" t="s">
        <v>49</v>
      </c>
      <c r="C12" s="6">
        <v>8450981</v>
      </c>
      <c r="E12" s="6">
        <v>49138148172</v>
      </c>
      <c r="G12" s="6">
        <v>23227281350</v>
      </c>
      <c r="I12" s="6">
        <f t="shared" si="0"/>
        <v>25910866822</v>
      </c>
      <c r="K12" s="6">
        <v>24250409</v>
      </c>
      <c r="M12" s="6">
        <v>86223203091</v>
      </c>
      <c r="O12" s="6">
        <v>62602287522</v>
      </c>
      <c r="Q12" s="6">
        <f t="shared" si="1"/>
        <v>23620915569</v>
      </c>
    </row>
    <row r="13" spans="1:17" x14ac:dyDescent="0.55000000000000004">
      <c r="A13" s="21" t="s">
        <v>48</v>
      </c>
      <c r="C13" s="6">
        <v>7659696</v>
      </c>
      <c r="E13" s="6">
        <v>58833418091</v>
      </c>
      <c r="G13" s="6">
        <v>25607785012</v>
      </c>
      <c r="I13" s="6">
        <f t="shared" si="0"/>
        <v>33225633079</v>
      </c>
      <c r="K13" s="6">
        <v>22163420</v>
      </c>
      <c r="M13" s="6">
        <v>128568130898</v>
      </c>
      <c r="O13" s="6">
        <v>68341772401</v>
      </c>
      <c r="Q13" s="6">
        <f t="shared" si="1"/>
        <v>60226358497</v>
      </c>
    </row>
    <row r="14" spans="1:17" x14ac:dyDescent="0.55000000000000004">
      <c r="A14" s="21" t="s">
        <v>50</v>
      </c>
      <c r="C14" s="6">
        <v>114940</v>
      </c>
      <c r="E14" s="6">
        <v>19846315013</v>
      </c>
      <c r="G14" s="6">
        <v>16708339935</v>
      </c>
      <c r="I14" s="6">
        <f t="shared" si="0"/>
        <v>3137975078</v>
      </c>
      <c r="K14" s="6">
        <v>497766</v>
      </c>
      <c r="M14" s="6">
        <v>79826766716</v>
      </c>
      <c r="O14" s="6">
        <v>68223279170</v>
      </c>
      <c r="Q14" s="6">
        <f t="shared" si="1"/>
        <v>11603487546</v>
      </c>
    </row>
    <row r="15" spans="1:17" x14ac:dyDescent="0.55000000000000004">
      <c r="A15" s="21" t="s">
        <v>66</v>
      </c>
      <c r="C15" s="6">
        <v>36784169</v>
      </c>
      <c r="E15" s="6">
        <v>134923254429</v>
      </c>
      <c r="G15" s="6">
        <v>87709085210</v>
      </c>
      <c r="I15" s="6">
        <f t="shared" si="0"/>
        <v>47214169219</v>
      </c>
      <c r="K15" s="6">
        <v>54371792</v>
      </c>
      <c r="M15" s="6">
        <v>189540659880</v>
      </c>
      <c r="O15" s="6">
        <v>129645449776</v>
      </c>
      <c r="Q15" s="6">
        <f t="shared" si="1"/>
        <v>59895210104</v>
      </c>
    </row>
    <row r="16" spans="1:17" x14ac:dyDescent="0.55000000000000004">
      <c r="A16" s="21" t="s">
        <v>52</v>
      </c>
      <c r="C16" s="6">
        <v>0</v>
      </c>
      <c r="E16" s="6">
        <v>0</v>
      </c>
      <c r="G16" s="6">
        <v>0</v>
      </c>
      <c r="I16" s="6">
        <f t="shared" si="0"/>
        <v>0</v>
      </c>
      <c r="K16" s="6">
        <v>1804009</v>
      </c>
      <c r="M16" s="6">
        <v>60075545793</v>
      </c>
      <c r="O16" s="6">
        <v>51437749412</v>
      </c>
      <c r="Q16" s="6">
        <f t="shared" si="1"/>
        <v>8637796381</v>
      </c>
    </row>
    <row r="17" spans="1:17" x14ac:dyDescent="0.55000000000000004">
      <c r="A17" s="21" t="s">
        <v>65</v>
      </c>
      <c r="C17" s="6">
        <v>0</v>
      </c>
      <c r="E17" s="6">
        <v>0</v>
      </c>
      <c r="G17" s="6">
        <v>0</v>
      </c>
      <c r="I17" s="6">
        <f t="shared" si="0"/>
        <v>0</v>
      </c>
      <c r="K17" s="6">
        <v>12750757</v>
      </c>
      <c r="M17" s="6">
        <v>205259365386</v>
      </c>
      <c r="O17" s="6">
        <v>168021131650</v>
      </c>
      <c r="Q17" s="6">
        <f t="shared" si="1"/>
        <v>37238233736</v>
      </c>
    </row>
    <row r="18" spans="1:17" x14ac:dyDescent="0.55000000000000004">
      <c r="A18" s="21" t="s">
        <v>112</v>
      </c>
      <c r="C18" s="6">
        <v>0</v>
      </c>
      <c r="E18" s="6">
        <v>0</v>
      </c>
      <c r="G18" s="6">
        <v>0</v>
      </c>
      <c r="I18" s="6">
        <f t="shared" si="0"/>
        <v>0</v>
      </c>
      <c r="K18" s="6">
        <v>2412266</v>
      </c>
      <c r="M18" s="6">
        <v>39998423947</v>
      </c>
      <c r="O18" s="6">
        <v>37071541167</v>
      </c>
      <c r="Q18" s="6">
        <f t="shared" si="1"/>
        <v>2926882780</v>
      </c>
    </row>
    <row r="19" spans="1:17" x14ac:dyDescent="0.55000000000000004">
      <c r="A19" s="21" t="s">
        <v>64</v>
      </c>
      <c r="C19" s="6">
        <v>1</v>
      </c>
      <c r="E19" s="6">
        <v>1</v>
      </c>
      <c r="G19" s="6">
        <v>17224</v>
      </c>
      <c r="I19" s="6">
        <f t="shared" si="0"/>
        <v>-17223</v>
      </c>
      <c r="K19" s="6">
        <v>3238723</v>
      </c>
      <c r="M19" s="6">
        <v>130140475010</v>
      </c>
      <c r="O19" s="6">
        <v>123917881474</v>
      </c>
      <c r="Q19" s="6">
        <f t="shared" si="1"/>
        <v>6222593536</v>
      </c>
    </row>
    <row r="20" spans="1:17" x14ac:dyDescent="0.55000000000000004">
      <c r="A20" s="21" t="s">
        <v>109</v>
      </c>
      <c r="C20" s="6">
        <v>0</v>
      </c>
      <c r="E20" s="6">
        <v>0</v>
      </c>
      <c r="G20" s="6">
        <v>0</v>
      </c>
      <c r="I20" s="6">
        <f t="shared" si="0"/>
        <v>0</v>
      </c>
      <c r="K20" s="6">
        <v>2513000</v>
      </c>
      <c r="M20" s="6">
        <v>16745074960</v>
      </c>
      <c r="O20" s="6">
        <v>15999741752</v>
      </c>
      <c r="Q20" s="6">
        <f t="shared" si="1"/>
        <v>745333208</v>
      </c>
    </row>
    <row r="21" spans="1:17" x14ac:dyDescent="0.55000000000000004">
      <c r="A21" s="21" t="s">
        <v>70</v>
      </c>
      <c r="C21" s="6">
        <v>0</v>
      </c>
      <c r="E21" s="6">
        <v>0</v>
      </c>
      <c r="G21" s="6">
        <v>0</v>
      </c>
      <c r="I21" s="6">
        <f t="shared" si="0"/>
        <v>0</v>
      </c>
      <c r="K21" s="6">
        <v>41248531</v>
      </c>
      <c r="M21" s="6">
        <v>651688428054</v>
      </c>
      <c r="O21" s="6">
        <v>406473592800</v>
      </c>
      <c r="Q21" s="6">
        <f t="shared" si="1"/>
        <v>245214835254</v>
      </c>
    </row>
    <row r="22" spans="1:17" x14ac:dyDescent="0.55000000000000004">
      <c r="A22" s="21" t="s">
        <v>44</v>
      </c>
      <c r="C22" s="6">
        <v>0</v>
      </c>
      <c r="E22" s="6">
        <v>0</v>
      </c>
      <c r="G22" s="6">
        <v>0</v>
      </c>
      <c r="I22" s="6">
        <f t="shared" si="0"/>
        <v>0</v>
      </c>
      <c r="K22" s="6">
        <v>1600</v>
      </c>
      <c r="M22" s="6">
        <v>41021312000</v>
      </c>
      <c r="O22" s="6">
        <v>28443571199</v>
      </c>
      <c r="Q22" s="6">
        <f t="shared" si="1"/>
        <v>12577740801</v>
      </c>
    </row>
    <row r="23" spans="1:17" x14ac:dyDescent="0.55000000000000004">
      <c r="A23" s="21" t="s">
        <v>67</v>
      </c>
      <c r="C23" s="6">
        <v>204020</v>
      </c>
      <c r="E23" s="6">
        <v>9931354187</v>
      </c>
      <c r="G23" s="6">
        <v>4077804977</v>
      </c>
      <c r="I23" s="6">
        <f t="shared" si="0"/>
        <v>5853549210</v>
      </c>
      <c r="K23" s="6">
        <v>437616</v>
      </c>
      <c r="M23" s="6">
        <v>19950175790</v>
      </c>
      <c r="O23" s="6">
        <v>14533865495</v>
      </c>
      <c r="Q23" s="6">
        <f t="shared" si="1"/>
        <v>5416310295</v>
      </c>
    </row>
    <row r="24" spans="1:17" x14ac:dyDescent="0.55000000000000004">
      <c r="A24" s="21" t="s">
        <v>55</v>
      </c>
      <c r="C24" s="6">
        <v>272009</v>
      </c>
      <c r="E24" s="6">
        <v>10015333382</v>
      </c>
      <c r="G24" s="6">
        <v>3871075325</v>
      </c>
      <c r="I24" s="6">
        <f t="shared" si="0"/>
        <v>6144258057</v>
      </c>
      <c r="K24" s="6">
        <v>7773874</v>
      </c>
      <c r="M24" s="6">
        <v>145094272064</v>
      </c>
      <c r="O24" s="6">
        <v>103473452066</v>
      </c>
      <c r="Q24" s="6">
        <f t="shared" si="1"/>
        <v>41620819998</v>
      </c>
    </row>
    <row r="25" spans="1:17" x14ac:dyDescent="0.55000000000000004">
      <c r="A25" s="21" t="s">
        <v>101</v>
      </c>
      <c r="C25" s="6">
        <v>0</v>
      </c>
      <c r="E25" s="6">
        <v>0</v>
      </c>
      <c r="G25" s="6">
        <v>0</v>
      </c>
      <c r="I25" s="6">
        <f t="shared" si="0"/>
        <v>0</v>
      </c>
      <c r="K25" s="6">
        <v>3360996</v>
      </c>
      <c r="M25" s="6">
        <v>15195062916</v>
      </c>
      <c r="O25" s="6">
        <v>23145007576</v>
      </c>
      <c r="Q25" s="6">
        <f t="shared" si="1"/>
        <v>-7949944660</v>
      </c>
    </row>
    <row r="26" spans="1:17" x14ac:dyDescent="0.55000000000000004">
      <c r="A26" s="21" t="s">
        <v>118</v>
      </c>
      <c r="C26" s="6">
        <v>0</v>
      </c>
      <c r="E26" s="6">
        <v>0</v>
      </c>
      <c r="G26" s="6">
        <v>0</v>
      </c>
      <c r="I26" s="6">
        <f t="shared" si="0"/>
        <v>0</v>
      </c>
      <c r="K26" s="6">
        <v>5342375</v>
      </c>
      <c r="M26" s="6">
        <v>40043186072</v>
      </c>
      <c r="O26" s="6">
        <v>30002413774</v>
      </c>
      <c r="Q26" s="6">
        <f t="shared" si="1"/>
        <v>10040772298</v>
      </c>
    </row>
    <row r="27" spans="1:17" x14ac:dyDescent="0.55000000000000004">
      <c r="A27" s="21" t="s">
        <v>72</v>
      </c>
      <c r="C27" s="6">
        <v>582415</v>
      </c>
      <c r="E27" s="6">
        <v>20029682163</v>
      </c>
      <c r="G27" s="6">
        <v>8561714961</v>
      </c>
      <c r="I27" s="6">
        <f t="shared" si="0"/>
        <v>11467967202</v>
      </c>
      <c r="K27" s="6">
        <v>4643845</v>
      </c>
      <c r="M27" s="6">
        <v>116874301809</v>
      </c>
      <c r="O27" s="6">
        <v>101884488017</v>
      </c>
      <c r="Q27" s="6">
        <f t="shared" si="1"/>
        <v>14989813792</v>
      </c>
    </row>
    <row r="28" spans="1:17" x14ac:dyDescent="0.55000000000000004">
      <c r="A28" s="21" t="s">
        <v>58</v>
      </c>
      <c r="C28" s="6">
        <v>572874</v>
      </c>
      <c r="E28" s="6">
        <v>15052639323</v>
      </c>
      <c r="G28" s="6">
        <v>6358786347</v>
      </c>
      <c r="I28" s="6">
        <f t="shared" si="0"/>
        <v>8693852976</v>
      </c>
      <c r="K28" s="6">
        <v>4492200</v>
      </c>
      <c r="M28" s="6">
        <v>75157640614</v>
      </c>
      <c r="O28" s="6">
        <v>49602908184</v>
      </c>
      <c r="Q28" s="6">
        <f t="shared" si="1"/>
        <v>25554732430</v>
      </c>
    </row>
    <row r="29" spans="1:17" x14ac:dyDescent="0.55000000000000004">
      <c r="A29" s="21" t="s">
        <v>54</v>
      </c>
      <c r="C29" s="6">
        <v>0</v>
      </c>
      <c r="E29" s="6">
        <v>0</v>
      </c>
      <c r="G29" s="6">
        <v>0</v>
      </c>
      <c r="I29" s="6">
        <f t="shared" si="0"/>
        <v>0</v>
      </c>
      <c r="K29" s="6">
        <v>1647639</v>
      </c>
      <c r="M29" s="6">
        <v>25029959266</v>
      </c>
      <c r="O29" s="6">
        <v>13471025133</v>
      </c>
      <c r="Q29" s="6">
        <f t="shared" si="1"/>
        <v>11558934133</v>
      </c>
    </row>
    <row r="30" spans="1:17" x14ac:dyDescent="0.55000000000000004">
      <c r="A30" s="21" t="s">
        <v>69</v>
      </c>
      <c r="C30" s="6">
        <v>2368259</v>
      </c>
      <c r="E30" s="6">
        <v>19798436583</v>
      </c>
      <c r="G30" s="6">
        <v>7556846710</v>
      </c>
      <c r="I30" s="6">
        <f t="shared" si="0"/>
        <v>12241589873</v>
      </c>
      <c r="K30" s="6">
        <v>21915558</v>
      </c>
      <c r="M30" s="6">
        <v>129571114415</v>
      </c>
      <c r="O30" s="6">
        <v>64136365069</v>
      </c>
      <c r="Q30" s="6">
        <f t="shared" si="1"/>
        <v>65434749346</v>
      </c>
    </row>
    <row r="31" spans="1:17" x14ac:dyDescent="0.55000000000000004">
      <c r="A31" s="21" t="s">
        <v>53</v>
      </c>
      <c r="C31" s="6">
        <v>48653599</v>
      </c>
      <c r="E31" s="6">
        <v>156540400227</v>
      </c>
      <c r="G31" s="6">
        <v>95118774343</v>
      </c>
      <c r="I31" s="6">
        <f t="shared" si="0"/>
        <v>61421625884</v>
      </c>
      <c r="K31" s="6">
        <v>70162783</v>
      </c>
      <c r="M31" s="6">
        <v>202695130372</v>
      </c>
      <c r="O31" s="6">
        <v>137169665972</v>
      </c>
      <c r="Q31" s="6">
        <f t="shared" si="1"/>
        <v>65525464400</v>
      </c>
    </row>
    <row r="32" spans="1:17" x14ac:dyDescent="0.55000000000000004">
      <c r="A32" s="21" t="s">
        <v>98</v>
      </c>
      <c r="C32" s="6">
        <v>374055</v>
      </c>
      <c r="E32" s="6">
        <v>17967653018</v>
      </c>
      <c r="G32" s="6">
        <v>9429371088</v>
      </c>
      <c r="I32" s="6">
        <f t="shared" si="0"/>
        <v>8538281930</v>
      </c>
      <c r="K32" s="6">
        <v>1553054</v>
      </c>
      <c r="M32" s="6">
        <v>37989265640</v>
      </c>
      <c r="O32" s="6">
        <v>35078272390</v>
      </c>
      <c r="Q32" s="6">
        <f t="shared" si="1"/>
        <v>2910993250</v>
      </c>
    </row>
    <row r="33" spans="1:17" x14ac:dyDescent="0.55000000000000004">
      <c r="A33" s="21" t="s">
        <v>100</v>
      </c>
      <c r="C33" s="6">
        <v>0</v>
      </c>
      <c r="E33" s="6">
        <v>0</v>
      </c>
      <c r="G33" s="6">
        <v>0</v>
      </c>
      <c r="I33" s="6">
        <f t="shared" si="0"/>
        <v>0</v>
      </c>
      <c r="K33" s="6">
        <v>5450321</v>
      </c>
      <c r="M33" s="6">
        <v>38116208600</v>
      </c>
      <c r="O33" s="6">
        <v>39601475539</v>
      </c>
      <c r="Q33" s="6">
        <f t="shared" si="1"/>
        <v>-1485266939</v>
      </c>
    </row>
    <row r="34" spans="1:17" x14ac:dyDescent="0.55000000000000004">
      <c r="A34" s="21" t="s">
        <v>97</v>
      </c>
      <c r="C34" s="6">
        <v>0</v>
      </c>
      <c r="E34" s="6">
        <v>0</v>
      </c>
      <c r="G34" s="6">
        <v>0</v>
      </c>
      <c r="I34" s="6">
        <f t="shared" si="0"/>
        <v>0</v>
      </c>
      <c r="K34" s="6">
        <v>1159993</v>
      </c>
      <c r="M34" s="6">
        <v>17322471653</v>
      </c>
      <c r="O34" s="6">
        <v>17207842494</v>
      </c>
      <c r="Q34" s="6">
        <f t="shared" si="1"/>
        <v>114629159</v>
      </c>
    </row>
    <row r="35" spans="1:17" x14ac:dyDescent="0.55000000000000004">
      <c r="A35" s="21" t="s">
        <v>93</v>
      </c>
      <c r="C35" s="6">
        <v>6145559</v>
      </c>
      <c r="E35" s="6">
        <v>390490362146</v>
      </c>
      <c r="G35" s="6">
        <v>212326264298</v>
      </c>
      <c r="I35" s="6">
        <f t="shared" si="0"/>
        <v>178164097848</v>
      </c>
      <c r="K35" s="6">
        <v>9316409</v>
      </c>
      <c r="M35" s="6">
        <v>529093699488</v>
      </c>
      <c r="O35" s="6">
        <v>317495267277</v>
      </c>
      <c r="Q35" s="6">
        <f t="shared" si="1"/>
        <v>211598432211</v>
      </c>
    </row>
    <row r="36" spans="1:17" x14ac:dyDescent="0.55000000000000004">
      <c r="A36" s="21" t="s">
        <v>59</v>
      </c>
      <c r="C36" s="6">
        <v>0</v>
      </c>
      <c r="E36" s="6">
        <v>0</v>
      </c>
      <c r="G36" s="6">
        <v>0</v>
      </c>
      <c r="I36" s="6">
        <f t="shared" si="0"/>
        <v>0</v>
      </c>
      <c r="K36" s="6">
        <v>1656351</v>
      </c>
      <c r="M36" s="6">
        <v>115328039095</v>
      </c>
      <c r="O36" s="6">
        <v>87318358335</v>
      </c>
      <c r="Q36" s="6">
        <f t="shared" si="1"/>
        <v>28009680760</v>
      </c>
    </row>
    <row r="37" spans="1:17" x14ac:dyDescent="0.55000000000000004">
      <c r="A37" s="21" t="s">
        <v>60</v>
      </c>
      <c r="C37" s="6">
        <v>20466384</v>
      </c>
      <c r="E37" s="6">
        <v>346538884104</v>
      </c>
      <c r="G37" s="6">
        <v>163331835385</v>
      </c>
      <c r="I37" s="6">
        <f t="shared" si="0"/>
        <v>183207048719</v>
      </c>
      <c r="K37" s="6">
        <v>24308514</v>
      </c>
      <c r="M37" s="6">
        <v>369459771275</v>
      </c>
      <c r="O37" s="6">
        <v>191487706429</v>
      </c>
      <c r="Q37" s="6">
        <f t="shared" si="1"/>
        <v>177972064846</v>
      </c>
    </row>
    <row r="38" spans="1:17" x14ac:dyDescent="0.55000000000000004">
      <c r="A38" s="21" t="s">
        <v>99</v>
      </c>
      <c r="C38" s="6">
        <v>7323811</v>
      </c>
      <c r="E38" s="6">
        <v>119767359814</v>
      </c>
      <c r="G38" s="6">
        <v>69094585801</v>
      </c>
      <c r="I38" s="6">
        <f t="shared" si="0"/>
        <v>50672774013</v>
      </c>
      <c r="K38" s="6">
        <v>9692070</v>
      </c>
      <c r="M38" s="6">
        <v>129503868214</v>
      </c>
      <c r="O38" s="6">
        <v>81822771286</v>
      </c>
      <c r="Q38" s="6">
        <f t="shared" si="1"/>
        <v>47681096928</v>
      </c>
    </row>
    <row r="39" spans="1:17" x14ac:dyDescent="0.55000000000000004">
      <c r="A39" s="21" t="s">
        <v>91</v>
      </c>
      <c r="C39" s="6">
        <v>0</v>
      </c>
      <c r="E39" s="6">
        <v>0</v>
      </c>
      <c r="G39" s="6">
        <v>0</v>
      </c>
      <c r="I39" s="6">
        <f t="shared" si="0"/>
        <v>0</v>
      </c>
      <c r="K39" s="6">
        <v>6085230</v>
      </c>
      <c r="M39" s="6">
        <v>9908506255</v>
      </c>
      <c r="O39" s="6">
        <v>11140462658</v>
      </c>
      <c r="Q39" s="6">
        <f t="shared" si="1"/>
        <v>-1231956403</v>
      </c>
    </row>
    <row r="40" spans="1:17" x14ac:dyDescent="0.55000000000000004">
      <c r="A40" s="21" t="s">
        <v>63</v>
      </c>
      <c r="C40" s="6">
        <v>20622254</v>
      </c>
      <c r="E40" s="6">
        <v>330625029995</v>
      </c>
      <c r="G40" s="6">
        <v>95870909183</v>
      </c>
      <c r="I40" s="6">
        <f t="shared" si="0"/>
        <v>234754120812</v>
      </c>
      <c r="K40" s="6">
        <v>21989298</v>
      </c>
      <c r="M40" s="6">
        <v>335630429212</v>
      </c>
      <c r="O40" s="6">
        <v>100961186608</v>
      </c>
      <c r="Q40" s="6">
        <f t="shared" si="1"/>
        <v>234669242604</v>
      </c>
    </row>
    <row r="41" spans="1:17" x14ac:dyDescent="0.55000000000000004">
      <c r="A41" s="21" t="s">
        <v>116</v>
      </c>
      <c r="C41" s="6">
        <v>7579377</v>
      </c>
      <c r="E41" s="6">
        <v>49287764463</v>
      </c>
      <c r="G41" s="6">
        <v>29516038623</v>
      </c>
      <c r="I41" s="6">
        <f t="shared" si="0"/>
        <v>19771725840</v>
      </c>
      <c r="K41" s="6">
        <v>17422735</v>
      </c>
      <c r="M41" s="6">
        <v>99262498670</v>
      </c>
      <c r="O41" s="6">
        <v>67848600124</v>
      </c>
      <c r="Q41" s="6">
        <f t="shared" si="1"/>
        <v>31413898546</v>
      </c>
    </row>
    <row r="42" spans="1:17" x14ac:dyDescent="0.55000000000000004">
      <c r="A42" s="21" t="s">
        <v>111</v>
      </c>
      <c r="C42" s="6">
        <v>0</v>
      </c>
      <c r="E42" s="6">
        <v>0</v>
      </c>
      <c r="G42" s="6">
        <v>0</v>
      </c>
      <c r="I42" s="6">
        <f t="shared" si="0"/>
        <v>0</v>
      </c>
      <c r="K42" s="6">
        <v>1064730</v>
      </c>
      <c r="M42" s="6">
        <v>2043184756</v>
      </c>
      <c r="O42" s="6">
        <v>2429071682</v>
      </c>
      <c r="Q42" s="6">
        <f t="shared" si="1"/>
        <v>-385886926</v>
      </c>
    </row>
    <row r="43" spans="1:17" x14ac:dyDescent="0.55000000000000004">
      <c r="A43" s="21" t="s">
        <v>45</v>
      </c>
      <c r="C43" s="6">
        <v>1225856</v>
      </c>
      <c r="E43" s="6">
        <v>20021617090</v>
      </c>
      <c r="G43" s="6">
        <v>7554331666</v>
      </c>
      <c r="I43" s="6">
        <f t="shared" si="0"/>
        <v>12467285424</v>
      </c>
      <c r="K43" s="6">
        <v>12215466</v>
      </c>
      <c r="M43" s="6">
        <v>75082002729</v>
      </c>
      <c r="O43" s="6">
        <v>57876598524</v>
      </c>
      <c r="Q43" s="6">
        <f t="shared" si="1"/>
        <v>17205404205</v>
      </c>
    </row>
    <row r="44" spans="1:17" x14ac:dyDescent="0.55000000000000004">
      <c r="A44" s="21" t="s">
        <v>77</v>
      </c>
      <c r="C44" s="6">
        <v>848828</v>
      </c>
      <c r="E44" s="6">
        <v>20025928101</v>
      </c>
      <c r="G44" s="6">
        <v>9555587131</v>
      </c>
      <c r="I44" s="6">
        <f t="shared" si="0"/>
        <v>10470340970</v>
      </c>
      <c r="K44" s="6">
        <v>12589528</v>
      </c>
      <c r="M44" s="6">
        <v>224533325316</v>
      </c>
      <c r="O44" s="6">
        <v>140024399095</v>
      </c>
      <c r="Q44" s="6">
        <f t="shared" si="1"/>
        <v>84508926221</v>
      </c>
    </row>
    <row r="45" spans="1:17" x14ac:dyDescent="0.55000000000000004">
      <c r="A45" s="21" t="s">
        <v>61</v>
      </c>
      <c r="C45" s="6">
        <v>8701819</v>
      </c>
      <c r="E45" s="6">
        <v>40066022509</v>
      </c>
      <c r="G45" s="6">
        <v>19543072548</v>
      </c>
      <c r="I45" s="6">
        <f t="shared" si="0"/>
        <v>20522949961</v>
      </c>
      <c r="K45" s="6">
        <v>43014844</v>
      </c>
      <c r="M45" s="6">
        <v>110642012999</v>
      </c>
      <c r="O45" s="6">
        <v>86213034163</v>
      </c>
      <c r="Q45" s="6">
        <f t="shared" si="1"/>
        <v>24428978836</v>
      </c>
    </row>
    <row r="46" spans="1:17" x14ac:dyDescent="0.55000000000000004">
      <c r="A46" s="21" t="s">
        <v>73</v>
      </c>
      <c r="C46" s="6">
        <v>40415512</v>
      </c>
      <c r="E46" s="6">
        <v>503052645117</v>
      </c>
      <c r="G46" s="6">
        <v>176235591675</v>
      </c>
      <c r="I46" s="6">
        <f t="shared" si="0"/>
        <v>326817053442</v>
      </c>
      <c r="K46" s="6">
        <v>47921999</v>
      </c>
      <c r="M46" s="6">
        <v>555031166190</v>
      </c>
      <c r="O46" s="6">
        <v>215731540145</v>
      </c>
      <c r="Q46" s="6">
        <f t="shared" si="1"/>
        <v>339299626045</v>
      </c>
    </row>
    <row r="47" spans="1:17" x14ac:dyDescent="0.55000000000000004">
      <c r="A47" s="21" t="s">
        <v>78</v>
      </c>
      <c r="C47" s="6">
        <v>0</v>
      </c>
      <c r="E47" s="6">
        <v>0</v>
      </c>
      <c r="G47" s="6">
        <v>0</v>
      </c>
      <c r="I47" s="6">
        <f t="shared" si="0"/>
        <v>0</v>
      </c>
      <c r="K47" s="6">
        <v>610207</v>
      </c>
      <c r="M47" s="6">
        <v>12025033450</v>
      </c>
      <c r="O47" s="6">
        <v>12648688186</v>
      </c>
      <c r="Q47" s="6">
        <f t="shared" si="1"/>
        <v>-623654736</v>
      </c>
    </row>
    <row r="48" spans="1:17" x14ac:dyDescent="0.55000000000000004">
      <c r="A48" s="21" t="s">
        <v>46</v>
      </c>
      <c r="C48" s="6">
        <v>0</v>
      </c>
      <c r="E48" s="6">
        <v>0</v>
      </c>
      <c r="G48" s="6">
        <v>0</v>
      </c>
      <c r="I48" s="6">
        <f t="shared" si="0"/>
        <v>0</v>
      </c>
      <c r="K48" s="6">
        <v>1219245</v>
      </c>
      <c r="M48" s="6">
        <v>33555039969</v>
      </c>
      <c r="O48" s="6">
        <v>36813449245</v>
      </c>
      <c r="Q48" s="6">
        <f t="shared" si="1"/>
        <v>-3258409276</v>
      </c>
    </row>
    <row r="49" spans="1:17" x14ac:dyDescent="0.55000000000000004">
      <c r="A49" s="21" t="s">
        <v>103</v>
      </c>
      <c r="C49" s="6">
        <v>28038173</v>
      </c>
      <c r="E49" s="6">
        <v>186451112478</v>
      </c>
      <c r="G49" s="6">
        <v>124280739647</v>
      </c>
      <c r="I49" s="6">
        <f t="shared" si="0"/>
        <v>62170372831</v>
      </c>
      <c r="K49" s="6">
        <v>49018565</v>
      </c>
      <c r="M49" s="6">
        <v>296433740912</v>
      </c>
      <c r="O49" s="6">
        <v>219990673048</v>
      </c>
      <c r="Q49" s="6">
        <f t="shared" si="1"/>
        <v>76443067864</v>
      </c>
    </row>
    <row r="50" spans="1:17" x14ac:dyDescent="0.55000000000000004">
      <c r="A50" s="21" t="s">
        <v>105</v>
      </c>
      <c r="C50" s="6">
        <v>0</v>
      </c>
      <c r="E50" s="6">
        <v>0</v>
      </c>
      <c r="G50" s="6">
        <v>0</v>
      </c>
      <c r="I50" s="6">
        <f t="shared" si="0"/>
        <v>0</v>
      </c>
      <c r="K50" s="6">
        <v>515000</v>
      </c>
      <c r="M50" s="6">
        <v>9168655022</v>
      </c>
      <c r="O50" s="6">
        <v>10353245953</v>
      </c>
      <c r="Q50" s="6">
        <f t="shared" si="1"/>
        <v>-1184590931</v>
      </c>
    </row>
    <row r="51" spans="1:17" x14ac:dyDescent="0.55000000000000004">
      <c r="A51" s="21" t="s">
        <v>90</v>
      </c>
      <c r="C51" s="6">
        <v>0</v>
      </c>
      <c r="E51" s="6">
        <v>0</v>
      </c>
      <c r="G51" s="6">
        <v>0</v>
      </c>
      <c r="I51" s="6">
        <f t="shared" si="0"/>
        <v>0</v>
      </c>
      <c r="K51" s="6">
        <v>16011658</v>
      </c>
      <c r="M51" s="6">
        <v>51450097663</v>
      </c>
      <c r="O51" s="6">
        <v>50413200835</v>
      </c>
      <c r="Q51" s="6">
        <f t="shared" si="1"/>
        <v>1036896828</v>
      </c>
    </row>
    <row r="52" spans="1:17" x14ac:dyDescent="0.55000000000000004">
      <c r="A52" s="21" t="s">
        <v>117</v>
      </c>
      <c r="C52" s="6">
        <v>0</v>
      </c>
      <c r="E52" s="6">
        <v>0</v>
      </c>
      <c r="G52" s="6">
        <v>0</v>
      </c>
      <c r="I52" s="6">
        <f t="shared" si="0"/>
        <v>0</v>
      </c>
      <c r="K52" s="6">
        <v>200</v>
      </c>
      <c r="M52" s="6">
        <v>229479709</v>
      </c>
      <c r="O52" s="6">
        <v>230101589</v>
      </c>
      <c r="Q52" s="6">
        <f t="shared" si="1"/>
        <v>-621880</v>
      </c>
    </row>
    <row r="53" spans="1:17" x14ac:dyDescent="0.55000000000000004">
      <c r="A53" s="21" t="s">
        <v>74</v>
      </c>
      <c r="C53" s="6">
        <v>3146110</v>
      </c>
      <c r="E53" s="6">
        <v>64552811878</v>
      </c>
      <c r="G53" s="6">
        <v>27693465652</v>
      </c>
      <c r="I53" s="6">
        <f t="shared" si="0"/>
        <v>36859346226</v>
      </c>
      <c r="K53" s="6">
        <v>4625793</v>
      </c>
      <c r="M53" s="6">
        <v>85663575588</v>
      </c>
      <c r="O53" s="6">
        <v>51505721388</v>
      </c>
      <c r="Q53" s="6">
        <f t="shared" si="1"/>
        <v>34157854200</v>
      </c>
    </row>
    <row r="54" spans="1:17" x14ac:dyDescent="0.55000000000000004">
      <c r="A54" s="21" t="s">
        <v>114</v>
      </c>
      <c r="C54" s="6">
        <v>0</v>
      </c>
      <c r="E54" s="6">
        <v>0</v>
      </c>
      <c r="G54" s="6">
        <v>0</v>
      </c>
      <c r="I54" s="6">
        <f t="shared" si="0"/>
        <v>0</v>
      </c>
      <c r="K54" s="6">
        <v>5545461</v>
      </c>
      <c r="M54" s="6">
        <v>62358647953</v>
      </c>
      <c r="O54" s="6">
        <v>68880171081</v>
      </c>
      <c r="Q54" s="6">
        <f t="shared" si="1"/>
        <v>-6521523128</v>
      </c>
    </row>
    <row r="55" spans="1:17" x14ac:dyDescent="0.55000000000000004">
      <c r="A55" s="21" t="s">
        <v>102</v>
      </c>
      <c r="C55" s="6">
        <v>37071897</v>
      </c>
      <c r="E55" s="6">
        <v>332213614118</v>
      </c>
      <c r="G55" s="6">
        <v>84622488846</v>
      </c>
      <c r="I55" s="6">
        <f t="shared" si="0"/>
        <v>247591125272</v>
      </c>
      <c r="K55" s="6">
        <v>66665355</v>
      </c>
      <c r="M55" s="6">
        <v>612232065688</v>
      </c>
      <c r="O55" s="6">
        <v>158340660065</v>
      </c>
      <c r="Q55" s="6">
        <f t="shared" si="1"/>
        <v>453891405623</v>
      </c>
    </row>
    <row r="56" spans="1:17" x14ac:dyDescent="0.55000000000000004">
      <c r="A56" s="21" t="s">
        <v>51</v>
      </c>
      <c r="C56" s="6">
        <v>196740</v>
      </c>
      <c r="E56" s="6">
        <v>10009010281</v>
      </c>
      <c r="G56" s="6">
        <v>4482487327</v>
      </c>
      <c r="I56" s="6">
        <f t="shared" si="0"/>
        <v>5526522954</v>
      </c>
      <c r="K56" s="6">
        <v>4890231</v>
      </c>
      <c r="M56" s="6">
        <v>120027527631</v>
      </c>
      <c r="O56" s="6">
        <v>88477623052</v>
      </c>
      <c r="Q56" s="6">
        <f t="shared" si="1"/>
        <v>31549904579</v>
      </c>
    </row>
    <row r="57" spans="1:17" x14ac:dyDescent="0.55000000000000004">
      <c r="A57" s="21" t="s">
        <v>95</v>
      </c>
      <c r="C57" s="6">
        <v>0</v>
      </c>
      <c r="E57" s="6">
        <v>0</v>
      </c>
      <c r="G57" s="6">
        <v>0</v>
      </c>
      <c r="I57" s="6">
        <f t="shared" si="0"/>
        <v>0</v>
      </c>
      <c r="K57" s="6">
        <v>4967336</v>
      </c>
      <c r="M57" s="6">
        <v>48778964415</v>
      </c>
      <c r="O57" s="6">
        <v>58407921013</v>
      </c>
      <c r="Q57" s="6">
        <f t="shared" si="1"/>
        <v>-9628956598</v>
      </c>
    </row>
    <row r="58" spans="1:17" ht="23.25" thickBot="1" x14ac:dyDescent="0.6">
      <c r="A58" s="21" t="s">
        <v>121</v>
      </c>
      <c r="C58" s="6">
        <v>0</v>
      </c>
      <c r="E58" s="6">
        <v>0</v>
      </c>
      <c r="G58" s="6">
        <v>0</v>
      </c>
      <c r="I58" s="6">
        <v>0</v>
      </c>
      <c r="K58" s="6" t="s">
        <v>115</v>
      </c>
      <c r="M58" s="6">
        <v>0</v>
      </c>
      <c r="O58" s="6">
        <v>0</v>
      </c>
      <c r="Q58" s="6">
        <v>1998164249</v>
      </c>
    </row>
    <row r="59" spans="1:17" ht="24.75" thickBot="1" x14ac:dyDescent="0.25">
      <c r="E59" s="14">
        <f>SUM(E8:E58)</f>
        <v>3085618103760</v>
      </c>
      <c r="F59" s="22"/>
      <c r="G59" s="14">
        <f>SUM(G8:G58)</f>
        <v>1409052369520</v>
      </c>
      <c r="H59" s="22"/>
      <c r="I59" s="14">
        <f>SUM(I8:I58)</f>
        <v>1676565734240</v>
      </c>
      <c r="J59" s="22"/>
      <c r="K59" s="22"/>
      <c r="L59" s="22"/>
      <c r="M59" s="14">
        <f>SUM(M8:M58)</f>
        <v>6770716395323</v>
      </c>
      <c r="N59" s="22"/>
      <c r="O59" s="14">
        <f>SUM(O8:O58)</f>
        <v>4217120738649</v>
      </c>
      <c r="P59" s="22"/>
      <c r="Q59" s="14">
        <f>SUM(Q8:Q58)</f>
        <v>2555593820923</v>
      </c>
    </row>
    <row r="60" spans="1:17" ht="23.25" thickTop="1" x14ac:dyDescent="0.2"/>
    <row r="66" spans="17:17" x14ac:dyDescent="0.45">
      <c r="Q66" s="39"/>
    </row>
  </sheetData>
  <mergeCells count="6"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77B8-2A45-4D3D-9AD0-78F35EBB7EDD}">
  <dimension ref="A1:Q50"/>
  <sheetViews>
    <sheetView rightToLeft="1" topLeftCell="A28" zoomScale="85" zoomScaleNormal="85" workbookViewId="0">
      <selection activeCell="Y9" sqref="Y9:Y50"/>
    </sheetView>
  </sheetViews>
  <sheetFormatPr defaultRowHeight="18.75" x14ac:dyDescent="0.2"/>
  <cols>
    <col min="1" max="1" width="37.375" style="2" bestFit="1" customWidth="1"/>
    <col min="2" max="2" width="0.875" style="2" customWidth="1"/>
    <col min="3" max="3" width="16.625" style="2" customWidth="1"/>
    <col min="4" max="4" width="0.875" style="2" customWidth="1"/>
    <col min="5" max="5" width="22" style="2" bestFit="1" customWidth="1"/>
    <col min="6" max="6" width="0.875" style="2" customWidth="1"/>
    <col min="7" max="7" width="22.5" style="2" bestFit="1" customWidth="1"/>
    <col min="8" max="8" width="0.875" style="2" customWidth="1"/>
    <col min="9" max="9" width="30.25" style="2" bestFit="1" customWidth="1"/>
    <col min="10" max="10" width="0.875" style="2" customWidth="1"/>
    <col min="11" max="11" width="16.625" style="2" customWidth="1"/>
    <col min="12" max="12" width="0.875" style="2" customWidth="1"/>
    <col min="13" max="13" width="30.25" style="2" customWidth="1"/>
    <col min="14" max="14" width="0.875" style="2" customWidth="1"/>
    <col min="15" max="15" width="30.25" style="2" customWidth="1"/>
    <col min="16" max="16" width="0.875" style="2" customWidth="1"/>
    <col min="17" max="17" width="30.25" style="2" customWidth="1"/>
    <col min="18" max="18" width="0.875" style="2" customWidth="1"/>
    <col min="19" max="16384" width="9" style="2"/>
  </cols>
  <sheetData>
    <row r="1" spans="1:17" x14ac:dyDescent="0.2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ht="26.25" x14ac:dyDescent="0.2">
      <c r="A2" s="68" t="str">
        <f>+سهام!A2</f>
        <v>صندوق سرمایه‌گذاری بخشی صنایع مفید - دارونو</v>
      </c>
      <c r="B2" s="68" t="s">
        <v>0</v>
      </c>
      <c r="C2" s="68" t="s">
        <v>0</v>
      </c>
      <c r="D2" s="68" t="s">
        <v>0</v>
      </c>
      <c r="E2" s="68" t="s">
        <v>0</v>
      </c>
      <c r="F2" s="68" t="s">
        <v>0</v>
      </c>
      <c r="G2" s="68" t="s">
        <v>0</v>
      </c>
      <c r="H2" s="68" t="s">
        <v>0</v>
      </c>
      <c r="I2" s="68" t="s">
        <v>0</v>
      </c>
      <c r="J2" s="68" t="s">
        <v>0</v>
      </c>
      <c r="K2" s="68" t="s">
        <v>0</v>
      </c>
      <c r="L2" s="68" t="s">
        <v>0</v>
      </c>
      <c r="M2" s="68" t="s">
        <v>0</v>
      </c>
      <c r="N2" s="68" t="s">
        <v>0</v>
      </c>
      <c r="O2" s="68" t="s">
        <v>0</v>
      </c>
      <c r="P2" s="68" t="s">
        <v>0</v>
      </c>
      <c r="Q2" s="68" t="s">
        <v>0</v>
      </c>
    </row>
    <row r="3" spans="1:17" ht="26.25" x14ac:dyDescent="0.2">
      <c r="A3" s="68" t="s">
        <v>23</v>
      </c>
      <c r="B3" s="68" t="s">
        <v>23</v>
      </c>
      <c r="C3" s="68" t="s">
        <v>23</v>
      </c>
      <c r="D3" s="68" t="s">
        <v>23</v>
      </c>
      <c r="E3" s="68" t="s">
        <v>23</v>
      </c>
      <c r="F3" s="68" t="s">
        <v>23</v>
      </c>
      <c r="G3" s="68" t="s">
        <v>23</v>
      </c>
      <c r="H3" s="68" t="s">
        <v>23</v>
      </c>
      <c r="I3" s="68" t="s">
        <v>23</v>
      </c>
      <c r="J3" s="68" t="s">
        <v>23</v>
      </c>
      <c r="K3" s="68" t="s">
        <v>23</v>
      </c>
      <c r="L3" s="68" t="s">
        <v>23</v>
      </c>
      <c r="M3" s="68" t="s">
        <v>23</v>
      </c>
      <c r="N3" s="68" t="s">
        <v>23</v>
      </c>
      <c r="O3" s="68" t="s">
        <v>23</v>
      </c>
      <c r="P3" s="68" t="s">
        <v>23</v>
      </c>
      <c r="Q3" s="68" t="s">
        <v>23</v>
      </c>
    </row>
    <row r="4" spans="1:17" ht="26.25" x14ac:dyDescent="0.2">
      <c r="A4" s="68" t="str">
        <f>+سهام!A4</f>
        <v>برای ماه منتهی به 1405/06/31</v>
      </c>
      <c r="B4" s="68" t="s">
        <v>2</v>
      </c>
      <c r="C4" s="68" t="s">
        <v>2</v>
      </c>
      <c r="D4" s="68" t="s">
        <v>2</v>
      </c>
      <c r="E4" s="68" t="s">
        <v>2</v>
      </c>
      <c r="F4" s="68" t="s">
        <v>2</v>
      </c>
      <c r="G4" s="68" t="s">
        <v>2</v>
      </c>
      <c r="H4" s="68" t="s">
        <v>2</v>
      </c>
      <c r="I4" s="68" t="s">
        <v>2</v>
      </c>
      <c r="J4" s="68" t="s">
        <v>2</v>
      </c>
      <c r="K4" s="68" t="s">
        <v>2</v>
      </c>
      <c r="L4" s="68" t="s">
        <v>2</v>
      </c>
      <c r="M4" s="68" t="s">
        <v>2</v>
      </c>
      <c r="N4" s="68" t="s">
        <v>2</v>
      </c>
      <c r="O4" s="68" t="s">
        <v>2</v>
      </c>
      <c r="P4" s="68" t="s">
        <v>2</v>
      </c>
      <c r="Q4" s="68" t="s">
        <v>2</v>
      </c>
    </row>
    <row r="6" spans="1:17" ht="27" thickBot="1" x14ac:dyDescent="0.25">
      <c r="A6" s="69" t="s">
        <v>3</v>
      </c>
      <c r="C6" s="69" t="s">
        <v>25</v>
      </c>
      <c r="D6" s="69" t="s">
        <v>25</v>
      </c>
      <c r="E6" s="69" t="s">
        <v>25</v>
      </c>
      <c r="F6" s="69" t="s">
        <v>25</v>
      </c>
      <c r="G6" s="69" t="s">
        <v>25</v>
      </c>
      <c r="H6" s="69" t="s">
        <v>25</v>
      </c>
      <c r="I6" s="69" t="s">
        <v>25</v>
      </c>
      <c r="K6" s="69" t="s">
        <v>26</v>
      </c>
      <c r="L6" s="69" t="s">
        <v>26</v>
      </c>
      <c r="M6" s="69" t="s">
        <v>26</v>
      </c>
      <c r="N6" s="69" t="s">
        <v>26</v>
      </c>
      <c r="O6" s="69" t="s">
        <v>26</v>
      </c>
      <c r="P6" s="69" t="s">
        <v>26</v>
      </c>
      <c r="Q6" s="69" t="s">
        <v>26</v>
      </c>
    </row>
    <row r="7" spans="1:17" ht="27" thickBot="1" x14ac:dyDescent="0.25">
      <c r="A7" s="69" t="s">
        <v>3</v>
      </c>
      <c r="C7" s="19" t="s">
        <v>7</v>
      </c>
      <c r="E7" s="19" t="s">
        <v>31</v>
      </c>
      <c r="G7" s="19" t="s">
        <v>32</v>
      </c>
      <c r="I7" s="48" t="s">
        <v>33</v>
      </c>
      <c r="K7" s="19" t="s">
        <v>7</v>
      </c>
      <c r="M7" s="19" t="s">
        <v>31</v>
      </c>
      <c r="O7" s="19" t="s">
        <v>32</v>
      </c>
      <c r="Q7" s="19" t="s">
        <v>33</v>
      </c>
    </row>
    <row r="8" spans="1:17" s="6" customFormat="1" ht="22.5" x14ac:dyDescent="0.55000000000000004">
      <c r="A8" s="21" t="s">
        <v>52</v>
      </c>
      <c r="C8" s="6">
        <v>51023596</v>
      </c>
      <c r="E8" s="6">
        <v>2390203757894</v>
      </c>
      <c r="G8" s="6">
        <v>2528520077335</v>
      </c>
      <c r="I8" s="6">
        <f>+E8-G8</f>
        <v>-138316319441</v>
      </c>
      <c r="K8" s="6">
        <v>51023596</v>
      </c>
      <c r="M8" s="6">
        <v>2390203757894</v>
      </c>
      <c r="O8" s="6">
        <v>1741220717345</v>
      </c>
      <c r="Q8" s="6">
        <f>+M8-O8</f>
        <v>648983040549</v>
      </c>
    </row>
    <row r="9" spans="1:17" s="6" customFormat="1" ht="22.5" x14ac:dyDescent="0.55000000000000004">
      <c r="A9" s="21" t="s">
        <v>97</v>
      </c>
      <c r="C9" s="6">
        <v>16435729</v>
      </c>
      <c r="E9" s="6">
        <v>756396616192</v>
      </c>
      <c r="G9" s="6">
        <v>686285564598</v>
      </c>
      <c r="I9" s="6">
        <f t="shared" ref="I9:I46" si="0">+E9-G9</f>
        <v>70111051594</v>
      </c>
      <c r="K9" s="6">
        <v>16435729</v>
      </c>
      <c r="M9" s="6">
        <v>756396616192</v>
      </c>
      <c r="O9" s="6">
        <v>503622622406</v>
      </c>
      <c r="Q9" s="6">
        <f t="shared" ref="Q9:Q46" si="1">+M9-O9</f>
        <v>252773993786</v>
      </c>
    </row>
    <row r="10" spans="1:17" s="6" customFormat="1" ht="22.5" x14ac:dyDescent="0.55000000000000004">
      <c r="A10" s="21" t="s">
        <v>98</v>
      </c>
      <c r="C10" s="6">
        <v>8909860</v>
      </c>
      <c r="E10" s="6">
        <v>361242719921</v>
      </c>
      <c r="G10" s="6">
        <v>401699055922</v>
      </c>
      <c r="I10" s="6">
        <f t="shared" si="0"/>
        <v>-40456336001</v>
      </c>
      <c r="K10" s="6">
        <v>8909860</v>
      </c>
      <c r="M10" s="6">
        <v>361242719921</v>
      </c>
      <c r="O10" s="6">
        <v>224604339772</v>
      </c>
      <c r="Q10" s="6">
        <f t="shared" si="1"/>
        <v>136638380149</v>
      </c>
    </row>
    <row r="11" spans="1:17" s="6" customFormat="1" ht="22.5" x14ac:dyDescent="0.55000000000000004">
      <c r="A11" s="21" t="s">
        <v>63</v>
      </c>
      <c r="C11" s="6">
        <v>157627390</v>
      </c>
      <c r="E11" s="6">
        <v>2518183777432</v>
      </c>
      <c r="G11" s="6">
        <v>2117833173523</v>
      </c>
      <c r="I11" s="6">
        <f t="shared" si="0"/>
        <v>400350603909</v>
      </c>
      <c r="K11" s="6">
        <v>157627390</v>
      </c>
      <c r="M11" s="6">
        <v>2518183777432</v>
      </c>
      <c r="O11" s="6">
        <v>734048821493</v>
      </c>
      <c r="Q11" s="6">
        <f t="shared" si="1"/>
        <v>1784134955939</v>
      </c>
    </row>
    <row r="12" spans="1:17" s="6" customFormat="1" ht="22.5" x14ac:dyDescent="0.55000000000000004">
      <c r="A12" s="21" t="s">
        <v>91</v>
      </c>
      <c r="C12" s="6">
        <v>105959013</v>
      </c>
      <c r="E12" s="6">
        <v>459461580755</v>
      </c>
      <c r="G12" s="6">
        <v>430079849003</v>
      </c>
      <c r="I12" s="6">
        <f t="shared" si="0"/>
        <v>29381731752</v>
      </c>
      <c r="K12" s="6">
        <v>105959013</v>
      </c>
      <c r="M12" s="6">
        <v>459461580755</v>
      </c>
      <c r="O12" s="6">
        <v>194432421558</v>
      </c>
      <c r="Q12" s="6">
        <f t="shared" si="1"/>
        <v>265029159197</v>
      </c>
    </row>
    <row r="13" spans="1:17" s="6" customFormat="1" ht="22.5" x14ac:dyDescent="0.55000000000000004">
      <c r="A13" s="21" t="s">
        <v>116</v>
      </c>
      <c r="C13" s="6">
        <v>47527585</v>
      </c>
      <c r="E13" s="6">
        <v>285319190446</v>
      </c>
      <c r="G13" s="6">
        <v>324816745367</v>
      </c>
      <c r="I13" s="6">
        <f t="shared" si="0"/>
        <v>-39497554921</v>
      </c>
      <c r="K13" s="6">
        <v>47527585</v>
      </c>
      <c r="M13" s="6">
        <v>285319190446</v>
      </c>
      <c r="O13" s="6">
        <v>185084609811</v>
      </c>
      <c r="Q13" s="6">
        <f t="shared" si="1"/>
        <v>100234580635</v>
      </c>
    </row>
    <row r="14" spans="1:17" s="6" customFormat="1" ht="22.5" x14ac:dyDescent="0.55000000000000004">
      <c r="A14" s="21" t="s">
        <v>66</v>
      </c>
      <c r="C14" s="6">
        <v>36042094</v>
      </c>
      <c r="E14" s="6">
        <v>133040177642</v>
      </c>
      <c r="G14" s="6">
        <v>191949947659</v>
      </c>
      <c r="I14" s="6">
        <f t="shared" si="0"/>
        <v>-58909770017</v>
      </c>
      <c r="K14" s="6">
        <v>36042094</v>
      </c>
      <c r="M14" s="6">
        <v>133040177642</v>
      </c>
      <c r="O14" s="6">
        <v>85939663170</v>
      </c>
      <c r="Q14" s="6">
        <f t="shared" si="1"/>
        <v>47100514472</v>
      </c>
    </row>
    <row r="15" spans="1:17" s="6" customFormat="1" ht="22.5" x14ac:dyDescent="0.55000000000000004">
      <c r="A15" s="21" t="s">
        <v>118</v>
      </c>
      <c r="C15" s="6">
        <v>3798779</v>
      </c>
      <c r="E15" s="6">
        <v>41463558822</v>
      </c>
      <c r="G15" s="6">
        <v>33133152912</v>
      </c>
      <c r="I15" s="6">
        <f t="shared" si="0"/>
        <v>8330405910</v>
      </c>
      <c r="K15" s="6">
        <v>3798779</v>
      </c>
      <c r="M15" s="6">
        <v>41463558822</v>
      </c>
      <c r="O15" s="6">
        <v>21333683879</v>
      </c>
      <c r="Q15" s="6">
        <f t="shared" si="1"/>
        <v>20129874943</v>
      </c>
    </row>
    <row r="16" spans="1:17" s="6" customFormat="1" ht="22.5" x14ac:dyDescent="0.55000000000000004">
      <c r="A16" s="21" t="s">
        <v>92</v>
      </c>
      <c r="C16" s="6">
        <v>2416013</v>
      </c>
      <c r="E16" s="6">
        <v>212092423810</v>
      </c>
      <c r="G16" s="6">
        <v>214777441495</v>
      </c>
      <c r="I16" s="6">
        <f t="shared" si="0"/>
        <v>-2685017685</v>
      </c>
      <c r="K16" s="6">
        <v>2416013</v>
      </c>
      <c r="M16" s="6">
        <v>212092423810</v>
      </c>
      <c r="O16" s="6">
        <v>81414021580</v>
      </c>
      <c r="Q16" s="6">
        <f t="shared" si="1"/>
        <v>130678402230</v>
      </c>
    </row>
    <row r="17" spans="1:17" s="6" customFormat="1" ht="22.5" x14ac:dyDescent="0.55000000000000004">
      <c r="A17" s="21" t="s">
        <v>72</v>
      </c>
      <c r="C17" s="6">
        <v>18100337</v>
      </c>
      <c r="E17" s="6">
        <v>590897863895</v>
      </c>
      <c r="G17" s="6">
        <v>522376180165</v>
      </c>
      <c r="I17" s="6">
        <f t="shared" si="0"/>
        <v>68521683730</v>
      </c>
      <c r="K17" s="6">
        <v>18100337</v>
      </c>
      <c r="M17" s="6">
        <v>590897863895</v>
      </c>
      <c r="O17" s="6">
        <v>266081618464</v>
      </c>
      <c r="Q17" s="6">
        <f t="shared" si="1"/>
        <v>324816245431</v>
      </c>
    </row>
    <row r="18" spans="1:17" s="6" customFormat="1" ht="22.5" x14ac:dyDescent="0.55000000000000004">
      <c r="A18" s="21" t="s">
        <v>49</v>
      </c>
      <c r="C18" s="6">
        <v>267074114</v>
      </c>
      <c r="E18" s="6">
        <v>1552956438239</v>
      </c>
      <c r="G18" s="6">
        <v>1543327707519</v>
      </c>
      <c r="I18" s="6">
        <f t="shared" si="0"/>
        <v>9628730720</v>
      </c>
      <c r="K18" s="6">
        <v>267074114</v>
      </c>
      <c r="M18" s="6">
        <v>1552956438239</v>
      </c>
      <c r="O18" s="6">
        <v>734045619492</v>
      </c>
      <c r="Q18" s="6">
        <f t="shared" si="1"/>
        <v>818910818747</v>
      </c>
    </row>
    <row r="19" spans="1:17" s="6" customFormat="1" ht="22.5" x14ac:dyDescent="0.55000000000000004">
      <c r="A19" s="21" t="s">
        <v>55</v>
      </c>
      <c r="C19" s="6">
        <v>51182033</v>
      </c>
      <c r="E19" s="6">
        <v>1761780073247</v>
      </c>
      <c r="G19" s="6">
        <v>1814292462629</v>
      </c>
      <c r="I19" s="6">
        <f t="shared" si="0"/>
        <v>-52512389382</v>
      </c>
      <c r="K19" s="6">
        <v>51182033</v>
      </c>
      <c r="M19" s="6">
        <v>1761780073247</v>
      </c>
      <c r="O19" s="6">
        <v>742088015225</v>
      </c>
      <c r="Q19" s="6">
        <f t="shared" si="1"/>
        <v>1019692058022</v>
      </c>
    </row>
    <row r="20" spans="1:17" s="6" customFormat="1" ht="22.5" x14ac:dyDescent="0.55000000000000004">
      <c r="A20" s="21" t="s">
        <v>93</v>
      </c>
      <c r="C20" s="6">
        <v>25859797</v>
      </c>
      <c r="E20" s="6">
        <v>1666353955951</v>
      </c>
      <c r="G20" s="6">
        <v>1562361906755</v>
      </c>
      <c r="I20" s="6">
        <f t="shared" si="0"/>
        <v>103992049196</v>
      </c>
      <c r="K20" s="6">
        <v>25859797</v>
      </c>
      <c r="M20" s="6">
        <v>1666353955951</v>
      </c>
      <c r="O20" s="6">
        <v>893444207144</v>
      </c>
      <c r="Q20" s="6">
        <f t="shared" si="1"/>
        <v>772909748807</v>
      </c>
    </row>
    <row r="21" spans="1:17" s="6" customFormat="1" ht="22.5" x14ac:dyDescent="0.55000000000000004">
      <c r="A21" s="21" t="s">
        <v>59</v>
      </c>
      <c r="C21" s="6">
        <v>18677987</v>
      </c>
      <c r="E21" s="6">
        <v>1537918639198</v>
      </c>
      <c r="G21" s="6">
        <v>1668478206797</v>
      </c>
      <c r="I21" s="6">
        <f t="shared" si="0"/>
        <v>-130559567599</v>
      </c>
      <c r="K21" s="6">
        <v>18677987</v>
      </c>
      <c r="M21" s="6">
        <v>1537918639198</v>
      </c>
      <c r="O21" s="6">
        <v>1029672335537</v>
      </c>
      <c r="Q21" s="6">
        <f t="shared" si="1"/>
        <v>508246303661</v>
      </c>
    </row>
    <row r="22" spans="1:17" s="6" customFormat="1" ht="22.5" x14ac:dyDescent="0.55000000000000004">
      <c r="A22" s="21" t="s">
        <v>99</v>
      </c>
      <c r="C22" s="6">
        <v>37299703</v>
      </c>
      <c r="E22" s="6">
        <v>535184501237</v>
      </c>
      <c r="G22" s="6">
        <v>513105407520</v>
      </c>
      <c r="I22" s="6">
        <f t="shared" si="0"/>
        <v>22079093717</v>
      </c>
      <c r="K22" s="6">
        <v>37299703</v>
      </c>
      <c r="M22" s="6">
        <v>535184501237</v>
      </c>
      <c r="O22" s="6">
        <v>351894325155</v>
      </c>
      <c r="Q22" s="6">
        <f t="shared" si="1"/>
        <v>183290176082</v>
      </c>
    </row>
    <row r="23" spans="1:17" s="6" customFormat="1" ht="22.5" x14ac:dyDescent="0.55000000000000004">
      <c r="A23" s="21" t="s">
        <v>60</v>
      </c>
      <c r="C23" s="6">
        <v>85652643</v>
      </c>
      <c r="E23" s="6">
        <v>1464387143240</v>
      </c>
      <c r="G23" s="6">
        <v>1645035053151</v>
      </c>
      <c r="I23" s="6">
        <f t="shared" si="0"/>
        <v>-180647909911</v>
      </c>
      <c r="K23" s="6">
        <v>85652643</v>
      </c>
      <c r="M23" s="6">
        <v>1464387143240</v>
      </c>
      <c r="O23" s="6">
        <v>683550322821</v>
      </c>
      <c r="Q23" s="6">
        <f t="shared" si="1"/>
        <v>780836820419</v>
      </c>
    </row>
    <row r="24" spans="1:17" s="6" customFormat="1" ht="22.5" x14ac:dyDescent="0.55000000000000004">
      <c r="A24" s="21" t="s">
        <v>111</v>
      </c>
      <c r="C24" s="6">
        <v>22081582</v>
      </c>
      <c r="E24" s="6">
        <v>109773565770</v>
      </c>
      <c r="G24" s="6">
        <v>78879208936</v>
      </c>
      <c r="I24" s="6">
        <f t="shared" si="0"/>
        <v>30894356834</v>
      </c>
      <c r="K24" s="6">
        <v>22081582</v>
      </c>
      <c r="M24" s="6">
        <v>109773565770</v>
      </c>
      <c r="O24" s="6">
        <v>50266096594</v>
      </c>
      <c r="Q24" s="6">
        <f t="shared" si="1"/>
        <v>59507469176</v>
      </c>
    </row>
    <row r="25" spans="1:17" s="6" customFormat="1" ht="22.5" x14ac:dyDescent="0.55000000000000004">
      <c r="A25" s="21" t="s">
        <v>124</v>
      </c>
      <c r="C25" s="6">
        <v>284</v>
      </c>
      <c r="E25" s="6">
        <v>1857093</v>
      </c>
      <c r="G25" s="6">
        <v>1447414</v>
      </c>
      <c r="I25" s="6">
        <f t="shared" si="0"/>
        <v>409679</v>
      </c>
      <c r="K25" s="6">
        <v>284</v>
      </c>
      <c r="M25" s="6">
        <v>1857093</v>
      </c>
      <c r="O25" s="6">
        <v>1447414</v>
      </c>
      <c r="Q25" s="6">
        <f t="shared" si="1"/>
        <v>409679</v>
      </c>
    </row>
    <row r="26" spans="1:17" s="6" customFormat="1" ht="22.5" x14ac:dyDescent="0.55000000000000004">
      <c r="A26" s="21" t="s">
        <v>58</v>
      </c>
      <c r="C26" s="6">
        <v>67170916</v>
      </c>
      <c r="E26" s="6">
        <v>1680955491143</v>
      </c>
      <c r="G26" s="6">
        <v>1842598325780</v>
      </c>
      <c r="I26" s="6">
        <f t="shared" si="0"/>
        <v>-161642834637</v>
      </c>
      <c r="K26" s="6">
        <v>67170916</v>
      </c>
      <c r="M26" s="6">
        <v>1680955491143</v>
      </c>
      <c r="O26" s="6">
        <v>747002415787</v>
      </c>
      <c r="Q26" s="6">
        <f t="shared" si="1"/>
        <v>933953075356</v>
      </c>
    </row>
    <row r="27" spans="1:17" s="6" customFormat="1" ht="22.5" x14ac:dyDescent="0.55000000000000004">
      <c r="A27" s="21" t="s">
        <v>48</v>
      </c>
      <c r="C27" s="6">
        <v>210240304</v>
      </c>
      <c r="E27" s="6">
        <v>1641801202563</v>
      </c>
      <c r="G27" s="6">
        <v>1637090432758</v>
      </c>
      <c r="I27" s="6">
        <f t="shared" si="0"/>
        <v>4710769805</v>
      </c>
      <c r="K27" s="6">
        <v>210240304</v>
      </c>
      <c r="M27" s="6">
        <v>1641801202563</v>
      </c>
      <c r="O27" s="6">
        <v>702872346936</v>
      </c>
      <c r="Q27" s="6">
        <f t="shared" si="1"/>
        <v>938928855627</v>
      </c>
    </row>
    <row r="28" spans="1:17" s="6" customFormat="1" ht="22.5" x14ac:dyDescent="0.55000000000000004">
      <c r="A28" s="21" t="s">
        <v>50</v>
      </c>
      <c r="C28" s="6">
        <v>1861357</v>
      </c>
      <c r="E28" s="6">
        <v>322850130576</v>
      </c>
      <c r="G28" s="6">
        <v>348825829854</v>
      </c>
      <c r="I28" s="6">
        <f t="shared" si="0"/>
        <v>-25975699278</v>
      </c>
      <c r="K28" s="6">
        <v>1861357</v>
      </c>
      <c r="M28" s="6">
        <v>322850130576</v>
      </c>
      <c r="O28" s="6">
        <v>270577566626</v>
      </c>
      <c r="Q28" s="6">
        <f t="shared" si="1"/>
        <v>52272563950</v>
      </c>
    </row>
    <row r="29" spans="1:17" s="6" customFormat="1" ht="22.5" x14ac:dyDescent="0.55000000000000004">
      <c r="A29" s="21" t="s">
        <v>69</v>
      </c>
      <c r="C29" s="6">
        <v>296972092</v>
      </c>
      <c r="E29" s="6">
        <v>2383932866627</v>
      </c>
      <c r="G29" s="6">
        <v>2684458026767</v>
      </c>
      <c r="I29" s="6">
        <f t="shared" si="0"/>
        <v>-300525160140</v>
      </c>
      <c r="K29" s="6">
        <v>296972092</v>
      </c>
      <c r="M29" s="6">
        <v>2383932866627</v>
      </c>
      <c r="O29" s="6">
        <v>1023671855114</v>
      </c>
      <c r="Q29" s="6">
        <f t="shared" si="1"/>
        <v>1360261011513</v>
      </c>
    </row>
    <row r="30" spans="1:17" s="6" customFormat="1" ht="22.5" x14ac:dyDescent="0.55000000000000004">
      <c r="A30" s="21" t="s">
        <v>54</v>
      </c>
      <c r="C30" s="6">
        <v>82178152</v>
      </c>
      <c r="E30" s="6">
        <v>1700985204502</v>
      </c>
      <c r="G30" s="6">
        <v>1890787964371</v>
      </c>
      <c r="I30" s="6">
        <f t="shared" si="0"/>
        <v>-189802759869</v>
      </c>
      <c r="K30" s="6">
        <v>82178152</v>
      </c>
      <c r="M30" s="6">
        <v>1700985204502</v>
      </c>
      <c r="O30" s="6">
        <v>684925083279</v>
      </c>
      <c r="Q30" s="6">
        <f t="shared" si="1"/>
        <v>1016060121223</v>
      </c>
    </row>
    <row r="31" spans="1:17" s="6" customFormat="1" ht="22.5" x14ac:dyDescent="0.55000000000000004">
      <c r="A31" s="21" t="s">
        <v>103</v>
      </c>
      <c r="C31" s="6">
        <v>38172986</v>
      </c>
      <c r="E31" s="6">
        <v>252645651818</v>
      </c>
      <c r="G31" s="6">
        <v>338242661409</v>
      </c>
      <c r="I31" s="6">
        <f t="shared" si="0"/>
        <v>-85597009591</v>
      </c>
      <c r="K31" s="6">
        <v>38172986</v>
      </c>
      <c r="M31" s="6">
        <v>252645651818</v>
      </c>
      <c r="O31" s="6">
        <v>169203854240</v>
      </c>
      <c r="Q31" s="6">
        <f t="shared" si="1"/>
        <v>83441797578</v>
      </c>
    </row>
    <row r="32" spans="1:17" s="6" customFormat="1" ht="22.5" x14ac:dyDescent="0.55000000000000004">
      <c r="A32" s="21" t="s">
        <v>46</v>
      </c>
      <c r="C32" s="6">
        <v>30960054</v>
      </c>
      <c r="E32" s="6">
        <v>1696398864254</v>
      </c>
      <c r="G32" s="6">
        <v>1959787531414</v>
      </c>
      <c r="I32" s="6">
        <f t="shared" si="0"/>
        <v>-263388667160</v>
      </c>
      <c r="K32" s="6">
        <v>30960054</v>
      </c>
      <c r="M32" s="6">
        <v>1696398864254</v>
      </c>
      <c r="O32" s="6">
        <v>1225996039920</v>
      </c>
      <c r="Q32" s="6">
        <f t="shared" si="1"/>
        <v>470402824334</v>
      </c>
    </row>
    <row r="33" spans="1:17" s="6" customFormat="1" ht="22.5" x14ac:dyDescent="0.55000000000000004">
      <c r="A33" s="21" t="s">
        <v>76</v>
      </c>
      <c r="C33" s="6">
        <v>67469846</v>
      </c>
      <c r="E33" s="6">
        <v>978784205802</v>
      </c>
      <c r="G33" s="6">
        <v>1076754332953</v>
      </c>
      <c r="I33" s="6">
        <f t="shared" si="0"/>
        <v>-97970127151</v>
      </c>
      <c r="K33" s="6">
        <v>67469846</v>
      </c>
      <c r="M33" s="6">
        <v>978784205802</v>
      </c>
      <c r="O33" s="6">
        <v>781114566870</v>
      </c>
      <c r="Q33" s="6">
        <f t="shared" si="1"/>
        <v>197669638932</v>
      </c>
    </row>
    <row r="34" spans="1:17" s="6" customFormat="1" ht="22.5" x14ac:dyDescent="0.55000000000000004">
      <c r="A34" s="21" t="s">
        <v>47</v>
      </c>
      <c r="C34" s="6">
        <v>87565868</v>
      </c>
      <c r="E34" s="6">
        <v>1143459027340</v>
      </c>
      <c r="G34" s="6">
        <v>1106096764287</v>
      </c>
      <c r="I34" s="6">
        <f t="shared" si="0"/>
        <v>37362263053</v>
      </c>
      <c r="K34" s="6">
        <v>87565868</v>
      </c>
      <c r="M34" s="6">
        <v>1143459027340</v>
      </c>
      <c r="O34" s="6">
        <v>601281403508</v>
      </c>
      <c r="Q34" s="6">
        <f t="shared" si="1"/>
        <v>542177623832</v>
      </c>
    </row>
    <row r="35" spans="1:17" s="6" customFormat="1" ht="22.5" x14ac:dyDescent="0.55000000000000004">
      <c r="A35" s="21" t="s">
        <v>64</v>
      </c>
      <c r="C35" s="6">
        <v>122396304</v>
      </c>
      <c r="E35" s="6">
        <v>3158919196628</v>
      </c>
      <c r="G35" s="6">
        <v>3584253332957</v>
      </c>
      <c r="I35" s="6">
        <f t="shared" si="0"/>
        <v>-425334136329</v>
      </c>
      <c r="K35" s="6">
        <v>122396304</v>
      </c>
      <c r="M35" s="6">
        <v>3158919196628</v>
      </c>
      <c r="O35" s="6">
        <v>2235890444859</v>
      </c>
      <c r="Q35" s="6">
        <f t="shared" si="1"/>
        <v>923028751769</v>
      </c>
    </row>
    <row r="36" spans="1:17" s="6" customFormat="1" ht="22.5" x14ac:dyDescent="0.55000000000000004">
      <c r="A36" s="21" t="s">
        <v>74</v>
      </c>
      <c r="C36" s="6">
        <v>91473937</v>
      </c>
      <c r="E36" s="6">
        <v>1749077073609</v>
      </c>
      <c r="G36" s="6">
        <v>2080560931839</v>
      </c>
      <c r="I36" s="6">
        <f t="shared" si="0"/>
        <v>-331483858230</v>
      </c>
      <c r="K36" s="6">
        <v>91473937</v>
      </c>
      <c r="M36" s="6">
        <v>1749077073609</v>
      </c>
      <c r="O36" s="6">
        <v>805194456304</v>
      </c>
      <c r="Q36" s="6">
        <f t="shared" si="1"/>
        <v>943882617305</v>
      </c>
    </row>
    <row r="37" spans="1:17" s="6" customFormat="1" ht="22.5" x14ac:dyDescent="0.55000000000000004">
      <c r="A37" s="21" t="s">
        <v>61</v>
      </c>
      <c r="C37" s="6">
        <v>102357117</v>
      </c>
      <c r="E37" s="6">
        <v>462124829009</v>
      </c>
      <c r="G37" s="6">
        <v>491787017422</v>
      </c>
      <c r="I37" s="6">
        <f t="shared" si="0"/>
        <v>-29662188413</v>
      </c>
      <c r="K37" s="6">
        <v>102357117</v>
      </c>
      <c r="M37" s="6">
        <v>462124829009</v>
      </c>
      <c r="O37" s="6">
        <v>229879817216</v>
      </c>
      <c r="Q37" s="6">
        <f t="shared" si="1"/>
        <v>232245011793</v>
      </c>
    </row>
    <row r="38" spans="1:17" s="6" customFormat="1" ht="22.5" x14ac:dyDescent="0.55000000000000004">
      <c r="A38" s="21" t="s">
        <v>44</v>
      </c>
      <c r="C38" s="6">
        <v>25353</v>
      </c>
      <c r="E38" s="6">
        <v>803531694456</v>
      </c>
      <c r="G38" s="6">
        <v>708180278400</v>
      </c>
      <c r="I38" s="6">
        <f t="shared" si="0"/>
        <v>95351416056</v>
      </c>
      <c r="K38" s="6">
        <v>25353</v>
      </c>
      <c r="M38" s="6">
        <v>803531694456</v>
      </c>
      <c r="O38" s="6">
        <v>464372590443</v>
      </c>
      <c r="Q38" s="6">
        <f t="shared" si="1"/>
        <v>339159104013</v>
      </c>
    </row>
    <row r="39" spans="1:17" s="6" customFormat="1" ht="22.5" x14ac:dyDescent="0.55000000000000004">
      <c r="A39" s="21" t="s">
        <v>77</v>
      </c>
      <c r="C39" s="6">
        <v>56812926</v>
      </c>
      <c r="E39" s="6">
        <v>1318018557478</v>
      </c>
      <c r="G39" s="6">
        <v>1488932202991</v>
      </c>
      <c r="I39" s="6">
        <f t="shared" si="0"/>
        <v>-170913645513</v>
      </c>
      <c r="K39" s="6">
        <v>56812926</v>
      </c>
      <c r="M39" s="6">
        <v>1318018557478</v>
      </c>
      <c r="O39" s="6">
        <v>639565217424</v>
      </c>
      <c r="Q39" s="6">
        <f t="shared" si="1"/>
        <v>678453340054</v>
      </c>
    </row>
    <row r="40" spans="1:17" s="6" customFormat="1" ht="22.5" x14ac:dyDescent="0.55000000000000004">
      <c r="A40" s="21" t="s">
        <v>45</v>
      </c>
      <c r="C40" s="6">
        <v>148107922</v>
      </c>
      <c r="E40" s="6">
        <v>2223550912654</v>
      </c>
      <c r="G40" s="6">
        <v>2297620850291</v>
      </c>
      <c r="I40" s="6">
        <f t="shared" si="0"/>
        <v>-74069937637</v>
      </c>
      <c r="K40" s="6">
        <v>148107922</v>
      </c>
      <c r="M40" s="6">
        <v>2223550912654</v>
      </c>
      <c r="O40" s="6">
        <v>1002290831079</v>
      </c>
      <c r="Q40" s="6">
        <f t="shared" si="1"/>
        <v>1221260081575</v>
      </c>
    </row>
    <row r="41" spans="1:17" s="6" customFormat="1" ht="22.5" x14ac:dyDescent="0.55000000000000004">
      <c r="A41" s="21" t="s">
        <v>90</v>
      </c>
      <c r="C41" s="6">
        <v>16600000</v>
      </c>
      <c r="E41" s="6">
        <v>70169365320</v>
      </c>
      <c r="G41" s="6">
        <v>53071631025</v>
      </c>
      <c r="I41" s="6">
        <f t="shared" si="0"/>
        <v>17097734295</v>
      </c>
      <c r="K41" s="6">
        <v>16600000</v>
      </c>
      <c r="M41" s="6">
        <v>70169365320</v>
      </c>
      <c r="O41" s="6">
        <v>53071631025</v>
      </c>
      <c r="Q41" s="6">
        <f t="shared" si="1"/>
        <v>17097734295</v>
      </c>
    </row>
    <row r="42" spans="1:17" s="6" customFormat="1" ht="22.5" x14ac:dyDescent="0.55000000000000004">
      <c r="A42" s="21" t="s">
        <v>95</v>
      </c>
      <c r="C42" s="6">
        <v>7725173</v>
      </c>
      <c r="E42" s="6">
        <v>151392783901</v>
      </c>
      <c r="G42" s="6">
        <v>168103481060</v>
      </c>
      <c r="I42" s="6">
        <f t="shared" si="0"/>
        <v>-16710697159</v>
      </c>
      <c r="K42" s="6">
        <v>7725173</v>
      </c>
      <c r="M42" s="6">
        <v>151392783901</v>
      </c>
      <c r="O42" s="6">
        <v>90835670466</v>
      </c>
      <c r="Q42" s="6">
        <f t="shared" si="1"/>
        <v>60557113435</v>
      </c>
    </row>
    <row r="43" spans="1:17" s="6" customFormat="1" ht="22.5" x14ac:dyDescent="0.55000000000000004">
      <c r="A43" s="21" t="s">
        <v>51</v>
      </c>
      <c r="C43" s="6">
        <v>31240407</v>
      </c>
      <c r="E43" s="6">
        <v>1637052894112</v>
      </c>
      <c r="G43" s="6">
        <v>1582035646073</v>
      </c>
      <c r="I43" s="6">
        <f t="shared" si="0"/>
        <v>55017248039</v>
      </c>
      <c r="K43" s="6">
        <v>31240407</v>
      </c>
      <c r="M43" s="6">
        <v>1637052894112</v>
      </c>
      <c r="O43" s="6">
        <v>711775584882</v>
      </c>
      <c r="Q43" s="6">
        <f t="shared" si="1"/>
        <v>925277309230</v>
      </c>
    </row>
    <row r="44" spans="1:17" s="6" customFormat="1" ht="22.5" x14ac:dyDescent="0.55000000000000004">
      <c r="A44" s="21" t="s">
        <v>102</v>
      </c>
      <c r="C44" s="6">
        <v>150535845</v>
      </c>
      <c r="E44" s="6">
        <v>1371236822788</v>
      </c>
      <c r="G44" s="6">
        <v>2050604427904</v>
      </c>
      <c r="I44" s="6">
        <f t="shared" si="0"/>
        <v>-679367605116</v>
      </c>
      <c r="K44" s="6">
        <v>150535845</v>
      </c>
      <c r="M44" s="6">
        <v>1371236822788</v>
      </c>
      <c r="O44" s="6">
        <v>343621958621</v>
      </c>
      <c r="Q44" s="6">
        <f t="shared" si="1"/>
        <v>1027614864167</v>
      </c>
    </row>
    <row r="45" spans="1:17" s="6" customFormat="1" ht="22.5" x14ac:dyDescent="0.55000000000000004">
      <c r="A45" s="21" t="s">
        <v>70</v>
      </c>
      <c r="C45" s="6">
        <v>312252390</v>
      </c>
      <c r="E45" s="6">
        <v>7578654088959</v>
      </c>
      <c r="G45" s="6">
        <v>6449765099423</v>
      </c>
      <c r="I45" s="6">
        <f t="shared" si="0"/>
        <v>1128888989536</v>
      </c>
      <c r="K45" s="6">
        <v>312252390</v>
      </c>
      <c r="M45" s="6">
        <v>7578654088959</v>
      </c>
      <c r="O45" s="6">
        <v>3357823533936</v>
      </c>
      <c r="Q45" s="6">
        <f t="shared" si="1"/>
        <v>4220830555023</v>
      </c>
    </row>
    <row r="46" spans="1:17" s="6" customFormat="1" ht="23.25" thickBot="1" x14ac:dyDescent="0.6">
      <c r="A46" s="21" t="s">
        <v>67</v>
      </c>
      <c r="C46" s="6">
        <v>18006551</v>
      </c>
      <c r="E46" s="6">
        <v>805103257857</v>
      </c>
      <c r="G46" s="6">
        <v>956566176975</v>
      </c>
      <c r="I46" s="6">
        <f t="shared" si="0"/>
        <v>-151462919118</v>
      </c>
      <c r="K46" s="6">
        <v>18006551</v>
      </c>
      <c r="M46" s="6">
        <v>805103257857</v>
      </c>
      <c r="O46" s="6">
        <v>359901986877</v>
      </c>
      <c r="Q46" s="6">
        <f t="shared" si="1"/>
        <v>445201270980</v>
      </c>
    </row>
    <row r="47" spans="1:17" s="52" customFormat="1" ht="24.75" thickBot="1" x14ac:dyDescent="0.25">
      <c r="E47" s="53">
        <f>SUM(E8:E46)</f>
        <v>49507301962180</v>
      </c>
      <c r="G47" s="53">
        <f>SUM(G8:G46)</f>
        <v>51073075534653</v>
      </c>
      <c r="I47" s="53">
        <f>SUM(I8:I46)</f>
        <v>-1565773572473</v>
      </c>
      <c r="K47" s="52" t="s">
        <v>15</v>
      </c>
      <c r="M47" s="53">
        <f>SUM(M8:M46)</f>
        <v>49507301962180</v>
      </c>
      <c r="O47" s="53">
        <f>SUM(O8:O46)</f>
        <v>25023613744272</v>
      </c>
      <c r="Q47" s="53">
        <f>SUM(Q8:Q46)</f>
        <v>24483688217908</v>
      </c>
    </row>
    <row r="48" spans="1:17" ht="19.5" thickTop="1" x14ac:dyDescent="0.2">
      <c r="I48" s="18"/>
    </row>
    <row r="49" spans="9:9" x14ac:dyDescent="0.2">
      <c r="I49" s="55"/>
    </row>
    <row r="50" spans="9:9" x14ac:dyDescent="0.2">
      <c r="I50" s="49"/>
    </row>
  </sheetData>
  <mergeCells count="7">
    <mergeCell ref="A1:Q1"/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درآمدها</vt:lpstr>
      <vt:lpstr>سایر درآمدها</vt:lpstr>
      <vt:lpstr>درآمد سرمایه‌گذاری در سهام</vt:lpstr>
      <vt:lpstr>درآمد سود سهام</vt:lpstr>
      <vt:lpstr>درآمد سپرده بانکی</vt:lpstr>
      <vt:lpstr>سود سپرده بانکی</vt:lpstr>
      <vt:lpstr>درآمد ناشی از فروش</vt:lpstr>
      <vt:lpstr>درآمد ناشی از تغییر قیمت اوراق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Pirzadeh, Keyvan</dc:creator>
  <cp:lastModifiedBy>Pirzadeh, Keyvan</cp:lastModifiedBy>
  <dcterms:created xsi:type="dcterms:W3CDTF">2024-12-24T13:35:10Z</dcterms:created>
  <dcterms:modified xsi:type="dcterms:W3CDTF">2026-09-25T18:12:02Z</dcterms:modified>
</cp:coreProperties>
</file>