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k.pirzadeh\Desktop\پرتفو\1405\140506\بخشی\"/>
    </mc:Choice>
  </mc:AlternateContent>
  <xr:revisionPtr revIDLastSave="0" documentId="13_ncr:1_{81ADC823-258A-4C46-9291-4BF4875897DB}" xr6:coauthVersionLast="47" xr6:coauthVersionMax="47" xr10:uidLastSave="{00000000-0000-0000-0000-000000000000}"/>
  <bookViews>
    <workbookView xWindow="-120" yWindow="-120" windowWidth="29040" windowHeight="15720" tabRatio="798" xr2:uid="{421CB865-C381-41C8-96D1-36C6EC249D67}"/>
  </bookViews>
  <sheets>
    <sheet name="سهام" sheetId="1" r:id="rId1"/>
    <sheet name="سپرده" sheetId="2" r:id="rId2"/>
    <sheet name="سایر درآمدها" sheetId="11" state="hidden" r:id="rId3"/>
    <sheet name="جمع درآمدها" sheetId="10" r:id="rId4"/>
    <sheet name="درآمد سرمایه‌گذاری در سهام" sheetId="7" r:id="rId5"/>
    <sheet name="درآمد سود سهام" sheetId="12" r:id="rId6"/>
    <sheet name="درآمد سپرده بانکی" sheetId="8" r:id="rId7"/>
    <sheet name="سود سپرده بانکی" sheetId="3" r:id="rId8"/>
    <sheet name="درآمد ناشی از فروش" sheetId="13" r:id="rId9"/>
    <sheet name="درآمد ناشی از تغییر قیمت اوراق" sheetId="5" r:id="rId10"/>
  </sheets>
  <definedNames>
    <definedName name="_xlnm._FilterDatabase" localSheetId="8" hidden="1">'درآمد ناشی از فروش'!$K$6:$Q$42</definedName>
    <definedName name="_xlnm._FilterDatabase" localSheetId="0" hidden="1">سهام!$A$6:$A$10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2" l="1"/>
  <c r="C47" i="7"/>
  <c r="E47" i="7"/>
  <c r="G47" i="7"/>
  <c r="M47" i="7"/>
  <c r="O47" i="7"/>
  <c r="Q47" i="7"/>
  <c r="C48" i="7"/>
  <c r="E48" i="7"/>
  <c r="G48" i="7"/>
  <c r="M48" i="7"/>
  <c r="O48" i="7"/>
  <c r="Q48" i="7"/>
  <c r="C49" i="7"/>
  <c r="E49" i="7"/>
  <c r="G49" i="7"/>
  <c r="M49" i="7"/>
  <c r="O49" i="7"/>
  <c r="Q49" i="7"/>
  <c r="C50" i="7"/>
  <c r="E50" i="7"/>
  <c r="G50" i="7"/>
  <c r="I50" i="7" s="1"/>
  <c r="M50" i="7"/>
  <c r="O50" i="7"/>
  <c r="Q50" i="7"/>
  <c r="S50" i="7" s="1"/>
  <c r="C51" i="7"/>
  <c r="E51" i="7"/>
  <c r="G51" i="7"/>
  <c r="M51" i="7"/>
  <c r="O51" i="7"/>
  <c r="Q51" i="7"/>
  <c r="C52" i="7"/>
  <c r="E52" i="7"/>
  <c r="G52" i="7"/>
  <c r="M52" i="7"/>
  <c r="O52" i="7"/>
  <c r="Q52" i="7"/>
  <c r="C53" i="7"/>
  <c r="E53" i="7"/>
  <c r="G53" i="7"/>
  <c r="M53" i="7"/>
  <c r="O53" i="7"/>
  <c r="Q53" i="7"/>
  <c r="C54" i="7"/>
  <c r="E54" i="7"/>
  <c r="G54" i="7"/>
  <c r="M54" i="7"/>
  <c r="O54" i="7"/>
  <c r="Q54" i="7"/>
  <c r="C55" i="7"/>
  <c r="E55" i="7"/>
  <c r="G55" i="7"/>
  <c r="M55" i="7"/>
  <c r="O55" i="7"/>
  <c r="Q55" i="7"/>
  <c r="S55" i="7" s="1"/>
  <c r="C56" i="7"/>
  <c r="E56" i="7"/>
  <c r="G56" i="7"/>
  <c r="M56" i="7"/>
  <c r="O56" i="7"/>
  <c r="Q56" i="7"/>
  <c r="C57" i="7"/>
  <c r="E57" i="7"/>
  <c r="G57" i="7"/>
  <c r="M57" i="7"/>
  <c r="O57" i="7"/>
  <c r="Q57" i="7"/>
  <c r="C58" i="7"/>
  <c r="E58" i="7"/>
  <c r="G58" i="7"/>
  <c r="M58" i="7"/>
  <c r="O58" i="7"/>
  <c r="Q58" i="7"/>
  <c r="S58" i="7" s="1"/>
  <c r="C59" i="7"/>
  <c r="E59" i="7"/>
  <c r="G59" i="7"/>
  <c r="M59" i="7"/>
  <c r="O59" i="7"/>
  <c r="Q59" i="7"/>
  <c r="S59" i="7" s="1"/>
  <c r="C60" i="7"/>
  <c r="E60" i="7"/>
  <c r="G60" i="7"/>
  <c r="M60" i="7"/>
  <c r="O60" i="7"/>
  <c r="Q60" i="7"/>
  <c r="C62" i="7"/>
  <c r="E62" i="7"/>
  <c r="G62" i="7"/>
  <c r="M62" i="7"/>
  <c r="O62" i="7"/>
  <c r="Q62" i="7"/>
  <c r="I12" i="5"/>
  <c r="Q12" i="5"/>
  <c r="I13" i="5"/>
  <c r="Q13" i="5"/>
  <c r="I14" i="5"/>
  <c r="Q14" i="5"/>
  <c r="I15" i="5"/>
  <c r="Q15" i="5"/>
  <c r="I16" i="5"/>
  <c r="Q16" i="5"/>
  <c r="I17" i="5"/>
  <c r="Q17" i="5"/>
  <c r="I18" i="5"/>
  <c r="Q18" i="5"/>
  <c r="I19" i="5"/>
  <c r="Q19" i="5"/>
  <c r="I20" i="5"/>
  <c r="Q20" i="5"/>
  <c r="I21" i="5"/>
  <c r="Q21" i="5"/>
  <c r="I22" i="5"/>
  <c r="Q22" i="5"/>
  <c r="I23" i="5"/>
  <c r="Q23" i="5"/>
  <c r="I24" i="5"/>
  <c r="Q24" i="5"/>
  <c r="I25" i="5"/>
  <c r="Q25" i="5"/>
  <c r="C9" i="8"/>
  <c r="G9" i="8"/>
  <c r="C10" i="8"/>
  <c r="G10" i="8"/>
  <c r="M9" i="3"/>
  <c r="M10" i="3"/>
  <c r="G9" i="3"/>
  <c r="G10" i="3"/>
  <c r="M29" i="12"/>
  <c r="M27" i="12"/>
  <c r="M23" i="12"/>
  <c r="M21" i="12"/>
  <c r="M19" i="12"/>
  <c r="M16" i="12"/>
  <c r="S16" i="12"/>
  <c r="M17" i="12"/>
  <c r="S17" i="12"/>
  <c r="M18" i="12"/>
  <c r="S18" i="12"/>
  <c r="S19" i="12"/>
  <c r="M20" i="12"/>
  <c r="S20" i="12"/>
  <c r="S21" i="12"/>
  <c r="I9" i="5"/>
  <c r="I10" i="5"/>
  <c r="I11" i="5"/>
  <c r="I26" i="5"/>
  <c r="I27" i="5"/>
  <c r="I28" i="5"/>
  <c r="I29" i="5"/>
  <c r="I30" i="5"/>
  <c r="I31" i="5"/>
  <c r="I32" i="5"/>
  <c r="I33" i="5"/>
  <c r="I34" i="5"/>
  <c r="I35" i="5"/>
  <c r="I36" i="5"/>
  <c r="Q30" i="5"/>
  <c r="Q31" i="5"/>
  <c r="Q32" i="5"/>
  <c r="Q33" i="5"/>
  <c r="Q34" i="5"/>
  <c r="Q35" i="5"/>
  <c r="I15" i="13"/>
  <c r="Q15" i="13"/>
  <c r="Q13" i="13"/>
  <c r="I8" i="13"/>
  <c r="I9" i="13"/>
  <c r="I10" i="13"/>
  <c r="I11" i="13"/>
  <c r="I12" i="13"/>
  <c r="I14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M24" i="12"/>
  <c r="M25" i="12"/>
  <c r="M26" i="12"/>
  <c r="M28" i="12"/>
  <c r="M8" i="12"/>
  <c r="M9" i="12"/>
  <c r="M10" i="12"/>
  <c r="M11" i="12"/>
  <c r="M12" i="12"/>
  <c r="M13" i="12"/>
  <c r="M22" i="12"/>
  <c r="S25" i="12"/>
  <c r="G11" i="2"/>
  <c r="E11" i="2"/>
  <c r="C11" i="2"/>
  <c r="I10" i="2"/>
  <c r="S47" i="7" l="1"/>
  <c r="I58" i="7"/>
  <c r="I54" i="7"/>
  <c r="S60" i="7"/>
  <c r="S48" i="7"/>
  <c r="I59" i="7"/>
  <c r="I51" i="7"/>
  <c r="I47" i="7"/>
  <c r="I56" i="7"/>
  <c r="I52" i="7"/>
  <c r="I48" i="7"/>
  <c r="S57" i="7"/>
  <c r="S49" i="7"/>
  <c r="I60" i="7"/>
  <c r="I49" i="7"/>
  <c r="S51" i="7"/>
  <c r="I55" i="7"/>
  <c r="S52" i="7"/>
  <c r="S54" i="7"/>
  <c r="S53" i="7"/>
  <c r="I57" i="7"/>
  <c r="S56" i="7"/>
  <c r="I53" i="7"/>
  <c r="S62" i="7"/>
  <c r="I62" i="7"/>
  <c r="G9" i="10"/>
  <c r="Y44" i="1" l="1"/>
  <c r="I41" i="5"/>
  <c r="I40" i="5"/>
  <c r="I39" i="5"/>
  <c r="I38" i="5"/>
  <c r="I37" i="5"/>
  <c r="I8" i="5"/>
  <c r="I41" i="13"/>
  <c r="Q9" i="13"/>
  <c r="Q10" i="13"/>
  <c r="Q11" i="13"/>
  <c r="Q12" i="13"/>
  <c r="Q14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30" i="13"/>
  <c r="Q31" i="13"/>
  <c r="Q32" i="13"/>
  <c r="Q33" i="13"/>
  <c r="Q34" i="13"/>
  <c r="Q35" i="13"/>
  <c r="Q36" i="13"/>
  <c r="Q37" i="13"/>
  <c r="Q38" i="13"/>
  <c r="Q39" i="13"/>
  <c r="Q40" i="13"/>
  <c r="Q41" i="13"/>
  <c r="Q8" i="13"/>
  <c r="S29" i="12"/>
  <c r="S28" i="12"/>
  <c r="S27" i="12"/>
  <c r="S26" i="12"/>
  <c r="S24" i="12"/>
  <c r="S23" i="12"/>
  <c r="S22" i="12"/>
  <c r="S15" i="12"/>
  <c r="S14" i="12"/>
  <c r="S13" i="12"/>
  <c r="S12" i="12"/>
  <c r="S11" i="12"/>
  <c r="S10" i="12"/>
  <c r="S9" i="12"/>
  <c r="S8" i="12"/>
  <c r="M14" i="12"/>
  <c r="M15" i="12"/>
  <c r="Q26" i="5"/>
  <c r="Q27" i="5"/>
  <c r="G44" i="1"/>
  <c r="E44" i="1"/>
  <c r="Q36" i="5"/>
  <c r="Q37" i="5"/>
  <c r="Q38" i="5"/>
  <c r="Q9" i="5"/>
  <c r="Q10" i="5"/>
  <c r="Q11" i="5"/>
  <c r="Q28" i="5"/>
  <c r="Q29" i="5"/>
  <c r="Q39" i="5"/>
  <c r="Q40" i="5"/>
  <c r="Q41" i="5"/>
  <c r="Q8" i="5"/>
  <c r="M42" i="13"/>
  <c r="O42" i="13"/>
  <c r="O44" i="1" l="1"/>
  <c r="K44" i="1"/>
  <c r="U44" i="1"/>
  <c r="W44" i="1"/>
  <c r="I6" i="2"/>
  <c r="C6" i="2"/>
  <c r="I30" i="12"/>
  <c r="K30" i="12"/>
  <c r="M30" i="12"/>
  <c r="Q30" i="12"/>
  <c r="O30" i="12"/>
  <c r="A4" i="13"/>
  <c r="A2" i="13"/>
  <c r="Q61" i="7" l="1"/>
  <c r="G61" i="7"/>
  <c r="Q43" i="7"/>
  <c r="G44" i="7"/>
  <c r="G45" i="7"/>
  <c r="G46" i="7"/>
  <c r="Q45" i="7"/>
  <c r="Q46" i="7"/>
  <c r="Q44" i="7"/>
  <c r="Q42" i="7"/>
  <c r="G43" i="7"/>
  <c r="G42" i="7"/>
  <c r="G8" i="7"/>
  <c r="Q40" i="7"/>
  <c r="Q36" i="7"/>
  <c r="G38" i="7"/>
  <c r="G36" i="7"/>
  <c r="Q39" i="7"/>
  <c r="G41" i="7"/>
  <c r="Q38" i="7"/>
  <c r="G40" i="7"/>
  <c r="Q41" i="7"/>
  <c r="G39" i="7"/>
  <c r="G29" i="7"/>
  <c r="Q30" i="7"/>
  <c r="G28" i="7"/>
  <c r="Q29" i="7"/>
  <c r="Q28" i="7"/>
  <c r="G30" i="7"/>
  <c r="G33" i="7"/>
  <c r="G32" i="7"/>
  <c r="Q33" i="7"/>
  <c r="Q32" i="7"/>
  <c r="Q26" i="7"/>
  <c r="G24" i="7"/>
  <c r="Q25" i="7"/>
  <c r="G25" i="7"/>
  <c r="Q24" i="7"/>
  <c r="G26" i="7"/>
  <c r="G16" i="7"/>
  <c r="G20" i="7"/>
  <c r="Q17" i="7"/>
  <c r="G15" i="7"/>
  <c r="G19" i="7"/>
  <c r="Q16" i="7"/>
  <c r="Q20" i="7"/>
  <c r="G18" i="7"/>
  <c r="Q15" i="7"/>
  <c r="Q19" i="7"/>
  <c r="G17" i="7"/>
  <c r="Q18" i="7"/>
  <c r="Q8" i="7"/>
  <c r="G22" i="7"/>
  <c r="G11" i="7"/>
  <c r="Q12" i="7"/>
  <c r="G14" i="7"/>
  <c r="G10" i="7"/>
  <c r="Q11" i="7"/>
  <c r="Q13" i="7"/>
  <c r="G13" i="7"/>
  <c r="Q10" i="7"/>
  <c r="Q14" i="7"/>
  <c r="G12" i="7"/>
  <c r="G63" i="7"/>
  <c r="Q63" i="7"/>
  <c r="G23" i="7"/>
  <c r="G37" i="7"/>
  <c r="Q37" i="7"/>
  <c r="Q27" i="7"/>
  <c r="G35" i="7"/>
  <c r="Q35" i="7"/>
  <c r="G31" i="7"/>
  <c r="G34" i="7"/>
  <c r="Q34" i="7"/>
  <c r="Q22" i="7"/>
  <c r="Q31" i="7"/>
  <c r="G21" i="7"/>
  <c r="Q21" i="7"/>
  <c r="G27" i="7"/>
  <c r="Q23" i="7"/>
  <c r="G9" i="7"/>
  <c r="Q9" i="7"/>
  <c r="S30" i="12"/>
  <c r="E42" i="13"/>
  <c r="G42" i="13"/>
  <c r="I42" i="13"/>
  <c r="Q42" i="13"/>
  <c r="C11" i="3"/>
  <c r="E11" i="3"/>
  <c r="M8" i="3"/>
  <c r="G8" i="8" s="1"/>
  <c r="G8" i="3"/>
  <c r="C8" i="8" s="1"/>
  <c r="A4" i="12"/>
  <c r="A2" i="12"/>
  <c r="M61" i="7" l="1"/>
  <c r="C61" i="7"/>
  <c r="M42" i="7"/>
  <c r="M45" i="7"/>
  <c r="C42" i="7"/>
  <c r="C46" i="7"/>
  <c r="C44" i="7"/>
  <c r="M46" i="7"/>
  <c r="M44" i="7"/>
  <c r="M43" i="7"/>
  <c r="C45" i="7"/>
  <c r="C43" i="7"/>
  <c r="C38" i="7"/>
  <c r="M39" i="7"/>
  <c r="C41" i="7"/>
  <c r="M38" i="7"/>
  <c r="M36" i="7"/>
  <c r="M41" i="7"/>
  <c r="C40" i="7"/>
  <c r="C39" i="7"/>
  <c r="M40" i="7"/>
  <c r="C36" i="7"/>
  <c r="C28" i="7"/>
  <c r="M29" i="7"/>
  <c r="M28" i="7"/>
  <c r="C30" i="7"/>
  <c r="M30" i="7"/>
  <c r="C29" i="7"/>
  <c r="C32" i="7"/>
  <c r="M32" i="7"/>
  <c r="C33" i="7"/>
  <c r="M33" i="7"/>
  <c r="C24" i="7"/>
  <c r="M25" i="7"/>
  <c r="M24" i="7"/>
  <c r="C26" i="7"/>
  <c r="M26" i="7"/>
  <c r="C25" i="7"/>
  <c r="C15" i="7"/>
  <c r="C19" i="7"/>
  <c r="M16" i="7"/>
  <c r="C18" i="7"/>
  <c r="M15" i="7"/>
  <c r="M19" i="7"/>
  <c r="C17" i="7"/>
  <c r="M18" i="7"/>
  <c r="M20" i="7"/>
  <c r="C16" i="7"/>
  <c r="C20" i="7"/>
  <c r="M17" i="7"/>
  <c r="C10" i="7"/>
  <c r="M11" i="7"/>
  <c r="C13" i="7"/>
  <c r="M10" i="7"/>
  <c r="M14" i="7"/>
  <c r="C12" i="7"/>
  <c r="C14" i="7"/>
  <c r="M13" i="7"/>
  <c r="M12" i="7"/>
  <c r="C11" i="7"/>
  <c r="C27" i="7"/>
  <c r="M22" i="7"/>
  <c r="C31" i="7"/>
  <c r="M27" i="7"/>
  <c r="M23" i="7"/>
  <c r="C23" i="7"/>
  <c r="M31" i="7"/>
  <c r="C22" i="7"/>
  <c r="C8" i="7"/>
  <c r="M9" i="7"/>
  <c r="C9" i="7"/>
  <c r="M21" i="7"/>
  <c r="C21" i="7"/>
  <c r="M34" i="7"/>
  <c r="C34" i="7"/>
  <c r="M63" i="7"/>
  <c r="M35" i="7"/>
  <c r="C35" i="7"/>
  <c r="M37" i="7"/>
  <c r="C37" i="7"/>
  <c r="M8" i="7"/>
  <c r="C63" i="7"/>
  <c r="C11" i="8"/>
  <c r="G64" i="7"/>
  <c r="G11" i="8"/>
  <c r="G11" i="3"/>
  <c r="I11" i="3"/>
  <c r="M11" i="3"/>
  <c r="K11" i="3"/>
  <c r="I9" i="8" l="1"/>
  <c r="I10" i="8"/>
  <c r="C8" i="10"/>
  <c r="E9" i="8"/>
  <c r="E10" i="8"/>
  <c r="M64" i="7"/>
  <c r="E8" i="8"/>
  <c r="I9" i="2" l="1"/>
  <c r="A2" i="5"/>
  <c r="Q42" i="5" l="1"/>
  <c r="I42" i="5"/>
  <c r="I8" i="2"/>
  <c r="I11" i="2" s="1"/>
  <c r="A2" i="11"/>
  <c r="E9" i="11"/>
  <c r="C9" i="11"/>
  <c r="O42" i="5" l="1"/>
  <c r="M42" i="5"/>
  <c r="G42" i="5"/>
  <c r="E42" i="5"/>
  <c r="A4" i="5"/>
  <c r="A4" i="3"/>
  <c r="A4" i="8"/>
  <c r="A4" i="7"/>
  <c r="A4" i="10"/>
  <c r="A4" i="11" s="1"/>
  <c r="A4" i="2"/>
  <c r="A2" i="3"/>
  <c r="A2" i="8"/>
  <c r="A2" i="7"/>
  <c r="A2" i="10"/>
  <c r="A2" i="2"/>
  <c r="O61" i="7" l="1"/>
  <c r="S61" i="7" s="1"/>
  <c r="E61" i="7"/>
  <c r="I61" i="7" s="1"/>
  <c r="E45" i="7"/>
  <c r="I45" i="7" s="1"/>
  <c r="O42" i="7"/>
  <c r="S42" i="7" s="1"/>
  <c r="E44" i="7"/>
  <c r="I44" i="7" s="1"/>
  <c r="O44" i="7"/>
  <c r="S44" i="7" s="1"/>
  <c r="E46" i="7"/>
  <c r="I46" i="7" s="1"/>
  <c r="E43" i="7"/>
  <c r="I43" i="7" s="1"/>
  <c r="O46" i="7"/>
  <c r="S46" i="7" s="1"/>
  <c r="E42" i="7"/>
  <c r="I42" i="7" s="1"/>
  <c r="O45" i="7"/>
  <c r="S45" i="7" s="1"/>
  <c r="O43" i="7"/>
  <c r="S43" i="7" s="1"/>
  <c r="E39" i="7"/>
  <c r="I39" i="7" s="1"/>
  <c r="E38" i="7"/>
  <c r="I38" i="7" s="1"/>
  <c r="E36" i="7"/>
  <c r="I36" i="7" s="1"/>
  <c r="E40" i="7"/>
  <c r="I40" i="7" s="1"/>
  <c r="O39" i="7"/>
  <c r="S39" i="7" s="1"/>
  <c r="E41" i="7"/>
  <c r="I41" i="7" s="1"/>
  <c r="O40" i="7"/>
  <c r="S40" i="7" s="1"/>
  <c r="O38" i="7"/>
  <c r="S38" i="7" s="1"/>
  <c r="O36" i="7"/>
  <c r="S36" i="7" s="1"/>
  <c r="O41" i="7"/>
  <c r="S41" i="7" s="1"/>
  <c r="O30" i="7"/>
  <c r="S30" i="7" s="1"/>
  <c r="E28" i="7"/>
  <c r="I28" i="7" s="1"/>
  <c r="E30" i="7"/>
  <c r="I30" i="7" s="1"/>
  <c r="O29" i="7"/>
  <c r="S29" i="7" s="1"/>
  <c r="O28" i="7"/>
  <c r="S28" i="7" s="1"/>
  <c r="E29" i="7"/>
  <c r="I29" i="7" s="1"/>
  <c r="E32" i="7"/>
  <c r="I32" i="7" s="1"/>
  <c r="O33" i="7"/>
  <c r="S33" i="7" s="1"/>
  <c r="O32" i="7"/>
  <c r="S32" i="7" s="1"/>
  <c r="E33" i="7"/>
  <c r="I33" i="7" s="1"/>
  <c r="E24" i="7"/>
  <c r="I24" i="7" s="1"/>
  <c r="O25" i="7"/>
  <c r="S25" i="7" s="1"/>
  <c r="O26" i="7"/>
  <c r="S26" i="7" s="1"/>
  <c r="O24" i="7"/>
  <c r="S24" i="7" s="1"/>
  <c r="E26" i="7"/>
  <c r="I26" i="7" s="1"/>
  <c r="E25" i="7"/>
  <c r="I25" i="7" s="1"/>
  <c r="O17" i="7"/>
  <c r="S17" i="7" s="1"/>
  <c r="E15" i="7"/>
  <c r="I15" i="7" s="1"/>
  <c r="E19" i="7"/>
  <c r="I19" i="7" s="1"/>
  <c r="O16" i="7"/>
  <c r="S16" i="7" s="1"/>
  <c r="E18" i="7"/>
  <c r="I18" i="7" s="1"/>
  <c r="O15" i="7"/>
  <c r="S15" i="7" s="1"/>
  <c r="O19" i="7"/>
  <c r="S19" i="7" s="1"/>
  <c r="O20" i="7"/>
  <c r="S20" i="7" s="1"/>
  <c r="E17" i="7"/>
  <c r="I17" i="7" s="1"/>
  <c r="O18" i="7"/>
  <c r="S18" i="7" s="1"/>
  <c r="E16" i="7"/>
  <c r="I16" i="7" s="1"/>
  <c r="E20" i="7"/>
  <c r="I20" i="7" s="1"/>
  <c r="E10" i="7"/>
  <c r="I10" i="7" s="1"/>
  <c r="E11" i="7"/>
  <c r="I11" i="7" s="1"/>
  <c r="E14" i="7"/>
  <c r="I14" i="7" s="1"/>
  <c r="O12" i="7"/>
  <c r="S12" i="7" s="1"/>
  <c r="O11" i="7"/>
  <c r="S11" i="7" s="1"/>
  <c r="E13" i="7"/>
  <c r="I13" i="7" s="1"/>
  <c r="O10" i="7"/>
  <c r="S10" i="7" s="1"/>
  <c r="O14" i="7"/>
  <c r="S14" i="7" s="1"/>
  <c r="E12" i="7"/>
  <c r="I12" i="7" s="1"/>
  <c r="O13" i="7"/>
  <c r="S13" i="7" s="1"/>
  <c r="O23" i="7"/>
  <c r="S23" i="7" s="1"/>
  <c r="E27" i="7"/>
  <c r="I27" i="7" s="1"/>
  <c r="E22" i="7"/>
  <c r="I22" i="7" s="1"/>
  <c r="O22" i="7"/>
  <c r="S22" i="7" s="1"/>
  <c r="E31" i="7"/>
  <c r="I31" i="7" s="1"/>
  <c r="O27" i="7"/>
  <c r="S27" i="7" s="1"/>
  <c r="E23" i="7"/>
  <c r="I23" i="7" s="1"/>
  <c r="O31" i="7"/>
  <c r="S31" i="7" s="1"/>
  <c r="O9" i="7"/>
  <c r="S9" i="7" s="1"/>
  <c r="E9" i="7"/>
  <c r="I9" i="7" s="1"/>
  <c r="O21" i="7"/>
  <c r="S21" i="7" s="1"/>
  <c r="O34" i="7"/>
  <c r="S34" i="7" s="1"/>
  <c r="E34" i="7"/>
  <c r="I34" i="7" s="1"/>
  <c r="O35" i="7"/>
  <c r="S35" i="7" s="1"/>
  <c r="E35" i="7"/>
  <c r="I35" i="7" s="1"/>
  <c r="E37" i="7"/>
  <c r="I37" i="7" s="1"/>
  <c r="O37" i="7"/>
  <c r="S37" i="7" s="1"/>
  <c r="O63" i="7"/>
  <c r="S63" i="7" s="1"/>
  <c r="E63" i="7"/>
  <c r="I63" i="7" s="1"/>
  <c r="O8" i="7"/>
  <c r="S8" i="7" s="1"/>
  <c r="E8" i="7"/>
  <c r="I8" i="7" s="1"/>
  <c r="E21" i="7"/>
  <c r="I21" i="7" s="1"/>
  <c r="I8" i="8"/>
  <c r="I11" i="8" s="1"/>
  <c r="C64" i="7"/>
  <c r="I64" i="7" l="1"/>
  <c r="E11" i="8"/>
  <c r="E64" i="7"/>
  <c r="Q64" i="7"/>
  <c r="O64" i="7"/>
  <c r="K62" i="7" l="1"/>
  <c r="K54" i="7"/>
  <c r="K50" i="7"/>
  <c r="K53" i="7"/>
  <c r="K49" i="7"/>
  <c r="K51" i="7"/>
  <c r="K52" i="7"/>
  <c r="K48" i="7"/>
  <c r="K55" i="7"/>
  <c r="K56" i="7"/>
  <c r="K60" i="7"/>
  <c r="K47" i="7"/>
  <c r="K58" i="7"/>
  <c r="K57" i="7"/>
  <c r="K59" i="7"/>
  <c r="K61" i="7"/>
  <c r="K46" i="7"/>
  <c r="K44" i="7"/>
  <c r="K45" i="7"/>
  <c r="K43" i="7"/>
  <c r="K42" i="7"/>
  <c r="K36" i="7"/>
  <c r="K39" i="7"/>
  <c r="K41" i="7"/>
  <c r="K38" i="7"/>
  <c r="K40" i="7"/>
  <c r="K28" i="7"/>
  <c r="K29" i="7"/>
  <c r="K30" i="7"/>
  <c r="K33" i="7"/>
  <c r="K32" i="7"/>
  <c r="K26" i="7"/>
  <c r="K24" i="7"/>
  <c r="K25" i="7"/>
  <c r="K18" i="7"/>
  <c r="K17" i="7"/>
  <c r="K20" i="7"/>
  <c r="K19" i="7"/>
  <c r="K15" i="7"/>
  <c r="K16" i="7"/>
  <c r="K27" i="7"/>
  <c r="K12" i="7"/>
  <c r="K11" i="7"/>
  <c r="K14" i="7"/>
  <c r="K10" i="7"/>
  <c r="K13" i="7"/>
  <c r="K23" i="7"/>
  <c r="K31" i="7"/>
  <c r="K22" i="7"/>
  <c r="C7" i="10"/>
  <c r="C9" i="10" s="1"/>
  <c r="K35" i="7"/>
  <c r="K9" i="7"/>
  <c r="K37" i="7"/>
  <c r="K34" i="7"/>
  <c r="K63" i="7"/>
  <c r="K8" i="7"/>
  <c r="K21" i="7"/>
  <c r="S64" i="7"/>
  <c r="U62" i="7" l="1"/>
  <c r="U52" i="7"/>
  <c r="U53" i="7"/>
  <c r="U50" i="7"/>
  <c r="U49" i="7"/>
  <c r="U58" i="7"/>
  <c r="U48" i="7"/>
  <c r="U57" i="7"/>
  <c r="U59" i="7"/>
  <c r="U55" i="7"/>
  <c r="U56" i="7"/>
  <c r="U47" i="7"/>
  <c r="U54" i="7"/>
  <c r="U51" i="7"/>
  <c r="U60" i="7"/>
  <c r="U61" i="7"/>
  <c r="U46" i="7"/>
  <c r="U44" i="7"/>
  <c r="U45" i="7"/>
  <c r="U42" i="7"/>
  <c r="U43" i="7"/>
  <c r="U36" i="7"/>
  <c r="U38" i="7"/>
  <c r="U41" i="7"/>
  <c r="U39" i="7"/>
  <c r="U40" i="7"/>
  <c r="U29" i="7"/>
  <c r="U30" i="7"/>
  <c r="U28" i="7"/>
  <c r="U33" i="7"/>
  <c r="U32" i="7"/>
  <c r="U26" i="7"/>
  <c r="U24" i="7"/>
  <c r="U25" i="7"/>
  <c r="U17" i="7"/>
  <c r="U16" i="7"/>
  <c r="U20" i="7"/>
  <c r="U18" i="7"/>
  <c r="U19" i="7"/>
  <c r="U15" i="7"/>
  <c r="E8" i="10"/>
  <c r="U27" i="7"/>
  <c r="U12" i="7"/>
  <c r="U14" i="7"/>
  <c r="U10" i="7"/>
  <c r="U13" i="7"/>
  <c r="U11" i="7"/>
  <c r="U23" i="7"/>
  <c r="U22" i="7"/>
  <c r="U31" i="7"/>
  <c r="U35" i="7"/>
  <c r="U63" i="7"/>
  <c r="E7" i="10"/>
  <c r="K64" i="7"/>
  <c r="U37" i="7"/>
  <c r="U34" i="7"/>
  <c r="U8" i="7"/>
  <c r="U21" i="7"/>
  <c r="U9" i="7"/>
  <c r="E9" i="10" l="1"/>
  <c r="U64" i="7"/>
</calcChain>
</file>

<file path=xl/sharedStrings.xml><?xml version="1.0" encoding="utf-8"?>
<sst xmlns="http://schemas.openxmlformats.org/spreadsheetml/2006/main" count="850" uniqueCount="123">
  <si>
    <t>صندوق سرمایه‌گذاری بخشی صنایع مفید</t>
  </si>
  <si>
    <t>صورت وضعیت پورتفوی</t>
  </si>
  <si>
    <t>برای ماه منتهی به 1403/09/30</t>
  </si>
  <si>
    <t>نام شرکت</t>
  </si>
  <si>
    <t>1403/08/30</t>
  </si>
  <si>
    <t>تغییرات طی دوره</t>
  </si>
  <si>
    <t>1403/09/30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</si>
  <si>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</si>
  <si>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</si>
  <si>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</si>
  <si>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</si>
  <si>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</si>
  <si>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</si>
  <si>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</si>
  <si>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</si>
  <si>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/>
  </si>
  <si>
    <t>برای ماه منتهی به 1403/08/30</t>
  </si>
  <si>
    <t>سپرده</t>
  </si>
  <si>
    <t>مبلغ</t>
  </si>
  <si>
    <t>افزایش</t>
  </si>
  <si>
    <t>کاهش</t>
  </si>
  <si>
    <t>درصد به کل دارایی‌ها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</si>
  <si>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</si>
  <si>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</si>
  <si>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</si>
  <si>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</si>
  <si>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</si>
  <si>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</si>
  <si>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</si>
  <si>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</si>
  <si>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بهای فروش</t>
  </si>
  <si>
    <t>ارزش دفتری</t>
  </si>
  <si>
    <t>سود و زیان ناشی از تغییر قیمت</t>
  </si>
  <si>
    <t>درآمد سود سهام</t>
  </si>
  <si>
    <t>درآمد تغییر ارزش</t>
  </si>
  <si>
    <t>درآمد فروش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</si>
  <si>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</si>
  <si>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</si>
  <si>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</si>
  <si>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</si>
  <si>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</si>
  <si>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سرمایه‌گذاری در سهام</t>
  </si>
  <si>
    <t>درآمد سپرده بانکی</t>
  </si>
  <si>
    <t>بانک خاورمیانه شعبه آفریقا</t>
  </si>
  <si>
    <t>سایر درآمدها</t>
  </si>
  <si>
    <t>صندوق سرمایه‌گذاری بخشی صنایع مفید - معدن</t>
  </si>
  <si>
    <t>سرمایه گذاری صدرتامین</t>
  </si>
  <si>
    <t>بانک ملت شعبه مستقل مرکزی</t>
  </si>
  <si>
    <t>سنگ آهن گهرزمین</t>
  </si>
  <si>
    <t>توسعه معادن وفلزات</t>
  </si>
  <si>
    <t>توسعه معدنی و صنعتی صبانور</t>
  </si>
  <si>
    <t>معدنی و صنعتی گل گهر</t>
  </si>
  <si>
    <t>معدنی وصنعتی چادرملو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</si>
  <si>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</si>
  <si>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</si>
  <si>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</si>
  <si>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</si>
  <si>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</si>
  <si>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</si>
  <si>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سود و زیان ناشی از فروش</t>
  </si>
  <si>
    <t xml:space="preserve"> </t>
  </si>
  <si>
    <t>بین المللی توسعه ص. معادن غدیر</t>
  </si>
  <si>
    <t>سرمایه گذاری تامین اجتماعی</t>
  </si>
  <si>
    <t>سرمایه گذاری سیمان تامین</t>
  </si>
  <si>
    <t>سرمایه‌گذاری‌غدیر(هلدینگ‌</t>
  </si>
  <si>
    <t>گروه مالی صبا تامین</t>
  </si>
  <si>
    <t>پتروشیمی زاگرس</t>
  </si>
  <si>
    <t>پتروشیمی شیراز</t>
  </si>
  <si>
    <t>س. و توسعه صنایع لاستیک</t>
  </si>
  <si>
    <t>صنایع پتروشیمی کرمانشاه</t>
  </si>
  <si>
    <t>زغال سنگ پروده طبس</t>
  </si>
  <si>
    <t>گروه مالی مهرگان تامین پارس</t>
  </si>
  <si>
    <t>نیان باتری خاوران</t>
  </si>
  <si>
    <t>هامون نایزه</t>
  </si>
  <si>
    <t>کیمیا کالای رازی</t>
  </si>
  <si>
    <t xml:space="preserve"> تا پایان ماه</t>
  </si>
  <si>
    <t>از ابتدای سال مالی</t>
  </si>
  <si>
    <t>پتروشیمی اروند</t>
  </si>
  <si>
    <t>گروه مالی نماد غدیر(سهامی عام)</t>
  </si>
  <si>
    <t>مجتمع کاشی و سنگ پرسپولیس یزد</t>
  </si>
  <si>
    <t>تکادو</t>
  </si>
  <si>
    <t>-</t>
  </si>
  <si>
    <t>آلیاژ گستر هامون</t>
  </si>
  <si>
    <t>ح . سرمایه گذاری صدرتامین</t>
  </si>
  <si>
    <t>ح . معدنی و صنعتی گل گهر</t>
  </si>
  <si>
    <t>ح . توسعه‌معادن‌وفلزات‌</t>
  </si>
  <si>
    <t>ح . معدنی‌وصنعتی‌چادرملو</t>
  </si>
  <si>
    <t>سرمایه گذاری دارویی تامین</t>
  </si>
  <si>
    <t>پاریز شرق</t>
  </si>
  <si>
    <t>پالایش نفت اصفهان</t>
  </si>
  <si>
    <t>پالایش نفت بندرعباس</t>
  </si>
  <si>
    <t>ح . سنگ آهن گهرزمین</t>
  </si>
  <si>
    <t>رهیاب پیام گستران</t>
  </si>
  <si>
    <t>معدنی‌ املاح‌  ایران‌</t>
  </si>
  <si>
    <t>کشت و صنعت شیفته آرای شرق</t>
  </si>
  <si>
    <t>کشت و صنعت هلال</t>
  </si>
  <si>
    <t>معدنی‌ املاح‌ ایران‌</t>
  </si>
  <si>
    <t>ملی صنایع مس ایران</t>
  </si>
  <si>
    <t>آلومینیوم‌ایران‌</t>
  </si>
  <si>
    <t>پنبه و دانه های روغنی خراسان</t>
  </si>
  <si>
    <t>سرمایه گذاری صنعت نفت</t>
  </si>
  <si>
    <t>رینگ اسپرت نور نی ریز</t>
  </si>
  <si>
    <t>صندوق س صنایع مفید6- بخشی</t>
  </si>
  <si>
    <t>1405/05/31</t>
  </si>
  <si>
    <t>احیا استیل فولاد بافت</t>
  </si>
  <si>
    <t>سیمان‌ تهران‌</t>
  </si>
  <si>
    <t>بانک پاسارگاد شعبه هفت تیر</t>
  </si>
  <si>
    <t>برای ماه منتهی به 1405/06/31</t>
  </si>
  <si>
    <t>1405/06/31</t>
  </si>
  <si>
    <t>آهن و فولاد غدیر ایرانیان</t>
  </si>
  <si>
    <t>تولید خاک نسوزاستقلال آباده</t>
  </si>
  <si>
    <t>شیر پاستوریزه پگاه زنجان</t>
  </si>
  <si>
    <t>ص س. پروژه برق خورشیدی</t>
  </si>
  <si>
    <t>صنایع دامپروری و لبنی رضوی</t>
  </si>
  <si>
    <t>صنایع‌خاک‌چینی‌ایران‌</t>
  </si>
  <si>
    <t>صنعتی معدنی سیمان تجارت مهریز</t>
  </si>
  <si>
    <t>فرآوری معدنی اپال کانی پارس</t>
  </si>
  <si>
    <t>فنرسازی زر گلپایگان</t>
  </si>
  <si>
    <t>گروه پتروشیمی تابان فردا</t>
  </si>
  <si>
    <t>1405/06/17</t>
  </si>
  <si>
    <t>1405/06/09</t>
  </si>
  <si>
    <t>1405/06/21</t>
  </si>
  <si>
    <t>بانک پاسارگاد هفت تیر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</si>
</sst>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;\(#,##0\)"/>
  </numFmts>
  <fonts count="1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name val="B Nazanin"/>
      <charset val="178"/>
    </font>
    <font>
      <b/>
      <sz val="16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sz val="14"/>
      <name val="B Nazanin"/>
      <charset val="178"/>
    </font>
    <font>
      <b/>
      <sz val="14"/>
      <name val="B Nazanin"/>
      <charset val="178"/>
    </font>
    <font>
      <sz val="11"/>
      <name val="Calibri"/>
      <family val="2"/>
    </font>
    <font>
      <b/>
      <sz val="10"/>
      <color rgb="FF000000"/>
      <name val="IRANSans"/>
      <family val="2"/>
    </font>
    <font>
      <b/>
      <sz val="16"/>
      <name val="B Nazanin"/>
      <charset val="178"/>
    </font>
    <font>
      <sz val="10"/>
      <name val="IRANSans"/>
      <family val="2"/>
      <charset val="178"/>
    </font>
    <font>
      <b/>
      <sz val="10"/>
      <name val="IRANSans"/>
      <family val="2"/>
      <charset val="178"/>
    </font>
    <font>
      <b/>
      <sz val="12"/>
      <name val="B Titr"/>
      <charset val="178"/>
    </font>
    <font>
      <sz val="10"/>
      <color rgb="FF000000"/>
      <name val="IRAN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8" fillId="0" borderId="0"/>
    <xf numFmtId="0" fontId="5" fillId="0" borderId="0"/>
  </cellStyleXfs>
  <cellXfs count="70">
    <xf numFmtId="0" fontId="0" fillId="0" borderId="0" xfId="0"/>
    <xf numFmtId="10" fontId="2" fillId="0" borderId="0" xfId="1" applyNumberFormat="1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4" fillId="0" borderId="0" xfId="2" applyNumberFormat="1" applyFont="1" applyFill="1" applyAlignment="1">
      <alignment horizontal="center" vertical="center"/>
    </xf>
    <xf numFmtId="164" fontId="4" fillId="0" borderId="2" xfId="2" applyNumberFormat="1" applyFont="1" applyFill="1" applyBorder="1" applyAlignment="1">
      <alignment horizontal="center" vertical="center"/>
    </xf>
    <xf numFmtId="9" fontId="4" fillId="0" borderId="2" xfId="1" applyFont="1" applyFill="1" applyBorder="1" applyAlignment="1">
      <alignment horizontal="center" vertical="center"/>
    </xf>
    <xf numFmtId="164" fontId="2" fillId="0" borderId="0" xfId="2" applyNumberFormat="1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3" fontId="6" fillId="0" borderId="0" xfId="2" applyNumberFormat="1" applyFont="1" applyFill="1" applyAlignment="1">
      <alignment horizontal="center" vertical="center"/>
    </xf>
    <xf numFmtId="3" fontId="7" fillId="0" borderId="2" xfId="2" applyNumberFormat="1" applyFont="1" applyFill="1" applyBorder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164" fontId="6" fillId="0" borderId="0" xfId="5" applyNumberFormat="1" applyFont="1" applyFill="1" applyAlignment="1">
      <alignment horizontal="center" vertical="center"/>
    </xf>
    <xf numFmtId="164" fontId="7" fillId="0" borderId="2" xfId="5" applyNumberFormat="1" applyFont="1" applyFill="1" applyBorder="1" applyAlignment="1">
      <alignment horizontal="center" vertical="center"/>
    </xf>
    <xf numFmtId="164" fontId="7" fillId="0" borderId="0" xfId="5" applyNumberFormat="1" applyFont="1" applyFill="1" applyAlignment="1">
      <alignment horizontal="center" vertical="center"/>
    </xf>
    <xf numFmtId="164" fontId="2" fillId="0" borderId="0" xfId="2" applyNumberFormat="1" applyFont="1" applyFill="1" applyAlignment="1">
      <alignment horizontal="center"/>
    </xf>
    <xf numFmtId="3" fontId="9" fillId="0" borderId="0" xfId="0" applyNumberFormat="1" applyFont="1"/>
    <xf numFmtId="164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0" xfId="4" applyNumberFormat="1" applyFont="1" applyFill="1" applyAlignment="1">
      <alignment horizontal="center" vertical="center"/>
    </xf>
    <xf numFmtId="164" fontId="4" fillId="0" borderId="2" xfId="4" applyNumberFormat="1" applyFont="1" applyFill="1" applyBorder="1" applyAlignment="1">
      <alignment horizontal="center" vertical="center"/>
    </xf>
    <xf numFmtId="164" fontId="7" fillId="0" borderId="0" xfId="5" applyNumberFormat="1" applyFont="1" applyFill="1" applyAlignment="1">
      <alignment horizontal="right" vertical="center"/>
    </xf>
    <xf numFmtId="164" fontId="4" fillId="0" borderId="0" xfId="2" applyNumberFormat="1" applyFont="1" applyFill="1" applyAlignment="1">
      <alignment horizontal="center"/>
    </xf>
    <xf numFmtId="164" fontId="7" fillId="0" borderId="2" xfId="2" applyNumberFormat="1" applyFont="1" applyFill="1" applyBorder="1" applyAlignment="1">
      <alignment horizontal="center" vertical="center"/>
    </xf>
    <xf numFmtId="164" fontId="7" fillId="0" borderId="0" xfId="2" applyNumberFormat="1" applyFont="1" applyFill="1" applyAlignment="1">
      <alignment horizontal="center" vertical="center"/>
    </xf>
    <xf numFmtId="164" fontId="2" fillId="0" borderId="0" xfId="2" applyNumberFormat="1" applyFont="1" applyFill="1"/>
    <xf numFmtId="164" fontId="4" fillId="0" borderId="0" xfId="2" applyNumberFormat="1" applyFont="1" applyFill="1"/>
    <xf numFmtId="164" fontId="6" fillId="0" borderId="0" xfId="2" applyNumberFormat="1" applyFont="1" applyFill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1" xfId="4" applyNumberFormat="1" applyFont="1" applyFill="1" applyBorder="1" applyAlignment="1">
      <alignment horizontal="center" vertical="center"/>
    </xf>
    <xf numFmtId="164" fontId="7" fillId="0" borderId="1" xfId="5" applyNumberFormat="1" applyFont="1" applyFill="1" applyBorder="1" applyAlignment="1">
      <alignment horizontal="center" vertical="center"/>
    </xf>
    <xf numFmtId="164" fontId="11" fillId="0" borderId="0" xfId="0" applyNumberFormat="1" applyFont="1" applyFill="1"/>
    <xf numFmtId="164" fontId="11" fillId="0" borderId="0" xfId="0" applyNumberFormat="1" applyFont="1"/>
    <xf numFmtId="164" fontId="10" fillId="0" borderId="1" xfId="2" applyNumberFormat="1" applyFont="1" applyFill="1" applyBorder="1" applyAlignment="1">
      <alignment horizontal="center" vertical="center"/>
    </xf>
    <xf numFmtId="164" fontId="12" fillId="0" borderId="0" xfId="0" applyNumberFormat="1" applyFont="1" applyFill="1"/>
    <xf numFmtId="164" fontId="7" fillId="0" borderId="1" xfId="2" applyNumberFormat="1" applyFont="1" applyFill="1" applyBorder="1" applyAlignment="1">
      <alignment horizontal="center" vertical="center"/>
    </xf>
    <xf numFmtId="9" fontId="2" fillId="0" borderId="0" xfId="1" applyFont="1" applyFill="1" applyAlignment="1">
      <alignment horizontal="center" vertical="center"/>
    </xf>
    <xf numFmtId="9" fontId="7" fillId="0" borderId="2" xfId="1" applyFont="1" applyFill="1" applyBorder="1" applyAlignment="1">
      <alignment horizontal="center" vertical="center"/>
    </xf>
    <xf numFmtId="10" fontId="6" fillId="0" borderId="0" xfId="1" applyNumberFormat="1" applyFont="1" applyFill="1" applyAlignment="1">
      <alignment horizontal="center" vertical="center"/>
    </xf>
    <xf numFmtId="10" fontId="7" fillId="0" borderId="2" xfId="1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3" fontId="14" fillId="0" borderId="0" xfId="0" applyNumberFormat="1" applyFont="1"/>
    <xf numFmtId="164" fontId="2" fillId="0" borderId="0" xfId="4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10" fillId="0" borderId="1" xfId="2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7" fillId="0" borderId="0" xfId="2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Alignment="1">
      <alignment horizontal="center" vertical="center"/>
    </xf>
    <xf numFmtId="164" fontId="7" fillId="0" borderId="0" xfId="2" applyNumberFormat="1" applyFont="1" applyFill="1" applyAlignment="1">
      <alignment horizontal="center" vertical="center"/>
    </xf>
    <xf numFmtId="164" fontId="13" fillId="0" borderId="0" xfId="2" applyNumberFormat="1" applyFont="1" applyFill="1" applyAlignment="1">
      <alignment horizontal="right" vertical="center" readingOrder="2"/>
    </xf>
    <xf numFmtId="164" fontId="7" fillId="0" borderId="1" xfId="2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164" fontId="10" fillId="0" borderId="0" xfId="2" applyNumberFormat="1" applyFont="1" applyFill="1" applyAlignment="1">
      <alignment horizontal="center" vertical="center"/>
    </xf>
    <xf numFmtId="164" fontId="10" fillId="0" borderId="1" xfId="2" applyNumberFormat="1" applyFont="1" applyFill="1" applyBorder="1" applyAlignment="1">
      <alignment horizontal="center" vertical="center"/>
    </xf>
    <xf numFmtId="164" fontId="7" fillId="0" borderId="0" xfId="5" applyNumberFormat="1" applyFont="1" applyFill="1" applyAlignment="1">
      <alignment horizontal="center" vertical="center"/>
    </xf>
    <xf numFmtId="164" fontId="7" fillId="0" borderId="1" xfId="5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10" fillId="0" borderId="0" xfId="4" applyNumberFormat="1" applyFont="1" applyFill="1" applyAlignment="1">
      <alignment horizontal="center" vertical="center"/>
    </xf>
    <xf numFmtId="164" fontId="10" fillId="0" borderId="1" xfId="4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2" xr:uid="{1E1A8E3D-5E24-4E1B-BAB4-684E8467DDA8}"/>
    <cellStyle name="Normal 3" xfId="4" xr:uid="{38526843-7C31-453D-8E06-42284C53B56D}"/>
    <cellStyle name="Normal 3 2" xfId="5" xr:uid="{F4B3F075-D097-490F-A666-94EE224EA579}"/>
    <cellStyle name="Percent" xfId="1" builtinId="5"/>
    <cellStyle name="Percent 2" xfId="3" xr:uid="{939923A2-5A58-4323-BED6-7D01AB1F4A94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42E2-5677-49C4-BA68-30F9F76D9B3C}">
  <dimension ref="A2:AA45"/>
  <sheetViews>
    <sheetView rightToLeft="1" tabSelected="1" zoomScale="70" zoomScaleNormal="70" workbookViewId="0">
      <selection activeCell="A2" sqref="A2:Y2"/>
    </sheetView>
  </sheetViews>
  <sheetFormatPr defaultRowHeight="18.75" x14ac:dyDescent="0.2"/>
  <cols>
    <col min="1" max="1" width="28.375" style="4" bestFit="1" customWidth="1"/>
    <col min="2" max="2" width="0.875" style="4" customWidth="1"/>
    <col min="3" max="3" width="16.625" style="4" customWidth="1"/>
    <col min="4" max="4" width="0.875" style="4" customWidth="1"/>
    <col min="5" max="5" width="20.125" style="4" customWidth="1"/>
    <col min="6" max="6" width="0.875" style="4" customWidth="1"/>
    <col min="7" max="7" width="22.75" style="4" customWidth="1"/>
    <col min="8" max="8" width="0.875" style="4" customWidth="1"/>
    <col min="9" max="9" width="16.625" style="4" customWidth="1"/>
    <col min="10" max="10" width="0.875" style="4" customWidth="1"/>
    <col min="11" max="11" width="19.25" style="4" customWidth="1"/>
    <col min="12" max="12" width="0.875" style="4" customWidth="1"/>
    <col min="13" max="13" width="16.625" style="4" customWidth="1"/>
    <col min="14" max="14" width="0.875" style="4" customWidth="1"/>
    <col min="15" max="15" width="19.25" style="4" customWidth="1"/>
    <col min="16" max="16" width="0.875" style="4" customWidth="1"/>
    <col min="17" max="17" width="16.625" style="4" customWidth="1"/>
    <col min="18" max="18" width="0.875" style="4" customWidth="1"/>
    <col min="19" max="19" width="15.75" style="4" customWidth="1"/>
    <col min="20" max="20" width="0.875" style="4" customWidth="1"/>
    <col min="21" max="21" width="20.125" style="4" customWidth="1"/>
    <col min="22" max="22" width="0.875" style="4" customWidth="1"/>
    <col min="23" max="23" width="22.75" style="4" customWidth="1"/>
    <col min="24" max="24" width="0.875" style="4" customWidth="1"/>
    <col min="25" max="25" width="29.875" style="4" bestFit="1" customWidth="1"/>
    <col min="26" max="26" width="0.875" style="4" customWidth="1"/>
    <col min="27" max="27" width="10.875" style="4" bestFit="1" customWidth="1"/>
    <col min="28" max="28" width="11.125" style="4" bestFit="1" customWidth="1"/>
    <col min="29" max="29" width="11.25" style="4" bestFit="1" customWidth="1"/>
    <col min="30" max="16384" width="9" style="4"/>
  </cols>
  <sheetData>
    <row r="2" spans="1:25" ht="26.25" x14ac:dyDescent="0.2">
      <c r="A2" s="57" t="s">
        <v>45</v>
      </c>
      <c r="B2" s="57" t="s">
        <v>0</v>
      </c>
      <c r="C2" s="57" t="s">
        <v>0</v>
      </c>
      <c r="D2" s="57" t="s">
        <v>0</v>
      </c>
      <c r="E2" s="57" t="s">
        <v>0</v>
      </c>
      <c r="F2" s="57" t="s">
        <v>0</v>
      </c>
      <c r="G2" s="57" t="s">
        <v>0</v>
      </c>
      <c r="H2" s="57" t="s">
        <v>0</v>
      </c>
      <c r="I2" s="57" t="s">
        <v>0</v>
      </c>
      <c r="J2" s="57" t="s">
        <v>0</v>
      </c>
      <c r="K2" s="57" t="s">
        <v>0</v>
      </c>
      <c r="L2" s="57" t="s">
        <v>0</v>
      </c>
      <c r="M2" s="57" t="s">
        <v>0</v>
      </c>
      <c r="N2" s="57" t="s">
        <v>0</v>
      </c>
      <c r="O2" s="57" t="s">
        <v>0</v>
      </c>
      <c r="P2" s="57" t="s">
        <v>0</v>
      </c>
      <c r="Q2" s="57" t="s">
        <v>0</v>
      </c>
      <c r="R2" s="57" t="s">
        <v>0</v>
      </c>
      <c r="S2" s="57" t="s">
        <v>0</v>
      </c>
      <c r="T2" s="57" t="s">
        <v>0</v>
      </c>
      <c r="U2" s="57" t="s">
        <v>0</v>
      </c>
      <c r="V2" s="57" t="s">
        <v>0</v>
      </c>
      <c r="W2" s="57" t="s">
        <v>0</v>
      </c>
      <c r="X2" s="57" t="s">
        <v>0</v>
      </c>
      <c r="Y2" s="57" t="s">
        <v>0</v>
      </c>
    </row>
    <row r="3" spans="1:25" ht="26.25" x14ac:dyDescent="0.2">
      <c r="A3" s="57" t="s">
        <v>1</v>
      </c>
      <c r="B3" s="57" t="s">
        <v>1</v>
      </c>
      <c r="C3" s="57" t="s">
        <v>1</v>
      </c>
      <c r="D3" s="57" t="s">
        <v>1</v>
      </c>
      <c r="E3" s="57" t="s">
        <v>1</v>
      </c>
      <c r="F3" s="57" t="s">
        <v>1</v>
      </c>
      <c r="G3" s="57" t="s">
        <v>1</v>
      </c>
      <c r="H3" s="57" t="s">
        <v>1</v>
      </c>
      <c r="I3" s="57" t="s">
        <v>1</v>
      </c>
      <c r="J3" s="57" t="s">
        <v>1</v>
      </c>
      <c r="K3" s="57" t="s">
        <v>1</v>
      </c>
      <c r="L3" s="57" t="s">
        <v>1</v>
      </c>
      <c r="M3" s="57" t="s">
        <v>1</v>
      </c>
      <c r="N3" s="57" t="s">
        <v>1</v>
      </c>
      <c r="O3" s="57" t="s">
        <v>1</v>
      </c>
      <c r="P3" s="57" t="s">
        <v>1</v>
      </c>
      <c r="Q3" s="57" t="s">
        <v>1</v>
      </c>
      <c r="R3" s="57" t="s">
        <v>1</v>
      </c>
      <c r="S3" s="57" t="s">
        <v>1</v>
      </c>
      <c r="T3" s="57" t="s">
        <v>1</v>
      </c>
      <c r="U3" s="57" t="s">
        <v>1</v>
      </c>
      <c r="V3" s="57" t="s">
        <v>1</v>
      </c>
      <c r="W3" s="57" t="s">
        <v>1</v>
      </c>
      <c r="X3" s="57" t="s">
        <v>1</v>
      </c>
      <c r="Y3" s="57" t="s">
        <v>1</v>
      </c>
    </row>
    <row r="4" spans="1:25" ht="26.25" x14ac:dyDescent="0.2">
      <c r="A4" s="57" t="s">
        <v>107</v>
      </c>
      <c r="B4" s="57" t="s">
        <v>2</v>
      </c>
      <c r="C4" s="57" t="s">
        <v>2</v>
      </c>
      <c r="D4" s="57" t="s">
        <v>2</v>
      </c>
      <c r="E4" s="57" t="s">
        <v>2</v>
      </c>
      <c r="F4" s="57" t="s">
        <v>2</v>
      </c>
      <c r="G4" s="57" t="s">
        <v>2</v>
      </c>
      <c r="H4" s="57" t="s">
        <v>2</v>
      </c>
      <c r="I4" s="57" t="s">
        <v>2</v>
      </c>
      <c r="J4" s="57" t="s">
        <v>2</v>
      </c>
      <c r="K4" s="57" t="s">
        <v>2</v>
      </c>
      <c r="L4" s="57" t="s">
        <v>2</v>
      </c>
      <c r="M4" s="57" t="s">
        <v>2</v>
      </c>
      <c r="N4" s="57" t="s">
        <v>2</v>
      </c>
      <c r="O4" s="57" t="s">
        <v>2</v>
      </c>
      <c r="P4" s="57" t="s">
        <v>2</v>
      </c>
      <c r="Q4" s="57" t="s">
        <v>2</v>
      </c>
      <c r="R4" s="57" t="s">
        <v>2</v>
      </c>
      <c r="S4" s="57" t="s">
        <v>2</v>
      </c>
      <c r="T4" s="57" t="s">
        <v>2</v>
      </c>
      <c r="U4" s="57" t="s">
        <v>2</v>
      </c>
      <c r="V4" s="57" t="s">
        <v>2</v>
      </c>
      <c r="W4" s="57" t="s">
        <v>2</v>
      </c>
      <c r="X4" s="57" t="s">
        <v>2</v>
      </c>
      <c r="Y4" s="57" t="s">
        <v>2</v>
      </c>
    </row>
    <row r="6" spans="1:25" ht="27" thickBot="1" x14ac:dyDescent="0.25">
      <c r="A6" s="56" t="s">
        <v>3</v>
      </c>
      <c r="C6" s="56" t="s">
        <v>103</v>
      </c>
      <c r="D6" s="56" t="s">
        <v>4</v>
      </c>
      <c r="E6" s="56" t="s">
        <v>4</v>
      </c>
      <c r="F6" s="56" t="s">
        <v>4</v>
      </c>
      <c r="G6" s="56" t="s">
        <v>4</v>
      </c>
      <c r="I6" s="56" t="s">
        <v>5</v>
      </c>
      <c r="J6" s="56" t="s">
        <v>5</v>
      </c>
      <c r="K6" s="56" t="s">
        <v>5</v>
      </c>
      <c r="L6" s="56" t="s">
        <v>5</v>
      </c>
      <c r="M6" s="56" t="s">
        <v>5</v>
      </c>
      <c r="N6" s="56" t="s">
        <v>5</v>
      </c>
      <c r="O6" s="56" t="s">
        <v>5</v>
      </c>
      <c r="Q6" s="56" t="s">
        <v>108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 t="s">
        <v>6</v>
      </c>
      <c r="Y6" s="56" t="s">
        <v>6</v>
      </c>
    </row>
    <row r="7" spans="1:25" ht="27" thickBot="1" x14ac:dyDescent="0.25">
      <c r="A7" s="56" t="s">
        <v>3</v>
      </c>
      <c r="C7" s="56" t="s">
        <v>7</v>
      </c>
      <c r="E7" s="56" t="s">
        <v>8</v>
      </c>
      <c r="G7" s="56" t="s">
        <v>9</v>
      </c>
      <c r="I7" s="56" t="s">
        <v>10</v>
      </c>
      <c r="J7" s="56" t="s">
        <v>10</v>
      </c>
      <c r="K7" s="56" t="s">
        <v>10</v>
      </c>
      <c r="M7" s="56" t="s">
        <v>11</v>
      </c>
      <c r="N7" s="56" t="s">
        <v>11</v>
      </c>
      <c r="O7" s="56" t="s">
        <v>11</v>
      </c>
      <c r="Q7" s="56" t="s">
        <v>7</v>
      </c>
      <c r="S7" s="56" t="s">
        <v>12</v>
      </c>
      <c r="U7" s="56" t="s">
        <v>8</v>
      </c>
      <c r="W7" s="56" t="s">
        <v>9</v>
      </c>
      <c r="Y7" s="56" t="s">
        <v>13</v>
      </c>
    </row>
    <row r="8" spans="1:25" ht="27" thickBot="1" x14ac:dyDescent="0.25">
      <c r="A8" s="56" t="s">
        <v>3</v>
      </c>
      <c r="C8" s="56" t="s">
        <v>7</v>
      </c>
      <c r="E8" s="56" t="s">
        <v>8</v>
      </c>
      <c r="G8" s="56" t="s">
        <v>9</v>
      </c>
      <c r="I8" s="31" t="s">
        <v>7</v>
      </c>
      <c r="K8" s="31" t="s">
        <v>8</v>
      </c>
      <c r="M8" s="31" t="s">
        <v>7</v>
      </c>
      <c r="O8" s="31" t="s">
        <v>14</v>
      </c>
      <c r="Q8" s="56" t="s">
        <v>7</v>
      </c>
      <c r="S8" s="56" t="s">
        <v>12</v>
      </c>
      <c r="U8" s="56" t="s">
        <v>8</v>
      </c>
      <c r="W8" s="56" t="s">
        <v>9</v>
      </c>
      <c r="Y8" s="56" t="s">
        <v>13</v>
      </c>
    </row>
    <row r="9" spans="1:25" ht="21" x14ac:dyDescent="0.2">
      <c r="A9" s="20" t="s">
        <v>46</v>
      </c>
      <c r="C9" s="4">
        <v>84489628</v>
      </c>
      <c r="E9" s="4">
        <v>869350890307</v>
      </c>
      <c r="G9" s="4">
        <v>1752183334369.2</v>
      </c>
      <c r="I9" s="4">
        <v>3532984</v>
      </c>
      <c r="K9" s="4">
        <v>98556715643</v>
      </c>
      <c r="M9" s="4">
        <v>0</v>
      </c>
      <c r="O9" s="4">
        <v>0</v>
      </c>
      <c r="Q9" s="4">
        <v>88022612</v>
      </c>
      <c r="S9" s="4">
        <v>29940</v>
      </c>
      <c r="U9" s="4">
        <v>967907605950</v>
      </c>
      <c r="W9" s="4">
        <v>2615025384444.6499</v>
      </c>
      <c r="Y9" s="1">
        <v>0.23007259058118293</v>
      </c>
    </row>
    <row r="10" spans="1:25" ht="21" x14ac:dyDescent="0.2">
      <c r="A10" s="20" t="s">
        <v>48</v>
      </c>
      <c r="C10" s="4">
        <v>27000000</v>
      </c>
      <c r="E10" s="4">
        <v>152346539657</v>
      </c>
      <c r="G10" s="4">
        <v>180841207500</v>
      </c>
      <c r="I10" s="4">
        <v>0</v>
      </c>
      <c r="K10" s="4">
        <v>0</v>
      </c>
      <c r="M10" s="4">
        <v>0</v>
      </c>
      <c r="O10" s="4">
        <v>0</v>
      </c>
      <c r="Q10" s="4">
        <v>27000000</v>
      </c>
      <c r="S10" s="4">
        <v>7300</v>
      </c>
      <c r="U10" s="4">
        <v>152346539657</v>
      </c>
      <c r="W10" s="4">
        <v>195576417000</v>
      </c>
      <c r="Y10" s="1">
        <v>1.7207011902613565E-2</v>
      </c>
    </row>
    <row r="11" spans="1:25" ht="21" x14ac:dyDescent="0.2">
      <c r="A11" s="20" t="s">
        <v>49</v>
      </c>
      <c r="C11" s="4">
        <v>1048401396</v>
      </c>
      <c r="E11" s="4">
        <v>2123385908619</v>
      </c>
      <c r="G11" s="4">
        <v>2962766577139</v>
      </c>
      <c r="I11" s="4">
        <v>164673283</v>
      </c>
      <c r="K11" s="4">
        <v>288965147109</v>
      </c>
      <c r="M11" s="4">
        <v>-3194645</v>
      </c>
      <c r="O11" s="4">
        <v>9013352035</v>
      </c>
      <c r="Q11" s="4">
        <v>1209880034</v>
      </c>
      <c r="S11" s="4">
        <v>3250</v>
      </c>
      <c r="U11" s="4">
        <v>2624690514669</v>
      </c>
      <c r="W11" s="4">
        <v>3901714899345.8301</v>
      </c>
      <c r="Y11" s="1">
        <v>0.34327684157159083</v>
      </c>
    </row>
    <row r="12" spans="1:25" ht="21" x14ac:dyDescent="0.2">
      <c r="A12" s="20" t="s">
        <v>61</v>
      </c>
      <c r="C12" s="4">
        <v>85000000</v>
      </c>
      <c r="E12" s="4">
        <v>282284601006</v>
      </c>
      <c r="G12" s="4">
        <v>404002730500</v>
      </c>
      <c r="I12" s="4">
        <v>0</v>
      </c>
      <c r="K12" s="4">
        <v>0</v>
      </c>
      <c r="M12" s="4">
        <v>0</v>
      </c>
      <c r="O12" s="4">
        <v>0</v>
      </c>
      <c r="Q12" s="4">
        <v>85000000</v>
      </c>
      <c r="S12" s="4">
        <v>6760</v>
      </c>
      <c r="U12" s="4">
        <v>282284601006</v>
      </c>
      <c r="W12" s="4">
        <v>570158342000</v>
      </c>
      <c r="Y12" s="1">
        <v>5.0163110295493425E-2</v>
      </c>
    </row>
    <row r="13" spans="1:25" ht="21" x14ac:dyDescent="0.2">
      <c r="A13" s="20" t="s">
        <v>62</v>
      </c>
      <c r="C13" s="4">
        <v>40000000</v>
      </c>
      <c r="E13" s="4">
        <v>60406862670</v>
      </c>
      <c r="G13" s="4">
        <v>114428576400</v>
      </c>
      <c r="I13" s="4">
        <v>0</v>
      </c>
      <c r="K13" s="4">
        <v>0</v>
      </c>
      <c r="M13" s="4">
        <v>0</v>
      </c>
      <c r="O13" s="4">
        <v>0</v>
      </c>
      <c r="Q13" s="4">
        <v>40000000</v>
      </c>
      <c r="S13" s="4">
        <v>3540</v>
      </c>
      <c r="U13" s="4">
        <v>60406862670</v>
      </c>
      <c r="W13" s="4">
        <v>140505432000</v>
      </c>
      <c r="Y13" s="1">
        <v>1.2361810681938513E-2</v>
      </c>
    </row>
    <row r="14" spans="1:25" ht="21" x14ac:dyDescent="0.2">
      <c r="A14" s="20" t="s">
        <v>64</v>
      </c>
      <c r="C14" s="4">
        <v>5300000</v>
      </c>
      <c r="E14" s="4">
        <v>51638075580</v>
      </c>
      <c r="G14" s="4">
        <v>99763818070</v>
      </c>
      <c r="I14" s="4">
        <v>0</v>
      </c>
      <c r="K14" s="4">
        <v>0</v>
      </c>
      <c r="M14" s="4">
        <v>0</v>
      </c>
      <c r="O14" s="4">
        <v>0</v>
      </c>
      <c r="Q14" s="4">
        <v>5300000</v>
      </c>
      <c r="S14" s="4">
        <v>20420</v>
      </c>
      <c r="U14" s="4">
        <v>51638075580</v>
      </c>
      <c r="W14" s="4">
        <v>107389413020</v>
      </c>
      <c r="Y14" s="1">
        <v>9.448229681239248E-3</v>
      </c>
    </row>
    <row r="15" spans="1:25" ht="21" x14ac:dyDescent="0.2">
      <c r="A15" s="20" t="s">
        <v>65</v>
      </c>
      <c r="C15" s="4">
        <v>63268194</v>
      </c>
      <c r="E15" s="4">
        <v>243669179155</v>
      </c>
      <c r="G15" s="4">
        <v>438826124714.05603</v>
      </c>
      <c r="I15" s="4">
        <v>13739065</v>
      </c>
      <c r="K15" s="4">
        <v>123365465754</v>
      </c>
      <c r="M15" s="4">
        <v>0</v>
      </c>
      <c r="O15" s="4">
        <v>0</v>
      </c>
      <c r="Q15" s="4">
        <v>77007259</v>
      </c>
      <c r="S15" s="4">
        <v>8990</v>
      </c>
      <c r="U15" s="4">
        <v>367034644909</v>
      </c>
      <c r="W15" s="4">
        <v>686943816062.49097</v>
      </c>
      <c r="Y15" s="1">
        <v>6.0438014975057373E-2</v>
      </c>
    </row>
    <row r="16" spans="1:25" ht="21" x14ac:dyDescent="0.2">
      <c r="A16" s="20" t="s">
        <v>50</v>
      </c>
      <c r="C16" s="4">
        <v>73000000</v>
      </c>
      <c r="E16" s="4">
        <v>298606518317</v>
      </c>
      <c r="G16" s="4">
        <v>341172194100</v>
      </c>
      <c r="I16" s="4">
        <v>0</v>
      </c>
      <c r="K16" s="4">
        <v>0</v>
      </c>
      <c r="M16" s="4">
        <v>0</v>
      </c>
      <c r="O16" s="4">
        <v>0</v>
      </c>
      <c r="Q16" s="4">
        <v>73000000</v>
      </c>
      <c r="S16" s="4">
        <v>5960</v>
      </c>
      <c r="U16" s="4">
        <v>298606518317</v>
      </c>
      <c r="W16" s="4">
        <v>431716831600</v>
      </c>
      <c r="Y16" s="1">
        <v>3.7982885533176608E-2</v>
      </c>
    </row>
    <row r="17" spans="1:25" ht="21" x14ac:dyDescent="0.2">
      <c r="A17" s="20" t="s">
        <v>84</v>
      </c>
      <c r="C17" s="4">
        <v>27458735</v>
      </c>
      <c r="E17" s="4">
        <v>26305468130</v>
      </c>
      <c r="G17" s="4">
        <v>48716704413.468597</v>
      </c>
      <c r="I17" s="4">
        <v>0</v>
      </c>
      <c r="K17" s="4">
        <v>0</v>
      </c>
      <c r="M17" s="4">
        <v>-27458735</v>
      </c>
      <c r="O17" s="4">
        <v>0</v>
      </c>
      <c r="Q17" s="4">
        <v>0</v>
      </c>
      <c r="S17" s="4">
        <v>0</v>
      </c>
      <c r="U17" s="4">
        <v>0</v>
      </c>
      <c r="W17" s="4">
        <v>0</v>
      </c>
      <c r="Y17" s="1">
        <v>0</v>
      </c>
    </row>
    <row r="18" spans="1:25" ht="21" x14ac:dyDescent="0.2">
      <c r="A18" s="20" t="s">
        <v>78</v>
      </c>
      <c r="C18" s="4">
        <v>10000000</v>
      </c>
      <c r="E18" s="4">
        <v>31479636203</v>
      </c>
      <c r="G18" s="4">
        <v>35126358000</v>
      </c>
      <c r="I18" s="4">
        <v>0</v>
      </c>
      <c r="K18" s="4">
        <v>0</v>
      </c>
      <c r="M18" s="4">
        <v>0</v>
      </c>
      <c r="O18" s="4">
        <v>0</v>
      </c>
      <c r="Q18" s="4">
        <v>10000000</v>
      </c>
      <c r="S18" s="4">
        <v>3980</v>
      </c>
      <c r="U18" s="4">
        <v>31479636203</v>
      </c>
      <c r="W18" s="4">
        <v>39492346000</v>
      </c>
      <c r="Y18" s="1">
        <v>3.4745767312228306E-3</v>
      </c>
    </row>
    <row r="19" spans="1:25" ht="21" x14ac:dyDescent="0.2">
      <c r="A19" s="20" t="s">
        <v>99</v>
      </c>
      <c r="C19" s="4">
        <v>300000</v>
      </c>
      <c r="E19" s="4">
        <v>4117858896</v>
      </c>
      <c r="G19" s="4">
        <v>5766080970</v>
      </c>
      <c r="I19" s="4">
        <v>0</v>
      </c>
      <c r="K19" s="4">
        <v>0</v>
      </c>
      <c r="M19" s="4">
        <v>0</v>
      </c>
      <c r="O19" s="4">
        <v>0</v>
      </c>
      <c r="Q19" s="4">
        <v>300000</v>
      </c>
      <c r="S19" s="4">
        <v>17250</v>
      </c>
      <c r="U19" s="4">
        <v>4117858896</v>
      </c>
      <c r="W19" s="4">
        <v>5134997250</v>
      </c>
      <c r="Y19" s="1">
        <v>4.5178227598186303E-4</v>
      </c>
    </row>
    <row r="20" spans="1:25" ht="21" x14ac:dyDescent="0.2">
      <c r="A20" s="20" t="s">
        <v>109</v>
      </c>
      <c r="C20" s="4">
        <v>0</v>
      </c>
      <c r="E20" s="4">
        <v>0</v>
      </c>
      <c r="G20" s="4">
        <v>0</v>
      </c>
      <c r="I20" s="4">
        <v>900000</v>
      </c>
      <c r="K20" s="4">
        <v>4689365967</v>
      </c>
      <c r="M20" s="4">
        <v>0</v>
      </c>
      <c r="O20" s="4">
        <v>0</v>
      </c>
      <c r="Q20" s="4">
        <v>900000</v>
      </c>
      <c r="S20" s="4">
        <v>7300</v>
      </c>
      <c r="U20" s="4">
        <v>4689365967</v>
      </c>
      <c r="W20" s="4">
        <v>6519213900</v>
      </c>
      <c r="Y20" s="1">
        <v>5.7356706342045214E-4</v>
      </c>
    </row>
    <row r="21" spans="1:25" ht="21" x14ac:dyDescent="0.2">
      <c r="A21" s="20" t="s">
        <v>110</v>
      </c>
      <c r="C21" s="4">
        <v>0</v>
      </c>
      <c r="E21" s="4">
        <v>0</v>
      </c>
      <c r="G21" s="4">
        <v>0</v>
      </c>
      <c r="I21" s="4">
        <v>1000000</v>
      </c>
      <c r="K21" s="4">
        <v>20203276474</v>
      </c>
      <c r="M21" s="4">
        <v>0</v>
      </c>
      <c r="O21" s="4">
        <v>0</v>
      </c>
      <c r="Q21" s="4">
        <v>1000000</v>
      </c>
      <c r="S21" s="4">
        <v>21270</v>
      </c>
      <c r="U21" s="4">
        <v>20203276474</v>
      </c>
      <c r="W21" s="4">
        <v>21105582900</v>
      </c>
      <c r="Y21" s="1">
        <v>1.8568906299776284E-3</v>
      </c>
    </row>
    <row r="22" spans="1:25" ht="21" x14ac:dyDescent="0.2">
      <c r="A22" s="20" t="s">
        <v>111</v>
      </c>
      <c r="C22" s="4">
        <v>0</v>
      </c>
      <c r="E22" s="4">
        <v>0</v>
      </c>
      <c r="G22" s="4">
        <v>0</v>
      </c>
      <c r="I22" s="4">
        <v>110</v>
      </c>
      <c r="K22" s="4">
        <v>764107</v>
      </c>
      <c r="M22" s="4">
        <v>0</v>
      </c>
      <c r="O22" s="4">
        <v>0</v>
      </c>
      <c r="Q22" s="4">
        <v>110</v>
      </c>
      <c r="S22" s="4">
        <v>7780</v>
      </c>
      <c r="U22" s="4">
        <v>764107</v>
      </c>
      <c r="W22" s="4">
        <v>849184.66599999997</v>
      </c>
      <c r="Y22" s="1">
        <v>7.4712129813580353E-8</v>
      </c>
    </row>
    <row r="23" spans="1:25" ht="21" x14ac:dyDescent="0.2">
      <c r="A23" s="20" t="s">
        <v>112</v>
      </c>
      <c r="C23" s="4">
        <v>0</v>
      </c>
      <c r="E23" s="4">
        <v>0</v>
      </c>
      <c r="G23" s="4">
        <v>0</v>
      </c>
      <c r="I23" s="4">
        <v>20000000</v>
      </c>
      <c r="K23" s="4">
        <v>200145000000</v>
      </c>
      <c r="M23" s="4">
        <v>0</v>
      </c>
      <c r="O23" s="4">
        <v>0</v>
      </c>
      <c r="Q23" s="4">
        <v>20000000</v>
      </c>
      <c r="S23" s="4">
        <v>10000</v>
      </c>
      <c r="U23" s="4">
        <v>200145000000</v>
      </c>
      <c r="W23" s="4">
        <v>199855000000</v>
      </c>
      <c r="Y23" s="1">
        <v>1.7583445982635188E-2</v>
      </c>
    </row>
    <row r="24" spans="1:25" ht="21" x14ac:dyDescent="0.2">
      <c r="A24" s="20" t="s">
        <v>113</v>
      </c>
      <c r="C24" s="4">
        <v>0</v>
      </c>
      <c r="E24" s="4">
        <v>0</v>
      </c>
      <c r="G24" s="4">
        <v>0</v>
      </c>
      <c r="I24" s="4">
        <v>3960000</v>
      </c>
      <c r="K24" s="4">
        <v>38979790775</v>
      </c>
      <c r="M24" s="4">
        <v>0</v>
      </c>
      <c r="O24" s="4">
        <v>0</v>
      </c>
      <c r="Q24" s="4">
        <v>3960000</v>
      </c>
      <c r="S24" s="4">
        <v>11380</v>
      </c>
      <c r="U24" s="4">
        <v>38979790775</v>
      </c>
      <c r="W24" s="4">
        <v>44716449096</v>
      </c>
      <c r="Y24" s="1">
        <v>3.9341986300806689E-3</v>
      </c>
    </row>
    <row r="25" spans="1:25" ht="21" x14ac:dyDescent="0.2">
      <c r="A25" s="20" t="s">
        <v>114</v>
      </c>
      <c r="C25" s="4">
        <v>0</v>
      </c>
      <c r="E25" s="4">
        <v>0</v>
      </c>
      <c r="G25" s="4">
        <v>0</v>
      </c>
      <c r="I25" s="4">
        <v>473908</v>
      </c>
      <c r="K25" s="4">
        <v>23194538717</v>
      </c>
      <c r="M25" s="4">
        <v>0</v>
      </c>
      <c r="O25" s="4">
        <v>0</v>
      </c>
      <c r="Q25" s="4">
        <v>473908</v>
      </c>
      <c r="S25" s="4">
        <v>58420</v>
      </c>
      <c r="U25" s="4">
        <v>23194538717</v>
      </c>
      <c r="W25" s="4">
        <v>27471694857.5672</v>
      </c>
      <c r="Y25" s="1">
        <v>2.4169876289283215E-3</v>
      </c>
    </row>
    <row r="26" spans="1:25" ht="21" x14ac:dyDescent="0.2">
      <c r="A26" s="20" t="s">
        <v>115</v>
      </c>
      <c r="C26" s="4">
        <v>0</v>
      </c>
      <c r="E26" s="4">
        <v>0</v>
      </c>
      <c r="G26" s="4">
        <v>0</v>
      </c>
      <c r="I26" s="4">
        <v>957500</v>
      </c>
      <c r="K26" s="4">
        <v>22173371342</v>
      </c>
      <c r="M26" s="4">
        <v>-488750</v>
      </c>
      <c r="O26" s="4">
        <v>12827508441</v>
      </c>
      <c r="Q26" s="4">
        <v>468750</v>
      </c>
      <c r="S26" s="4">
        <v>26350</v>
      </c>
      <c r="U26" s="4">
        <v>10855109992</v>
      </c>
      <c r="W26" s="4">
        <v>12256084921.875</v>
      </c>
      <c r="Y26" s="1">
        <v>1.0783028054458415E-3</v>
      </c>
    </row>
    <row r="27" spans="1:25" ht="21" x14ac:dyDescent="0.2">
      <c r="A27" s="20" t="s">
        <v>116</v>
      </c>
      <c r="C27" s="4">
        <v>0</v>
      </c>
      <c r="E27" s="4">
        <v>0</v>
      </c>
      <c r="G27" s="4">
        <v>0</v>
      </c>
      <c r="I27" s="4">
        <v>2000395</v>
      </c>
      <c r="K27" s="4">
        <v>30862940053</v>
      </c>
      <c r="M27" s="4">
        <v>0</v>
      </c>
      <c r="O27" s="4">
        <v>0</v>
      </c>
      <c r="Q27" s="4">
        <v>2000395</v>
      </c>
      <c r="S27" s="4">
        <v>13640</v>
      </c>
      <c r="U27" s="4">
        <v>30862940053</v>
      </c>
      <c r="W27" s="4">
        <v>27074471752.306</v>
      </c>
      <c r="Y27" s="1">
        <v>2.3820395364892288E-3</v>
      </c>
    </row>
    <row r="28" spans="1:25" ht="21" x14ac:dyDescent="0.2">
      <c r="A28" s="20" t="s">
        <v>117</v>
      </c>
      <c r="C28" s="4">
        <v>0</v>
      </c>
      <c r="E28" s="4">
        <v>0</v>
      </c>
      <c r="G28" s="4">
        <v>0</v>
      </c>
      <c r="I28" s="4">
        <v>900000</v>
      </c>
      <c r="K28" s="4">
        <v>3257590356</v>
      </c>
      <c r="M28" s="4">
        <v>0</v>
      </c>
      <c r="O28" s="4">
        <v>0</v>
      </c>
      <c r="Q28" s="4">
        <v>900000</v>
      </c>
      <c r="S28" s="4">
        <v>5530</v>
      </c>
      <c r="U28" s="4">
        <v>3257590356</v>
      </c>
      <c r="W28" s="4">
        <v>4938527790</v>
      </c>
      <c r="Y28" s="1">
        <v>4.3449669324864391E-4</v>
      </c>
    </row>
    <row r="29" spans="1:25" ht="21" x14ac:dyDescent="0.2">
      <c r="A29" s="20" t="s">
        <v>118</v>
      </c>
      <c r="C29" s="4">
        <v>0</v>
      </c>
      <c r="E29" s="4">
        <v>0</v>
      </c>
      <c r="G29" s="4">
        <v>0</v>
      </c>
      <c r="I29" s="4">
        <v>100000</v>
      </c>
      <c r="K29" s="4">
        <v>1529062586</v>
      </c>
      <c r="M29" s="4">
        <v>0</v>
      </c>
      <c r="O29" s="4">
        <v>0</v>
      </c>
      <c r="Q29" s="4">
        <v>100000</v>
      </c>
      <c r="S29" s="4">
        <v>18660</v>
      </c>
      <c r="U29" s="4">
        <v>1529062586</v>
      </c>
      <c r="W29" s="4">
        <v>1851575820</v>
      </c>
      <c r="Y29" s="1">
        <v>1.6290352212215584E-4</v>
      </c>
    </row>
    <row r="30" spans="1:25" ht="21" x14ac:dyDescent="0.2">
      <c r="A30" s="20" t="s">
        <v>69</v>
      </c>
      <c r="C30" s="4">
        <v>3000001</v>
      </c>
      <c r="E30" s="4">
        <v>38939361594</v>
      </c>
      <c r="G30" s="4">
        <v>69210855570.277496</v>
      </c>
      <c r="I30" s="4">
        <v>0</v>
      </c>
      <c r="K30" s="4">
        <v>0</v>
      </c>
      <c r="M30" s="4">
        <v>-1</v>
      </c>
      <c r="O30" s="4">
        <v>1</v>
      </c>
      <c r="Q30" s="4">
        <v>3000000</v>
      </c>
      <c r="S30" s="4">
        <v>29140</v>
      </c>
      <c r="U30" s="4">
        <v>38939348614</v>
      </c>
      <c r="W30" s="4">
        <v>86744243400</v>
      </c>
      <c r="Y30" s="1">
        <v>7.6318466794849209E-3</v>
      </c>
    </row>
    <row r="31" spans="1:25" ht="21" x14ac:dyDescent="0.2">
      <c r="A31" s="20" t="s">
        <v>70</v>
      </c>
      <c r="C31" s="4">
        <v>6000000</v>
      </c>
      <c r="E31" s="4">
        <v>25043329652</v>
      </c>
      <c r="G31" s="4">
        <v>28220158800</v>
      </c>
      <c r="I31" s="4">
        <v>0</v>
      </c>
      <c r="K31" s="4">
        <v>0</v>
      </c>
      <c r="M31" s="4">
        <v>0</v>
      </c>
      <c r="O31" s="4">
        <v>0</v>
      </c>
      <c r="Q31" s="4">
        <v>6000000</v>
      </c>
      <c r="S31" s="4">
        <v>5340</v>
      </c>
      <c r="U31" s="4">
        <v>25043329652</v>
      </c>
      <c r="W31" s="4">
        <v>31792330800</v>
      </c>
      <c r="Y31" s="1">
        <v>2.7971215695572738E-3</v>
      </c>
    </row>
    <row r="32" spans="1:25" ht="21" x14ac:dyDescent="0.2">
      <c r="A32" s="20" t="s">
        <v>80</v>
      </c>
      <c r="C32" s="4">
        <v>2000000</v>
      </c>
      <c r="E32" s="4">
        <v>4443360508</v>
      </c>
      <c r="G32" s="4">
        <v>6965735400</v>
      </c>
      <c r="I32" s="4">
        <v>0</v>
      </c>
      <c r="K32" s="4">
        <v>0</v>
      </c>
      <c r="M32" s="4">
        <v>0</v>
      </c>
      <c r="O32" s="4">
        <v>0</v>
      </c>
      <c r="Q32" s="4">
        <v>2000000</v>
      </c>
      <c r="S32" s="4">
        <v>4330</v>
      </c>
      <c r="U32" s="4">
        <v>4443360508</v>
      </c>
      <c r="W32" s="4">
        <v>8593058200</v>
      </c>
      <c r="Y32" s="1">
        <v>7.5602599227109831E-4</v>
      </c>
    </row>
    <row r="33" spans="1:27" ht="21" x14ac:dyDescent="0.2">
      <c r="A33" s="20" t="s">
        <v>98</v>
      </c>
      <c r="C33" s="4">
        <v>1000000</v>
      </c>
      <c r="E33" s="4">
        <v>12212931138</v>
      </c>
      <c r="G33" s="4">
        <v>14576446300</v>
      </c>
      <c r="I33" s="4">
        <v>0</v>
      </c>
      <c r="K33" s="4">
        <v>0</v>
      </c>
      <c r="M33" s="4">
        <v>0</v>
      </c>
      <c r="O33" s="4">
        <v>0</v>
      </c>
      <c r="Q33" s="4">
        <v>1000000</v>
      </c>
      <c r="S33" s="4">
        <v>14500</v>
      </c>
      <c r="U33" s="4">
        <v>12212931138</v>
      </c>
      <c r="W33" s="4">
        <v>14387915000</v>
      </c>
      <c r="Y33" s="1">
        <v>1.2658633819781669E-3</v>
      </c>
    </row>
    <row r="34" spans="1:27" ht="21" x14ac:dyDescent="0.2">
      <c r="A34" s="20" t="s">
        <v>87</v>
      </c>
      <c r="C34" s="4">
        <v>3482877</v>
      </c>
      <c r="E34" s="4">
        <v>71560063259</v>
      </c>
      <c r="G34" s="4">
        <v>102849201777.11</v>
      </c>
      <c r="I34" s="4">
        <v>0</v>
      </c>
      <c r="K34" s="4">
        <v>0</v>
      </c>
      <c r="M34" s="4">
        <v>0</v>
      </c>
      <c r="O34" s="4">
        <v>0</v>
      </c>
      <c r="Q34" s="4">
        <v>3482877</v>
      </c>
      <c r="S34" s="4">
        <v>26010</v>
      </c>
      <c r="U34" s="4">
        <v>71560063259</v>
      </c>
      <c r="W34" s="4">
        <v>89889372924.147903</v>
      </c>
      <c r="Y34" s="1">
        <v>7.9085583709424569E-3</v>
      </c>
    </row>
    <row r="35" spans="1:27" ht="21" x14ac:dyDescent="0.2">
      <c r="A35" s="20" t="s">
        <v>51</v>
      </c>
      <c r="C35" s="4">
        <v>223000000</v>
      </c>
      <c r="E35" s="4">
        <v>439116183287</v>
      </c>
      <c r="G35" s="4">
        <v>616918073480</v>
      </c>
      <c r="I35" s="4">
        <v>124458735</v>
      </c>
      <c r="K35" s="4">
        <v>302269641781</v>
      </c>
      <c r="M35" s="4">
        <v>0</v>
      </c>
      <c r="O35" s="4">
        <v>0</v>
      </c>
      <c r="Q35" s="4">
        <v>347458735</v>
      </c>
      <c r="S35" s="4">
        <v>2760</v>
      </c>
      <c r="U35" s="4">
        <v>795150028198</v>
      </c>
      <c r="W35" s="4">
        <v>951573145980.52197</v>
      </c>
      <c r="Y35" s="1">
        <v>8.3720372324308803E-2</v>
      </c>
    </row>
    <row r="36" spans="1:27" ht="21" x14ac:dyDescent="0.2">
      <c r="A36" s="20" t="s">
        <v>52</v>
      </c>
      <c r="C36" s="4">
        <v>170802524</v>
      </c>
      <c r="E36" s="4">
        <v>357746398951</v>
      </c>
      <c r="G36" s="4">
        <v>421502282357.33698</v>
      </c>
      <c r="I36" s="4">
        <v>0</v>
      </c>
      <c r="K36" s="4">
        <v>0</v>
      </c>
      <c r="M36" s="4">
        <v>0</v>
      </c>
      <c r="O36" s="4">
        <v>0</v>
      </c>
      <c r="Q36" s="4">
        <v>170802524</v>
      </c>
      <c r="S36" s="4">
        <v>2790</v>
      </c>
      <c r="U36" s="4">
        <v>357746398951</v>
      </c>
      <c r="W36" s="4">
        <v>472855395165.64899</v>
      </c>
      <c r="Y36" s="1">
        <v>4.1602298158629029E-2</v>
      </c>
    </row>
    <row r="37" spans="1:27" ht="21" x14ac:dyDescent="0.2">
      <c r="A37" s="20" t="s">
        <v>89</v>
      </c>
      <c r="C37" s="4">
        <v>6400000</v>
      </c>
      <c r="E37" s="4">
        <v>69129671770</v>
      </c>
      <c r="G37" s="4">
        <v>71760966400</v>
      </c>
      <c r="I37" s="4">
        <v>0</v>
      </c>
      <c r="K37" s="4">
        <v>0</v>
      </c>
      <c r="M37" s="4">
        <v>0</v>
      </c>
      <c r="O37" s="4">
        <v>0</v>
      </c>
      <c r="Q37" s="4">
        <v>6400000</v>
      </c>
      <c r="S37" s="4">
        <v>12380</v>
      </c>
      <c r="U37" s="4">
        <v>69129671770</v>
      </c>
      <c r="W37" s="4">
        <v>78619536640</v>
      </c>
      <c r="Y37" s="1">
        <v>6.9170267228202843E-3</v>
      </c>
    </row>
    <row r="38" spans="1:27" ht="21" x14ac:dyDescent="0.2">
      <c r="A38" s="20" t="s">
        <v>90</v>
      </c>
      <c r="C38" s="4">
        <v>6100000</v>
      </c>
      <c r="E38" s="4">
        <v>63222978305</v>
      </c>
      <c r="G38" s="4">
        <v>72936806350</v>
      </c>
      <c r="I38" s="4">
        <v>0</v>
      </c>
      <c r="K38" s="4">
        <v>0</v>
      </c>
      <c r="M38" s="4">
        <v>0</v>
      </c>
      <c r="O38" s="4">
        <v>0</v>
      </c>
      <c r="Q38" s="4">
        <v>6100000</v>
      </c>
      <c r="S38" s="4">
        <v>14690</v>
      </c>
      <c r="U38" s="4">
        <v>63222978305</v>
      </c>
      <c r="W38" s="4">
        <v>88916322430</v>
      </c>
      <c r="Y38" s="1">
        <v>7.8229483997021756E-3</v>
      </c>
    </row>
    <row r="39" spans="1:27" ht="21" x14ac:dyDescent="0.2">
      <c r="A39" s="20" t="s">
        <v>91</v>
      </c>
      <c r="C39" s="4">
        <v>8656417</v>
      </c>
      <c r="E39" s="4">
        <v>40183087714</v>
      </c>
      <c r="G39" s="4">
        <v>49389641655.392502</v>
      </c>
      <c r="I39" s="4">
        <v>0</v>
      </c>
      <c r="K39" s="4">
        <v>0</v>
      </c>
      <c r="M39" s="4">
        <v>0</v>
      </c>
      <c r="O39" s="4">
        <v>0</v>
      </c>
      <c r="Q39" s="4">
        <v>8656417</v>
      </c>
      <c r="S39" s="4">
        <v>6090</v>
      </c>
      <c r="U39" s="4">
        <v>40183087714</v>
      </c>
      <c r="W39" s="4">
        <v>52310072640.233101</v>
      </c>
      <c r="Y39" s="1">
        <v>4.6022933457619854E-3</v>
      </c>
    </row>
    <row r="40" spans="1:27" ht="21" x14ac:dyDescent="0.2">
      <c r="A40" s="20" t="s">
        <v>92</v>
      </c>
      <c r="C40" s="4">
        <v>585000</v>
      </c>
      <c r="E40" s="4">
        <v>4856607006</v>
      </c>
      <c r="G40" s="4">
        <v>3591417076.6500001</v>
      </c>
      <c r="I40" s="4">
        <v>0</v>
      </c>
      <c r="K40" s="4">
        <v>0</v>
      </c>
      <c r="M40" s="4">
        <v>0</v>
      </c>
      <c r="O40" s="4">
        <v>0</v>
      </c>
      <c r="Q40" s="4">
        <v>585000</v>
      </c>
      <c r="S40" s="4">
        <v>6187</v>
      </c>
      <c r="U40" s="4">
        <v>4856607006</v>
      </c>
      <c r="W40" s="4">
        <v>3591417076.6500001</v>
      </c>
      <c r="Y40" s="1">
        <v>3.1597652382171499E-4</v>
      </c>
    </row>
    <row r="41" spans="1:27" ht="21" x14ac:dyDescent="0.2">
      <c r="A41" s="20" t="s">
        <v>93</v>
      </c>
      <c r="C41" s="4">
        <v>1000000</v>
      </c>
      <c r="E41" s="4">
        <v>21727728820</v>
      </c>
      <c r="G41" s="4">
        <v>34501227900</v>
      </c>
      <c r="I41" s="4">
        <v>0</v>
      </c>
      <c r="K41" s="4">
        <v>0</v>
      </c>
      <c r="M41" s="4">
        <v>0</v>
      </c>
      <c r="O41" s="4">
        <v>0</v>
      </c>
      <c r="Q41" s="4">
        <v>1000000</v>
      </c>
      <c r="S41" s="4">
        <v>38930</v>
      </c>
      <c r="U41" s="4">
        <v>21727728820</v>
      </c>
      <c r="W41" s="4">
        <v>38629071100</v>
      </c>
      <c r="Y41" s="1">
        <v>3.3986249283041404E-3</v>
      </c>
    </row>
    <row r="42" spans="1:27" ht="21" x14ac:dyDescent="0.2">
      <c r="A42" s="20" t="s">
        <v>104</v>
      </c>
      <c r="C42" s="4">
        <v>200000</v>
      </c>
      <c r="E42" s="4">
        <v>757998836</v>
      </c>
      <c r="G42" s="4">
        <v>827553180</v>
      </c>
      <c r="I42" s="4">
        <v>0</v>
      </c>
      <c r="K42" s="4">
        <v>0</v>
      </c>
      <c r="M42" s="4">
        <v>0</v>
      </c>
      <c r="O42" s="4">
        <v>0</v>
      </c>
      <c r="Q42" s="4">
        <v>200000</v>
      </c>
      <c r="S42" s="4">
        <v>4700</v>
      </c>
      <c r="U42" s="4">
        <v>757998836</v>
      </c>
      <c r="W42" s="4">
        <v>932733800</v>
      </c>
      <c r="Y42" s="1">
        <v>8.2062867521343229E-5</v>
      </c>
    </row>
    <row r="43" spans="1:27" ht="21.75" thickBot="1" x14ac:dyDescent="0.25">
      <c r="A43" s="20" t="s">
        <v>105</v>
      </c>
      <c r="C43" s="4">
        <v>1670909</v>
      </c>
      <c r="E43" s="4">
        <v>20681745171</v>
      </c>
      <c r="G43" s="4">
        <v>19846174694.9571</v>
      </c>
      <c r="I43" s="4">
        <v>0</v>
      </c>
      <c r="K43" s="4">
        <v>0</v>
      </c>
      <c r="M43" s="4">
        <v>0</v>
      </c>
      <c r="O43" s="4">
        <v>0</v>
      </c>
      <c r="Q43" s="4">
        <v>1670909</v>
      </c>
      <c r="S43" s="4">
        <v>13140</v>
      </c>
      <c r="U43" s="4">
        <v>20681745171</v>
      </c>
      <c r="W43" s="4">
        <v>21786026356.870201</v>
      </c>
      <c r="Y43" s="1">
        <v>1.9167567367456087E-3</v>
      </c>
    </row>
    <row r="44" spans="1:27" s="20" customFormat="1" ht="21.75" thickBot="1" x14ac:dyDescent="0.25">
      <c r="E44" s="21">
        <f>SUM(E9:E43)</f>
        <v>5313212984551</v>
      </c>
      <c r="G44" s="21">
        <f>SUM(G9:G43)</f>
        <v>7896690247117.4492</v>
      </c>
      <c r="I44" s="20" t="s">
        <v>15</v>
      </c>
      <c r="K44" s="21">
        <f>SUM(K9:K43)</f>
        <v>1158192670664</v>
      </c>
      <c r="M44" s="20" t="s">
        <v>15</v>
      </c>
      <c r="O44" s="21">
        <f>SUM(O9:O43)</f>
        <v>21840860477</v>
      </c>
      <c r="S44" s="20" t="s">
        <v>15</v>
      </c>
      <c r="U44" s="21">
        <f>SUM(U9:U43)</f>
        <v>6699885574826</v>
      </c>
      <c r="W44" s="21">
        <f>SUM(W9:W43)</f>
        <v>10980067970459.457</v>
      </c>
      <c r="Y44" s="13">
        <f>SUM(Y9:Y43)</f>
        <v>0.96603753743582443</v>
      </c>
      <c r="AA44" s="4"/>
    </row>
    <row r="45" spans="1:27" ht="19.5" thickTop="1" x14ac:dyDescent="0.2"/>
  </sheetData>
  <mergeCells count="17">
    <mergeCell ref="U7:U8"/>
    <mergeCell ref="W7:W8"/>
    <mergeCell ref="A2:Y2"/>
    <mergeCell ref="A3:Y3"/>
    <mergeCell ref="A4:Y4"/>
    <mergeCell ref="A6:A8"/>
    <mergeCell ref="C6:G6"/>
    <mergeCell ref="I6:O6"/>
    <mergeCell ref="Q6:Y6"/>
    <mergeCell ref="C7:C8"/>
    <mergeCell ref="E7:E8"/>
    <mergeCell ref="G7:G8"/>
    <mergeCell ref="Y7:Y8"/>
    <mergeCell ref="I7:K7"/>
    <mergeCell ref="M7:O7"/>
    <mergeCell ref="Q7:Q8"/>
    <mergeCell ref="S7:S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458FB-D64A-4B1F-AA28-01BC909206F3}">
  <dimension ref="A2:T13"/>
  <sheetViews>
    <sheetView rightToLeft="1" zoomScaleNormal="100" workbookViewId="0">
      <selection activeCell="A2" sqref="A2:Q2"/>
    </sheetView>
  </sheetViews>
  <sheetFormatPr defaultRowHeight="22.5" x14ac:dyDescent="0.2"/>
  <cols>
    <col min="1" max="1" width="26.75" style="30" bestFit="1" customWidth="1"/>
    <col min="2" max="2" width="0.875" style="30" customWidth="1"/>
    <col min="3" max="3" width="18" style="30" bestFit="1" customWidth="1"/>
    <col min="4" max="4" width="0.875" style="30" customWidth="1"/>
    <col min="5" max="5" width="24.5" style="30" customWidth="1"/>
    <col min="6" max="6" width="0.875" style="30" customWidth="1"/>
    <col min="7" max="7" width="24.5" style="30" customWidth="1"/>
    <col min="8" max="8" width="0.875" style="30" customWidth="1"/>
    <col min="9" max="9" width="19.75" style="30" bestFit="1" customWidth="1"/>
    <col min="10" max="10" width="0.875" style="30" customWidth="1"/>
    <col min="11" max="11" width="18.25" style="30" bestFit="1" customWidth="1"/>
    <col min="12" max="12" width="0.875" style="30" customWidth="1"/>
    <col min="13" max="13" width="8" style="30" customWidth="1"/>
    <col min="14" max="14" width="18.25" style="30" bestFit="1" customWidth="1"/>
    <col min="15" max="16384" width="9" style="30"/>
  </cols>
  <sheetData>
    <row r="2" spans="1:20" ht="24" x14ac:dyDescent="0.2">
      <c r="A2" s="58" t="str">
        <f>+سهام!A2</f>
        <v>صندوق سرمایه‌گذاری بخشی صنایع مفید - معدن</v>
      </c>
      <c r="B2" s="58" t="s">
        <v>0</v>
      </c>
      <c r="C2" s="58" t="s">
        <v>0</v>
      </c>
      <c r="D2" s="58" t="s">
        <v>0</v>
      </c>
      <c r="E2" s="58" t="s">
        <v>0</v>
      </c>
      <c r="F2" s="58" t="s">
        <v>0</v>
      </c>
      <c r="G2" s="58" t="s">
        <v>0</v>
      </c>
      <c r="H2" s="58" t="s">
        <v>0</v>
      </c>
      <c r="I2" s="58" t="s">
        <v>0</v>
      </c>
      <c r="J2" s="58" t="s">
        <v>0</v>
      </c>
      <c r="K2" s="58" t="s">
        <v>0</v>
      </c>
    </row>
    <row r="3" spans="1:20" ht="24" x14ac:dyDescent="0.2">
      <c r="A3" s="58" t="s">
        <v>1</v>
      </c>
      <c r="B3" s="58" t="s">
        <v>1</v>
      </c>
      <c r="C3" s="58" t="s">
        <v>1</v>
      </c>
      <c r="D3" s="58" t="s">
        <v>1</v>
      </c>
      <c r="E3" s="58" t="s">
        <v>1</v>
      </c>
      <c r="F3" s="58" t="s">
        <v>1</v>
      </c>
      <c r="G3" s="58" t="s">
        <v>1</v>
      </c>
      <c r="H3" s="58" t="s">
        <v>1</v>
      </c>
      <c r="I3" s="58" t="s">
        <v>1</v>
      </c>
      <c r="J3" s="58" t="s">
        <v>1</v>
      </c>
      <c r="K3" s="58" t="s">
        <v>1</v>
      </c>
    </row>
    <row r="4" spans="1:20" ht="24" x14ac:dyDescent="0.2">
      <c r="A4" s="58" t="str">
        <f>+سهام!A4</f>
        <v>برای ماه منتهی به 1405/06/31</v>
      </c>
      <c r="B4" s="58" t="s">
        <v>16</v>
      </c>
      <c r="C4" s="58" t="s">
        <v>16</v>
      </c>
      <c r="D4" s="58" t="s">
        <v>16</v>
      </c>
      <c r="E4" s="58" t="s">
        <v>16</v>
      </c>
      <c r="F4" s="58" t="s">
        <v>16</v>
      </c>
      <c r="G4" s="58" t="s">
        <v>16</v>
      </c>
      <c r="H4" s="58" t="s">
        <v>16</v>
      </c>
      <c r="I4" s="58" t="s">
        <v>16</v>
      </c>
      <c r="J4" s="58" t="s">
        <v>16</v>
      </c>
      <c r="K4" s="58" t="s">
        <v>16</v>
      </c>
    </row>
    <row r="5" spans="1:20" ht="25.5" x14ac:dyDescent="0.2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0" ht="24.75" thickBot="1" x14ac:dyDescent="0.25">
      <c r="A6" s="60" t="s">
        <v>17</v>
      </c>
      <c r="C6" s="38" t="str">
        <f>+سهام!C6</f>
        <v>1405/05/31</v>
      </c>
      <c r="E6" s="60" t="s">
        <v>5</v>
      </c>
      <c r="F6" s="60" t="s">
        <v>5</v>
      </c>
      <c r="G6" s="60" t="s">
        <v>5</v>
      </c>
      <c r="I6" s="60" t="str">
        <f>+سهام!Q6</f>
        <v>1405/06/31</v>
      </c>
      <c r="J6" s="60" t="s">
        <v>4</v>
      </c>
      <c r="K6" s="60" t="s">
        <v>4</v>
      </c>
    </row>
    <row r="7" spans="1:20" ht="24.75" thickBot="1" x14ac:dyDescent="0.25">
      <c r="A7" s="60" t="s">
        <v>17</v>
      </c>
      <c r="C7" s="38" t="s">
        <v>18</v>
      </c>
      <c r="E7" s="38" t="s">
        <v>19</v>
      </c>
      <c r="G7" s="38" t="s">
        <v>20</v>
      </c>
      <c r="I7" s="38" t="s">
        <v>18</v>
      </c>
      <c r="K7" s="38" t="s">
        <v>21</v>
      </c>
    </row>
    <row r="8" spans="1:20" ht="24" x14ac:dyDescent="0.2">
      <c r="A8" s="27" t="s">
        <v>43</v>
      </c>
      <c r="C8" s="30">
        <v>232921081651</v>
      </c>
      <c r="E8" s="30">
        <v>1306550493658</v>
      </c>
      <c r="G8" s="30">
        <v>1379697467228</v>
      </c>
      <c r="I8" s="30">
        <f>+C8+E8-G8</f>
        <v>159774108081</v>
      </c>
      <c r="K8" s="41">
        <v>1.4057088383407869E-2</v>
      </c>
    </row>
    <row r="9" spans="1:20" ht="24" x14ac:dyDescent="0.2">
      <c r="A9" s="27" t="s">
        <v>47</v>
      </c>
      <c r="C9" s="30">
        <v>15505276</v>
      </c>
      <c r="E9" s="30">
        <v>65567</v>
      </c>
      <c r="G9" s="30">
        <v>0</v>
      </c>
      <c r="I9" s="30">
        <f t="shared" ref="I9:I10" si="0">+C9+E9-G9</f>
        <v>15570843</v>
      </c>
      <c r="K9" s="41">
        <v>1.3699385894503176E-6</v>
      </c>
    </row>
    <row r="10" spans="1:20" ht="24.75" thickBot="1" x14ac:dyDescent="0.25">
      <c r="A10" s="53" t="s">
        <v>106</v>
      </c>
      <c r="C10" s="30">
        <v>19175000</v>
      </c>
      <c r="E10" s="30">
        <v>81428</v>
      </c>
      <c r="G10" s="30">
        <v>0</v>
      </c>
      <c r="I10" s="30">
        <f t="shared" si="0"/>
        <v>19256428</v>
      </c>
      <c r="K10" s="41">
        <v>1.6942001028570899E-6</v>
      </c>
    </row>
    <row r="11" spans="1:20" s="27" customFormat="1" ht="24.75" thickBot="1" x14ac:dyDescent="0.25">
      <c r="A11" s="27" t="s">
        <v>15</v>
      </c>
      <c r="C11" s="26">
        <f>SUM(C8:C10)</f>
        <v>232955761927</v>
      </c>
      <c r="E11" s="26">
        <f>SUM(E8:E10)</f>
        <v>1306550640653</v>
      </c>
      <c r="G11" s="26">
        <f>SUM(G8:G10)</f>
        <v>1379697467228</v>
      </c>
      <c r="I11" s="26">
        <f>SUM(I8:I10)</f>
        <v>159808935352</v>
      </c>
      <c r="K11" s="42">
        <f>SUM(K8:K10)</f>
        <v>1.4060152522100177E-2</v>
      </c>
    </row>
    <row r="12" spans="1:20" ht="23.25" thickTop="1" x14ac:dyDescent="0.2"/>
    <row r="13" spans="1:20" x14ac:dyDescent="0.45">
      <c r="I13" s="37"/>
    </row>
  </sheetData>
  <mergeCells count="7">
    <mergeCell ref="A2:K2"/>
    <mergeCell ref="A3:K3"/>
    <mergeCell ref="A4:K4"/>
    <mergeCell ref="A5:T5"/>
    <mergeCell ref="A6:A7"/>
    <mergeCell ref="E6:G6"/>
    <mergeCell ref="I6:K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2879-DF52-4368-9356-289215329BE7}">
  <dimension ref="A2:E10"/>
  <sheetViews>
    <sheetView rightToLeft="1" workbookViewId="0">
      <selection activeCell="C9" sqref="C9"/>
    </sheetView>
  </sheetViews>
  <sheetFormatPr defaultRowHeight="18.75" x14ac:dyDescent="0.2"/>
  <cols>
    <col min="1" max="1" width="15" style="2" customWidth="1"/>
    <col min="2" max="2" width="0.875" style="2" customWidth="1"/>
    <col min="3" max="3" width="20.25" style="2" customWidth="1"/>
    <col min="4" max="4" width="0.875" style="2" customWidth="1"/>
    <col min="5" max="5" width="20.25" style="2" customWidth="1"/>
    <col min="6" max="6" width="0.875" style="2" customWidth="1"/>
    <col min="7" max="7" width="8" style="2" customWidth="1"/>
    <col min="8" max="16384" width="9" style="2"/>
  </cols>
  <sheetData>
    <row r="2" spans="1:5" ht="26.25" x14ac:dyDescent="0.2">
      <c r="A2" s="61" t="str">
        <f>+سهام!A2</f>
        <v>صندوق سرمایه‌گذاری بخشی صنایع مفید - معدن</v>
      </c>
      <c r="B2" s="61" t="s">
        <v>0</v>
      </c>
      <c r="C2" s="61" t="s">
        <v>0</v>
      </c>
      <c r="D2" s="61" t="s">
        <v>0</v>
      </c>
      <c r="E2" s="61" t="s">
        <v>0</v>
      </c>
    </row>
    <row r="3" spans="1:5" ht="26.25" x14ac:dyDescent="0.2">
      <c r="A3" s="61" t="s">
        <v>22</v>
      </c>
      <c r="B3" s="61" t="s">
        <v>22</v>
      </c>
      <c r="C3" s="61" t="s">
        <v>22</v>
      </c>
      <c r="D3" s="61" t="s">
        <v>22</v>
      </c>
      <c r="E3" s="61" t="s">
        <v>22</v>
      </c>
    </row>
    <row r="4" spans="1:5" ht="26.25" x14ac:dyDescent="0.2">
      <c r="A4" s="61" t="str">
        <f>+'جمع درآمدها'!A4</f>
        <v>برای ماه منتهی به 1405/06/31</v>
      </c>
      <c r="B4" s="61" t="s">
        <v>2</v>
      </c>
      <c r="C4" s="61" t="s">
        <v>2</v>
      </c>
      <c r="D4" s="61" t="s">
        <v>2</v>
      </c>
      <c r="E4" s="61" t="s">
        <v>2</v>
      </c>
    </row>
    <row r="5" spans="1:5" ht="26.25" x14ac:dyDescent="0.2">
      <c r="E5" s="46" t="s">
        <v>76</v>
      </c>
    </row>
    <row r="6" spans="1:5" ht="27" thickBot="1" x14ac:dyDescent="0.25">
      <c r="A6" s="62" t="s">
        <v>44</v>
      </c>
      <c r="C6" s="14" t="s">
        <v>24</v>
      </c>
      <c r="E6" s="14" t="s">
        <v>75</v>
      </c>
    </row>
    <row r="7" spans="1:5" ht="27" thickBot="1" x14ac:dyDescent="0.25">
      <c r="A7" s="62" t="s">
        <v>44</v>
      </c>
      <c r="C7" s="14" t="s">
        <v>18</v>
      </c>
      <c r="E7" s="14" t="s">
        <v>18</v>
      </c>
    </row>
    <row r="8" spans="1:5" ht="24.75" thickBot="1" x14ac:dyDescent="0.25">
      <c r="A8" s="9" t="s">
        <v>44</v>
      </c>
      <c r="B8" s="10"/>
      <c r="C8" s="11">
        <v>0</v>
      </c>
      <c r="D8" s="10"/>
      <c r="E8" s="11">
        <v>1091281339</v>
      </c>
    </row>
    <row r="9" spans="1:5" ht="24.75" thickBot="1" x14ac:dyDescent="0.25">
      <c r="A9" s="10" t="s">
        <v>15</v>
      </c>
      <c r="B9" s="10"/>
      <c r="C9" s="12">
        <f>SUM(C8:C8)</f>
        <v>0</v>
      </c>
      <c r="D9" s="10"/>
      <c r="E9" s="12">
        <f>SUM(E8:E8)</f>
        <v>1091281339</v>
      </c>
    </row>
    <row r="10" spans="1:5" ht="19.5" thickTop="1" x14ac:dyDescent="0.2"/>
  </sheetData>
  <mergeCells count="4">
    <mergeCell ref="A2:E2"/>
    <mergeCell ref="A3:E3"/>
    <mergeCell ref="A4:E4"/>
    <mergeCell ref="A6:A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F39B-E8C2-4784-B9D2-77FA37691CB7}">
  <dimension ref="A2:G19"/>
  <sheetViews>
    <sheetView rightToLeft="1" topLeftCell="A4" workbookViewId="0">
      <selection activeCell="A2" sqref="A2:Q2"/>
    </sheetView>
  </sheetViews>
  <sheetFormatPr defaultRowHeight="18.75" x14ac:dyDescent="0.45"/>
  <cols>
    <col min="1" max="1" width="20.875" style="28" bestFit="1" customWidth="1"/>
    <col min="2" max="2" width="0.875" style="28" customWidth="1"/>
    <col min="3" max="3" width="20.125" style="28" customWidth="1"/>
    <col min="4" max="4" width="0.875" style="28" customWidth="1"/>
    <col min="5" max="5" width="20.125" style="28" customWidth="1"/>
    <col min="6" max="6" width="0.875" style="28" customWidth="1"/>
    <col min="7" max="7" width="28" style="28" customWidth="1"/>
    <col min="8" max="8" width="0.875" style="28" customWidth="1"/>
    <col min="9" max="9" width="8" style="28" customWidth="1"/>
    <col min="10" max="16384" width="9" style="28"/>
  </cols>
  <sheetData>
    <row r="2" spans="1:7" ht="26.25" x14ac:dyDescent="0.45">
      <c r="A2" s="63" t="str">
        <f>+سهام!A2</f>
        <v>صندوق سرمایه‌گذاری بخشی صنایع مفید - معدن</v>
      </c>
      <c r="B2" s="63" t="s">
        <v>0</v>
      </c>
      <c r="C2" s="63" t="s">
        <v>0</v>
      </c>
      <c r="D2" s="63" t="s">
        <v>0</v>
      </c>
      <c r="E2" s="63" t="s">
        <v>0</v>
      </c>
      <c r="F2" s="63" t="s">
        <v>0</v>
      </c>
      <c r="G2" s="63" t="s">
        <v>0</v>
      </c>
    </row>
    <row r="3" spans="1:7" ht="26.25" x14ac:dyDescent="0.45">
      <c r="A3" s="63" t="s">
        <v>22</v>
      </c>
      <c r="B3" s="63" t="s">
        <v>22</v>
      </c>
      <c r="C3" s="63" t="s">
        <v>22</v>
      </c>
      <c r="D3" s="63" t="s">
        <v>22</v>
      </c>
      <c r="E3" s="63" t="s">
        <v>22</v>
      </c>
      <c r="F3" s="63" t="s">
        <v>22</v>
      </c>
      <c r="G3" s="63" t="s">
        <v>22</v>
      </c>
    </row>
    <row r="4" spans="1:7" ht="26.25" x14ac:dyDescent="0.45">
      <c r="A4" s="63" t="str">
        <f>+سهام!A4</f>
        <v>برای ماه منتهی به 1405/06/31</v>
      </c>
      <c r="B4" s="63" t="s">
        <v>2</v>
      </c>
      <c r="C4" s="63" t="s">
        <v>2</v>
      </c>
      <c r="D4" s="63" t="s">
        <v>2</v>
      </c>
      <c r="E4" s="63" t="s">
        <v>2</v>
      </c>
      <c r="F4" s="63" t="s">
        <v>2</v>
      </c>
      <c r="G4" s="63" t="s">
        <v>2</v>
      </c>
    </row>
    <row r="6" spans="1:7" ht="27" thickBot="1" x14ac:dyDescent="0.5">
      <c r="A6" s="36" t="s">
        <v>26</v>
      </c>
      <c r="C6" s="36" t="s">
        <v>18</v>
      </c>
      <c r="E6" s="36" t="s">
        <v>36</v>
      </c>
      <c r="G6" s="36" t="s">
        <v>13</v>
      </c>
    </row>
    <row r="7" spans="1:7" ht="21" x14ac:dyDescent="0.55000000000000004">
      <c r="A7" s="29" t="s">
        <v>41</v>
      </c>
      <c r="C7" s="8">
        <f>+'درآمد سرمایه‌گذاری در سهام'!I64</f>
        <v>1797922749280</v>
      </c>
      <c r="D7" s="8"/>
      <c r="E7" s="1">
        <f>+C7/$C$9</f>
        <v>0.99813862850454993</v>
      </c>
      <c r="F7" s="8"/>
      <c r="G7" s="1">
        <v>0.15818307044064861</v>
      </c>
    </row>
    <row r="8" spans="1:7" ht="21.75" thickBot="1" x14ac:dyDescent="0.6">
      <c r="A8" s="29" t="s">
        <v>42</v>
      </c>
      <c r="C8" s="8">
        <f>+'درآمد سپرده بانکی'!C11</f>
        <v>3352843043</v>
      </c>
      <c r="D8" s="8"/>
      <c r="E8" s="1">
        <f>+C8/$C$9</f>
        <v>1.8613714954500849E-3</v>
      </c>
      <c r="F8" s="8"/>
      <c r="G8" s="1">
        <v>2.9498653791421123E-4</v>
      </c>
    </row>
    <row r="9" spans="1:7" s="29" customFormat="1" ht="21.75" thickBot="1" x14ac:dyDescent="0.6">
      <c r="A9" s="29" t="s">
        <v>15</v>
      </c>
      <c r="C9" s="6">
        <f>SUM(C7:C8)</f>
        <v>1801275592323</v>
      </c>
      <c r="D9" s="5"/>
      <c r="E9" s="7">
        <f>SUM(E7:E8)</f>
        <v>1</v>
      </c>
      <c r="F9" s="5"/>
      <c r="G9" s="13">
        <f>SUM(G7:G8)</f>
        <v>0.15847805697856282</v>
      </c>
    </row>
    <row r="10" spans="1:7" ht="19.5" thickTop="1" x14ac:dyDescent="0.45"/>
    <row r="11" spans="1:7" x14ac:dyDescent="0.45">
      <c r="C11" s="19"/>
      <c r="G11" s="19"/>
    </row>
    <row r="12" spans="1:7" x14ac:dyDescent="0.45">
      <c r="C12" s="47"/>
      <c r="E12" s="35"/>
      <c r="G12" s="19"/>
    </row>
    <row r="13" spans="1:7" x14ac:dyDescent="0.45">
      <c r="C13" s="47"/>
      <c r="G13" s="19"/>
    </row>
    <row r="14" spans="1:7" x14ac:dyDescent="0.45">
      <c r="C14" s="47"/>
    </row>
    <row r="15" spans="1:7" x14ac:dyDescent="0.45">
      <c r="C15" s="47"/>
      <c r="G15" s="37"/>
    </row>
    <row r="19" spans="5:5" x14ac:dyDescent="0.45">
      <c r="E19" s="28" t="s">
        <v>60</v>
      </c>
    </row>
  </sheetData>
  <mergeCells count="3"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8CA0-0039-458C-872A-640EA66ED8E9}">
  <dimension ref="A2:U65"/>
  <sheetViews>
    <sheetView rightToLeft="1" zoomScale="85" zoomScaleNormal="85" workbookViewId="0">
      <selection activeCell="A2" sqref="A2:Q2"/>
    </sheetView>
  </sheetViews>
  <sheetFormatPr defaultRowHeight="18.75" x14ac:dyDescent="0.45"/>
  <cols>
    <col min="1" max="1" width="35.25" style="18" bestFit="1" customWidth="1"/>
    <col min="2" max="2" width="0.875" style="18" customWidth="1"/>
    <col min="3" max="3" width="19.25" style="18" customWidth="1"/>
    <col min="4" max="4" width="0.875" style="18" customWidth="1"/>
    <col min="5" max="5" width="19.25" style="18" customWidth="1"/>
    <col min="6" max="6" width="0.875" style="18" customWidth="1"/>
    <col min="7" max="7" width="19.25" style="18" customWidth="1"/>
    <col min="8" max="8" width="0.875" style="18" customWidth="1"/>
    <col min="9" max="9" width="19.25" style="18" customWidth="1"/>
    <col min="10" max="10" width="0.875" style="18" customWidth="1"/>
    <col min="11" max="11" width="20.125" style="18" customWidth="1"/>
    <col min="12" max="12" width="0.875" style="18" customWidth="1"/>
    <col min="13" max="13" width="19.25" style="18" customWidth="1"/>
    <col min="14" max="14" width="0.875" style="18" customWidth="1"/>
    <col min="15" max="15" width="20.125" style="18" customWidth="1"/>
    <col min="16" max="16" width="0.875" style="18" customWidth="1"/>
    <col min="17" max="17" width="19.25" style="18" customWidth="1"/>
    <col min="18" max="18" width="0.875" style="18" customWidth="1"/>
    <col min="19" max="19" width="20.125" style="18" customWidth="1"/>
    <col min="20" max="20" width="0.875" style="18" customWidth="1"/>
    <col min="21" max="21" width="20.125" style="18" customWidth="1"/>
    <col min="22" max="22" width="0.875" style="18" customWidth="1"/>
    <col min="23" max="23" width="8" style="18" customWidth="1"/>
    <col min="24" max="16384" width="9" style="18"/>
  </cols>
  <sheetData>
    <row r="2" spans="1:21" ht="26.25" x14ac:dyDescent="0.45">
      <c r="A2" s="63" t="str">
        <f>+سهام!A2</f>
        <v>صندوق سرمایه‌گذاری بخشی صنایع مفید - معدن</v>
      </c>
      <c r="B2" s="63" t="s">
        <v>0</v>
      </c>
      <c r="C2" s="63" t="s">
        <v>0</v>
      </c>
      <c r="D2" s="63" t="s">
        <v>0</v>
      </c>
      <c r="E2" s="63" t="s">
        <v>0</v>
      </c>
      <c r="F2" s="63" t="s">
        <v>0</v>
      </c>
      <c r="G2" s="63" t="s">
        <v>0</v>
      </c>
      <c r="H2" s="63" t="s">
        <v>0</v>
      </c>
      <c r="I2" s="63" t="s">
        <v>0</v>
      </c>
      <c r="J2" s="63" t="s">
        <v>0</v>
      </c>
      <c r="K2" s="63" t="s">
        <v>0</v>
      </c>
      <c r="L2" s="63" t="s">
        <v>0</v>
      </c>
      <c r="M2" s="63" t="s">
        <v>0</v>
      </c>
      <c r="N2" s="63" t="s">
        <v>0</v>
      </c>
      <c r="O2" s="63" t="s">
        <v>0</v>
      </c>
      <c r="P2" s="63" t="s">
        <v>0</v>
      </c>
      <c r="Q2" s="63" t="s">
        <v>0</v>
      </c>
      <c r="R2" s="63" t="s">
        <v>0</v>
      </c>
      <c r="S2" s="63" t="s">
        <v>0</v>
      </c>
      <c r="T2" s="63" t="s">
        <v>0</v>
      </c>
      <c r="U2" s="63" t="s">
        <v>0</v>
      </c>
    </row>
    <row r="3" spans="1:21" ht="26.25" x14ac:dyDescent="0.45">
      <c r="A3" s="63" t="s">
        <v>22</v>
      </c>
      <c r="B3" s="63" t="s">
        <v>22</v>
      </c>
      <c r="C3" s="63" t="s">
        <v>22</v>
      </c>
      <c r="D3" s="63" t="s">
        <v>22</v>
      </c>
      <c r="E3" s="63" t="s">
        <v>22</v>
      </c>
      <c r="F3" s="63" t="s">
        <v>22</v>
      </c>
      <c r="G3" s="63" t="s">
        <v>22</v>
      </c>
      <c r="H3" s="63" t="s">
        <v>22</v>
      </c>
      <c r="I3" s="63" t="s">
        <v>22</v>
      </c>
      <c r="J3" s="63" t="s">
        <v>22</v>
      </c>
      <c r="K3" s="63" t="s">
        <v>22</v>
      </c>
      <c r="L3" s="63" t="s">
        <v>22</v>
      </c>
      <c r="M3" s="63" t="s">
        <v>22</v>
      </c>
      <c r="N3" s="63" t="s">
        <v>22</v>
      </c>
      <c r="O3" s="63" t="s">
        <v>22</v>
      </c>
      <c r="P3" s="63" t="s">
        <v>22</v>
      </c>
      <c r="Q3" s="63" t="s">
        <v>22</v>
      </c>
      <c r="R3" s="63" t="s">
        <v>22</v>
      </c>
      <c r="S3" s="63" t="s">
        <v>22</v>
      </c>
      <c r="T3" s="63" t="s">
        <v>22</v>
      </c>
      <c r="U3" s="63" t="s">
        <v>22</v>
      </c>
    </row>
    <row r="4" spans="1:21" ht="26.25" x14ac:dyDescent="0.45">
      <c r="A4" s="63" t="str">
        <f>+سهام!A4</f>
        <v>برای ماه منتهی به 1405/06/31</v>
      </c>
      <c r="B4" s="63" t="s">
        <v>2</v>
      </c>
      <c r="C4" s="63" t="s">
        <v>2</v>
      </c>
      <c r="D4" s="63" t="s">
        <v>2</v>
      </c>
      <c r="E4" s="63" t="s">
        <v>2</v>
      </c>
      <c r="F4" s="63" t="s">
        <v>2</v>
      </c>
      <c r="G4" s="63" t="s">
        <v>2</v>
      </c>
      <c r="H4" s="63" t="s">
        <v>2</v>
      </c>
      <c r="I4" s="63" t="s">
        <v>2</v>
      </c>
      <c r="J4" s="63" t="s">
        <v>2</v>
      </c>
      <c r="K4" s="63" t="s">
        <v>2</v>
      </c>
      <c r="L4" s="63" t="s">
        <v>2</v>
      </c>
      <c r="M4" s="63" t="s">
        <v>2</v>
      </c>
      <c r="N4" s="63" t="s">
        <v>2</v>
      </c>
      <c r="O4" s="63" t="s">
        <v>2</v>
      </c>
      <c r="P4" s="63" t="s">
        <v>2</v>
      </c>
      <c r="Q4" s="63" t="s">
        <v>2</v>
      </c>
      <c r="R4" s="63" t="s">
        <v>2</v>
      </c>
      <c r="S4" s="63" t="s">
        <v>2</v>
      </c>
      <c r="T4" s="63" t="s">
        <v>2</v>
      </c>
      <c r="U4" s="63" t="s">
        <v>2</v>
      </c>
    </row>
    <row r="6" spans="1:21" ht="27" thickBot="1" x14ac:dyDescent="0.5">
      <c r="A6" s="64" t="s">
        <v>3</v>
      </c>
      <c r="C6" s="64" t="s">
        <v>24</v>
      </c>
      <c r="D6" s="64" t="s">
        <v>24</v>
      </c>
      <c r="E6" s="64" t="s">
        <v>24</v>
      </c>
      <c r="F6" s="64" t="s">
        <v>24</v>
      </c>
      <c r="G6" s="64" t="s">
        <v>24</v>
      </c>
      <c r="H6" s="64" t="s">
        <v>24</v>
      </c>
      <c r="I6" s="64" t="s">
        <v>24</v>
      </c>
      <c r="J6" s="64" t="s">
        <v>24</v>
      </c>
      <c r="K6" s="64" t="s">
        <v>24</v>
      </c>
      <c r="M6" s="64" t="s">
        <v>25</v>
      </c>
      <c r="N6" s="64" t="s">
        <v>25</v>
      </c>
      <c r="O6" s="64" t="s">
        <v>25</v>
      </c>
      <c r="P6" s="64" t="s">
        <v>25</v>
      </c>
      <c r="Q6" s="64" t="s">
        <v>25</v>
      </c>
      <c r="R6" s="64" t="s">
        <v>25</v>
      </c>
      <c r="S6" s="64" t="s">
        <v>25</v>
      </c>
      <c r="T6" s="64" t="s">
        <v>25</v>
      </c>
      <c r="U6" s="64" t="s">
        <v>25</v>
      </c>
    </row>
    <row r="7" spans="1:21" ht="27" thickBot="1" x14ac:dyDescent="0.5">
      <c r="A7" s="64" t="s">
        <v>3</v>
      </c>
      <c r="C7" s="36" t="s">
        <v>33</v>
      </c>
      <c r="E7" s="36" t="s">
        <v>34</v>
      </c>
      <c r="G7" s="36" t="s">
        <v>35</v>
      </c>
      <c r="I7" s="36" t="s">
        <v>18</v>
      </c>
      <c r="K7" s="36" t="s">
        <v>36</v>
      </c>
      <c r="M7" s="36" t="s">
        <v>33</v>
      </c>
      <c r="O7" s="36" t="s">
        <v>34</v>
      </c>
      <c r="Q7" s="36" t="s">
        <v>35</v>
      </c>
      <c r="S7" s="36" t="s">
        <v>18</v>
      </c>
      <c r="U7" s="36" t="s">
        <v>36</v>
      </c>
    </row>
    <row r="8" spans="1:21" ht="21" x14ac:dyDescent="0.55000000000000004">
      <c r="A8" s="25" t="s">
        <v>48</v>
      </c>
      <c r="C8" s="8">
        <f>IFERROR(VLOOKUP(A8,'درآمد سود سهام'!A:S,13,0),0)</f>
        <v>0</v>
      </c>
      <c r="D8" s="8"/>
      <c r="E8" s="8">
        <f>IFERROR(VLOOKUP(A8,'درآمد ناشی از تغییر قیمت اوراق'!A:Q,9,0),0)</f>
        <v>14735209500</v>
      </c>
      <c r="F8" s="8"/>
      <c r="G8" s="8">
        <f>IFERROR(VLOOKUP(A8,'درآمد ناشی از فروش'!A:Q,9,0),0)</f>
        <v>0</v>
      </c>
      <c r="H8" s="8"/>
      <c r="I8" s="8">
        <f>+G8+E8+C8</f>
        <v>14735209500</v>
      </c>
      <c r="J8" s="8"/>
      <c r="K8" s="1">
        <f t="shared" ref="K8:K14" si="0">+I8/$I$64</f>
        <v>8.1956855520632869E-3</v>
      </c>
      <c r="L8" s="8"/>
      <c r="M8" s="8">
        <f>IFERROR(VLOOKUP(A8,'درآمد سود سهام'!A:S,19,0),0)</f>
        <v>18636465249</v>
      </c>
      <c r="N8" s="8"/>
      <c r="O8" s="8">
        <f>IFERROR(VLOOKUP(A8,'درآمد ناشی از تغییر قیمت اوراق'!A:Q,17,0),0)</f>
        <v>38078479897</v>
      </c>
      <c r="P8" s="8"/>
      <c r="Q8" s="8">
        <f>IFERROR(VLOOKUP(A8,'درآمد ناشی از فروش'!A:Q,17,0),0)</f>
        <v>1639525235</v>
      </c>
      <c r="R8" s="8"/>
      <c r="S8" s="8">
        <f>+Q8+O8+M8</f>
        <v>58354470381</v>
      </c>
      <c r="T8" s="8"/>
      <c r="U8" s="1">
        <f t="shared" ref="U8:U14" si="1">+S8/$S$64</f>
        <v>1.3468424695031555E-2</v>
      </c>
    </row>
    <row r="9" spans="1:21" ht="21" x14ac:dyDescent="0.55000000000000004">
      <c r="A9" s="25" t="s">
        <v>80</v>
      </c>
      <c r="C9" s="8">
        <f>IFERROR(VLOOKUP(A9,'درآمد سود سهام'!A:S,13,0),0)</f>
        <v>508973531</v>
      </c>
      <c r="D9" s="8"/>
      <c r="E9" s="8">
        <f>IFERROR(VLOOKUP(A9,'درآمد ناشی از تغییر قیمت اوراق'!A:Q,9,0),0)</f>
        <v>1627322800</v>
      </c>
      <c r="F9" s="8"/>
      <c r="G9" s="8">
        <f>IFERROR(VLOOKUP(A9,'درآمد ناشی از فروش'!A:Q,9,0),0)</f>
        <v>0</v>
      </c>
      <c r="H9" s="8"/>
      <c r="I9" s="8">
        <f t="shared" ref="I9:I63" si="2">+G9+E9+C9</f>
        <v>2136296331</v>
      </c>
      <c r="J9" s="8"/>
      <c r="K9" s="1">
        <f t="shared" si="0"/>
        <v>1.1882025141822727E-3</v>
      </c>
      <c r="L9" s="8"/>
      <c r="M9" s="8">
        <f>IFERROR(VLOOKUP(A9,'درآمد سود سهام'!A:S,19,0),0)</f>
        <v>508973531</v>
      </c>
      <c r="N9" s="8"/>
      <c r="O9" s="8">
        <f>IFERROR(VLOOKUP(A9,'درآمد ناشی از تغییر قیمت اوراق'!A:Q,17,0),0)</f>
        <v>4149697692</v>
      </c>
      <c r="P9" s="8"/>
      <c r="Q9" s="8">
        <f>IFERROR(VLOOKUP(A9,'درآمد ناشی از فروش'!A:Q,17,0),0)</f>
        <v>0</v>
      </c>
      <c r="R9" s="8"/>
      <c r="S9" s="8">
        <f t="shared" ref="S9:S63" si="3">+Q9+O9+M9</f>
        <v>4658671223</v>
      </c>
      <c r="T9" s="8"/>
      <c r="U9" s="1">
        <f t="shared" si="1"/>
        <v>1.0752383174111643E-3</v>
      </c>
    </row>
    <row r="10" spans="1:21" ht="21" x14ac:dyDescent="0.55000000000000004">
      <c r="A10" s="25" t="s">
        <v>68</v>
      </c>
      <c r="C10" s="8">
        <f>IFERROR(VLOOKUP(A10,'درآمد سود سهام'!A:S,13,0),0)</f>
        <v>0</v>
      </c>
      <c r="D10" s="8"/>
      <c r="E10" s="8">
        <f>IFERROR(VLOOKUP(A10,'درآمد ناشی از تغییر قیمت اوراق'!A:Q,9,0),0)</f>
        <v>0</v>
      </c>
      <c r="F10" s="8"/>
      <c r="G10" s="8">
        <f>IFERROR(VLOOKUP(A10,'درآمد ناشی از فروش'!A:Q,9,0),0)</f>
        <v>0</v>
      </c>
      <c r="H10" s="8"/>
      <c r="I10" s="8">
        <f t="shared" si="2"/>
        <v>0</v>
      </c>
      <c r="J10" s="8"/>
      <c r="K10" s="1">
        <f t="shared" si="0"/>
        <v>0</v>
      </c>
      <c r="L10" s="8"/>
      <c r="M10" s="8">
        <f>IFERROR(VLOOKUP(A10,'درآمد سود سهام'!A:S,19,0),0)</f>
        <v>0</v>
      </c>
      <c r="N10" s="8"/>
      <c r="O10" s="8">
        <f>IFERROR(VLOOKUP(A10,'درآمد ناشی از تغییر قیمت اوراق'!A:Q,17,0),0)</f>
        <v>0</v>
      </c>
      <c r="P10" s="8"/>
      <c r="Q10" s="8">
        <f>IFERROR(VLOOKUP(A10,'درآمد ناشی از فروش'!A:Q,17,0),0)</f>
        <v>-606483443</v>
      </c>
      <c r="R10" s="8"/>
      <c r="S10" s="8">
        <f t="shared" ref="S10:S14" si="4">+Q10+O10+M10</f>
        <v>-606483443</v>
      </c>
      <c r="T10" s="8"/>
      <c r="U10" s="1">
        <f t="shared" si="1"/>
        <v>-1.3997859165711075E-4</v>
      </c>
    </row>
    <row r="11" spans="1:21" ht="21" x14ac:dyDescent="0.55000000000000004">
      <c r="A11" s="25" t="s">
        <v>66</v>
      </c>
      <c r="C11" s="8">
        <f>IFERROR(VLOOKUP(A11,'درآمد سود سهام'!A:S,13,0),0)</f>
        <v>0</v>
      </c>
      <c r="D11" s="8"/>
      <c r="E11" s="8">
        <f>IFERROR(VLOOKUP(A11,'درآمد ناشی از تغییر قیمت اوراق'!A:Q,9,0),0)</f>
        <v>0</v>
      </c>
      <c r="F11" s="8"/>
      <c r="G11" s="8">
        <f>IFERROR(VLOOKUP(A11,'درآمد ناشی از فروش'!A:Q,9,0),0)</f>
        <v>0</v>
      </c>
      <c r="H11" s="8"/>
      <c r="I11" s="8">
        <f t="shared" si="2"/>
        <v>0</v>
      </c>
      <c r="J11" s="8"/>
      <c r="K11" s="1">
        <f t="shared" si="0"/>
        <v>0</v>
      </c>
      <c r="L11" s="8"/>
      <c r="M11" s="8">
        <f>IFERROR(VLOOKUP(A11,'درآمد سود سهام'!A:S,19,0),0)</f>
        <v>0</v>
      </c>
      <c r="N11" s="8"/>
      <c r="O11" s="8">
        <f>IFERROR(VLOOKUP(A11,'درآمد ناشی از تغییر قیمت اوراق'!A:Q,17,0),0)</f>
        <v>0</v>
      </c>
      <c r="P11" s="8"/>
      <c r="Q11" s="8">
        <f>IFERROR(VLOOKUP(A11,'درآمد ناشی از فروش'!A:Q,17,0),0)</f>
        <v>-4673591700</v>
      </c>
      <c r="R11" s="8"/>
      <c r="S11" s="8">
        <f t="shared" si="4"/>
        <v>-4673591700</v>
      </c>
      <c r="T11" s="8"/>
      <c r="U11" s="1">
        <f t="shared" si="1"/>
        <v>-1.0786820179464686E-3</v>
      </c>
    </row>
    <row r="12" spans="1:21" ht="21" x14ac:dyDescent="0.55000000000000004">
      <c r="A12" s="25" t="s">
        <v>82</v>
      </c>
      <c r="C12" s="8">
        <f>IFERROR(VLOOKUP(A12,'درآمد سود سهام'!A:S,13,0),0)</f>
        <v>0</v>
      </c>
      <c r="D12" s="8"/>
      <c r="E12" s="8">
        <f>IFERROR(VLOOKUP(A12,'درآمد ناشی از تغییر قیمت اوراق'!A:Q,9,0),0)</f>
        <v>0</v>
      </c>
      <c r="F12" s="8"/>
      <c r="G12" s="8">
        <f>IFERROR(VLOOKUP(A12,'درآمد ناشی از فروش'!A:Q,9,0),0)</f>
        <v>0</v>
      </c>
      <c r="H12" s="8"/>
      <c r="I12" s="8">
        <f t="shared" si="2"/>
        <v>0</v>
      </c>
      <c r="J12" s="8"/>
      <c r="K12" s="1">
        <f t="shared" si="0"/>
        <v>0</v>
      </c>
      <c r="L12" s="8"/>
      <c r="M12" s="8">
        <f>IFERROR(VLOOKUP(A12,'درآمد سود سهام'!A:S,19,0),0)</f>
        <v>0</v>
      </c>
      <c r="N12" s="8"/>
      <c r="O12" s="8">
        <f>IFERROR(VLOOKUP(A12,'درآمد ناشی از تغییر قیمت اوراق'!A:Q,17,0),0)</f>
        <v>0</v>
      </c>
      <c r="P12" s="8"/>
      <c r="Q12" s="8">
        <f>IFERROR(VLOOKUP(A12,'درآمد ناشی از فروش'!A:Q,17,0),0)</f>
        <v>77326341</v>
      </c>
      <c r="R12" s="8"/>
      <c r="S12" s="8">
        <f t="shared" si="4"/>
        <v>77326341</v>
      </c>
      <c r="T12" s="8"/>
      <c r="U12" s="1">
        <f t="shared" si="1"/>
        <v>1.7847201660833303E-5</v>
      </c>
    </row>
    <row r="13" spans="1:21" ht="21" x14ac:dyDescent="0.55000000000000004">
      <c r="A13" s="25" t="s">
        <v>67</v>
      </c>
      <c r="C13" s="8">
        <f>IFERROR(VLOOKUP(A13,'درآمد سود سهام'!A:S,13,0),0)</f>
        <v>0</v>
      </c>
      <c r="D13" s="8"/>
      <c r="E13" s="8">
        <f>IFERROR(VLOOKUP(A13,'درآمد ناشی از تغییر قیمت اوراق'!A:Q,9,0),0)</f>
        <v>0</v>
      </c>
      <c r="F13" s="8"/>
      <c r="G13" s="8">
        <f>IFERROR(VLOOKUP(A13,'درآمد ناشی از فروش'!A:Q,9,0),0)</f>
        <v>0</v>
      </c>
      <c r="H13" s="8"/>
      <c r="I13" s="8">
        <f t="shared" si="2"/>
        <v>0</v>
      </c>
      <c r="J13" s="8"/>
      <c r="K13" s="1">
        <f t="shared" si="0"/>
        <v>0</v>
      </c>
      <c r="L13" s="8"/>
      <c r="M13" s="8">
        <f>IFERROR(VLOOKUP(A13,'درآمد سود سهام'!A:S,19,0),0)</f>
        <v>5381594524</v>
      </c>
      <c r="N13" s="8"/>
      <c r="O13" s="8">
        <f>IFERROR(VLOOKUP(A13,'درآمد ناشی از تغییر قیمت اوراق'!A:Q,17,0),0)</f>
        <v>0</v>
      </c>
      <c r="P13" s="8"/>
      <c r="Q13" s="8">
        <f>IFERROR(VLOOKUP(A13,'درآمد ناشی از فروش'!A:Q,17,0),0)</f>
        <v>24252680318</v>
      </c>
      <c r="R13" s="8"/>
      <c r="S13" s="8">
        <f t="shared" si="4"/>
        <v>29634274842</v>
      </c>
      <c r="T13" s="8"/>
      <c r="U13" s="1">
        <f t="shared" si="1"/>
        <v>6.8396987667854736E-3</v>
      </c>
    </row>
    <row r="14" spans="1:21" ht="21" x14ac:dyDescent="0.55000000000000004">
      <c r="A14" s="25" t="s">
        <v>69</v>
      </c>
      <c r="C14" s="8">
        <f>IFERROR(VLOOKUP(A14,'درآمد سود سهام'!A:S,13,0),0)</f>
        <v>0</v>
      </c>
      <c r="D14" s="8"/>
      <c r="E14" s="8">
        <f>IFERROR(VLOOKUP(A14,'درآمد ناشی از تغییر قیمت اوراق'!A:Q,9,0),0)</f>
        <v>17533402488</v>
      </c>
      <c r="F14" s="8"/>
      <c r="G14" s="8">
        <f>IFERROR(VLOOKUP(A14,'درآمد ناشی از فروش'!A:Q,9,0),0)</f>
        <v>-14657</v>
      </c>
      <c r="H14" s="8"/>
      <c r="I14" s="8">
        <f t="shared" si="2"/>
        <v>17533387831</v>
      </c>
      <c r="J14" s="8"/>
      <c r="K14" s="1">
        <f t="shared" si="0"/>
        <v>9.7520251290114986E-3</v>
      </c>
      <c r="L14" s="8"/>
      <c r="M14" s="8">
        <f>IFERROR(VLOOKUP(A14,'درآمد سود سهام'!A:S,19,0),0)</f>
        <v>5160269541</v>
      </c>
      <c r="N14" s="8"/>
      <c r="O14" s="8">
        <f>IFERROR(VLOOKUP(A14,'درآمد ناشی از تغییر قیمت اوراق'!A:Q,17,0),0)</f>
        <v>42770770384</v>
      </c>
      <c r="P14" s="8"/>
      <c r="Q14" s="8">
        <f>IFERROR(VLOOKUP(A14,'درآمد ناشی از فروش'!A:Q,17,0),0)</f>
        <v>13262070414</v>
      </c>
      <c r="R14" s="8"/>
      <c r="S14" s="8">
        <f t="shared" si="4"/>
        <v>61193110339</v>
      </c>
      <c r="T14" s="8"/>
      <c r="U14" s="1">
        <f t="shared" si="1"/>
        <v>1.4123593155322795E-2</v>
      </c>
    </row>
    <row r="15" spans="1:21" ht="21" x14ac:dyDescent="0.55000000000000004">
      <c r="A15" s="25" t="s">
        <v>73</v>
      </c>
      <c r="C15" s="8">
        <f>IFERROR(VLOOKUP(A15,'درآمد سود سهام'!A:S,13,0),0)</f>
        <v>0</v>
      </c>
      <c r="D15" s="8"/>
      <c r="E15" s="8">
        <f>IFERROR(VLOOKUP(A15,'درآمد ناشی از تغییر قیمت اوراق'!A:Q,9,0),0)</f>
        <v>0</v>
      </c>
      <c r="F15" s="8"/>
      <c r="G15" s="8">
        <f>IFERROR(VLOOKUP(A15,'درآمد ناشی از فروش'!A:Q,9,0),0)</f>
        <v>0</v>
      </c>
      <c r="H15" s="8"/>
      <c r="I15" s="8">
        <f t="shared" si="2"/>
        <v>0</v>
      </c>
      <c r="J15" s="8"/>
      <c r="K15" s="1">
        <f t="shared" ref="K15:K20" si="5">+I15/$I$64</f>
        <v>0</v>
      </c>
      <c r="L15" s="8"/>
      <c r="M15" s="8">
        <f>IFERROR(VLOOKUP(A15,'درآمد سود سهام'!A:S,19,0),0)</f>
        <v>0</v>
      </c>
      <c r="N15" s="8"/>
      <c r="O15" s="8">
        <f>IFERROR(VLOOKUP(A15,'درآمد ناشی از تغییر قیمت اوراق'!A:Q,17,0),0)</f>
        <v>0</v>
      </c>
      <c r="P15" s="8"/>
      <c r="Q15" s="8">
        <f>IFERROR(VLOOKUP(A15,'درآمد ناشی از فروش'!A:Q,17,0),0)</f>
        <v>-4583453683</v>
      </c>
      <c r="R15" s="8"/>
      <c r="S15" s="8">
        <f t="shared" ref="S15:S20" si="6">+Q15+O15+M15</f>
        <v>-4583453683</v>
      </c>
      <c r="T15" s="8"/>
      <c r="U15" s="1">
        <f t="shared" ref="U15:U20" si="7">+S15/$S$64</f>
        <v>-1.057877834715988E-3</v>
      </c>
    </row>
    <row r="16" spans="1:21" ht="21" x14ac:dyDescent="0.55000000000000004">
      <c r="A16" s="25" t="s">
        <v>74</v>
      </c>
      <c r="C16" s="8">
        <f>IFERROR(VLOOKUP(A16,'درآمد سود سهام'!A:S,13,0),0)</f>
        <v>0</v>
      </c>
      <c r="D16" s="8"/>
      <c r="E16" s="8">
        <f>IFERROR(VLOOKUP(A16,'درآمد ناشی از تغییر قیمت اوراق'!A:Q,9,0),0)</f>
        <v>0</v>
      </c>
      <c r="F16" s="8"/>
      <c r="G16" s="8">
        <f>IFERROR(VLOOKUP(A16,'درآمد ناشی از فروش'!A:Q,9,0),0)</f>
        <v>0</v>
      </c>
      <c r="H16" s="8"/>
      <c r="I16" s="8">
        <f t="shared" si="2"/>
        <v>0</v>
      </c>
      <c r="J16" s="8"/>
      <c r="K16" s="1">
        <f t="shared" si="5"/>
        <v>0</v>
      </c>
      <c r="L16" s="8"/>
      <c r="M16" s="8">
        <f>IFERROR(VLOOKUP(A16,'درآمد سود سهام'!A:S,19,0),0)</f>
        <v>0</v>
      </c>
      <c r="N16" s="8"/>
      <c r="O16" s="8">
        <f>IFERROR(VLOOKUP(A16,'درآمد ناشی از تغییر قیمت اوراق'!A:Q,17,0),0)</f>
        <v>0</v>
      </c>
      <c r="P16" s="8"/>
      <c r="Q16" s="8">
        <f>IFERROR(VLOOKUP(A16,'درآمد ناشی از فروش'!A:Q,17,0),0)</f>
        <v>98234736</v>
      </c>
      <c r="R16" s="8"/>
      <c r="S16" s="8">
        <f t="shared" si="6"/>
        <v>98234736</v>
      </c>
      <c r="T16" s="8"/>
      <c r="U16" s="1">
        <f t="shared" si="7"/>
        <v>2.2672935520002441E-5</v>
      </c>
    </row>
    <row r="17" spans="1:21" ht="21" x14ac:dyDescent="0.55000000000000004">
      <c r="A17" s="25" t="s">
        <v>71</v>
      </c>
      <c r="C17" s="8">
        <f>IFERROR(VLOOKUP(A17,'درآمد سود سهام'!A:S,13,0),0)</f>
        <v>0</v>
      </c>
      <c r="D17" s="8"/>
      <c r="E17" s="8">
        <f>IFERROR(VLOOKUP(A17,'درآمد ناشی از تغییر قیمت اوراق'!A:Q,9,0),0)</f>
        <v>0</v>
      </c>
      <c r="F17" s="8"/>
      <c r="G17" s="8">
        <f>IFERROR(VLOOKUP(A17,'درآمد ناشی از فروش'!A:Q,9,0),0)</f>
        <v>0</v>
      </c>
      <c r="H17" s="8"/>
      <c r="I17" s="8">
        <f t="shared" si="2"/>
        <v>0</v>
      </c>
      <c r="J17" s="8"/>
      <c r="K17" s="1">
        <f t="shared" si="5"/>
        <v>0</v>
      </c>
      <c r="L17" s="8"/>
      <c r="M17" s="8">
        <f>IFERROR(VLOOKUP(A17,'درآمد سود سهام'!A:S,19,0),0)</f>
        <v>0</v>
      </c>
      <c r="N17" s="8"/>
      <c r="O17" s="8">
        <f>IFERROR(VLOOKUP(A17,'درآمد ناشی از تغییر قیمت اوراق'!A:Q,17,0),0)</f>
        <v>0</v>
      </c>
      <c r="P17" s="8"/>
      <c r="Q17" s="8">
        <f>IFERROR(VLOOKUP(A17,'درآمد ناشی از فروش'!A:Q,17,0),0)</f>
        <v>2962915237</v>
      </c>
      <c r="R17" s="8"/>
      <c r="S17" s="8">
        <f t="shared" si="6"/>
        <v>2962915237</v>
      </c>
      <c r="T17" s="8"/>
      <c r="U17" s="1">
        <f t="shared" si="7"/>
        <v>6.8385164815563558E-4</v>
      </c>
    </row>
    <row r="18" spans="1:21" ht="21" x14ac:dyDescent="0.55000000000000004">
      <c r="A18" s="25" t="s">
        <v>70</v>
      </c>
      <c r="C18" s="8">
        <f>IFERROR(VLOOKUP(A18,'درآمد سود سهام'!A:S,13,0),0)</f>
        <v>0</v>
      </c>
      <c r="D18" s="8"/>
      <c r="E18" s="8">
        <f>IFERROR(VLOOKUP(A18,'درآمد ناشی از تغییر قیمت اوراق'!A:Q,9,0),0)</f>
        <v>3572172000</v>
      </c>
      <c r="F18" s="8"/>
      <c r="G18" s="8">
        <f>IFERROR(VLOOKUP(A18,'درآمد ناشی از فروش'!A:Q,9,0),0)</f>
        <v>0</v>
      </c>
      <c r="H18" s="8"/>
      <c r="I18" s="8">
        <f t="shared" si="2"/>
        <v>3572172000</v>
      </c>
      <c r="J18" s="8"/>
      <c r="K18" s="1">
        <f t="shared" si="5"/>
        <v>1.9868328611062514E-3</v>
      </c>
      <c r="L18" s="8"/>
      <c r="M18" s="8">
        <f>IFERROR(VLOOKUP(A18,'درآمد سود سهام'!A:S,19,0),0)</f>
        <v>155982906</v>
      </c>
      <c r="N18" s="8"/>
      <c r="O18" s="8">
        <f>IFERROR(VLOOKUP(A18,'درآمد ناشی از تغییر قیمت اوراق'!A:Q,17,0),0)</f>
        <v>6534222743</v>
      </c>
      <c r="P18" s="8"/>
      <c r="Q18" s="8">
        <f>IFERROR(VLOOKUP(A18,'درآمد ناشی از فروش'!A:Q,17,0),0)</f>
        <v>-36436152</v>
      </c>
      <c r="R18" s="8"/>
      <c r="S18" s="8">
        <f t="shared" si="6"/>
        <v>6653769497</v>
      </c>
      <c r="T18" s="8"/>
      <c r="U18" s="1">
        <f t="shared" si="7"/>
        <v>1.535714279014707E-3</v>
      </c>
    </row>
    <row r="19" spans="1:21" ht="21" x14ac:dyDescent="0.55000000000000004">
      <c r="A19" s="25" t="s">
        <v>72</v>
      </c>
      <c r="C19" s="8">
        <f>IFERROR(VLOOKUP(A19,'درآمد سود سهام'!A:S,13,0),0)</f>
        <v>0</v>
      </c>
      <c r="D19" s="8"/>
      <c r="E19" s="8">
        <f>IFERROR(VLOOKUP(A19,'درآمد ناشی از تغییر قیمت اوراق'!A:Q,9,0),0)</f>
        <v>0</v>
      </c>
      <c r="F19" s="8"/>
      <c r="G19" s="8">
        <f>IFERROR(VLOOKUP(A19,'درآمد ناشی از فروش'!A:Q,9,0),0)</f>
        <v>0</v>
      </c>
      <c r="H19" s="8"/>
      <c r="I19" s="8">
        <f t="shared" si="2"/>
        <v>0</v>
      </c>
      <c r="J19" s="8"/>
      <c r="K19" s="1">
        <f t="shared" si="5"/>
        <v>0</v>
      </c>
      <c r="L19" s="8"/>
      <c r="M19" s="8">
        <f>IFERROR(VLOOKUP(A19,'درآمد سود سهام'!A:S,19,0),0)</f>
        <v>0</v>
      </c>
      <c r="N19" s="8"/>
      <c r="O19" s="8">
        <f>IFERROR(VLOOKUP(A19,'درآمد ناشی از تغییر قیمت اوراق'!A:Q,17,0),0)</f>
        <v>0</v>
      </c>
      <c r="P19" s="8"/>
      <c r="Q19" s="8">
        <f>IFERROR(VLOOKUP(A19,'درآمد ناشی از فروش'!A:Q,17,0),0)</f>
        <v>45047935</v>
      </c>
      <c r="R19" s="8"/>
      <c r="S19" s="8">
        <f t="shared" si="6"/>
        <v>45047935</v>
      </c>
      <c r="T19" s="8"/>
      <c r="U19" s="1">
        <f t="shared" si="7"/>
        <v>1.039722777454465E-5</v>
      </c>
    </row>
    <row r="20" spans="1:21" ht="21" x14ac:dyDescent="0.55000000000000004">
      <c r="A20" s="25" t="s">
        <v>52</v>
      </c>
      <c r="C20" s="8">
        <f>IFERROR(VLOOKUP(A20,'درآمد سود سهام'!A:S,13,0),0)</f>
        <v>0</v>
      </c>
      <c r="D20" s="8"/>
      <c r="E20" s="8">
        <f>IFERROR(VLOOKUP(A20,'درآمد ناشی از تغییر قیمت اوراق'!A:Q,9,0),0)</f>
        <v>51353112808</v>
      </c>
      <c r="F20" s="8"/>
      <c r="G20" s="8">
        <f>IFERROR(VLOOKUP(A20,'درآمد ناشی از فروش'!A:Q,9,0),0)</f>
        <v>0</v>
      </c>
      <c r="H20" s="8"/>
      <c r="I20" s="8">
        <f t="shared" si="2"/>
        <v>51353112808</v>
      </c>
      <c r="J20" s="8"/>
      <c r="K20" s="1">
        <f t="shared" si="5"/>
        <v>2.8562469009619562E-2</v>
      </c>
      <c r="L20" s="8"/>
      <c r="M20" s="8">
        <f>IFERROR(VLOOKUP(A20,'درآمد سود سهام'!A:S,19,0),0)</f>
        <v>40924750400</v>
      </c>
      <c r="N20" s="8"/>
      <c r="O20" s="8">
        <f>IFERROR(VLOOKUP(A20,'درآمد ناشی از تغییر قیمت اوراق'!A:Q,17,0),0)</f>
        <v>108653090646</v>
      </c>
      <c r="P20" s="8"/>
      <c r="Q20" s="8">
        <f>IFERROR(VLOOKUP(A20,'درآمد ناشی از فروش'!A:Q,17,0),0)</f>
        <v>-89159264964</v>
      </c>
      <c r="R20" s="8"/>
      <c r="S20" s="8">
        <f t="shared" si="6"/>
        <v>60418576082</v>
      </c>
      <c r="T20" s="8"/>
      <c r="U20" s="1">
        <f t="shared" si="7"/>
        <v>1.3944827822589637E-2</v>
      </c>
    </row>
    <row r="21" spans="1:21" ht="21" x14ac:dyDescent="0.55000000000000004">
      <c r="A21" s="25" t="s">
        <v>50</v>
      </c>
      <c r="C21" s="8">
        <f>IFERROR(VLOOKUP(A21,'درآمد سود سهام'!A:S,13,0),0)</f>
        <v>0</v>
      </c>
      <c r="D21" s="8"/>
      <c r="E21" s="8">
        <f>IFERROR(VLOOKUP(A21,'درآمد ناشی از تغییر قیمت اوراق'!A:Q,9,0),0)</f>
        <v>90544637500</v>
      </c>
      <c r="F21" s="8"/>
      <c r="G21" s="8">
        <f>IFERROR(VLOOKUP(A21,'درآمد ناشی از فروش'!A:Q,9,0),0)</f>
        <v>0</v>
      </c>
      <c r="H21" s="8"/>
      <c r="I21" s="8">
        <f t="shared" si="2"/>
        <v>90544637500</v>
      </c>
      <c r="J21" s="8"/>
      <c r="K21" s="1">
        <f>+I21/$I$64</f>
        <v>5.0360694048873736E-2</v>
      </c>
      <c r="L21" s="8"/>
      <c r="M21" s="8">
        <f>IFERROR(VLOOKUP(A21,'درآمد سود سهام'!A:S,19,0),0)</f>
        <v>47659018680</v>
      </c>
      <c r="N21" s="8"/>
      <c r="O21" s="8">
        <f>IFERROR(VLOOKUP(A21,'درآمد ناشی از تغییر قیمت اوراق'!A:Q,17,0),0)</f>
        <v>190723224642</v>
      </c>
      <c r="P21" s="8"/>
      <c r="Q21" s="8">
        <f>IFERROR(VLOOKUP(A21,'درآمد ناشی از فروش'!A:Q,17,0),0)</f>
        <v>260871739</v>
      </c>
      <c r="R21" s="8"/>
      <c r="S21" s="8">
        <f t="shared" si="3"/>
        <v>238643115061</v>
      </c>
      <c r="T21" s="8"/>
      <c r="U21" s="1">
        <f>+S21/$S$64</f>
        <v>5.5079701746952085E-2</v>
      </c>
    </row>
    <row r="22" spans="1:21" ht="21" x14ac:dyDescent="0.55000000000000004">
      <c r="A22" s="25" t="s">
        <v>64</v>
      </c>
      <c r="C22" s="8">
        <f>IFERROR(VLOOKUP(A22,'درآمد سود سهام'!A:S,13,0),0)</f>
        <v>0</v>
      </c>
      <c r="D22" s="8"/>
      <c r="E22" s="8">
        <f>IFERROR(VLOOKUP(A22,'درآمد ناشی از تغییر قیمت اوراق'!A:Q,9,0),0)</f>
        <v>7625594950</v>
      </c>
      <c r="F22" s="8"/>
      <c r="G22" s="8">
        <f>IFERROR(VLOOKUP(A22,'درآمد ناشی از فروش'!A:Q,9,0),0)</f>
        <v>0</v>
      </c>
      <c r="H22" s="8"/>
      <c r="I22" s="8">
        <f t="shared" si="2"/>
        <v>7625594950</v>
      </c>
      <c r="J22" s="8"/>
      <c r="K22" s="1">
        <f>+I22/$I$64</f>
        <v>4.2413362604448732E-3</v>
      </c>
      <c r="L22" s="8"/>
      <c r="M22" s="8">
        <f>IFERROR(VLOOKUP(A22,'درآمد سود سهام'!A:S,19,0),0)</f>
        <v>19950000000</v>
      </c>
      <c r="N22" s="8"/>
      <c r="O22" s="8">
        <f>IFERROR(VLOOKUP(A22,'درآمد ناشی از تغییر قیمت اوراق'!A:Q,17,0),0)</f>
        <v>32711172736</v>
      </c>
      <c r="P22" s="8"/>
      <c r="Q22" s="8">
        <f>IFERROR(VLOOKUP(A22,'درآمد ناشی از فروش'!A:Q,17,0),0)</f>
        <v>-3839145222</v>
      </c>
      <c r="R22" s="8"/>
      <c r="S22" s="8">
        <f t="shared" ref="S22:S31" si="8">+Q22+O22+M22</f>
        <v>48822027514</v>
      </c>
      <c r="T22" s="8"/>
      <c r="U22" s="1">
        <f>+S22/$S$64</f>
        <v>1.1268302098157082E-2</v>
      </c>
    </row>
    <row r="23" spans="1:21" ht="21" x14ac:dyDescent="0.55000000000000004">
      <c r="A23" s="25" t="s">
        <v>61</v>
      </c>
      <c r="C23" s="8">
        <f>IFERROR(VLOOKUP(A23,'درآمد سود سهام'!A:S,13,0),0)</f>
        <v>0</v>
      </c>
      <c r="D23" s="8"/>
      <c r="E23" s="8">
        <f>IFERROR(VLOOKUP(A23,'درآمد ناشی از تغییر قیمت اوراق'!A:Q,9,0),0)</f>
        <v>166155611500</v>
      </c>
      <c r="F23" s="8"/>
      <c r="G23" s="8">
        <f>IFERROR(VLOOKUP(A23,'درآمد ناشی از فروش'!A:Q,9,0),0)</f>
        <v>0</v>
      </c>
      <c r="H23" s="8"/>
      <c r="I23" s="8">
        <f t="shared" si="2"/>
        <v>166155611500</v>
      </c>
      <c r="J23" s="8"/>
      <c r="K23" s="1">
        <f>+I23/$I$64</f>
        <v>9.2415322942289393E-2</v>
      </c>
      <c r="L23" s="8"/>
      <c r="M23" s="8">
        <f>IFERROR(VLOOKUP(A23,'درآمد سود سهام'!A:S,19,0),0)</f>
        <v>26982037900</v>
      </c>
      <c r="N23" s="8"/>
      <c r="O23" s="8">
        <f>IFERROR(VLOOKUP(A23,'درآمد ناشی از تغییر قیمت اوراق'!A:Q,17,0),0)</f>
        <v>240444513994</v>
      </c>
      <c r="P23" s="8"/>
      <c r="Q23" s="8">
        <f>IFERROR(VLOOKUP(A23,'درآمد ناشی از فروش'!A:Q,17,0),0)</f>
        <v>-8969201285</v>
      </c>
      <c r="R23" s="8"/>
      <c r="S23" s="8">
        <f t="shared" si="8"/>
        <v>258457350609</v>
      </c>
      <c r="T23" s="8"/>
      <c r="U23" s="1">
        <f>+S23/$S$64</f>
        <v>5.9652899612093635E-2</v>
      </c>
    </row>
    <row r="24" spans="1:21" ht="21" x14ac:dyDescent="0.55000000000000004">
      <c r="A24" s="25" t="s">
        <v>79</v>
      </c>
      <c r="C24" s="8">
        <f>IFERROR(VLOOKUP(A24,'درآمد سود سهام'!A:S,13,0),0)</f>
        <v>0</v>
      </c>
      <c r="D24" s="8"/>
      <c r="E24" s="8">
        <f>IFERROR(VLOOKUP(A24,'درآمد ناشی از تغییر قیمت اوراق'!A:Q,9,0),0)</f>
        <v>0</v>
      </c>
      <c r="F24" s="8"/>
      <c r="G24" s="8">
        <f>IFERROR(VLOOKUP(A24,'درآمد ناشی از فروش'!A:Q,9,0),0)</f>
        <v>0</v>
      </c>
      <c r="H24" s="8"/>
      <c r="I24" s="8">
        <f t="shared" si="2"/>
        <v>0</v>
      </c>
      <c r="J24" s="8"/>
      <c r="K24" s="1">
        <f t="shared" ref="K24:K25" si="9">+I24/$I$64</f>
        <v>0</v>
      </c>
      <c r="L24" s="8"/>
      <c r="M24" s="8">
        <f>IFERROR(VLOOKUP(A24,'درآمد سود سهام'!A:S,19,0),0)</f>
        <v>0</v>
      </c>
      <c r="N24" s="8"/>
      <c r="O24" s="8">
        <f>IFERROR(VLOOKUP(A24,'درآمد ناشی از تغییر قیمت اوراق'!A:Q,17,0),0)</f>
        <v>0</v>
      </c>
      <c r="P24" s="8"/>
      <c r="Q24" s="8">
        <f>IFERROR(VLOOKUP(A24,'درآمد ناشی از فروش'!A:Q,17,0),0)</f>
        <v>1903944641</v>
      </c>
      <c r="R24" s="8"/>
      <c r="S24" s="8">
        <f t="shared" ref="S24:S25" si="10">+Q24+O24+M24</f>
        <v>1903944641</v>
      </c>
      <c r="T24" s="8"/>
      <c r="U24" s="1">
        <f t="shared" ref="U24:U25" si="11">+S24/$S$64</f>
        <v>4.3943737049435545E-4</v>
      </c>
    </row>
    <row r="25" spans="1:21" ht="21" x14ac:dyDescent="0.55000000000000004">
      <c r="A25" s="25" t="s">
        <v>77</v>
      </c>
      <c r="C25" s="8">
        <f>IFERROR(VLOOKUP(A25,'درآمد سود سهام'!A:S,13,0),0)</f>
        <v>0</v>
      </c>
      <c r="D25" s="8"/>
      <c r="E25" s="8">
        <f>IFERROR(VLOOKUP(A25,'درآمد ناشی از تغییر قیمت اوراق'!A:Q,9,0),0)</f>
        <v>0</v>
      </c>
      <c r="F25" s="8"/>
      <c r="G25" s="8">
        <f>IFERROR(VLOOKUP(A25,'درآمد ناشی از فروش'!A:Q,9,0),0)</f>
        <v>0</v>
      </c>
      <c r="H25" s="8"/>
      <c r="I25" s="8">
        <f t="shared" si="2"/>
        <v>0</v>
      </c>
      <c r="J25" s="8"/>
      <c r="K25" s="1">
        <f t="shared" si="9"/>
        <v>0</v>
      </c>
      <c r="L25" s="8"/>
      <c r="M25" s="8">
        <f>IFERROR(VLOOKUP(A25,'درآمد سود سهام'!A:S,19,0),0)</f>
        <v>0</v>
      </c>
      <c r="N25" s="8"/>
      <c r="O25" s="8">
        <f>IFERROR(VLOOKUP(A25,'درآمد ناشی از تغییر قیمت اوراق'!A:Q,17,0),0)</f>
        <v>0</v>
      </c>
      <c r="P25" s="8"/>
      <c r="Q25" s="8">
        <f>IFERROR(VLOOKUP(A25,'درآمد ناشی از فروش'!A:Q,17,0),0)</f>
        <v>3150369032</v>
      </c>
      <c r="R25" s="8"/>
      <c r="S25" s="8">
        <f t="shared" si="10"/>
        <v>3150369032</v>
      </c>
      <c r="T25" s="8"/>
      <c r="U25" s="1">
        <f t="shared" si="11"/>
        <v>7.2711666804650959E-4</v>
      </c>
    </row>
    <row r="26" spans="1:21" ht="21" x14ac:dyDescent="0.55000000000000004">
      <c r="A26" s="25" t="s">
        <v>78</v>
      </c>
      <c r="C26" s="8">
        <f>IFERROR(VLOOKUP(A26,'درآمد سود سهام'!A:S,13,0),0)</f>
        <v>0</v>
      </c>
      <c r="D26" s="8"/>
      <c r="E26" s="8">
        <f>IFERROR(VLOOKUP(A26,'درآمد ناشی از تغییر قیمت اوراق'!A:Q,9,0),0)</f>
        <v>4365988000</v>
      </c>
      <c r="F26" s="8"/>
      <c r="G26" s="8">
        <f>IFERROR(VLOOKUP(A26,'درآمد ناشی از فروش'!A:Q,9,0),0)</f>
        <v>0</v>
      </c>
      <c r="H26" s="8"/>
      <c r="I26" s="8">
        <f t="shared" si="2"/>
        <v>4365988000</v>
      </c>
      <c r="J26" s="8"/>
      <c r="K26" s="1">
        <f>+I26/$I$64</f>
        <v>2.4283512746854185E-3</v>
      </c>
      <c r="L26" s="8"/>
      <c r="M26" s="8">
        <f>IFERROR(VLOOKUP(A26,'درآمد سود سهام'!A:S,19,0),0)</f>
        <v>2400000000</v>
      </c>
      <c r="N26" s="8"/>
      <c r="O26" s="8">
        <f>IFERROR(VLOOKUP(A26,'درآمد ناشی از تغییر قیمت اوراق'!A:Q,17,0),0)</f>
        <v>8012709797</v>
      </c>
      <c r="P26" s="8"/>
      <c r="Q26" s="8">
        <f>IFERROR(VLOOKUP(A26,'درآمد ناشی از فروش'!A:Q,17,0),0)</f>
        <v>0</v>
      </c>
      <c r="R26" s="8"/>
      <c r="S26" s="8">
        <f t="shared" ref="S26" si="12">+Q26+O26+M26</f>
        <v>10412709797</v>
      </c>
      <c r="T26" s="8"/>
      <c r="U26" s="1">
        <f>+S26/$S$64</f>
        <v>2.4032914163466448E-3</v>
      </c>
    </row>
    <row r="27" spans="1:21" ht="21" x14ac:dyDescent="0.55000000000000004">
      <c r="A27" s="25" t="s">
        <v>49</v>
      </c>
      <c r="C27" s="8">
        <f>IFERROR(VLOOKUP(A27,'درآمد سود سهام'!A:S,13,0),0)</f>
        <v>0</v>
      </c>
      <c r="D27" s="8"/>
      <c r="E27" s="8">
        <f>IFERROR(VLOOKUP(A27,'درآمد ناشی از تغییر قیمت اوراق'!A:Q,9,0),0)</f>
        <v>437797422339</v>
      </c>
      <c r="F27" s="8"/>
      <c r="G27" s="8">
        <f>IFERROR(VLOOKUP(A27,'درآمد ناشی از فروش'!A:Q,9,0),0)</f>
        <v>2127310564</v>
      </c>
      <c r="H27" s="8"/>
      <c r="I27" s="8">
        <f t="shared" si="2"/>
        <v>439924732903</v>
      </c>
      <c r="J27" s="8"/>
      <c r="K27" s="1">
        <f t="shared" ref="K27" si="13">+I27/$I$64</f>
        <v>0.24468500277844152</v>
      </c>
      <c r="L27" s="8"/>
      <c r="M27" s="8">
        <f>IFERROR(VLOOKUP(A27,'درآمد سود سهام'!A:S,19,0),0)</f>
        <v>108164218734</v>
      </c>
      <c r="N27" s="8"/>
      <c r="O27" s="8">
        <f>IFERROR(VLOOKUP(A27,'درآمد ناشی از تغییر قیمت اوراق'!A:Q,17,0),0)</f>
        <v>1136543295327</v>
      </c>
      <c r="P27" s="8"/>
      <c r="Q27" s="8">
        <f>IFERROR(VLOOKUP(A27,'درآمد ناشی از فروش'!A:Q,17,0),0)</f>
        <v>-1176326657</v>
      </c>
      <c r="R27" s="8"/>
      <c r="S27" s="8">
        <f t="shared" ref="S27" si="14">+Q27+O27+M27</f>
        <v>1243531187404</v>
      </c>
      <c r="T27" s="8"/>
      <c r="U27" s="1">
        <f t="shared" ref="U27" si="15">+S27/$S$64</f>
        <v>0.28701153560511389</v>
      </c>
    </row>
    <row r="28" spans="1:21" ht="21" x14ac:dyDescent="0.55000000000000004">
      <c r="A28" s="25" t="s">
        <v>85</v>
      </c>
      <c r="C28" s="8">
        <f>IFERROR(VLOOKUP(A28,'درآمد سود سهام'!A:S,13,0),0)</f>
        <v>0</v>
      </c>
      <c r="D28" s="8"/>
      <c r="E28" s="8">
        <f>IFERROR(VLOOKUP(A28,'درآمد ناشی از تغییر قیمت اوراق'!A:Q,9,0),0)</f>
        <v>0</v>
      </c>
      <c r="F28" s="8"/>
      <c r="G28" s="8">
        <f>IFERROR(VLOOKUP(A28,'درآمد ناشی از فروش'!A:Q,9,0),0)</f>
        <v>0</v>
      </c>
      <c r="H28" s="8"/>
      <c r="I28" s="8">
        <f t="shared" si="2"/>
        <v>0</v>
      </c>
      <c r="J28" s="8"/>
      <c r="K28" s="1">
        <f t="shared" ref="K28:K30" si="16">+I28/$I$64</f>
        <v>0</v>
      </c>
      <c r="L28" s="8"/>
      <c r="M28" s="8">
        <f>IFERROR(VLOOKUP(A28,'درآمد سود سهام'!A:S,19,0),0)</f>
        <v>0</v>
      </c>
      <c r="N28" s="8"/>
      <c r="O28" s="8">
        <f>IFERROR(VLOOKUP(A28,'درآمد ناشی از تغییر قیمت اوراق'!A:Q,17,0),0)</f>
        <v>0</v>
      </c>
      <c r="P28" s="8"/>
      <c r="Q28" s="8">
        <f>IFERROR(VLOOKUP(A28,'درآمد ناشی از فروش'!A:Q,17,0),0)</f>
        <v>0</v>
      </c>
      <c r="R28" s="8"/>
      <c r="S28" s="8">
        <f t="shared" ref="S28:S30" si="17">+Q28+O28+M28</f>
        <v>0</v>
      </c>
      <c r="T28" s="8"/>
      <c r="U28" s="1">
        <f t="shared" ref="U28:U30" si="18">+S28/$S$64</f>
        <v>0</v>
      </c>
    </row>
    <row r="29" spans="1:21" ht="21" x14ac:dyDescent="0.55000000000000004">
      <c r="A29" s="25" t="s">
        <v>87</v>
      </c>
      <c r="C29" s="8">
        <f>IFERROR(VLOOKUP(A29,'درآمد سود سهام'!A:S,13,0),0)</f>
        <v>6226199363</v>
      </c>
      <c r="D29" s="8"/>
      <c r="E29" s="8">
        <f>IFERROR(VLOOKUP(A29,'درآمد ناشی از تغییر قیمت اوراق'!A:Q,9,0),0)</f>
        <v>-12959828853</v>
      </c>
      <c r="F29" s="8"/>
      <c r="G29" s="8">
        <f>IFERROR(VLOOKUP(A29,'درآمد ناشی از فروش'!A:Q,9,0),0)</f>
        <v>0</v>
      </c>
      <c r="H29" s="8"/>
      <c r="I29" s="8">
        <f t="shared" si="2"/>
        <v>-6733629490</v>
      </c>
      <c r="J29" s="8"/>
      <c r="K29" s="1">
        <f t="shared" si="16"/>
        <v>-3.7452273701395478E-3</v>
      </c>
      <c r="L29" s="8"/>
      <c r="M29" s="8">
        <f>IFERROR(VLOOKUP(A29,'درآمد سود سهام'!A:S,19,0),0)</f>
        <v>6226199363</v>
      </c>
      <c r="N29" s="8"/>
      <c r="O29" s="8">
        <f>IFERROR(VLOOKUP(A29,'درآمد ناشی از تغییر قیمت اوراق'!A:Q,17,0),0)</f>
        <v>18329309665</v>
      </c>
      <c r="P29" s="8"/>
      <c r="Q29" s="8">
        <f>IFERROR(VLOOKUP(A29,'درآمد ناشی از فروش'!A:Q,17,0),0)</f>
        <v>14348980912</v>
      </c>
      <c r="R29" s="8"/>
      <c r="S29" s="8">
        <f t="shared" si="17"/>
        <v>38904489940</v>
      </c>
      <c r="T29" s="8"/>
      <c r="U29" s="1">
        <f t="shared" si="18"/>
        <v>8.9792982377252355E-3</v>
      </c>
    </row>
    <row r="30" spans="1:21" ht="21" x14ac:dyDescent="0.55000000000000004">
      <c r="A30" s="25" t="s">
        <v>86</v>
      </c>
      <c r="C30" s="8">
        <f>IFERROR(VLOOKUP(A30,'درآمد سود سهام'!A:S,13,0),0)</f>
        <v>0</v>
      </c>
      <c r="D30" s="8"/>
      <c r="E30" s="8">
        <f>IFERROR(VLOOKUP(A30,'درآمد ناشی از تغییر قیمت اوراق'!A:Q,9,0),0)</f>
        <v>0</v>
      </c>
      <c r="F30" s="8"/>
      <c r="G30" s="8">
        <f>IFERROR(VLOOKUP(A30,'درآمد ناشی از فروش'!A:Q,9,0),0)</f>
        <v>0</v>
      </c>
      <c r="H30" s="8"/>
      <c r="I30" s="8">
        <f t="shared" si="2"/>
        <v>0</v>
      </c>
      <c r="J30" s="8"/>
      <c r="K30" s="1">
        <f t="shared" si="16"/>
        <v>0</v>
      </c>
      <c r="L30" s="8"/>
      <c r="M30" s="8">
        <f>IFERROR(VLOOKUP(A30,'درآمد سود سهام'!A:S,19,0),0)</f>
        <v>0</v>
      </c>
      <c r="N30" s="8"/>
      <c r="O30" s="8">
        <f>IFERROR(VLOOKUP(A30,'درآمد ناشی از تغییر قیمت اوراق'!A:Q,17,0),0)</f>
        <v>0</v>
      </c>
      <c r="P30" s="8"/>
      <c r="Q30" s="8">
        <f>IFERROR(VLOOKUP(A30,'درآمد ناشی از فروش'!A:Q,17,0),0)</f>
        <v>-2688</v>
      </c>
      <c r="R30" s="8"/>
      <c r="S30" s="8">
        <f t="shared" si="17"/>
        <v>-2688</v>
      </c>
      <c r="T30" s="8"/>
      <c r="U30" s="1">
        <f t="shared" si="18"/>
        <v>-6.2040020831090303E-10</v>
      </c>
    </row>
    <row r="31" spans="1:21" ht="21" x14ac:dyDescent="0.55000000000000004">
      <c r="A31" s="25" t="s">
        <v>62</v>
      </c>
      <c r="C31" s="8">
        <f>IFERROR(VLOOKUP(A31,'درآمد سود سهام'!A:S,13,0),0)</f>
        <v>0</v>
      </c>
      <c r="D31" s="8"/>
      <c r="E31" s="8">
        <f>IFERROR(VLOOKUP(A31,'درآمد ناشی از تغییر قیمت اوراق'!A:Q,9,0),0)</f>
        <v>26076855600</v>
      </c>
      <c r="F31" s="8"/>
      <c r="G31" s="8">
        <f>IFERROR(VLOOKUP(A31,'درآمد ناشی از فروش'!A:Q,9,0),0)</f>
        <v>0</v>
      </c>
      <c r="H31" s="8"/>
      <c r="I31" s="8">
        <f t="shared" si="2"/>
        <v>26076855600</v>
      </c>
      <c r="J31" s="8"/>
      <c r="K31" s="1">
        <f>+I31/$I$64</f>
        <v>1.4503879886075636E-2</v>
      </c>
      <c r="L31" s="8"/>
      <c r="M31" s="8">
        <f>IFERROR(VLOOKUP(A31,'درآمد سود سهام'!A:S,19,0),0)</f>
        <v>0</v>
      </c>
      <c r="N31" s="8"/>
      <c r="O31" s="8">
        <f>IFERROR(VLOOKUP(A31,'درآمد ناشی از تغییر قیمت اوراق'!A:Q,17,0),0)</f>
        <v>70940143511</v>
      </c>
      <c r="P31" s="8"/>
      <c r="Q31" s="8">
        <f>IFERROR(VLOOKUP(A31,'درآمد ناشی از فروش'!A:Q,17,0),0)</f>
        <v>-28196587</v>
      </c>
      <c r="R31" s="8"/>
      <c r="S31" s="8">
        <f t="shared" si="8"/>
        <v>70911946924</v>
      </c>
      <c r="T31" s="8"/>
      <c r="U31" s="1">
        <f>+S31/$S$64</f>
        <v>1.63667361024484E-2</v>
      </c>
    </row>
    <row r="32" spans="1:21" ht="21" x14ac:dyDescent="0.55000000000000004">
      <c r="A32" s="25" t="s">
        <v>84</v>
      </c>
      <c r="C32" s="8">
        <f>IFERROR(VLOOKUP(A32,'درآمد سود سهام'!A:S,13,0),0)</f>
        <v>0</v>
      </c>
      <c r="D32" s="8"/>
      <c r="E32" s="8">
        <f>IFERROR(VLOOKUP(A32,'درآمد ناشی از تغییر قیمت اوراق'!A:Q,9,0),0)</f>
        <v>0</v>
      </c>
      <c r="F32" s="8"/>
      <c r="G32" s="8">
        <f>IFERROR(VLOOKUP(A32,'درآمد ناشی از فروش'!A:Q,9,0),0)</f>
        <v>0</v>
      </c>
      <c r="H32" s="8"/>
      <c r="I32" s="8">
        <f t="shared" si="2"/>
        <v>0</v>
      </c>
      <c r="J32" s="8"/>
      <c r="K32" s="1">
        <f t="shared" ref="K32:K33" si="19">+I32/$I$64</f>
        <v>0</v>
      </c>
      <c r="L32" s="8"/>
      <c r="M32" s="8">
        <f>IFERROR(VLOOKUP(A32,'درآمد سود سهام'!A:S,19,0),0)</f>
        <v>0</v>
      </c>
      <c r="N32" s="8"/>
      <c r="O32" s="8">
        <f>IFERROR(VLOOKUP(A32,'درآمد ناشی از تغییر قیمت اوراق'!A:Q,17,0),0)</f>
        <v>0</v>
      </c>
      <c r="P32" s="8"/>
      <c r="Q32" s="8">
        <f>IFERROR(VLOOKUP(A32,'درآمد ناشی از فروش'!A:Q,17,0),0)</f>
        <v>-2871</v>
      </c>
      <c r="R32" s="8"/>
      <c r="S32" s="8">
        <f t="shared" ref="S32:S33" si="20">+Q32+O32+M32</f>
        <v>-2871</v>
      </c>
      <c r="T32" s="8"/>
      <c r="U32" s="1">
        <f t="shared" ref="U32:U33" si="21">+S32/$S$64</f>
        <v>-6.6263727606421228E-10</v>
      </c>
    </row>
    <row r="33" spans="1:21" ht="21" x14ac:dyDescent="0.55000000000000004">
      <c r="A33" s="25" t="s">
        <v>83</v>
      </c>
      <c r="C33" s="8">
        <f>IFERROR(VLOOKUP(A33,'درآمد سود سهام'!A:S,13,0),0)</f>
        <v>0</v>
      </c>
      <c r="D33" s="8"/>
      <c r="E33" s="8">
        <f>IFERROR(VLOOKUP(A33,'درآمد ناشی از تغییر قیمت اوراق'!A:Q,9,0),0)</f>
        <v>0</v>
      </c>
      <c r="F33" s="8"/>
      <c r="G33" s="8">
        <f>IFERROR(VLOOKUP(A33,'درآمد ناشی از فروش'!A:Q,9,0),0)</f>
        <v>0</v>
      </c>
      <c r="H33" s="8"/>
      <c r="I33" s="8">
        <f t="shared" si="2"/>
        <v>0</v>
      </c>
      <c r="J33" s="8"/>
      <c r="K33" s="1">
        <f t="shared" si="19"/>
        <v>0</v>
      </c>
      <c r="L33" s="8"/>
      <c r="M33" s="8">
        <f>IFERROR(VLOOKUP(A33,'درآمد سود سهام'!A:S,19,0),0)</f>
        <v>0</v>
      </c>
      <c r="N33" s="8"/>
      <c r="O33" s="8">
        <f>IFERROR(VLOOKUP(A33,'درآمد ناشی از تغییر قیمت اوراق'!A:Q,17,0),0)</f>
        <v>0</v>
      </c>
      <c r="P33" s="8"/>
      <c r="Q33" s="8">
        <f>IFERROR(VLOOKUP(A33,'درآمد ناشی از فروش'!A:Q,17,0),0)</f>
        <v>-8724</v>
      </c>
      <c r="R33" s="8"/>
      <c r="S33" s="8">
        <f t="shared" si="20"/>
        <v>-8724</v>
      </c>
      <c r="T33" s="8"/>
      <c r="U33" s="1">
        <f t="shared" si="21"/>
        <v>-2.0135310332233326E-9</v>
      </c>
    </row>
    <row r="34" spans="1:21" ht="21" x14ac:dyDescent="0.55000000000000004">
      <c r="A34" s="25" t="s">
        <v>63</v>
      </c>
      <c r="C34" s="8">
        <f>IFERROR(VLOOKUP(A34,'درآمد سود سهام'!A:S,13,0),0)</f>
        <v>0</v>
      </c>
      <c r="D34" s="8"/>
      <c r="E34" s="8">
        <f>IFERROR(VLOOKUP(A34,'درآمد ناشی از تغییر قیمت اوراق'!A:Q,9,0),0)</f>
        <v>0</v>
      </c>
      <c r="F34" s="8"/>
      <c r="G34" s="8">
        <f>IFERROR(VLOOKUP(A34,'درآمد ناشی از فروش'!A:Q,9,0),0)</f>
        <v>0</v>
      </c>
      <c r="H34" s="8"/>
      <c r="I34" s="8">
        <f t="shared" si="2"/>
        <v>0</v>
      </c>
      <c r="J34" s="8"/>
      <c r="K34" s="1">
        <f t="shared" ref="K34:K43" si="22">+I34/$I$64</f>
        <v>0</v>
      </c>
      <c r="L34" s="8"/>
      <c r="M34" s="8">
        <f>IFERROR(VLOOKUP(A34,'درآمد سود سهام'!A:S,19,0),0)</f>
        <v>0</v>
      </c>
      <c r="N34" s="8"/>
      <c r="O34" s="8">
        <f>IFERROR(VLOOKUP(A34,'درآمد ناشی از تغییر قیمت اوراق'!A:Q,17,0),0)</f>
        <v>0</v>
      </c>
      <c r="P34" s="8"/>
      <c r="Q34" s="8">
        <f>IFERROR(VLOOKUP(A34,'درآمد ناشی از فروش'!A:Q,17,0),0)</f>
        <v>-9285143490</v>
      </c>
      <c r="R34" s="8"/>
      <c r="S34" s="8">
        <f t="shared" si="3"/>
        <v>-9285143490</v>
      </c>
      <c r="T34" s="8"/>
      <c r="U34" s="1">
        <f t="shared" ref="U34:U43" si="23">+S34/$S$64</f>
        <v>-2.1430449982859467E-3</v>
      </c>
    </row>
    <row r="35" spans="1:21" ht="21" x14ac:dyDescent="0.55000000000000004">
      <c r="A35" s="25" t="s">
        <v>65</v>
      </c>
      <c r="C35" s="8">
        <f>IFERROR(VLOOKUP(A35,'درآمد سود سهام'!A:S,13,0),0)</f>
        <v>39894728372</v>
      </c>
      <c r="D35" s="8"/>
      <c r="E35" s="8">
        <f>IFERROR(VLOOKUP(A35,'درآمد ناشی از تغییر قیمت اوراق'!A:Q,9,0),0)</f>
        <v>124752225595</v>
      </c>
      <c r="F35" s="8"/>
      <c r="G35" s="8">
        <f>IFERROR(VLOOKUP(A35,'درآمد ناشی از فروش'!A:Q,9,0),0)</f>
        <v>0</v>
      </c>
      <c r="H35" s="8"/>
      <c r="I35" s="8">
        <f t="shared" si="2"/>
        <v>164646953967</v>
      </c>
      <c r="J35" s="8"/>
      <c r="K35" s="1">
        <f t="shared" si="22"/>
        <v>9.1576211510163527E-2</v>
      </c>
      <c r="L35" s="8"/>
      <c r="M35" s="8">
        <f>IFERROR(VLOOKUP(A35,'درآمد سود سهام'!A:S,19,0),0)</f>
        <v>39894728372</v>
      </c>
      <c r="N35" s="8"/>
      <c r="O35" s="8">
        <f>IFERROR(VLOOKUP(A35,'درآمد ناشی از تغییر قیمت اوراق'!A:Q,17,0),0)</f>
        <v>276414007714</v>
      </c>
      <c r="P35" s="8"/>
      <c r="Q35" s="8">
        <f>IFERROR(VLOOKUP(A35,'درآمد ناشی از فروش'!A:Q,17,0),0)</f>
        <v>3559486910</v>
      </c>
      <c r="R35" s="8"/>
      <c r="S35" s="8">
        <f t="shared" si="3"/>
        <v>319868222996</v>
      </c>
      <c r="T35" s="8"/>
      <c r="U35" s="1">
        <f t="shared" si="23"/>
        <v>7.3826753042692247E-2</v>
      </c>
    </row>
    <row r="36" spans="1:21" ht="21" x14ac:dyDescent="0.55000000000000004">
      <c r="A36" s="25" t="s">
        <v>96</v>
      </c>
      <c r="C36" s="8">
        <f>IFERROR(VLOOKUP(A36,'درآمد سود سهام'!A:S,13,0),0)</f>
        <v>0</v>
      </c>
      <c r="D36" s="8"/>
      <c r="E36" s="8">
        <f>IFERROR(VLOOKUP(A36,'درآمد ناشی از تغییر قیمت اوراق'!A:Q,9,0),0)</f>
        <v>4127843200</v>
      </c>
      <c r="F36" s="8"/>
      <c r="G36" s="8">
        <f>IFERROR(VLOOKUP(A36,'درآمد ناشی از فروش'!A:Q,9,0),0)</f>
        <v>0</v>
      </c>
      <c r="H36" s="8"/>
      <c r="I36" s="8">
        <f t="shared" si="2"/>
        <v>4127843200</v>
      </c>
      <c r="J36" s="8"/>
      <c r="K36" s="1">
        <f t="shared" si="22"/>
        <v>2.2958957506116684E-3</v>
      </c>
      <c r="L36" s="8"/>
      <c r="M36" s="8">
        <f>IFERROR(VLOOKUP(A36,'درآمد سود سهام'!A:S,19,0),0)</f>
        <v>1881646424</v>
      </c>
      <c r="N36" s="8"/>
      <c r="O36" s="8">
        <f>IFERROR(VLOOKUP(A36,'درآمد ناشی از تغییر قیمت اوراق'!A:Q,17,0),0)</f>
        <v>16901342280</v>
      </c>
      <c r="P36" s="8"/>
      <c r="Q36" s="8">
        <f>IFERROR(VLOOKUP(A36,'درآمد ناشی از فروش'!A:Q,17,0),0)</f>
        <v>0</v>
      </c>
      <c r="R36" s="8"/>
      <c r="S36" s="8">
        <f t="shared" ref="S36" si="24">+Q36+O36+M36</f>
        <v>18782988704</v>
      </c>
      <c r="T36" s="8"/>
      <c r="U36" s="1">
        <f t="shared" si="23"/>
        <v>4.3351823306037717E-3</v>
      </c>
    </row>
    <row r="37" spans="1:21" ht="21" x14ac:dyDescent="0.55000000000000004">
      <c r="A37" s="25" t="s">
        <v>51</v>
      </c>
      <c r="C37" s="8">
        <f>IFERROR(VLOOKUP(A37,'درآمد سود سهام'!A:S,13,0),0)</f>
        <v>0</v>
      </c>
      <c r="D37" s="8"/>
      <c r="E37" s="8">
        <f>IFERROR(VLOOKUP(A37,'درآمد ناشی از تغییر قیمت اوراق'!A:Q,9,0),0)</f>
        <v>-21378772410</v>
      </c>
      <c r="F37" s="8"/>
      <c r="G37" s="8">
        <f>IFERROR(VLOOKUP(A37,'درآمد ناشی از فروش'!A:Q,9,0),0)</f>
        <v>0</v>
      </c>
      <c r="H37" s="8"/>
      <c r="I37" s="8">
        <f t="shared" si="2"/>
        <v>-21378772410</v>
      </c>
      <c r="J37" s="8"/>
      <c r="K37" s="1">
        <f t="shared" si="22"/>
        <v>-1.1890818122503533E-2</v>
      </c>
      <c r="L37" s="8"/>
      <c r="M37" s="8">
        <f>IFERROR(VLOOKUP(A37,'درآمد سود سهام'!A:S,19,0),0)</f>
        <v>47782062938</v>
      </c>
      <c r="N37" s="8"/>
      <c r="O37" s="8">
        <f>IFERROR(VLOOKUP(A37,'درآمد ناشی از تغییر قیمت اوراق'!A:Q,17,0),0)</f>
        <v>87463667107</v>
      </c>
      <c r="P37" s="8"/>
      <c r="Q37" s="8">
        <f>IFERROR(VLOOKUP(A37,'درآمد ناشی از فروش'!A:Q,17,0),0)</f>
        <v>-13995632906</v>
      </c>
      <c r="R37" s="8"/>
      <c r="S37" s="8">
        <f t="shared" si="3"/>
        <v>121250097139</v>
      </c>
      <c r="T37" s="8"/>
      <c r="U37" s="1">
        <f t="shared" si="23"/>
        <v>2.7984964852214592E-2</v>
      </c>
    </row>
    <row r="38" spans="1:21" ht="21" x14ac:dyDescent="0.55000000000000004">
      <c r="A38" s="25" t="s">
        <v>94</v>
      </c>
      <c r="C38" s="8">
        <f>IFERROR(VLOOKUP(A38,'درآمد سود سهام'!A:S,13,0),0)</f>
        <v>0</v>
      </c>
      <c r="D38" s="8"/>
      <c r="E38" s="8">
        <f>IFERROR(VLOOKUP(A38,'درآمد ناشی از تغییر قیمت اوراق'!A:Q,9,0),0)</f>
        <v>0</v>
      </c>
      <c r="F38" s="8"/>
      <c r="G38" s="8">
        <f>IFERROR(VLOOKUP(A38,'درآمد ناشی از فروش'!A:Q,9,0),0)</f>
        <v>0</v>
      </c>
      <c r="H38" s="8"/>
      <c r="I38" s="8">
        <f t="shared" si="2"/>
        <v>0</v>
      </c>
      <c r="J38" s="8"/>
      <c r="K38" s="1">
        <f t="shared" si="22"/>
        <v>0</v>
      </c>
      <c r="L38" s="8"/>
      <c r="M38" s="8">
        <f>IFERROR(VLOOKUP(A38,'درآمد سود سهام'!A:S,19,0),0)</f>
        <v>0</v>
      </c>
      <c r="N38" s="8"/>
      <c r="O38" s="8">
        <f>IFERROR(VLOOKUP(A38,'درآمد ناشی از تغییر قیمت اوراق'!A:Q,17,0),0)</f>
        <v>0</v>
      </c>
      <c r="P38" s="8"/>
      <c r="Q38" s="8">
        <f>IFERROR(VLOOKUP(A38,'درآمد ناشی از فروش'!A:Q,17,0),0)</f>
        <v>16802538</v>
      </c>
      <c r="R38" s="8"/>
      <c r="S38" s="8">
        <f t="shared" ref="S38:S41" si="25">+Q38+O38+M38</f>
        <v>16802538</v>
      </c>
      <c r="T38" s="8"/>
      <c r="U38" s="1">
        <f t="shared" si="23"/>
        <v>3.878087081604116E-6</v>
      </c>
    </row>
    <row r="39" spans="1:21" ht="21" x14ac:dyDescent="0.55000000000000004">
      <c r="A39" s="25" t="s">
        <v>91</v>
      </c>
      <c r="C39" s="8">
        <f>IFERROR(VLOOKUP(A39,'درآمد سود سهام'!A:S,13,0),0)</f>
        <v>0</v>
      </c>
      <c r="D39" s="8"/>
      <c r="E39" s="8">
        <f>IFERROR(VLOOKUP(A39,'درآمد ناشی از تغییر قیمت اوراق'!A:Q,9,0),0)</f>
        <v>2920430985</v>
      </c>
      <c r="F39" s="8"/>
      <c r="G39" s="8">
        <f>IFERROR(VLOOKUP(A39,'درآمد ناشی از فروش'!A:Q,9,0),0)</f>
        <v>0</v>
      </c>
      <c r="H39" s="8"/>
      <c r="I39" s="8">
        <f t="shared" si="2"/>
        <v>2920430985</v>
      </c>
      <c r="J39" s="8"/>
      <c r="K39" s="1">
        <f t="shared" si="22"/>
        <v>1.6243361880645441E-3</v>
      </c>
      <c r="L39" s="8"/>
      <c r="M39" s="8">
        <f>IFERROR(VLOOKUP(A39,'درآمد سود سهام'!A:S,19,0),0)</f>
        <v>0</v>
      </c>
      <c r="N39" s="8"/>
      <c r="O39" s="8">
        <f>IFERROR(VLOOKUP(A39,'درآمد ناشی از تغییر قیمت اوراق'!A:Q,17,0),0)</f>
        <v>12126984926</v>
      </c>
      <c r="P39" s="8"/>
      <c r="Q39" s="8">
        <f>IFERROR(VLOOKUP(A39,'درآمد ناشی از فروش'!A:Q,17,0),0)</f>
        <v>0</v>
      </c>
      <c r="R39" s="8"/>
      <c r="S39" s="8">
        <f t="shared" si="25"/>
        <v>12126984926</v>
      </c>
      <c r="T39" s="8"/>
      <c r="U39" s="1">
        <f t="shared" si="23"/>
        <v>2.7989523713815405E-3</v>
      </c>
    </row>
    <row r="40" spans="1:21" ht="21" x14ac:dyDescent="0.55000000000000004">
      <c r="A40" s="25" t="s">
        <v>89</v>
      </c>
      <c r="C40" s="8">
        <f>IFERROR(VLOOKUP(A40,'درآمد سود سهام'!A:S,13,0),0)</f>
        <v>0</v>
      </c>
      <c r="D40" s="8"/>
      <c r="E40" s="8">
        <f>IFERROR(VLOOKUP(A40,'درآمد ناشی از تغییر قیمت اوراق'!A:Q,9,0),0)</f>
        <v>6858570240</v>
      </c>
      <c r="F40" s="8"/>
      <c r="G40" s="8">
        <f>IFERROR(VLOOKUP(A40,'درآمد ناشی از فروش'!A:Q,9,0),0)</f>
        <v>0</v>
      </c>
      <c r="H40" s="8"/>
      <c r="I40" s="8">
        <f t="shared" si="2"/>
        <v>6858570240</v>
      </c>
      <c r="J40" s="8"/>
      <c r="K40" s="1">
        <f t="shared" si="22"/>
        <v>3.8147190933240029E-3</v>
      </c>
      <c r="L40" s="8"/>
      <c r="M40" s="8">
        <f>IFERROR(VLOOKUP(A40,'درآمد سود سهام'!A:S,19,0),0)</f>
        <v>1036000000</v>
      </c>
      <c r="N40" s="8"/>
      <c r="O40" s="8">
        <f>IFERROR(VLOOKUP(A40,'درآمد ناشی از تغییر قیمت اوراق'!A:Q,17,0),0)</f>
        <v>9489864870</v>
      </c>
      <c r="P40" s="8"/>
      <c r="Q40" s="8">
        <f>IFERROR(VLOOKUP(A40,'درآمد ناشی از فروش'!A:Q,17,0),0)</f>
        <v>0</v>
      </c>
      <c r="R40" s="8"/>
      <c r="S40" s="8">
        <f t="shared" si="25"/>
        <v>10525864870</v>
      </c>
      <c r="T40" s="8"/>
      <c r="U40" s="1">
        <f t="shared" si="23"/>
        <v>2.4294080200894406E-3</v>
      </c>
    </row>
    <row r="41" spans="1:21" ht="21" x14ac:dyDescent="0.55000000000000004">
      <c r="A41" s="25" t="s">
        <v>97</v>
      </c>
      <c r="C41" s="8">
        <f>IFERROR(VLOOKUP(A41,'درآمد سود سهام'!A:S,13,0),0)</f>
        <v>0</v>
      </c>
      <c r="D41" s="8"/>
      <c r="E41" s="8">
        <f>IFERROR(VLOOKUP(A41,'درآمد ناشی از تغییر قیمت اوراق'!A:Q,9,0),0)</f>
        <v>0</v>
      </c>
      <c r="F41" s="8"/>
      <c r="G41" s="8">
        <f>IFERROR(VLOOKUP(A41,'درآمد ناشی از فروش'!A:Q,9,0),0)</f>
        <v>0</v>
      </c>
      <c r="H41" s="8"/>
      <c r="I41" s="8">
        <f t="shared" si="2"/>
        <v>0</v>
      </c>
      <c r="J41" s="8"/>
      <c r="K41" s="1">
        <f t="shared" si="22"/>
        <v>0</v>
      </c>
      <c r="L41" s="8"/>
      <c r="M41" s="8">
        <f>IFERROR(VLOOKUP(A41,'درآمد سود سهام'!A:S,19,0),0)</f>
        <v>0</v>
      </c>
      <c r="N41" s="8"/>
      <c r="O41" s="8">
        <f>IFERROR(VLOOKUP(A41,'درآمد ناشی از تغییر قیمت اوراق'!A:Q,17,0),0)</f>
        <v>0</v>
      </c>
      <c r="P41" s="8"/>
      <c r="Q41" s="8">
        <f>IFERROR(VLOOKUP(A41,'درآمد ناشی از فروش'!A:Q,17,0),0)</f>
        <v>-1245766837</v>
      </c>
      <c r="R41" s="8"/>
      <c r="S41" s="8">
        <f t="shared" si="25"/>
        <v>-1245766837</v>
      </c>
      <c r="T41" s="8"/>
      <c r="U41" s="1">
        <f t="shared" si="23"/>
        <v>-2.8752753168958883E-4</v>
      </c>
    </row>
    <row r="42" spans="1:21" ht="21" x14ac:dyDescent="0.55000000000000004">
      <c r="A42" s="25" t="s">
        <v>100</v>
      </c>
      <c r="C42" s="8">
        <f>IFERROR(VLOOKUP(A42,'درآمد سود سهام'!A:S,13,0),0)</f>
        <v>0</v>
      </c>
      <c r="D42" s="8"/>
      <c r="E42" s="8">
        <f>IFERROR(VLOOKUP(A42,'درآمد ناشی از تغییر قیمت اوراق'!A:Q,9,0),0)</f>
        <v>0</v>
      </c>
      <c r="F42" s="8"/>
      <c r="G42" s="8">
        <f>IFERROR(VLOOKUP(A42,'درآمد ناشی از فروش'!A:Q,9,0),0)</f>
        <v>0</v>
      </c>
      <c r="H42" s="8"/>
      <c r="I42" s="8">
        <f t="shared" si="2"/>
        <v>0</v>
      </c>
      <c r="J42" s="8"/>
      <c r="K42" s="1">
        <f t="shared" si="22"/>
        <v>0</v>
      </c>
      <c r="L42" s="8"/>
      <c r="M42" s="8">
        <f>IFERROR(VLOOKUP(A42,'درآمد سود سهام'!A:S,19,0),0)</f>
        <v>777377483</v>
      </c>
      <c r="N42" s="8"/>
      <c r="O42" s="8">
        <f>IFERROR(VLOOKUP(A42,'درآمد ناشی از تغییر قیمت اوراق'!A:Q,17,0),0)</f>
        <v>0</v>
      </c>
      <c r="P42" s="8"/>
      <c r="Q42" s="8">
        <f>IFERROR(VLOOKUP(A42,'درآمد ناشی از فروش'!A:Q,17,0),0)</f>
        <v>1477905665</v>
      </c>
      <c r="R42" s="8"/>
      <c r="S42" s="8">
        <f t="shared" ref="S42:S43" si="26">+Q42+O42+M42</f>
        <v>2255283148</v>
      </c>
      <c r="T42" s="8"/>
      <c r="U42" s="1">
        <f t="shared" si="23"/>
        <v>5.2052757991788282E-4</v>
      </c>
    </row>
    <row r="43" spans="1:21" ht="21" x14ac:dyDescent="0.55000000000000004">
      <c r="A43" s="25" t="s">
        <v>98</v>
      </c>
      <c r="C43" s="8">
        <f>IFERROR(VLOOKUP(A43,'درآمد سود سهام'!A:S,13,0),0)</f>
        <v>0</v>
      </c>
      <c r="D43" s="8"/>
      <c r="E43" s="8">
        <f>IFERROR(VLOOKUP(A43,'درآمد ناشی از تغییر قیمت اوراق'!A:Q,9,0),0)</f>
        <v>-188531300</v>
      </c>
      <c r="F43" s="8"/>
      <c r="G43" s="8">
        <f>IFERROR(VLOOKUP(A43,'درآمد ناشی از فروش'!A:Q,9,0),0)</f>
        <v>0</v>
      </c>
      <c r="H43" s="8"/>
      <c r="I43" s="8">
        <f t="shared" si="2"/>
        <v>-188531300</v>
      </c>
      <c r="J43" s="8"/>
      <c r="K43" s="1">
        <f t="shared" si="22"/>
        <v>-1.0486062322505215E-4</v>
      </c>
      <c r="L43" s="8"/>
      <c r="M43" s="8">
        <f>IFERROR(VLOOKUP(A43,'درآمد سود سهام'!A:S,19,0),0)</f>
        <v>712629652</v>
      </c>
      <c r="N43" s="8"/>
      <c r="O43" s="8">
        <f>IFERROR(VLOOKUP(A43,'درآمد ناشی از تغییر قیمت اوراق'!A:Q,17,0),0)</f>
        <v>2174983862</v>
      </c>
      <c r="P43" s="8"/>
      <c r="Q43" s="8">
        <f>IFERROR(VLOOKUP(A43,'درآمد ناشی از فروش'!A:Q,17,0),0)</f>
        <v>0</v>
      </c>
      <c r="R43" s="8"/>
      <c r="S43" s="8">
        <f t="shared" si="26"/>
        <v>2887613514</v>
      </c>
      <c r="T43" s="8"/>
      <c r="U43" s="1">
        <f t="shared" si="23"/>
        <v>6.6647173571688192E-4</v>
      </c>
    </row>
    <row r="44" spans="1:21" ht="21" x14ac:dyDescent="0.55000000000000004">
      <c r="A44" s="25" t="s">
        <v>101</v>
      </c>
      <c r="C44" s="8">
        <f>IFERROR(VLOOKUP(A44,'درآمد سود سهام'!A:S,13,0),0)</f>
        <v>0</v>
      </c>
      <c r="D44" s="8"/>
      <c r="E44" s="8">
        <f>IFERROR(VLOOKUP(A44,'درآمد ناشی از تغییر قیمت اوراق'!A:Q,9,0),0)</f>
        <v>0</v>
      </c>
      <c r="F44" s="8"/>
      <c r="G44" s="8">
        <f>IFERROR(VLOOKUP(A44,'درآمد ناشی از فروش'!A:Q,9,0),0)</f>
        <v>0</v>
      </c>
      <c r="H44" s="8"/>
      <c r="I44" s="8">
        <f t="shared" si="2"/>
        <v>0</v>
      </c>
      <c r="J44" s="8"/>
      <c r="K44" s="1">
        <f t="shared" ref="K44:K45" si="27">+I44/$I$64</f>
        <v>0</v>
      </c>
      <c r="L44" s="8"/>
      <c r="M44" s="8">
        <f>IFERROR(VLOOKUP(A44,'درآمد سود سهام'!A:S,19,0),0)</f>
        <v>0</v>
      </c>
      <c r="N44" s="8"/>
      <c r="O44" s="8">
        <f>IFERROR(VLOOKUP(A44,'درآمد ناشی از تغییر قیمت اوراق'!A:Q,17,0),0)</f>
        <v>0</v>
      </c>
      <c r="P44" s="8"/>
      <c r="Q44" s="8">
        <f>IFERROR(VLOOKUP(A44,'درآمد ناشی از فروش'!A:Q,17,0),0)</f>
        <v>50802929</v>
      </c>
      <c r="R44" s="8"/>
      <c r="S44" s="8">
        <f t="shared" ref="S44:S45" si="28">+Q44+O44+M44</f>
        <v>50802929</v>
      </c>
      <c r="T44" s="8"/>
      <c r="U44" s="1">
        <f t="shared" ref="U44:U45" si="29">+S44/$S$64</f>
        <v>1.1725501389287209E-5</v>
      </c>
    </row>
    <row r="45" spans="1:21" ht="21" x14ac:dyDescent="0.55000000000000004">
      <c r="A45" s="25" t="s">
        <v>102</v>
      </c>
      <c r="C45" s="8">
        <f>IFERROR(VLOOKUP(A45,'درآمد سود سهام'!A:S,13,0),0)</f>
        <v>0</v>
      </c>
      <c r="D45" s="8"/>
      <c r="E45" s="8">
        <f>IFERROR(VLOOKUP(A45,'درآمد ناشی از تغییر قیمت اوراق'!A:Q,9,0),0)</f>
        <v>0</v>
      </c>
      <c r="F45" s="8"/>
      <c r="G45" s="8">
        <f>IFERROR(VLOOKUP(A45,'درآمد ناشی از فروش'!A:Q,9,0),0)</f>
        <v>0</v>
      </c>
      <c r="H45" s="8"/>
      <c r="I45" s="8">
        <f t="shared" si="2"/>
        <v>0</v>
      </c>
      <c r="J45" s="8"/>
      <c r="K45" s="1">
        <f t="shared" si="27"/>
        <v>0</v>
      </c>
      <c r="L45" s="8"/>
      <c r="M45" s="8">
        <f>IFERROR(VLOOKUP(A45,'درآمد سود سهام'!A:S,19,0),0)</f>
        <v>0</v>
      </c>
      <c r="N45" s="8"/>
      <c r="O45" s="8">
        <f>IFERROR(VLOOKUP(A45,'درآمد ناشی از تغییر قیمت اوراق'!A:Q,17,0),0)</f>
        <v>0</v>
      </c>
      <c r="P45" s="8"/>
      <c r="Q45" s="8">
        <f>IFERROR(VLOOKUP(A45,'درآمد ناشی از فروش'!A:Q,17,0),0)</f>
        <v>0</v>
      </c>
      <c r="R45" s="8"/>
      <c r="S45" s="8">
        <f t="shared" si="28"/>
        <v>0</v>
      </c>
      <c r="T45" s="8"/>
      <c r="U45" s="1">
        <f t="shared" si="29"/>
        <v>0</v>
      </c>
    </row>
    <row r="46" spans="1:21" ht="21" x14ac:dyDescent="0.55000000000000004">
      <c r="A46" s="25" t="s">
        <v>99</v>
      </c>
      <c r="C46" s="8">
        <f>IFERROR(VLOOKUP(A46,'درآمد سود سهام'!A:S,13,0),0)</f>
        <v>0</v>
      </c>
      <c r="D46" s="8"/>
      <c r="E46" s="8">
        <f>IFERROR(VLOOKUP(A46,'درآمد ناشی از تغییر قیمت اوراق'!A:Q,9,0),0)</f>
        <v>-631083720</v>
      </c>
      <c r="F46" s="8"/>
      <c r="G46" s="8">
        <f>IFERROR(VLOOKUP(A46,'درآمد ناشی از فروش'!A:Q,9,0),0)</f>
        <v>0</v>
      </c>
      <c r="H46" s="8"/>
      <c r="I46" s="8">
        <f t="shared" si="2"/>
        <v>-631083720</v>
      </c>
      <c r="J46" s="8"/>
      <c r="K46" s="1">
        <f t="shared" ref="K46" si="30">+I46/$I$64</f>
        <v>-3.5100713879543773E-4</v>
      </c>
      <c r="L46" s="8"/>
      <c r="M46" s="8">
        <f>IFERROR(VLOOKUP(A46,'درآمد سود سهام'!A:S,19,0),0)</f>
        <v>0</v>
      </c>
      <c r="N46" s="8"/>
      <c r="O46" s="8">
        <f>IFERROR(VLOOKUP(A46,'درآمد ناشی از تغییر قیمت اوراق'!A:Q,17,0),0)</f>
        <v>1017138354</v>
      </c>
      <c r="P46" s="8"/>
      <c r="Q46" s="8">
        <f>IFERROR(VLOOKUP(A46,'درآمد ناشی از فروش'!A:Q,17,0),0)</f>
        <v>0</v>
      </c>
      <c r="R46" s="8"/>
      <c r="S46" s="8">
        <f t="shared" ref="S46" si="31">+Q46+O46+M46</f>
        <v>1017138354</v>
      </c>
      <c r="T46" s="8"/>
      <c r="U46" s="1">
        <f t="shared" ref="U46" si="32">+S46/$S$64</f>
        <v>2.3475924356495872E-4</v>
      </c>
    </row>
    <row r="47" spans="1:21" ht="21" x14ac:dyDescent="0.55000000000000004">
      <c r="A47" s="25" t="s">
        <v>95</v>
      </c>
      <c r="C47" s="8">
        <f>IFERROR(VLOOKUP(A47,'درآمد سود سهام'!A:S,13,0),0)</f>
        <v>0</v>
      </c>
      <c r="D47" s="8"/>
      <c r="E47" s="8">
        <f>IFERROR(VLOOKUP(A47,'درآمد ناشی از تغییر قیمت اوراق'!A:Q,9,0),0)</f>
        <v>0</v>
      </c>
      <c r="F47" s="8"/>
      <c r="G47" s="8">
        <f>IFERROR(VLOOKUP(A47,'درآمد ناشی از فروش'!A:Q,9,0),0)</f>
        <v>0</v>
      </c>
      <c r="H47" s="8"/>
      <c r="I47" s="8">
        <f t="shared" ref="I47:I60" si="33">+G47+E47+C47</f>
        <v>0</v>
      </c>
      <c r="J47" s="8"/>
      <c r="K47" s="1">
        <f t="shared" ref="K47:K60" si="34">+I47/$I$64</f>
        <v>0</v>
      </c>
      <c r="L47" s="8"/>
      <c r="M47" s="8">
        <f>IFERROR(VLOOKUP(A47,'درآمد سود سهام'!A:S,19,0),0)</f>
        <v>0</v>
      </c>
      <c r="N47" s="8"/>
      <c r="O47" s="8">
        <f>IFERROR(VLOOKUP(A47,'درآمد ناشی از تغییر قیمت اوراق'!A:Q,17,0),0)</f>
        <v>0</v>
      </c>
      <c r="P47" s="8"/>
      <c r="Q47" s="8">
        <f>IFERROR(VLOOKUP(A47,'درآمد ناشی از فروش'!A:Q,17,0),0)</f>
        <v>111887598</v>
      </c>
      <c r="R47" s="8"/>
      <c r="S47" s="8">
        <f t="shared" ref="S47:S60" si="35">+Q47+O47+M47</f>
        <v>111887598</v>
      </c>
      <c r="T47" s="8"/>
      <c r="U47" s="1">
        <f t="shared" ref="U47:U60" si="36">+S47/$S$64</f>
        <v>2.582406588787447E-5</v>
      </c>
    </row>
    <row r="48" spans="1:21" ht="21" x14ac:dyDescent="0.55000000000000004">
      <c r="A48" s="25" t="s">
        <v>105</v>
      </c>
      <c r="C48" s="8">
        <f>IFERROR(VLOOKUP(A48,'درآمد سود سهام'!A:S,13,0),0)</f>
        <v>0</v>
      </c>
      <c r="D48" s="8"/>
      <c r="E48" s="8">
        <f>IFERROR(VLOOKUP(A48,'درآمد ناشی از تغییر قیمت اوراق'!A:Q,9,0),0)</f>
        <v>1939851663</v>
      </c>
      <c r="F48" s="8"/>
      <c r="G48" s="8">
        <f>IFERROR(VLOOKUP(A48,'درآمد ناشی از فروش'!A:Q,9,0),0)</f>
        <v>0</v>
      </c>
      <c r="H48" s="8"/>
      <c r="I48" s="8">
        <f t="shared" si="33"/>
        <v>1939851663</v>
      </c>
      <c r="J48" s="8"/>
      <c r="K48" s="1">
        <f t="shared" si="34"/>
        <v>1.0789404960679413E-3</v>
      </c>
      <c r="L48" s="8"/>
      <c r="M48" s="8">
        <f>IFERROR(VLOOKUP(A48,'درآمد سود سهام'!A:S,19,0),0)</f>
        <v>0</v>
      </c>
      <c r="N48" s="8"/>
      <c r="O48" s="8">
        <f>IFERROR(VLOOKUP(A48,'درآمد ناشی از تغییر قیمت اوراق'!A:Q,17,0),0)</f>
        <v>1104281186</v>
      </c>
      <c r="P48" s="8"/>
      <c r="Q48" s="8">
        <f>IFERROR(VLOOKUP(A48,'درآمد ناشی از فروش'!A:Q,17,0),0)</f>
        <v>0</v>
      </c>
      <c r="R48" s="8"/>
      <c r="S48" s="8">
        <f t="shared" si="35"/>
        <v>1104281186</v>
      </c>
      <c r="T48" s="8"/>
      <c r="U48" s="1">
        <f t="shared" si="36"/>
        <v>2.5487212716823325E-4</v>
      </c>
    </row>
    <row r="49" spans="1:21" ht="21" x14ac:dyDescent="0.55000000000000004">
      <c r="A49" s="25" t="s">
        <v>104</v>
      </c>
      <c r="C49" s="8">
        <f>IFERROR(VLOOKUP(A49,'درآمد سود سهام'!A:S,13,0),0)</f>
        <v>0</v>
      </c>
      <c r="D49" s="8"/>
      <c r="E49" s="8">
        <f>IFERROR(VLOOKUP(A49,'درآمد ناشی از تغییر قیمت اوراق'!A:Q,9,0),0)</f>
        <v>105180620</v>
      </c>
      <c r="F49" s="8"/>
      <c r="G49" s="8">
        <f>IFERROR(VLOOKUP(A49,'درآمد ناشی از فروش'!A:Q,9,0),0)</f>
        <v>0</v>
      </c>
      <c r="H49" s="8"/>
      <c r="I49" s="8">
        <f t="shared" si="33"/>
        <v>105180620</v>
      </c>
      <c r="J49" s="8"/>
      <c r="K49" s="1">
        <f t="shared" si="34"/>
        <v>5.8501189799239626E-5</v>
      </c>
      <c r="L49" s="8"/>
      <c r="M49" s="8">
        <f>IFERROR(VLOOKUP(A49,'درآمد سود سهام'!A:S,19,0),0)</f>
        <v>0</v>
      </c>
      <c r="N49" s="8"/>
      <c r="O49" s="8">
        <f>IFERROR(VLOOKUP(A49,'درآمد ناشی از تغییر قیمت اوراق'!A:Q,17,0),0)</f>
        <v>174734964</v>
      </c>
      <c r="P49" s="8"/>
      <c r="Q49" s="8">
        <f>IFERROR(VLOOKUP(A49,'درآمد ناشی از فروش'!A:Q,17,0),0)</f>
        <v>0</v>
      </c>
      <c r="R49" s="8"/>
      <c r="S49" s="8">
        <f t="shared" si="35"/>
        <v>174734964</v>
      </c>
      <c r="T49" s="8"/>
      <c r="U49" s="1">
        <f t="shared" si="36"/>
        <v>4.0329467286011216E-5</v>
      </c>
    </row>
    <row r="50" spans="1:21" ht="21" x14ac:dyDescent="0.55000000000000004">
      <c r="A50" s="25" t="s">
        <v>116</v>
      </c>
      <c r="C50" s="8">
        <f>IFERROR(VLOOKUP(A50,'درآمد سود سهام'!A:S,13,0),0)</f>
        <v>0</v>
      </c>
      <c r="D50" s="8"/>
      <c r="E50" s="8">
        <f>IFERROR(VLOOKUP(A50,'درآمد ناشی از تغییر قیمت اوراق'!A:Q,9,0),0)</f>
        <v>-3788468301</v>
      </c>
      <c r="F50" s="8"/>
      <c r="G50" s="8">
        <f>IFERROR(VLOOKUP(A50,'درآمد ناشی از فروش'!A:Q,9,0),0)</f>
        <v>0</v>
      </c>
      <c r="H50" s="8"/>
      <c r="I50" s="8">
        <f t="shared" si="33"/>
        <v>-3788468301</v>
      </c>
      <c r="J50" s="8"/>
      <c r="K50" s="1">
        <f t="shared" si="34"/>
        <v>-2.1071363063385998E-3</v>
      </c>
      <c r="L50" s="8"/>
      <c r="M50" s="8">
        <f>IFERROR(VLOOKUP(A50,'درآمد سود سهام'!A:S,19,0),0)</f>
        <v>0</v>
      </c>
      <c r="N50" s="8"/>
      <c r="O50" s="8">
        <f>IFERROR(VLOOKUP(A50,'درآمد ناشی از تغییر قیمت اوراق'!A:Q,17,0),0)</f>
        <v>-3788468301</v>
      </c>
      <c r="P50" s="8"/>
      <c r="Q50" s="8">
        <f>IFERROR(VLOOKUP(A50,'درآمد ناشی از فروش'!A:Q,17,0),0)</f>
        <v>0</v>
      </c>
      <c r="R50" s="8"/>
      <c r="S50" s="8">
        <f t="shared" si="35"/>
        <v>-3788468301</v>
      </c>
      <c r="T50" s="8"/>
      <c r="U50" s="1">
        <f t="shared" si="36"/>
        <v>-8.7439230770820417E-4</v>
      </c>
    </row>
    <row r="51" spans="1:21" ht="21" x14ac:dyDescent="0.55000000000000004">
      <c r="A51" s="25" t="s">
        <v>109</v>
      </c>
      <c r="C51" s="8">
        <f>IFERROR(VLOOKUP(A51,'درآمد سود سهام'!A:S,13,0),0)</f>
        <v>0</v>
      </c>
      <c r="D51" s="8"/>
      <c r="E51" s="8">
        <f>IFERROR(VLOOKUP(A51,'درآمد ناشی از تغییر قیمت اوراق'!A:Q,9,0),0)</f>
        <v>1829847933</v>
      </c>
      <c r="F51" s="8"/>
      <c r="G51" s="8">
        <f>IFERROR(VLOOKUP(A51,'درآمد ناشی از فروش'!A:Q,9,0),0)</f>
        <v>0</v>
      </c>
      <c r="H51" s="8"/>
      <c r="I51" s="8">
        <f t="shared" si="33"/>
        <v>1829847933</v>
      </c>
      <c r="J51" s="8"/>
      <c r="K51" s="1">
        <f t="shared" si="34"/>
        <v>1.0177567049155949E-3</v>
      </c>
      <c r="L51" s="8"/>
      <c r="M51" s="8">
        <f>IFERROR(VLOOKUP(A51,'درآمد سود سهام'!A:S,19,0),0)</f>
        <v>0</v>
      </c>
      <c r="N51" s="8"/>
      <c r="O51" s="8">
        <f>IFERROR(VLOOKUP(A51,'درآمد ناشی از تغییر قیمت اوراق'!A:Q,17,0),0)</f>
        <v>1829847933</v>
      </c>
      <c r="P51" s="8"/>
      <c r="Q51" s="8">
        <f>IFERROR(VLOOKUP(A51,'درآمد ناشی از فروش'!A:Q,17,0),0)</f>
        <v>0</v>
      </c>
      <c r="R51" s="8"/>
      <c r="S51" s="8">
        <f t="shared" si="35"/>
        <v>1829847933</v>
      </c>
      <c r="T51" s="8"/>
      <c r="U51" s="1">
        <f t="shared" si="36"/>
        <v>4.2233557991461137E-4</v>
      </c>
    </row>
    <row r="52" spans="1:21" ht="21" x14ac:dyDescent="0.55000000000000004">
      <c r="A52" s="25" t="s">
        <v>117</v>
      </c>
      <c r="C52" s="8">
        <f>IFERROR(VLOOKUP(A52,'درآمد سود سهام'!A:S,13,0),0)</f>
        <v>0</v>
      </c>
      <c r="D52" s="8"/>
      <c r="E52" s="8">
        <f>IFERROR(VLOOKUP(A52,'درآمد ناشی از تغییر قیمت اوراق'!A:Q,9,0),0)</f>
        <v>1680937434</v>
      </c>
      <c r="F52" s="8"/>
      <c r="G52" s="8">
        <f>IFERROR(VLOOKUP(A52,'درآمد ناشی از فروش'!A:Q,9,0),0)</f>
        <v>0</v>
      </c>
      <c r="H52" s="8"/>
      <c r="I52" s="8">
        <f t="shared" si="33"/>
        <v>1680937434</v>
      </c>
      <c r="J52" s="8"/>
      <c r="K52" s="1">
        <f t="shared" si="34"/>
        <v>9.3493306910608467E-4</v>
      </c>
      <c r="L52" s="8"/>
      <c r="M52" s="8">
        <f>IFERROR(VLOOKUP(A52,'درآمد سود سهام'!A:S,19,0),0)</f>
        <v>0</v>
      </c>
      <c r="N52" s="8"/>
      <c r="O52" s="8">
        <f>IFERROR(VLOOKUP(A52,'درآمد ناشی از تغییر قیمت اوراق'!A:Q,17,0),0)</f>
        <v>1680937434</v>
      </c>
      <c r="P52" s="8"/>
      <c r="Q52" s="8">
        <f>IFERROR(VLOOKUP(A52,'درآمد ناشی از فروش'!A:Q,17,0),0)</f>
        <v>0</v>
      </c>
      <c r="R52" s="8"/>
      <c r="S52" s="8">
        <f t="shared" si="35"/>
        <v>1680937434</v>
      </c>
      <c r="T52" s="8"/>
      <c r="U52" s="1">
        <f t="shared" si="36"/>
        <v>3.8796649338214092E-4</v>
      </c>
    </row>
    <row r="53" spans="1:21" ht="21" x14ac:dyDescent="0.55000000000000004">
      <c r="A53" s="25" t="s">
        <v>113</v>
      </c>
      <c r="C53" s="8">
        <f>IFERROR(VLOOKUP(A53,'درآمد سود سهام'!A:S,13,0),0)</f>
        <v>0</v>
      </c>
      <c r="D53" s="8"/>
      <c r="E53" s="8">
        <f>IFERROR(VLOOKUP(A53,'درآمد ناشی از تغییر قیمت اوراق'!A:Q,9,0),0)</f>
        <v>5736658321</v>
      </c>
      <c r="F53" s="8"/>
      <c r="G53" s="8">
        <f>IFERROR(VLOOKUP(A53,'درآمد ناشی از فروش'!A:Q,9,0),0)</f>
        <v>0</v>
      </c>
      <c r="H53" s="8"/>
      <c r="I53" s="8">
        <f t="shared" si="33"/>
        <v>5736658321</v>
      </c>
      <c r="J53" s="8"/>
      <c r="K53" s="1">
        <f t="shared" si="34"/>
        <v>3.1907145750824468E-3</v>
      </c>
      <c r="L53" s="8"/>
      <c r="M53" s="8">
        <f>IFERROR(VLOOKUP(A53,'درآمد سود سهام'!A:S,19,0),0)</f>
        <v>0</v>
      </c>
      <c r="N53" s="8"/>
      <c r="O53" s="8">
        <f>IFERROR(VLOOKUP(A53,'درآمد ناشی از تغییر قیمت اوراق'!A:Q,17,0),0)</f>
        <v>5736658321</v>
      </c>
      <c r="P53" s="8"/>
      <c r="Q53" s="8">
        <f>IFERROR(VLOOKUP(A53,'درآمد ناشی از فروش'!A:Q,17,0),0)</f>
        <v>0</v>
      </c>
      <c r="R53" s="8"/>
      <c r="S53" s="8">
        <f t="shared" si="35"/>
        <v>5736658321</v>
      </c>
      <c r="T53" s="8"/>
      <c r="U53" s="1">
        <f t="shared" si="36"/>
        <v>1.3240416731238375E-3</v>
      </c>
    </row>
    <row r="54" spans="1:21" ht="21" x14ac:dyDescent="0.55000000000000004">
      <c r="A54" s="25" t="s">
        <v>111</v>
      </c>
      <c r="C54" s="8">
        <f>IFERROR(VLOOKUP(A54,'درآمد سود سهام'!A:S,13,0),0)</f>
        <v>0</v>
      </c>
      <c r="D54" s="8"/>
      <c r="E54" s="8">
        <f>IFERROR(VLOOKUP(A54,'درآمد ناشی از تغییر قیمت اوراق'!A:Q,9,0),0)</f>
        <v>85078</v>
      </c>
      <c r="F54" s="8"/>
      <c r="G54" s="8">
        <f>IFERROR(VLOOKUP(A54,'درآمد ناشی از فروش'!A:Q,9,0),0)</f>
        <v>0</v>
      </c>
      <c r="H54" s="8"/>
      <c r="I54" s="8">
        <f t="shared" si="33"/>
        <v>85078</v>
      </c>
      <c r="J54" s="8"/>
      <c r="K54" s="1">
        <f t="shared" si="34"/>
        <v>4.7320164358602458E-8</v>
      </c>
      <c r="L54" s="8"/>
      <c r="M54" s="8">
        <f>IFERROR(VLOOKUP(A54,'درآمد سود سهام'!A:S,19,0),0)</f>
        <v>0</v>
      </c>
      <c r="N54" s="8"/>
      <c r="O54" s="8">
        <f>IFERROR(VLOOKUP(A54,'درآمد ناشی از تغییر قیمت اوراق'!A:Q,17,0),0)</f>
        <v>85078</v>
      </c>
      <c r="P54" s="8"/>
      <c r="Q54" s="8">
        <f>IFERROR(VLOOKUP(A54,'درآمد ناشی از فروش'!A:Q,17,0),0)</f>
        <v>0</v>
      </c>
      <c r="R54" s="8"/>
      <c r="S54" s="8">
        <f t="shared" si="35"/>
        <v>85078</v>
      </c>
      <c r="T54" s="8"/>
      <c r="U54" s="1">
        <f t="shared" si="36"/>
        <v>1.9636312843257071E-8</v>
      </c>
    </row>
    <row r="55" spans="1:21" ht="21" x14ac:dyDescent="0.55000000000000004">
      <c r="A55" s="25" t="s">
        <v>114</v>
      </c>
      <c r="C55" s="8">
        <f>IFERROR(VLOOKUP(A55,'درآمد سود سهام'!A:S,13,0),0)</f>
        <v>0</v>
      </c>
      <c r="D55" s="8"/>
      <c r="E55" s="8">
        <f>IFERROR(VLOOKUP(A55,'درآمد ناشی از تغییر قیمت اوراق'!A:Q,9,0),0)</f>
        <v>4277156140</v>
      </c>
      <c r="F55" s="8"/>
      <c r="G55" s="8">
        <f>IFERROR(VLOOKUP(A55,'درآمد ناشی از فروش'!A:Q,9,0),0)</f>
        <v>0</v>
      </c>
      <c r="H55" s="8"/>
      <c r="I55" s="8">
        <f t="shared" si="33"/>
        <v>4277156140</v>
      </c>
      <c r="J55" s="8"/>
      <c r="K55" s="1">
        <f t="shared" si="34"/>
        <v>2.37894322306831E-3</v>
      </c>
      <c r="L55" s="8"/>
      <c r="M55" s="8">
        <f>IFERROR(VLOOKUP(A55,'درآمد سود سهام'!A:S,19,0),0)</f>
        <v>0</v>
      </c>
      <c r="N55" s="8"/>
      <c r="O55" s="8">
        <f>IFERROR(VLOOKUP(A55,'درآمد ناشی از تغییر قیمت اوراق'!A:Q,17,0),0)</f>
        <v>4277156140</v>
      </c>
      <c r="P55" s="8"/>
      <c r="Q55" s="8">
        <f>IFERROR(VLOOKUP(A55,'درآمد ناشی از فروش'!A:Q,17,0),0)</f>
        <v>0</v>
      </c>
      <c r="R55" s="8"/>
      <c r="S55" s="8">
        <f t="shared" si="35"/>
        <v>4277156140</v>
      </c>
      <c r="T55" s="8"/>
      <c r="U55" s="1">
        <f t="shared" si="36"/>
        <v>9.8718324413476859E-4</v>
      </c>
    </row>
    <row r="56" spans="1:21" ht="21" x14ac:dyDescent="0.55000000000000004">
      <c r="A56" s="25" t="s">
        <v>110</v>
      </c>
      <c r="C56" s="8">
        <f>IFERROR(VLOOKUP(A56,'درآمد سود سهام'!A:S,13,0),0)</f>
        <v>0</v>
      </c>
      <c r="D56" s="8"/>
      <c r="E56" s="8">
        <f>IFERROR(VLOOKUP(A56,'درآمد ناشی از تغییر قیمت اوراق'!A:Q,9,0),0)</f>
        <v>902306426</v>
      </c>
      <c r="F56" s="8"/>
      <c r="G56" s="8">
        <f>IFERROR(VLOOKUP(A56,'درآمد ناشی از فروش'!A:Q,9,0),0)</f>
        <v>0</v>
      </c>
      <c r="H56" s="8"/>
      <c r="I56" s="8">
        <f t="shared" si="33"/>
        <v>902306426</v>
      </c>
      <c r="J56" s="8"/>
      <c r="K56" s="1">
        <f t="shared" si="34"/>
        <v>5.0186050894641585E-4</v>
      </c>
      <c r="L56" s="8"/>
      <c r="M56" s="8">
        <f>IFERROR(VLOOKUP(A56,'درآمد سود سهام'!A:S,19,0),0)</f>
        <v>0</v>
      </c>
      <c r="N56" s="8"/>
      <c r="O56" s="8">
        <f>IFERROR(VLOOKUP(A56,'درآمد ناشی از تغییر قیمت اوراق'!A:Q,17,0),0)</f>
        <v>902306426</v>
      </c>
      <c r="P56" s="8"/>
      <c r="Q56" s="8">
        <f>IFERROR(VLOOKUP(A56,'درآمد ناشی از فروش'!A:Q,17,0),0)</f>
        <v>0</v>
      </c>
      <c r="R56" s="8"/>
      <c r="S56" s="8">
        <f t="shared" si="35"/>
        <v>902306426</v>
      </c>
      <c r="T56" s="8"/>
      <c r="U56" s="1">
        <f t="shared" si="36"/>
        <v>2.0825561556944434E-4</v>
      </c>
    </row>
    <row r="57" spans="1:21" ht="21" x14ac:dyDescent="0.55000000000000004">
      <c r="A57" s="25" t="s">
        <v>112</v>
      </c>
      <c r="C57" s="8">
        <f>IFERROR(VLOOKUP(A57,'درآمد سود سهام'!A:S,13,0),0)</f>
        <v>0</v>
      </c>
      <c r="D57" s="8"/>
      <c r="E57" s="8">
        <f>IFERROR(VLOOKUP(A57,'درآمد ناشی از تغییر قیمت اوراق'!A:Q,9,0),0)</f>
        <v>-290000000</v>
      </c>
      <c r="F57" s="8"/>
      <c r="G57" s="8">
        <f>IFERROR(VLOOKUP(A57,'درآمد ناشی از فروش'!A:Q,9,0),0)</f>
        <v>0</v>
      </c>
      <c r="H57" s="8"/>
      <c r="I57" s="8">
        <f t="shared" si="33"/>
        <v>-290000000</v>
      </c>
      <c r="J57" s="8"/>
      <c r="K57" s="1">
        <f t="shared" si="34"/>
        <v>-1.6129725268570856E-4</v>
      </c>
      <c r="L57" s="8"/>
      <c r="M57" s="8">
        <f>IFERROR(VLOOKUP(A57,'درآمد سود سهام'!A:S,19,0),0)</f>
        <v>0</v>
      </c>
      <c r="N57" s="8"/>
      <c r="O57" s="8">
        <f>IFERROR(VLOOKUP(A57,'درآمد ناشی از تغییر قیمت اوراق'!A:Q,17,0),0)</f>
        <v>-290000000</v>
      </c>
      <c r="P57" s="8"/>
      <c r="Q57" s="8">
        <f>IFERROR(VLOOKUP(A57,'درآمد ناشی از فروش'!A:Q,17,0),0)</f>
        <v>0</v>
      </c>
      <c r="R57" s="8"/>
      <c r="S57" s="8">
        <f t="shared" si="35"/>
        <v>-290000000</v>
      </c>
      <c r="T57" s="8"/>
      <c r="U57" s="1">
        <f t="shared" si="36"/>
        <v>-6.6933058188304263E-5</v>
      </c>
    </row>
    <row r="58" spans="1:21" ht="21" x14ac:dyDescent="0.55000000000000004">
      <c r="A58" s="25" t="s">
        <v>115</v>
      </c>
      <c r="C58" s="8">
        <f>IFERROR(VLOOKUP(A58,'درآمد سود سهام'!A:S,13,0),0)</f>
        <v>0</v>
      </c>
      <c r="D58" s="8"/>
      <c r="E58" s="8">
        <f>IFERROR(VLOOKUP(A58,'درآمد ناشی از تغییر قیمت اوراق'!A:Q,9,0),0)</f>
        <v>1400974929</v>
      </c>
      <c r="F58" s="8"/>
      <c r="G58" s="8">
        <f>IFERROR(VLOOKUP(A58,'درآمد ناشی از فروش'!A:Q,9,0),0)</f>
        <v>1509247091</v>
      </c>
      <c r="H58" s="8"/>
      <c r="I58" s="8">
        <f t="shared" si="33"/>
        <v>2910222020</v>
      </c>
      <c r="J58" s="8"/>
      <c r="K58" s="1">
        <f t="shared" si="34"/>
        <v>1.6186579880394939E-3</v>
      </c>
      <c r="L58" s="8"/>
      <c r="M58" s="8">
        <f>IFERROR(VLOOKUP(A58,'درآمد سود سهام'!A:S,19,0),0)</f>
        <v>0</v>
      </c>
      <c r="N58" s="8"/>
      <c r="O58" s="8">
        <f>IFERROR(VLOOKUP(A58,'درآمد ناشی از تغییر قیمت اوراق'!A:Q,17,0),0)</f>
        <v>1400974929</v>
      </c>
      <c r="P58" s="8"/>
      <c r="Q58" s="8">
        <f>IFERROR(VLOOKUP(A58,'درآمد ناشی از فروش'!A:Q,17,0),0)</f>
        <v>1509247091</v>
      </c>
      <c r="R58" s="8"/>
      <c r="S58" s="8">
        <f t="shared" si="35"/>
        <v>2910222020</v>
      </c>
      <c r="T58" s="8"/>
      <c r="U58" s="1">
        <f t="shared" si="36"/>
        <v>6.7168986139842888E-4</v>
      </c>
    </row>
    <row r="59" spans="1:21" ht="21" x14ac:dyDescent="0.55000000000000004">
      <c r="A59" s="25" t="s">
        <v>88</v>
      </c>
      <c r="C59" s="8">
        <f>IFERROR(VLOOKUP(A59,'درآمد سود سهام'!A:S,13,0),0)</f>
        <v>0</v>
      </c>
      <c r="D59" s="8"/>
      <c r="E59" s="8">
        <f>IFERROR(VLOOKUP(A59,'درآمد ناشی از تغییر قیمت اوراق'!A:Q,9,0),0)</f>
        <v>0</v>
      </c>
      <c r="F59" s="8"/>
      <c r="G59" s="8">
        <f>IFERROR(VLOOKUP(A59,'درآمد ناشی از فروش'!A:Q,9,0),0)</f>
        <v>0</v>
      </c>
      <c r="H59" s="8"/>
      <c r="I59" s="8">
        <f t="shared" si="33"/>
        <v>0</v>
      </c>
      <c r="J59" s="8"/>
      <c r="K59" s="1">
        <f t="shared" si="34"/>
        <v>0</v>
      </c>
      <c r="L59" s="8"/>
      <c r="M59" s="8">
        <f>IFERROR(VLOOKUP(A59,'درآمد سود سهام'!A:S,19,0),0)</f>
        <v>0</v>
      </c>
      <c r="N59" s="8"/>
      <c r="O59" s="8">
        <f>IFERROR(VLOOKUP(A59,'درآمد ناشی از تغییر قیمت اوراق'!A:Q,17,0),0)</f>
        <v>0</v>
      </c>
      <c r="P59" s="8"/>
      <c r="Q59" s="8">
        <f>IFERROR(VLOOKUP(A59,'درآمد ناشی از فروش'!A:Q,17,0),0)</f>
        <v>9074792</v>
      </c>
      <c r="R59" s="8"/>
      <c r="S59" s="8">
        <f t="shared" si="35"/>
        <v>9074792</v>
      </c>
      <c r="T59" s="8"/>
      <c r="U59" s="1">
        <f t="shared" si="36"/>
        <v>2.0944951068370967E-6</v>
      </c>
    </row>
    <row r="60" spans="1:21" ht="21" x14ac:dyDescent="0.55000000000000004">
      <c r="A60" s="25" t="s">
        <v>92</v>
      </c>
      <c r="C60" s="8">
        <f>IFERROR(VLOOKUP(A60,'درآمد سود سهام'!A:S,13,0),0)</f>
        <v>0</v>
      </c>
      <c r="D60" s="8"/>
      <c r="E60" s="8">
        <f>IFERROR(VLOOKUP(A60,'درآمد ناشی از تغییر قیمت اوراق'!A:Q,9,0),0)</f>
        <v>1</v>
      </c>
      <c r="F60" s="8"/>
      <c r="G60" s="8">
        <f>IFERROR(VLOOKUP(A60,'درآمد ناشی از فروش'!A:Q,9,0),0)</f>
        <v>0</v>
      </c>
      <c r="H60" s="8"/>
      <c r="I60" s="8">
        <f t="shared" si="33"/>
        <v>1</v>
      </c>
      <c r="J60" s="8"/>
      <c r="K60" s="1">
        <f t="shared" si="34"/>
        <v>5.5619742305416749E-13</v>
      </c>
      <c r="L60" s="8"/>
      <c r="M60" s="8">
        <f>IFERROR(VLOOKUP(A60,'درآمد سود سهام'!A:S,19,0),0)</f>
        <v>233706147</v>
      </c>
      <c r="N60" s="8"/>
      <c r="O60" s="8">
        <f>IFERROR(VLOOKUP(A60,'درآمد ناشی از تغییر قیمت اوراق'!A:Q,17,0),0)</f>
        <v>-1265189929</v>
      </c>
      <c r="P60" s="8"/>
      <c r="Q60" s="8">
        <f>IFERROR(VLOOKUP(A60,'درآمد ناشی از فروش'!A:Q,17,0),0)</f>
        <v>0</v>
      </c>
      <c r="R60" s="8"/>
      <c r="S60" s="8">
        <f t="shared" si="35"/>
        <v>-1031483782</v>
      </c>
      <c r="T60" s="8"/>
      <c r="U60" s="1">
        <f t="shared" si="36"/>
        <v>-2.3807022069275227E-4</v>
      </c>
    </row>
    <row r="61" spans="1:21" ht="21" x14ac:dyDescent="0.55000000000000004">
      <c r="A61" s="25" t="s">
        <v>90</v>
      </c>
      <c r="C61" s="8">
        <f>IFERROR(VLOOKUP(A61,'درآمد سود سهام'!A:S,13,0),0)</f>
        <v>0</v>
      </c>
      <c r="D61" s="8"/>
      <c r="E61" s="8">
        <f>IFERROR(VLOOKUP(A61,'درآمد ناشی از تغییر قیمت اوراق'!A:Q,9,0),0)</f>
        <v>15979516080</v>
      </c>
      <c r="F61" s="8"/>
      <c r="G61" s="8">
        <f>IFERROR(VLOOKUP(A61,'درآمد ناشی از فروش'!A:Q,9,0),0)</f>
        <v>0</v>
      </c>
      <c r="H61" s="8"/>
      <c r="I61" s="8">
        <f t="shared" si="2"/>
        <v>15979516080</v>
      </c>
      <c r="J61" s="8"/>
      <c r="K61" s="1">
        <f t="shared" ref="K61" si="37">+I61/$I$64</f>
        <v>8.887765665348631E-3</v>
      </c>
      <c r="L61" s="8"/>
      <c r="M61" s="8">
        <f>IFERROR(VLOOKUP(A61,'درآمد سود سهام'!A:S,19,0),0)</f>
        <v>6975779974</v>
      </c>
      <c r="N61" s="8"/>
      <c r="O61" s="8">
        <f>IFERROR(VLOOKUP(A61,'درآمد ناشی از تغییر قیمت اوراق'!A:Q,17,0),0)</f>
        <v>25693344125</v>
      </c>
      <c r="P61" s="8"/>
      <c r="Q61" s="8">
        <f>IFERROR(VLOOKUP(A61,'درآمد ناشی از فروش'!A:Q,17,0),0)</f>
        <v>0</v>
      </c>
      <c r="R61" s="8"/>
      <c r="S61" s="8">
        <f t="shared" ref="S61" si="38">+Q61+O61+M61</f>
        <v>32669124099</v>
      </c>
      <c r="T61" s="8"/>
      <c r="U61" s="1">
        <f t="shared" ref="U61" si="39">+S61/$S$64</f>
        <v>7.5401530492389662E-3</v>
      </c>
    </row>
    <row r="62" spans="1:21" ht="21" x14ac:dyDescent="0.55000000000000004">
      <c r="A62" s="25" t="s">
        <v>118</v>
      </c>
      <c r="C62" s="8">
        <f>IFERROR(VLOOKUP(A62,'درآمد سود سهام'!A:S,13,0),0)</f>
        <v>59811954</v>
      </c>
      <c r="D62" s="8"/>
      <c r="E62" s="8">
        <f>IFERROR(VLOOKUP(A62,'درآمد ناشی از تغییر قیمت اوراق'!A:Q,9,0),0)</f>
        <v>322513234</v>
      </c>
      <c r="F62" s="8"/>
      <c r="G62" s="8">
        <f>IFERROR(VLOOKUP(A62,'درآمد ناشی از فروش'!A:Q,9,0),0)</f>
        <v>0</v>
      </c>
      <c r="H62" s="8"/>
      <c r="I62" s="8">
        <f t="shared" ref="I62" si="40">+G62+E62+C62</f>
        <v>382325188</v>
      </c>
      <c r="J62" s="8"/>
      <c r="K62" s="1">
        <f t="shared" ref="K62" si="41">+I62/$I$64</f>
        <v>2.126482843343001E-4</v>
      </c>
      <c r="L62" s="8"/>
      <c r="M62" s="8">
        <f>IFERROR(VLOOKUP(A62,'درآمد سود سهام'!A:S,19,0),0)</f>
        <v>59811954</v>
      </c>
      <c r="N62" s="8"/>
      <c r="O62" s="8">
        <f>IFERROR(VLOOKUP(A62,'درآمد ناشی از تغییر قیمت اوراق'!A:Q,17,0),0)</f>
        <v>322513234</v>
      </c>
      <c r="P62" s="8"/>
      <c r="Q62" s="8">
        <f>IFERROR(VLOOKUP(A62,'درآمد ناشی از فروش'!A:Q,17,0),0)</f>
        <v>0</v>
      </c>
      <c r="R62" s="8"/>
      <c r="S62" s="8">
        <f t="shared" ref="S62" si="42">+Q62+O62+M62</f>
        <v>382325188</v>
      </c>
      <c r="T62" s="8"/>
      <c r="U62" s="1">
        <f t="shared" ref="U62" si="43">+S62/$S$64</f>
        <v>8.8242048466408173E-5</v>
      </c>
    </row>
    <row r="63" spans="1:21" ht="21.75" thickBot="1" x14ac:dyDescent="0.6">
      <c r="A63" s="25" t="s">
        <v>46</v>
      </c>
      <c r="C63" s="8">
        <f>IFERROR(VLOOKUP(A63,'درآمد سود سهام'!A:S,13,0),0)</f>
        <v>28326415849</v>
      </c>
      <c r="D63" s="8"/>
      <c r="E63" s="8">
        <f>IFERROR(VLOOKUP(A63,'درآمد ناشی از تغییر قیمت اوراق'!A:Q,9,0),0)</f>
        <v>764285334433</v>
      </c>
      <c r="F63" s="8"/>
      <c r="G63" s="8">
        <f>IFERROR(VLOOKUP(A63,'درآمد ناشی از فروش'!A:Q,9,0),0)</f>
        <v>0</v>
      </c>
      <c r="H63" s="8"/>
      <c r="I63" s="8">
        <f t="shared" si="2"/>
        <v>792611750282</v>
      </c>
      <c r="J63" s="8"/>
      <c r="K63" s="1">
        <f>+I63/$I$64</f>
        <v>0.44084861298930167</v>
      </c>
      <c r="L63" s="8"/>
      <c r="M63" s="8">
        <f>IFERROR(VLOOKUP(A63,'درآمد سود سهام'!A:S,19,0),0)</f>
        <v>28326415849</v>
      </c>
      <c r="N63" s="8"/>
      <c r="O63" s="8">
        <f>IFERROR(VLOOKUP(A63,'درآمد ناشی از تغییر قیمت اوراق'!A:Q,17,0),0)</f>
        <v>1645049435786</v>
      </c>
      <c r="P63" s="8"/>
      <c r="Q63" s="8">
        <f>IFERROR(VLOOKUP(A63,'درآمد ناشی از فروش'!A:Q,17,0),0)</f>
        <v>5411709279</v>
      </c>
      <c r="R63" s="8"/>
      <c r="S63" s="8">
        <f t="shared" si="3"/>
        <v>1678787560914</v>
      </c>
      <c r="T63" s="8"/>
      <c r="U63" s="1">
        <f>+S63/$S$64</f>
        <v>0.38747029482916606</v>
      </c>
    </row>
    <row r="64" spans="1:21" s="5" customFormat="1" ht="26.25" customHeight="1" thickBot="1" x14ac:dyDescent="0.25">
      <c r="A64" s="5" t="s">
        <v>15</v>
      </c>
      <c r="C64" s="6">
        <f>SUM(C8:C63)</f>
        <v>75016129069</v>
      </c>
      <c r="E64" s="6">
        <f>SUM(E8:E63)</f>
        <v>1719270077213</v>
      </c>
      <c r="G64" s="6">
        <f>SUM(G8:G63)</f>
        <v>3636542998</v>
      </c>
      <c r="I64" s="6">
        <f>SUM(I8:I63)</f>
        <v>1797922749280</v>
      </c>
      <c r="K64" s="7">
        <f>SUM(K8:K63)</f>
        <v>1</v>
      </c>
      <c r="M64" s="6">
        <f>SUM(M8:M63)</f>
        <v>409829669621</v>
      </c>
      <c r="O64" s="6">
        <f>SUM(O8:O63)</f>
        <v>3986307237473</v>
      </c>
      <c r="Q64" s="6">
        <f>SUM(Q8:Q63)</f>
        <v>-63449773867</v>
      </c>
      <c r="S64" s="6">
        <f>SUM(S8:S63)</f>
        <v>4332687133227</v>
      </c>
      <c r="U64" s="7">
        <f>SUM(U8:U63)</f>
        <v>0.99999999999999956</v>
      </c>
    </row>
    <row r="65" ht="19.5" thickTop="1" x14ac:dyDescent="0.45"/>
  </sheetData>
  <mergeCells count="6">
    <mergeCell ref="A2:U2"/>
    <mergeCell ref="A3:U3"/>
    <mergeCell ref="A4:U4"/>
    <mergeCell ref="A6:A7"/>
    <mergeCell ref="C6:K6"/>
    <mergeCell ref="M6:U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FA2B7-8518-4E08-854B-C95DA5C77113}">
  <dimension ref="A2:S32"/>
  <sheetViews>
    <sheetView rightToLeft="1" topLeftCell="A7" zoomScaleNormal="100" workbookViewId="0">
      <selection activeCell="A2" sqref="A2:Q2"/>
    </sheetView>
  </sheetViews>
  <sheetFormatPr defaultRowHeight="18.75" x14ac:dyDescent="0.2"/>
  <cols>
    <col min="1" max="1" width="28" style="8" bestFit="1" customWidth="1"/>
    <col min="2" max="2" width="0.875" style="8" customWidth="1"/>
    <col min="3" max="3" width="17.5" style="8" customWidth="1"/>
    <col min="4" max="4" width="0.875" style="8" customWidth="1"/>
    <col min="5" max="5" width="30.625" style="8" customWidth="1"/>
    <col min="6" max="6" width="0.875" style="8" customWidth="1"/>
    <col min="7" max="7" width="21" style="8" customWidth="1"/>
    <col min="8" max="8" width="0.875" style="8" customWidth="1"/>
    <col min="9" max="9" width="20.125" style="8" customWidth="1"/>
    <col min="10" max="10" width="0.875" style="8" customWidth="1"/>
    <col min="11" max="11" width="17.5" style="8" customWidth="1"/>
    <col min="12" max="12" width="0.875" style="8" customWidth="1"/>
    <col min="13" max="13" width="21" style="8" customWidth="1"/>
    <col min="14" max="14" width="0.875" style="8" customWidth="1"/>
    <col min="15" max="15" width="20.125" style="8" customWidth="1"/>
    <col min="16" max="16" width="0.875" style="8" customWidth="1"/>
    <col min="17" max="17" width="17.5" style="8" customWidth="1"/>
    <col min="18" max="18" width="0.875" style="8" customWidth="1"/>
    <col min="19" max="19" width="21" style="8" customWidth="1"/>
    <col min="20" max="20" width="0.875" style="8" customWidth="1"/>
    <col min="21" max="21" width="13.25" style="8" bestFit="1" customWidth="1"/>
    <col min="22" max="16384" width="9" style="8"/>
  </cols>
  <sheetData>
    <row r="2" spans="1:19" ht="26.25" x14ac:dyDescent="0.2">
      <c r="A2" s="63" t="str">
        <f>+سهام!A2</f>
        <v>صندوق سرمایه‌گذاری بخشی صنایع مفید - معدن</v>
      </c>
      <c r="B2" s="63" t="s">
        <v>0</v>
      </c>
      <c r="C2" s="63" t="s">
        <v>0</v>
      </c>
      <c r="D2" s="63" t="s">
        <v>0</v>
      </c>
      <c r="E2" s="63" t="s">
        <v>0</v>
      </c>
      <c r="F2" s="63" t="s">
        <v>0</v>
      </c>
      <c r="G2" s="63" t="s">
        <v>0</v>
      </c>
      <c r="H2" s="63" t="s">
        <v>0</v>
      </c>
      <c r="I2" s="63" t="s">
        <v>0</v>
      </c>
      <c r="J2" s="63" t="s">
        <v>0</v>
      </c>
      <c r="K2" s="63" t="s">
        <v>0</v>
      </c>
      <c r="L2" s="63" t="s">
        <v>0</v>
      </c>
      <c r="M2" s="63" t="s">
        <v>0</v>
      </c>
      <c r="N2" s="63" t="s">
        <v>0</v>
      </c>
      <c r="O2" s="63" t="s">
        <v>0</v>
      </c>
      <c r="P2" s="63" t="s">
        <v>0</v>
      </c>
      <c r="Q2" s="63" t="s">
        <v>0</v>
      </c>
      <c r="R2" s="63" t="s">
        <v>0</v>
      </c>
      <c r="S2" s="63" t="s">
        <v>0</v>
      </c>
    </row>
    <row r="3" spans="1:19" ht="26.25" x14ac:dyDescent="0.2">
      <c r="A3" s="63" t="s">
        <v>22</v>
      </c>
      <c r="B3" s="63" t="s">
        <v>22</v>
      </c>
      <c r="C3" s="63" t="s">
        <v>22</v>
      </c>
      <c r="D3" s="63" t="s">
        <v>22</v>
      </c>
      <c r="E3" s="63" t="s">
        <v>22</v>
      </c>
      <c r="F3" s="63" t="s">
        <v>22</v>
      </c>
      <c r="G3" s="63" t="s">
        <v>22</v>
      </c>
      <c r="H3" s="63" t="s">
        <v>22</v>
      </c>
      <c r="I3" s="63" t="s">
        <v>22</v>
      </c>
      <c r="J3" s="63" t="s">
        <v>22</v>
      </c>
      <c r="K3" s="63" t="s">
        <v>22</v>
      </c>
      <c r="L3" s="63" t="s">
        <v>22</v>
      </c>
      <c r="M3" s="63" t="s">
        <v>22</v>
      </c>
      <c r="N3" s="63" t="s">
        <v>22</v>
      </c>
      <c r="O3" s="63" t="s">
        <v>22</v>
      </c>
      <c r="P3" s="63" t="s">
        <v>22</v>
      </c>
      <c r="Q3" s="63" t="s">
        <v>22</v>
      </c>
      <c r="R3" s="63" t="s">
        <v>22</v>
      </c>
      <c r="S3" s="63" t="s">
        <v>22</v>
      </c>
    </row>
    <row r="4" spans="1:19" ht="26.25" x14ac:dyDescent="0.2">
      <c r="A4" s="63" t="str">
        <f>+سهام!A4</f>
        <v>برای ماه منتهی به 1405/06/31</v>
      </c>
      <c r="B4" s="63" t="s">
        <v>2</v>
      </c>
      <c r="C4" s="63" t="s">
        <v>2</v>
      </c>
      <c r="D4" s="63" t="s">
        <v>2</v>
      </c>
      <c r="E4" s="63" t="s">
        <v>2</v>
      </c>
      <c r="F4" s="63" t="s">
        <v>2</v>
      </c>
      <c r="G4" s="63" t="s">
        <v>2</v>
      </c>
      <c r="H4" s="63" t="s">
        <v>2</v>
      </c>
      <c r="I4" s="63" t="s">
        <v>2</v>
      </c>
      <c r="J4" s="63" t="s">
        <v>2</v>
      </c>
      <c r="K4" s="63" t="s">
        <v>2</v>
      </c>
      <c r="L4" s="63" t="s">
        <v>2</v>
      </c>
      <c r="M4" s="63" t="s">
        <v>2</v>
      </c>
      <c r="N4" s="63" t="s">
        <v>2</v>
      </c>
      <c r="O4" s="63" t="s">
        <v>2</v>
      </c>
      <c r="P4" s="63" t="s">
        <v>2</v>
      </c>
      <c r="Q4" s="63" t="s">
        <v>2</v>
      </c>
      <c r="R4" s="63" t="s">
        <v>2</v>
      </c>
      <c r="S4" s="63" t="s">
        <v>2</v>
      </c>
    </row>
    <row r="6" spans="1:19" ht="27" thickBot="1" x14ac:dyDescent="0.25">
      <c r="A6" s="64" t="s">
        <v>3</v>
      </c>
      <c r="C6" s="64" t="s">
        <v>53</v>
      </c>
      <c r="D6" s="64" t="s">
        <v>53</v>
      </c>
      <c r="E6" s="64" t="s">
        <v>53</v>
      </c>
      <c r="F6" s="64" t="s">
        <v>53</v>
      </c>
      <c r="G6" s="64" t="s">
        <v>53</v>
      </c>
      <c r="I6" s="64" t="s">
        <v>24</v>
      </c>
      <c r="J6" s="64" t="s">
        <v>24</v>
      </c>
      <c r="K6" s="64" t="s">
        <v>24</v>
      </c>
      <c r="L6" s="64" t="s">
        <v>24</v>
      </c>
      <c r="M6" s="64" t="s">
        <v>24</v>
      </c>
      <c r="O6" s="64" t="s">
        <v>25</v>
      </c>
      <c r="P6" s="64" t="s">
        <v>25</v>
      </c>
      <c r="Q6" s="64" t="s">
        <v>25</v>
      </c>
      <c r="R6" s="64" t="s">
        <v>25</v>
      </c>
      <c r="S6" s="64" t="s">
        <v>25</v>
      </c>
    </row>
    <row r="7" spans="1:19" ht="27" thickBot="1" x14ac:dyDescent="0.25">
      <c r="A7" s="64" t="s">
        <v>3</v>
      </c>
      <c r="C7" s="51" t="s">
        <v>54</v>
      </c>
      <c r="E7" s="51" t="s">
        <v>55</v>
      </c>
      <c r="G7" s="51" t="s">
        <v>56</v>
      </c>
      <c r="I7" s="51" t="s">
        <v>57</v>
      </c>
      <c r="K7" s="51" t="s">
        <v>28</v>
      </c>
      <c r="M7" s="51" t="s">
        <v>58</v>
      </c>
      <c r="O7" s="51" t="s">
        <v>57</v>
      </c>
      <c r="Q7" s="51" t="s">
        <v>28</v>
      </c>
      <c r="S7" s="51" t="s">
        <v>58</v>
      </c>
    </row>
    <row r="8" spans="1:19" ht="21" x14ac:dyDescent="0.2">
      <c r="A8" s="5" t="s">
        <v>100</v>
      </c>
      <c r="C8" s="8" t="s">
        <v>81</v>
      </c>
      <c r="E8" s="8">
        <v>0</v>
      </c>
      <c r="G8" s="8">
        <v>0</v>
      </c>
      <c r="I8" s="8">
        <v>0</v>
      </c>
      <c r="K8" s="8">
        <v>0</v>
      </c>
      <c r="M8" s="8">
        <f t="shared" ref="M8:M13" si="0">+I8+K8</f>
        <v>0</v>
      </c>
      <c r="O8" s="8">
        <v>804000000</v>
      </c>
      <c r="Q8" s="8">
        <v>-26622517</v>
      </c>
      <c r="S8" s="8">
        <f>+O8+Q8</f>
        <v>777377483</v>
      </c>
    </row>
    <row r="9" spans="1:19" ht="21" x14ac:dyDescent="0.2">
      <c r="A9" s="5" t="s">
        <v>64</v>
      </c>
      <c r="C9" s="8" t="s">
        <v>81</v>
      </c>
      <c r="E9" s="8">
        <v>0</v>
      </c>
      <c r="G9" s="8">
        <v>0</v>
      </c>
      <c r="I9" s="8">
        <v>0</v>
      </c>
      <c r="K9" s="8">
        <v>0</v>
      </c>
      <c r="M9" s="8">
        <f t="shared" si="0"/>
        <v>0</v>
      </c>
      <c r="O9" s="8">
        <v>19950000000</v>
      </c>
      <c r="Q9" s="8">
        <v>0</v>
      </c>
      <c r="S9" s="8">
        <f t="shared" ref="S9:S29" si="1">+O9+Q9</f>
        <v>19950000000</v>
      </c>
    </row>
    <row r="10" spans="1:19" ht="21" x14ac:dyDescent="0.2">
      <c r="A10" s="5" t="s">
        <v>98</v>
      </c>
      <c r="C10" s="8" t="s">
        <v>81</v>
      </c>
      <c r="E10" s="8">
        <v>0</v>
      </c>
      <c r="G10" s="8">
        <v>0</v>
      </c>
      <c r="I10" s="8">
        <v>0</v>
      </c>
      <c r="K10" s="8">
        <v>0</v>
      </c>
      <c r="M10" s="8">
        <f t="shared" si="0"/>
        <v>0</v>
      </c>
      <c r="O10" s="8">
        <v>800000000</v>
      </c>
      <c r="Q10" s="8">
        <v>-87370348</v>
      </c>
      <c r="S10" s="8">
        <f t="shared" si="1"/>
        <v>712629652</v>
      </c>
    </row>
    <row r="11" spans="1:19" ht="21" x14ac:dyDescent="0.2">
      <c r="A11" s="5" t="s">
        <v>49</v>
      </c>
      <c r="C11" s="8" t="s">
        <v>81</v>
      </c>
      <c r="E11" s="8">
        <v>0</v>
      </c>
      <c r="G11" s="8">
        <v>0</v>
      </c>
      <c r="I11" s="8">
        <v>0</v>
      </c>
      <c r="K11" s="8">
        <v>0</v>
      </c>
      <c r="M11" s="8">
        <f t="shared" si="0"/>
        <v>0</v>
      </c>
      <c r="O11" s="8">
        <v>109645920360</v>
      </c>
      <c r="Q11" s="8">
        <v>-1481701626</v>
      </c>
      <c r="S11" s="8">
        <f t="shared" si="1"/>
        <v>108164218734</v>
      </c>
    </row>
    <row r="12" spans="1:19" ht="21" x14ac:dyDescent="0.2">
      <c r="A12" s="5" t="s">
        <v>67</v>
      </c>
      <c r="C12" s="8" t="s">
        <v>81</v>
      </c>
      <c r="E12" s="8">
        <v>0</v>
      </c>
      <c r="G12" s="8">
        <v>0</v>
      </c>
      <c r="I12" s="8">
        <v>0</v>
      </c>
      <c r="K12" s="8">
        <v>0</v>
      </c>
      <c r="M12" s="8">
        <f t="shared" si="0"/>
        <v>0</v>
      </c>
      <c r="O12" s="8">
        <v>5923440000</v>
      </c>
      <c r="Q12" s="8">
        <v>-541845476</v>
      </c>
      <c r="S12" s="8">
        <f t="shared" si="1"/>
        <v>5381594524</v>
      </c>
    </row>
    <row r="13" spans="1:19" ht="21" x14ac:dyDescent="0.2">
      <c r="A13" s="5" t="s">
        <v>89</v>
      </c>
      <c r="C13" s="8" t="s">
        <v>81</v>
      </c>
      <c r="E13" s="8">
        <v>0</v>
      </c>
      <c r="G13" s="8">
        <v>0</v>
      </c>
      <c r="I13" s="8">
        <v>0</v>
      </c>
      <c r="K13" s="8">
        <v>0</v>
      </c>
      <c r="M13" s="8">
        <f t="shared" si="0"/>
        <v>0</v>
      </c>
      <c r="O13" s="8">
        <v>1036000000</v>
      </c>
      <c r="Q13" s="8">
        <v>0</v>
      </c>
      <c r="S13" s="8">
        <f t="shared" si="1"/>
        <v>1036000000</v>
      </c>
    </row>
    <row r="14" spans="1:19" ht="21" x14ac:dyDescent="0.2">
      <c r="A14" s="5" t="s">
        <v>52</v>
      </c>
      <c r="C14" s="8" t="s">
        <v>81</v>
      </c>
      <c r="E14" s="8">
        <v>0</v>
      </c>
      <c r="G14" s="8">
        <v>0</v>
      </c>
      <c r="I14" s="8">
        <v>0</v>
      </c>
      <c r="K14" s="8">
        <v>0</v>
      </c>
      <c r="M14" s="8">
        <f t="shared" ref="M14:M23" si="2">+I14+K14</f>
        <v>0</v>
      </c>
      <c r="O14" s="8">
        <v>40924750400</v>
      </c>
      <c r="Q14" s="8">
        <v>0</v>
      </c>
      <c r="S14" s="8">
        <f t="shared" si="1"/>
        <v>40924750400</v>
      </c>
    </row>
    <row r="15" spans="1:19" ht="21" x14ac:dyDescent="0.2">
      <c r="A15" s="5" t="s">
        <v>51</v>
      </c>
      <c r="C15" s="8" t="s">
        <v>81</v>
      </c>
      <c r="E15" s="8">
        <v>0</v>
      </c>
      <c r="G15" s="8">
        <v>0</v>
      </c>
      <c r="I15" s="8">
        <v>0</v>
      </c>
      <c r="K15" s="8">
        <v>0</v>
      </c>
      <c r="M15" s="8">
        <f t="shared" si="2"/>
        <v>0</v>
      </c>
      <c r="O15" s="8">
        <v>49899613930</v>
      </c>
      <c r="Q15" s="8">
        <v>-2117550992</v>
      </c>
      <c r="S15" s="8">
        <f t="shared" si="1"/>
        <v>47782062938</v>
      </c>
    </row>
    <row r="16" spans="1:19" ht="21" x14ac:dyDescent="0.2">
      <c r="A16" s="5" t="s">
        <v>96</v>
      </c>
      <c r="C16" s="8" t="s">
        <v>81</v>
      </c>
      <c r="E16" s="8">
        <v>0</v>
      </c>
      <c r="G16" s="8">
        <v>0</v>
      </c>
      <c r="I16" s="8">
        <v>0</v>
      </c>
      <c r="K16" s="8">
        <v>0</v>
      </c>
      <c r="M16" s="8">
        <f t="shared" ref="M16:M21" si="3">+I16+K16</f>
        <v>0</v>
      </c>
      <c r="O16" s="8">
        <v>1910000000</v>
      </c>
      <c r="Q16" s="8">
        <v>-28353576</v>
      </c>
      <c r="S16" s="8">
        <f t="shared" ref="S16:S21" si="4">+O16+Q16</f>
        <v>1881646424</v>
      </c>
    </row>
    <row r="17" spans="1:19" ht="21" x14ac:dyDescent="0.2">
      <c r="A17" s="5" t="s">
        <v>90</v>
      </c>
      <c r="C17" s="8" t="s">
        <v>81</v>
      </c>
      <c r="E17" s="8">
        <v>0</v>
      </c>
      <c r="G17" s="8">
        <v>0</v>
      </c>
      <c r="I17" s="8">
        <v>0</v>
      </c>
      <c r="K17" s="8">
        <v>0</v>
      </c>
      <c r="M17" s="8">
        <f t="shared" si="3"/>
        <v>0</v>
      </c>
      <c r="O17" s="8">
        <v>7252900000</v>
      </c>
      <c r="Q17" s="8">
        <v>-277120026</v>
      </c>
      <c r="S17" s="8">
        <f t="shared" si="4"/>
        <v>6975779974</v>
      </c>
    </row>
    <row r="18" spans="1:19" ht="21" x14ac:dyDescent="0.2">
      <c r="A18" s="5" t="s">
        <v>69</v>
      </c>
      <c r="C18" s="8" t="s">
        <v>81</v>
      </c>
      <c r="E18" s="8">
        <v>0</v>
      </c>
      <c r="G18" s="8">
        <v>0</v>
      </c>
      <c r="I18" s="8">
        <v>0</v>
      </c>
      <c r="K18" s="8">
        <v>0</v>
      </c>
      <c r="M18" s="8">
        <f t="shared" si="3"/>
        <v>0</v>
      </c>
      <c r="O18" s="8">
        <v>5750519550</v>
      </c>
      <c r="Q18" s="8">
        <v>-590250009</v>
      </c>
      <c r="S18" s="8">
        <f t="shared" si="4"/>
        <v>5160269541</v>
      </c>
    </row>
    <row r="19" spans="1:19" ht="21" x14ac:dyDescent="0.2">
      <c r="A19" s="5" t="s">
        <v>87</v>
      </c>
      <c r="C19" s="8" t="s">
        <v>119</v>
      </c>
      <c r="E19" s="8">
        <v>3482877</v>
      </c>
      <c r="G19" s="8">
        <v>1915</v>
      </c>
      <c r="I19" s="8">
        <v>6669709455</v>
      </c>
      <c r="K19" s="8">
        <v>-443510092</v>
      </c>
      <c r="M19" s="8">
        <f t="shared" si="3"/>
        <v>6226199363</v>
      </c>
      <c r="O19" s="8">
        <v>6669709455</v>
      </c>
      <c r="Q19" s="8">
        <v>-443510092</v>
      </c>
      <c r="S19" s="8">
        <f t="shared" si="4"/>
        <v>6226199363</v>
      </c>
    </row>
    <row r="20" spans="1:19" ht="21" x14ac:dyDescent="0.2">
      <c r="A20" s="5" t="s">
        <v>50</v>
      </c>
      <c r="C20" s="8" t="s">
        <v>81</v>
      </c>
      <c r="E20" s="8">
        <v>0</v>
      </c>
      <c r="G20" s="8">
        <v>0</v>
      </c>
      <c r="I20" s="8">
        <v>0</v>
      </c>
      <c r="K20" s="8">
        <v>0</v>
      </c>
      <c r="M20" s="8">
        <f t="shared" si="3"/>
        <v>0</v>
      </c>
      <c r="O20" s="8">
        <v>47659018680</v>
      </c>
      <c r="Q20" s="8">
        <v>0</v>
      </c>
      <c r="S20" s="8">
        <f t="shared" si="4"/>
        <v>47659018680</v>
      </c>
    </row>
    <row r="21" spans="1:19" ht="21" x14ac:dyDescent="0.2">
      <c r="A21" s="5" t="s">
        <v>80</v>
      </c>
      <c r="C21" s="8" t="s">
        <v>120</v>
      </c>
      <c r="E21" s="8">
        <v>2000000</v>
      </c>
      <c r="G21" s="8">
        <v>270</v>
      </c>
      <c r="I21" s="8">
        <v>540000000</v>
      </c>
      <c r="K21" s="8">
        <v>-31026469</v>
      </c>
      <c r="M21" s="8">
        <f t="shared" si="3"/>
        <v>508973531</v>
      </c>
      <c r="O21" s="8">
        <v>540000000</v>
      </c>
      <c r="Q21" s="8">
        <v>-31026469</v>
      </c>
      <c r="S21" s="8">
        <f t="shared" si="4"/>
        <v>508973531</v>
      </c>
    </row>
    <row r="22" spans="1:19" ht="21" x14ac:dyDescent="0.2">
      <c r="A22" s="5" t="s">
        <v>48</v>
      </c>
      <c r="C22" s="8" t="s">
        <v>81</v>
      </c>
      <c r="E22" s="8">
        <v>0</v>
      </c>
      <c r="G22" s="8">
        <v>0</v>
      </c>
      <c r="I22" s="8">
        <v>0</v>
      </c>
      <c r="K22" s="8">
        <v>0</v>
      </c>
      <c r="M22" s="8">
        <f t="shared" si="2"/>
        <v>0</v>
      </c>
      <c r="O22" s="8">
        <v>19217247220</v>
      </c>
      <c r="Q22" s="8">
        <v>-580781971</v>
      </c>
      <c r="S22" s="8">
        <f t="shared" si="1"/>
        <v>18636465249</v>
      </c>
    </row>
    <row r="23" spans="1:19" ht="21" x14ac:dyDescent="0.2">
      <c r="A23" s="5" t="s">
        <v>46</v>
      </c>
      <c r="C23" s="8" t="s">
        <v>121</v>
      </c>
      <c r="E23" s="8">
        <v>63499999</v>
      </c>
      <c r="G23" s="8">
        <v>480</v>
      </c>
      <c r="I23" s="8">
        <v>30479999520</v>
      </c>
      <c r="K23" s="8">
        <v>-2153583671</v>
      </c>
      <c r="M23" s="8">
        <f t="shared" si="2"/>
        <v>28326415849</v>
      </c>
      <c r="O23" s="8">
        <v>30479999520</v>
      </c>
      <c r="Q23" s="8">
        <v>-2153583671</v>
      </c>
      <c r="S23" s="8">
        <f t="shared" si="1"/>
        <v>28326415849</v>
      </c>
    </row>
    <row r="24" spans="1:19" ht="21" x14ac:dyDescent="0.2">
      <c r="A24" s="5" t="s">
        <v>70</v>
      </c>
      <c r="C24" s="8" t="s">
        <v>81</v>
      </c>
      <c r="E24" s="8">
        <v>0</v>
      </c>
      <c r="G24" s="8">
        <v>0</v>
      </c>
      <c r="I24" s="8">
        <v>0</v>
      </c>
      <c r="K24" s="8">
        <v>0</v>
      </c>
      <c r="M24" s="8">
        <f t="shared" ref="M24:M29" si="5">+I24+K24</f>
        <v>0</v>
      </c>
      <c r="O24" s="8">
        <v>175000000</v>
      </c>
      <c r="Q24" s="8">
        <v>-19017094</v>
      </c>
      <c r="S24" s="8">
        <f t="shared" si="1"/>
        <v>155982906</v>
      </c>
    </row>
    <row r="25" spans="1:19" ht="21" x14ac:dyDescent="0.2">
      <c r="A25" s="5" t="s">
        <v>61</v>
      </c>
      <c r="C25" s="8" t="s">
        <v>81</v>
      </c>
      <c r="E25" s="8">
        <v>0</v>
      </c>
      <c r="G25" s="8">
        <v>0</v>
      </c>
      <c r="I25" s="8">
        <v>0</v>
      </c>
      <c r="K25" s="8">
        <v>0</v>
      </c>
      <c r="M25" s="8">
        <f t="shared" si="5"/>
        <v>0</v>
      </c>
      <c r="O25" s="8">
        <v>26982037900</v>
      </c>
      <c r="Q25" s="8">
        <v>0</v>
      </c>
      <c r="S25" s="8">
        <f t="shared" si="1"/>
        <v>26982037900</v>
      </c>
    </row>
    <row r="26" spans="1:19" ht="21" x14ac:dyDescent="0.2">
      <c r="A26" s="5" t="s">
        <v>78</v>
      </c>
      <c r="C26" s="8" t="s">
        <v>81</v>
      </c>
      <c r="E26" s="8">
        <v>0</v>
      </c>
      <c r="G26" s="8">
        <v>0</v>
      </c>
      <c r="I26" s="8">
        <v>0</v>
      </c>
      <c r="K26" s="8">
        <v>0</v>
      </c>
      <c r="M26" s="8">
        <f t="shared" si="5"/>
        <v>0</v>
      </c>
      <c r="O26" s="8">
        <v>2400000000</v>
      </c>
      <c r="Q26" s="8">
        <v>0</v>
      </c>
      <c r="S26" s="8">
        <f t="shared" si="1"/>
        <v>2400000000</v>
      </c>
    </row>
    <row r="27" spans="1:19" ht="21" x14ac:dyDescent="0.2">
      <c r="A27" s="5" t="s">
        <v>65</v>
      </c>
      <c r="C27" s="8" t="s">
        <v>108</v>
      </c>
      <c r="E27" s="8">
        <v>77007259</v>
      </c>
      <c r="G27" s="8">
        <v>550</v>
      </c>
      <c r="I27" s="8">
        <v>42353992450</v>
      </c>
      <c r="K27" s="8">
        <v>-2459264078</v>
      </c>
      <c r="M27" s="8">
        <f t="shared" si="5"/>
        <v>39894728372</v>
      </c>
      <c r="O27" s="8">
        <v>42353992450</v>
      </c>
      <c r="Q27" s="8">
        <v>-2459264078</v>
      </c>
      <c r="S27" s="8">
        <f t="shared" si="1"/>
        <v>39894728372</v>
      </c>
    </row>
    <row r="28" spans="1:19" ht="21" x14ac:dyDescent="0.2">
      <c r="A28" s="5" t="s">
        <v>92</v>
      </c>
      <c r="C28" s="8" t="s">
        <v>81</v>
      </c>
      <c r="E28" s="8">
        <v>0</v>
      </c>
      <c r="G28" s="8">
        <v>0</v>
      </c>
      <c r="I28" s="8">
        <v>0</v>
      </c>
      <c r="K28" s="8">
        <v>0</v>
      </c>
      <c r="M28" s="8">
        <f t="shared" si="5"/>
        <v>0</v>
      </c>
      <c r="O28" s="8">
        <v>242190000</v>
      </c>
      <c r="Q28" s="8">
        <v>-8483853</v>
      </c>
      <c r="S28" s="8">
        <f t="shared" si="1"/>
        <v>233706147</v>
      </c>
    </row>
    <row r="29" spans="1:19" ht="21.75" thickBot="1" x14ac:dyDescent="0.25">
      <c r="A29" s="5" t="s">
        <v>118</v>
      </c>
      <c r="C29" s="8" t="s">
        <v>108</v>
      </c>
      <c r="E29" s="8">
        <v>100000</v>
      </c>
      <c r="G29" s="8">
        <v>610</v>
      </c>
      <c r="I29" s="8">
        <v>61000000</v>
      </c>
      <c r="K29" s="8">
        <v>-1188046</v>
      </c>
      <c r="M29" s="8">
        <f t="shared" si="5"/>
        <v>59811954</v>
      </c>
      <c r="O29" s="8">
        <v>61000000</v>
      </c>
      <c r="Q29" s="8">
        <v>-1188046</v>
      </c>
      <c r="S29" s="8">
        <f t="shared" si="1"/>
        <v>59811954</v>
      </c>
    </row>
    <row r="30" spans="1:19" s="5" customFormat="1" ht="21.75" thickBot="1" x14ac:dyDescent="0.25">
      <c r="G30" s="8"/>
      <c r="I30" s="6">
        <f>SUM(I8:I29)</f>
        <v>80104701425</v>
      </c>
      <c r="K30" s="6">
        <f>SUM(K8:K29)</f>
        <v>-5088572356</v>
      </c>
      <c r="M30" s="6">
        <f>SUM(M8:M29)</f>
        <v>75016129069</v>
      </c>
      <c r="O30" s="6">
        <f>SUM(O8:O29)</f>
        <v>420677339465</v>
      </c>
      <c r="Q30" s="6">
        <f>SUM(Q8:Q29)</f>
        <v>-10847669844</v>
      </c>
      <c r="S30" s="6">
        <f>SUM(S8:S29)</f>
        <v>409829669621</v>
      </c>
    </row>
    <row r="31" spans="1:19" ht="19.5" thickTop="1" x14ac:dyDescent="0.2"/>
    <row r="32" spans="1:19" x14ac:dyDescent="0.2">
      <c r="L32" s="8" t="s">
        <v>60</v>
      </c>
    </row>
  </sheetData>
  <mergeCells count="7">
    <mergeCell ref="A2:S2"/>
    <mergeCell ref="A3:S3"/>
    <mergeCell ref="A4:S4"/>
    <mergeCell ref="A6:A7"/>
    <mergeCell ref="C6:G6"/>
    <mergeCell ref="I6:M6"/>
    <mergeCell ref="O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DFE0-1E58-48AA-BE43-947511E86492}">
  <dimension ref="A2:I12"/>
  <sheetViews>
    <sheetView rightToLeft="1" workbookViewId="0">
      <selection activeCell="A2" sqref="A2:Q2"/>
    </sheetView>
  </sheetViews>
  <sheetFormatPr defaultRowHeight="18.75" x14ac:dyDescent="0.45"/>
  <cols>
    <col min="1" max="1" width="22.625" style="18" bestFit="1" customWidth="1"/>
    <col min="2" max="2" width="0.875" style="18" customWidth="1"/>
    <col min="3" max="3" width="32.125" style="18" bestFit="1" customWidth="1"/>
    <col min="4" max="4" width="0.875" style="18" customWidth="1"/>
    <col min="5" max="5" width="27.875" style="18" bestFit="1" customWidth="1"/>
    <col min="6" max="6" width="0.875" style="18" customWidth="1"/>
    <col min="7" max="7" width="32.125" style="18" bestFit="1" customWidth="1"/>
    <col min="8" max="8" width="0.875" style="18" customWidth="1"/>
    <col min="9" max="9" width="27.875" style="18" bestFit="1" customWidth="1"/>
    <col min="10" max="10" width="0.875" style="18" customWidth="1"/>
    <col min="11" max="11" width="8" style="18" customWidth="1"/>
    <col min="12" max="16384" width="9" style="18"/>
  </cols>
  <sheetData>
    <row r="2" spans="1:9" ht="26.25" x14ac:dyDescent="0.45">
      <c r="A2" s="63" t="str">
        <f>+سهام!A2</f>
        <v>صندوق سرمایه‌گذاری بخشی صنایع مفید - معدن</v>
      </c>
      <c r="B2" s="63" t="s">
        <v>0</v>
      </c>
      <c r="C2" s="63" t="s">
        <v>0</v>
      </c>
      <c r="D2" s="63" t="s">
        <v>0</v>
      </c>
      <c r="E2" s="63" t="s">
        <v>0</v>
      </c>
      <c r="F2" s="63" t="s">
        <v>0</v>
      </c>
      <c r="G2" s="63" t="s">
        <v>0</v>
      </c>
      <c r="H2" s="63" t="s">
        <v>0</v>
      </c>
      <c r="I2" s="63" t="s">
        <v>0</v>
      </c>
    </row>
    <row r="3" spans="1:9" ht="26.25" x14ac:dyDescent="0.45">
      <c r="A3" s="63" t="s">
        <v>22</v>
      </c>
      <c r="B3" s="63" t="s">
        <v>22</v>
      </c>
      <c r="C3" s="63" t="s">
        <v>22</v>
      </c>
      <c r="D3" s="63" t="s">
        <v>22</v>
      </c>
      <c r="E3" s="63" t="s">
        <v>22</v>
      </c>
      <c r="F3" s="63" t="s">
        <v>22</v>
      </c>
      <c r="G3" s="63" t="s">
        <v>22</v>
      </c>
      <c r="H3" s="63" t="s">
        <v>22</v>
      </c>
      <c r="I3" s="63" t="s">
        <v>22</v>
      </c>
    </row>
    <row r="4" spans="1:9" ht="26.25" x14ac:dyDescent="0.45">
      <c r="A4" s="63" t="str">
        <f>+سهام!A4</f>
        <v>برای ماه منتهی به 1405/06/31</v>
      </c>
      <c r="B4" s="63" t="s">
        <v>2</v>
      </c>
      <c r="C4" s="63" t="s">
        <v>2</v>
      </c>
      <c r="D4" s="63" t="s">
        <v>2</v>
      </c>
      <c r="E4" s="63" t="s">
        <v>2</v>
      </c>
      <c r="F4" s="63" t="s">
        <v>2</v>
      </c>
      <c r="G4" s="63" t="s">
        <v>2</v>
      </c>
      <c r="H4" s="63" t="s">
        <v>2</v>
      </c>
      <c r="I4" s="63" t="s">
        <v>2</v>
      </c>
    </row>
    <row r="6" spans="1:9" ht="27" thickBot="1" x14ac:dyDescent="0.5">
      <c r="A6" s="36" t="s">
        <v>37</v>
      </c>
      <c r="C6" s="64" t="s">
        <v>24</v>
      </c>
      <c r="D6" s="64" t="s">
        <v>24</v>
      </c>
      <c r="E6" s="64" t="s">
        <v>24</v>
      </c>
      <c r="G6" s="64" t="s">
        <v>25</v>
      </c>
      <c r="H6" s="64" t="s">
        <v>25</v>
      </c>
      <c r="I6" s="64" t="s">
        <v>25</v>
      </c>
    </row>
    <row r="7" spans="1:9" ht="27" thickBot="1" x14ac:dyDescent="0.5">
      <c r="A7" s="36" t="s">
        <v>38</v>
      </c>
      <c r="C7" s="36" t="s">
        <v>39</v>
      </c>
      <c r="E7" s="36" t="s">
        <v>40</v>
      </c>
      <c r="G7" s="36" t="s">
        <v>39</v>
      </c>
      <c r="I7" s="36" t="s">
        <v>40</v>
      </c>
    </row>
    <row r="8" spans="1:9" ht="21" x14ac:dyDescent="0.55000000000000004">
      <c r="A8" s="25" t="s">
        <v>43</v>
      </c>
      <c r="B8" s="8"/>
      <c r="C8" s="8">
        <f>+'سود سپرده بانکی'!G8</f>
        <v>3352696048</v>
      </c>
      <c r="D8" s="8"/>
      <c r="E8" s="39">
        <f>+C8/$C$11</f>
        <v>0.99995615810280569</v>
      </c>
      <c r="F8" s="8"/>
      <c r="G8" s="8">
        <f>+'سود سپرده بانکی'!M8</f>
        <v>6151478094</v>
      </c>
      <c r="H8" s="8"/>
      <c r="I8" s="39">
        <f>+G8/$G$11</f>
        <v>0.99990058256170888</v>
      </c>
    </row>
    <row r="9" spans="1:9" ht="21" x14ac:dyDescent="0.55000000000000004">
      <c r="A9" s="25" t="s">
        <v>47</v>
      </c>
      <c r="B9" s="8"/>
      <c r="C9" s="8">
        <f>+'سود سپرده بانکی'!G9</f>
        <v>65567</v>
      </c>
      <c r="D9" s="8"/>
      <c r="E9" s="39">
        <f t="shared" ref="E9:E10" si="0">+C9/$C$11</f>
        <v>1.9555642527582523E-5</v>
      </c>
      <c r="F9" s="8"/>
      <c r="G9" s="8">
        <f>+'سود سپرده بانکی'!M9</f>
        <v>530197</v>
      </c>
      <c r="H9" s="8"/>
      <c r="I9" s="39">
        <f t="shared" ref="I9:I10" si="1">+G9/$G$11</f>
        <v>8.6181610512367759E-5</v>
      </c>
    </row>
    <row r="10" spans="1:9" ht="21.75" thickBot="1" x14ac:dyDescent="0.6">
      <c r="A10" s="25" t="s">
        <v>122</v>
      </c>
      <c r="B10" s="8"/>
      <c r="C10" s="8">
        <f>+'سود سپرده بانکی'!G10</f>
        <v>81428</v>
      </c>
      <c r="D10" s="8"/>
      <c r="E10" s="39">
        <f t="shared" si="0"/>
        <v>2.4286254666768187E-5</v>
      </c>
      <c r="F10" s="8"/>
      <c r="G10" s="8">
        <f>+'سود سپرده بانکی'!M10</f>
        <v>81428</v>
      </c>
      <c r="H10" s="8"/>
      <c r="I10" s="39">
        <f t="shared" si="1"/>
        <v>1.3235827778733342E-5</v>
      </c>
    </row>
    <row r="11" spans="1:9" ht="24.75" thickBot="1" x14ac:dyDescent="0.6">
      <c r="A11" s="18" t="s">
        <v>15</v>
      </c>
      <c r="B11" s="25"/>
      <c r="C11" s="26">
        <f>SUM(C8:C10)</f>
        <v>3352843043</v>
      </c>
      <c r="D11" s="27"/>
      <c r="E11" s="40">
        <f>SUM(E8:E10)</f>
        <v>1</v>
      </c>
      <c r="F11" s="27"/>
      <c r="G11" s="26">
        <f>SUM(G8:G10)</f>
        <v>6152089719</v>
      </c>
      <c r="H11" s="27"/>
      <c r="I11" s="40">
        <f>SUM(I8:I10)</f>
        <v>0.99999999999999989</v>
      </c>
    </row>
    <row r="12" spans="1:9" ht="19.5" thickTop="1" x14ac:dyDescent="0.45"/>
  </sheetData>
  <mergeCells count="5">
    <mergeCell ref="A2:I2"/>
    <mergeCell ref="A3:I3"/>
    <mergeCell ref="A4:I4"/>
    <mergeCell ref="C6:E6"/>
    <mergeCell ref="G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39C12-AED8-44D9-A463-924DF8384FC6}">
  <dimension ref="A2:M11"/>
  <sheetViews>
    <sheetView rightToLeft="1" workbookViewId="0">
      <selection activeCell="A2" sqref="A2:Q2"/>
    </sheetView>
  </sheetViews>
  <sheetFormatPr defaultRowHeight="18.75" x14ac:dyDescent="0.2"/>
  <cols>
    <col min="1" max="1" width="22.625" style="8" bestFit="1" customWidth="1"/>
    <col min="2" max="2" width="0.875" style="8" customWidth="1"/>
    <col min="3" max="3" width="18.375" style="8" customWidth="1"/>
    <col min="4" max="4" width="0.875" style="8" customWidth="1"/>
    <col min="5" max="5" width="16.125" style="8" customWidth="1"/>
    <col min="6" max="6" width="0.875" style="8" customWidth="1"/>
    <col min="7" max="7" width="18.375" style="8" customWidth="1"/>
    <col min="8" max="8" width="0.875" style="8" customWidth="1"/>
    <col min="9" max="9" width="19.25" style="8" customWidth="1"/>
    <col min="10" max="10" width="0.875" style="8" customWidth="1"/>
    <col min="11" max="11" width="16.125" style="8" customWidth="1"/>
    <col min="12" max="12" width="0.875" style="8" customWidth="1"/>
    <col min="13" max="13" width="19.25" style="8" customWidth="1"/>
    <col min="14" max="14" width="0.875" style="8" customWidth="1"/>
    <col min="15" max="15" width="8" style="8" customWidth="1"/>
    <col min="16" max="16384" width="9" style="8"/>
  </cols>
  <sheetData>
    <row r="2" spans="1:13" ht="26.25" x14ac:dyDescent="0.2">
      <c r="A2" s="63" t="str">
        <f>+سهام!A2</f>
        <v>صندوق سرمایه‌گذاری بخشی صنایع مفید - معدن</v>
      </c>
      <c r="B2" s="63" t="s">
        <v>0</v>
      </c>
      <c r="C2" s="63" t="s">
        <v>0</v>
      </c>
      <c r="D2" s="63" t="s">
        <v>0</v>
      </c>
      <c r="E2" s="63" t="s">
        <v>0</v>
      </c>
      <c r="F2" s="63" t="s">
        <v>0</v>
      </c>
      <c r="G2" s="63" t="s">
        <v>0</v>
      </c>
      <c r="H2" s="63" t="s">
        <v>0</v>
      </c>
      <c r="I2" s="63" t="s">
        <v>0</v>
      </c>
      <c r="J2" s="63" t="s">
        <v>0</v>
      </c>
      <c r="K2" s="63" t="s">
        <v>0</v>
      </c>
      <c r="L2" s="63" t="s">
        <v>0</v>
      </c>
      <c r="M2" s="63" t="s">
        <v>0</v>
      </c>
    </row>
    <row r="3" spans="1:13" ht="26.25" x14ac:dyDescent="0.2">
      <c r="A3" s="63" t="s">
        <v>22</v>
      </c>
      <c r="B3" s="63" t="s">
        <v>22</v>
      </c>
      <c r="C3" s="63" t="s">
        <v>22</v>
      </c>
      <c r="D3" s="63" t="s">
        <v>22</v>
      </c>
      <c r="E3" s="63" t="s">
        <v>22</v>
      </c>
      <c r="F3" s="63" t="s">
        <v>22</v>
      </c>
      <c r="G3" s="63" t="s">
        <v>22</v>
      </c>
      <c r="H3" s="63" t="s">
        <v>22</v>
      </c>
      <c r="I3" s="63" t="s">
        <v>22</v>
      </c>
      <c r="J3" s="63" t="s">
        <v>22</v>
      </c>
      <c r="K3" s="63" t="s">
        <v>22</v>
      </c>
      <c r="L3" s="63" t="s">
        <v>22</v>
      </c>
      <c r="M3" s="63" t="s">
        <v>22</v>
      </c>
    </row>
    <row r="4" spans="1:13" ht="26.25" x14ac:dyDescent="0.2">
      <c r="A4" s="63" t="str">
        <f>+سهام!A4</f>
        <v>برای ماه منتهی به 1405/06/31</v>
      </c>
      <c r="B4" s="63" t="s">
        <v>2</v>
      </c>
      <c r="C4" s="63" t="s">
        <v>2</v>
      </c>
      <c r="D4" s="63" t="s">
        <v>2</v>
      </c>
      <c r="E4" s="63" t="s">
        <v>2</v>
      </c>
      <c r="F4" s="63" t="s">
        <v>2</v>
      </c>
      <c r="G4" s="63" t="s">
        <v>2</v>
      </c>
      <c r="H4" s="63" t="s">
        <v>2</v>
      </c>
      <c r="I4" s="63" t="s">
        <v>2</v>
      </c>
      <c r="J4" s="63" t="s">
        <v>2</v>
      </c>
      <c r="K4" s="63" t="s">
        <v>2</v>
      </c>
      <c r="L4" s="63" t="s">
        <v>2</v>
      </c>
      <c r="M4" s="63" t="s">
        <v>2</v>
      </c>
    </row>
    <row r="6" spans="1:13" ht="27" thickBot="1" x14ac:dyDescent="0.25">
      <c r="A6" s="64" t="s">
        <v>23</v>
      </c>
      <c r="B6" s="64" t="s">
        <v>23</v>
      </c>
      <c r="C6" s="64" t="s">
        <v>24</v>
      </c>
      <c r="D6" s="64" t="s">
        <v>24</v>
      </c>
      <c r="E6" s="64" t="s">
        <v>24</v>
      </c>
      <c r="F6" s="64" t="s">
        <v>24</v>
      </c>
      <c r="G6" s="64" t="s">
        <v>24</v>
      </c>
      <c r="I6" s="64" t="s">
        <v>25</v>
      </c>
      <c r="J6" s="64" t="s">
        <v>25</v>
      </c>
      <c r="K6" s="64" t="s">
        <v>25</v>
      </c>
      <c r="L6" s="64" t="s">
        <v>25</v>
      </c>
      <c r="M6" s="64" t="s">
        <v>25</v>
      </c>
    </row>
    <row r="7" spans="1:13" ht="27" thickBot="1" x14ac:dyDescent="0.25">
      <c r="A7" s="36" t="s">
        <v>26</v>
      </c>
      <c r="C7" s="36" t="s">
        <v>27</v>
      </c>
      <c r="E7" s="36" t="s">
        <v>28</v>
      </c>
      <c r="G7" s="36" t="s">
        <v>29</v>
      </c>
      <c r="I7" s="36" t="s">
        <v>27</v>
      </c>
      <c r="K7" s="36" t="s">
        <v>28</v>
      </c>
      <c r="M7" s="36" t="s">
        <v>29</v>
      </c>
    </row>
    <row r="8" spans="1:13" ht="19.5" customHeight="1" x14ac:dyDescent="0.2">
      <c r="A8" s="5" t="s">
        <v>43</v>
      </c>
      <c r="C8" s="8">
        <v>3352696048</v>
      </c>
      <c r="E8" s="8">
        <v>0</v>
      </c>
      <c r="G8" s="8">
        <f>+C8-E8</f>
        <v>3352696048</v>
      </c>
      <c r="I8" s="8">
        <v>6151478094</v>
      </c>
      <c r="K8" s="8">
        <v>0</v>
      </c>
      <c r="M8" s="8">
        <f>+I8-K8</f>
        <v>6151478094</v>
      </c>
    </row>
    <row r="9" spans="1:13" ht="19.5" customHeight="1" x14ac:dyDescent="0.2">
      <c r="A9" s="5" t="s">
        <v>47</v>
      </c>
      <c r="C9" s="8">
        <v>65567</v>
      </c>
      <c r="E9" s="8">
        <v>0</v>
      </c>
      <c r="G9" s="8">
        <f t="shared" ref="G9:G10" si="0">+C9-E9</f>
        <v>65567</v>
      </c>
      <c r="I9" s="8">
        <v>530197</v>
      </c>
      <c r="K9" s="8">
        <v>0</v>
      </c>
      <c r="M9" s="8">
        <f t="shared" ref="M9:M10" si="1">+I9-K9</f>
        <v>530197</v>
      </c>
    </row>
    <row r="10" spans="1:13" ht="19.5" customHeight="1" thickBot="1" x14ac:dyDescent="0.25">
      <c r="A10" s="5" t="s">
        <v>122</v>
      </c>
      <c r="C10" s="8">
        <v>81428</v>
      </c>
      <c r="E10" s="8">
        <v>0</v>
      </c>
      <c r="G10" s="8">
        <f t="shared" si="0"/>
        <v>81428</v>
      </c>
      <c r="I10" s="8">
        <v>81428</v>
      </c>
      <c r="K10" s="8">
        <v>0</v>
      </c>
      <c r="M10" s="8">
        <f t="shared" si="1"/>
        <v>81428</v>
      </c>
    </row>
    <row r="11" spans="1:13" s="5" customFormat="1" ht="21.75" thickBot="1" x14ac:dyDescent="0.25">
      <c r="A11" s="5" t="s">
        <v>15</v>
      </c>
      <c r="C11" s="6">
        <f>SUM(C8:C10)</f>
        <v>3352843043</v>
      </c>
      <c r="E11" s="6">
        <f>SUM(E8:E10)</f>
        <v>0</v>
      </c>
      <c r="G11" s="6">
        <f>SUM(G8:G10)</f>
        <v>3352843043</v>
      </c>
      <c r="I11" s="6">
        <f>SUM(I8:I10)</f>
        <v>6152089719</v>
      </c>
      <c r="K11" s="6">
        <f>SUM(K8:K10)</f>
        <v>0</v>
      </c>
      <c r="M11" s="6">
        <f>SUM(M8:M10)</f>
        <v>6152089719</v>
      </c>
    </row>
  </sheetData>
  <mergeCells count="6">
    <mergeCell ref="A2:M2"/>
    <mergeCell ref="A3:M3"/>
    <mergeCell ref="A4:M4"/>
    <mergeCell ref="A6:B6"/>
    <mergeCell ref="C6:G6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FD0A3-97C0-48FA-915F-078885E1CA86}">
  <dimension ref="A2:S45"/>
  <sheetViews>
    <sheetView rightToLeft="1" zoomScale="80" zoomScaleNormal="80" workbookViewId="0">
      <selection activeCell="A2" sqref="A2:Q2"/>
    </sheetView>
  </sheetViews>
  <sheetFormatPr defaultRowHeight="22.5" x14ac:dyDescent="0.2"/>
  <cols>
    <col min="1" max="1" width="31.75" style="15" bestFit="1" customWidth="1"/>
    <col min="2" max="2" width="0.875" style="15" customWidth="1"/>
    <col min="3" max="3" width="15.75" style="15" customWidth="1"/>
    <col min="4" max="4" width="0.875" style="15" customWidth="1"/>
    <col min="5" max="5" width="21.25" style="15" bestFit="1" customWidth="1"/>
    <col min="6" max="6" width="0.875" style="15" customWidth="1"/>
    <col min="7" max="7" width="20.25" style="15" bestFit="1" customWidth="1"/>
    <col min="8" max="8" width="0.875" style="15" customWidth="1"/>
    <col min="9" max="9" width="24.5" style="15" customWidth="1"/>
    <col min="10" max="10" width="0.875" style="15" customWidth="1"/>
    <col min="11" max="11" width="16.625" style="15" customWidth="1"/>
    <col min="12" max="12" width="0.875" style="15" customWidth="1"/>
    <col min="13" max="13" width="21.125" style="15" bestFit="1" customWidth="1"/>
    <col min="14" max="14" width="0.875" style="15" customWidth="1"/>
    <col min="15" max="15" width="20.125" style="15" customWidth="1"/>
    <col min="16" max="16" width="0.875" style="15" customWidth="1"/>
    <col min="17" max="17" width="24.5" style="15" customWidth="1"/>
    <col min="18" max="18" width="0.875" style="15" customWidth="1"/>
    <col min="19" max="19" width="17" style="15" bestFit="1" customWidth="1"/>
    <col min="20" max="16384" width="9" style="15"/>
  </cols>
  <sheetData>
    <row r="2" spans="1:19" ht="24" x14ac:dyDescent="0.2">
      <c r="A2" s="65" t="str">
        <f>+سهام!A2</f>
        <v>صندوق سرمایه‌گذاری بخشی صنایع مفید - معدن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</row>
    <row r="3" spans="1:19" ht="24" x14ac:dyDescent="0.2">
      <c r="A3" s="65" t="s">
        <v>22</v>
      </c>
      <c r="B3" s="65" t="s">
        <v>22</v>
      </c>
      <c r="C3" s="65" t="s">
        <v>22</v>
      </c>
      <c r="D3" s="65" t="s">
        <v>22</v>
      </c>
      <c r="E3" s="65" t="s">
        <v>22</v>
      </c>
      <c r="F3" s="65" t="s">
        <v>22</v>
      </c>
      <c r="G3" s="65" t="s">
        <v>22</v>
      </c>
      <c r="H3" s="65" t="s">
        <v>22</v>
      </c>
      <c r="I3" s="65" t="s">
        <v>22</v>
      </c>
      <c r="J3" s="65" t="s">
        <v>22</v>
      </c>
      <c r="K3" s="65" t="s">
        <v>22</v>
      </c>
      <c r="L3" s="65" t="s">
        <v>22</v>
      </c>
      <c r="M3" s="65" t="s">
        <v>22</v>
      </c>
      <c r="N3" s="65" t="s">
        <v>22</v>
      </c>
      <c r="O3" s="65" t="s">
        <v>22</v>
      </c>
      <c r="P3" s="65" t="s">
        <v>22</v>
      </c>
      <c r="Q3" s="65" t="s">
        <v>22</v>
      </c>
    </row>
    <row r="4" spans="1:19" ht="24" x14ac:dyDescent="0.2">
      <c r="A4" s="65" t="str">
        <f>+سهام!A4</f>
        <v>برای ماه منتهی به 1405/06/31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</row>
    <row r="6" spans="1:19" ht="24.75" thickBot="1" x14ac:dyDescent="0.25">
      <c r="A6" s="65" t="s">
        <v>3</v>
      </c>
      <c r="C6" s="66" t="s">
        <v>24</v>
      </c>
      <c r="D6" s="66" t="s">
        <v>24</v>
      </c>
      <c r="E6" s="66" t="s">
        <v>24</v>
      </c>
      <c r="F6" s="66" t="s">
        <v>24</v>
      </c>
      <c r="G6" s="66" t="s">
        <v>24</v>
      </c>
      <c r="H6" s="66" t="s">
        <v>24</v>
      </c>
      <c r="I6" s="66" t="s">
        <v>24</v>
      </c>
      <c r="K6" s="66" t="s">
        <v>25</v>
      </c>
      <c r="L6" s="66" t="s">
        <v>25</v>
      </c>
      <c r="M6" s="66" t="s">
        <v>25</v>
      </c>
      <c r="N6" s="66" t="s">
        <v>25</v>
      </c>
      <c r="O6" s="66" t="s">
        <v>25</v>
      </c>
      <c r="P6" s="66" t="s">
        <v>25</v>
      </c>
      <c r="Q6" s="66" t="s">
        <v>25</v>
      </c>
    </row>
    <row r="7" spans="1:19" ht="24.75" thickBot="1" x14ac:dyDescent="0.25">
      <c r="A7" s="66" t="s">
        <v>3</v>
      </c>
      <c r="C7" s="33" t="s">
        <v>7</v>
      </c>
      <c r="E7" s="33" t="s">
        <v>30</v>
      </c>
      <c r="G7" s="33" t="s">
        <v>31</v>
      </c>
      <c r="I7" s="33" t="s">
        <v>59</v>
      </c>
      <c r="K7" s="33" t="s">
        <v>7</v>
      </c>
      <c r="M7" s="33" t="s">
        <v>30</v>
      </c>
      <c r="O7" s="33" t="s">
        <v>31</v>
      </c>
      <c r="Q7" s="33" t="s">
        <v>59</v>
      </c>
    </row>
    <row r="8" spans="1:19" ht="24" x14ac:dyDescent="0.45">
      <c r="A8" s="24" t="s">
        <v>70</v>
      </c>
      <c r="C8" s="15">
        <v>0</v>
      </c>
      <c r="E8" s="15">
        <v>0</v>
      </c>
      <c r="G8" s="15">
        <v>0</v>
      </c>
      <c r="I8" s="15">
        <f t="shared" ref="I8:I40" si="0">+E8-G8</f>
        <v>0</v>
      </c>
      <c r="K8" s="15">
        <v>170000</v>
      </c>
      <c r="M8" s="15">
        <v>657031583</v>
      </c>
      <c r="O8" s="15">
        <v>693467735</v>
      </c>
      <c r="Q8" s="15">
        <f>+M8-O8</f>
        <v>-36436152</v>
      </c>
      <c r="S8" s="34"/>
    </row>
    <row r="9" spans="1:19" ht="24" x14ac:dyDescent="0.45">
      <c r="A9" s="24" t="s">
        <v>74</v>
      </c>
      <c r="C9" s="15">
        <v>0</v>
      </c>
      <c r="E9" s="15">
        <v>0</v>
      </c>
      <c r="G9" s="15">
        <v>0</v>
      </c>
      <c r="I9" s="15">
        <f t="shared" si="0"/>
        <v>0</v>
      </c>
      <c r="K9" s="15">
        <v>15000</v>
      </c>
      <c r="M9" s="15">
        <v>540291021</v>
      </c>
      <c r="O9" s="15">
        <v>442056285</v>
      </c>
      <c r="Q9" s="15">
        <f t="shared" ref="Q9:Q41" si="1">+M9-O9</f>
        <v>98234736</v>
      </c>
      <c r="S9" s="34"/>
    </row>
    <row r="10" spans="1:19" ht="24" x14ac:dyDescent="0.45">
      <c r="A10" s="24" t="s">
        <v>87</v>
      </c>
      <c r="C10" s="15">
        <v>0</v>
      </c>
      <c r="E10" s="15">
        <v>0</v>
      </c>
      <c r="G10" s="15">
        <v>0</v>
      </c>
      <c r="I10" s="15">
        <f t="shared" si="0"/>
        <v>0</v>
      </c>
      <c r="K10" s="15">
        <v>1000000</v>
      </c>
      <c r="M10" s="15">
        <v>74119889879</v>
      </c>
      <c r="O10" s="15">
        <v>59770908967</v>
      </c>
      <c r="Q10" s="15">
        <f t="shared" si="1"/>
        <v>14348980912</v>
      </c>
      <c r="S10" s="34"/>
    </row>
    <row r="11" spans="1:19" ht="24" x14ac:dyDescent="0.45">
      <c r="A11" s="24" t="s">
        <v>88</v>
      </c>
      <c r="C11" s="15">
        <v>0</v>
      </c>
      <c r="E11" s="15">
        <v>0</v>
      </c>
      <c r="G11" s="15">
        <v>0</v>
      </c>
      <c r="I11" s="15">
        <f t="shared" si="0"/>
        <v>0</v>
      </c>
      <c r="K11" s="15">
        <v>15000</v>
      </c>
      <c r="M11" s="15">
        <v>498615681</v>
      </c>
      <c r="O11" s="15">
        <v>489540889</v>
      </c>
      <c r="Q11" s="15">
        <f t="shared" si="1"/>
        <v>9074792</v>
      </c>
      <c r="S11" s="34"/>
    </row>
    <row r="12" spans="1:19" ht="24" x14ac:dyDescent="0.45">
      <c r="A12" s="24" t="s">
        <v>97</v>
      </c>
      <c r="C12" s="15">
        <v>0</v>
      </c>
      <c r="E12" s="15">
        <v>0</v>
      </c>
      <c r="G12" s="15">
        <v>0</v>
      </c>
      <c r="I12" s="15">
        <f t="shared" si="0"/>
        <v>0</v>
      </c>
      <c r="K12" s="15">
        <v>3500000</v>
      </c>
      <c r="M12" s="15">
        <v>73525895384</v>
      </c>
      <c r="O12" s="15">
        <v>74771662221</v>
      </c>
      <c r="Q12" s="15">
        <f t="shared" si="1"/>
        <v>-1245766837</v>
      </c>
      <c r="S12" s="34"/>
    </row>
    <row r="13" spans="1:19" ht="24" x14ac:dyDescent="0.45">
      <c r="A13" s="24" t="s">
        <v>79</v>
      </c>
      <c r="K13" s="15">
        <v>2613000</v>
      </c>
      <c r="M13" s="15">
        <v>18675852621</v>
      </c>
      <c r="O13" s="15">
        <v>16771907980</v>
      </c>
      <c r="Q13" s="15">
        <f t="shared" si="1"/>
        <v>1903944641</v>
      </c>
      <c r="S13" s="34"/>
    </row>
    <row r="14" spans="1:19" ht="24" x14ac:dyDescent="0.45">
      <c r="A14" s="24" t="s">
        <v>65</v>
      </c>
      <c r="C14" s="15">
        <v>0</v>
      </c>
      <c r="E14" s="15">
        <v>0</v>
      </c>
      <c r="G14" s="15">
        <v>0</v>
      </c>
      <c r="I14" s="15">
        <f t="shared" si="0"/>
        <v>0</v>
      </c>
      <c r="K14" s="15">
        <v>4200000</v>
      </c>
      <c r="M14" s="15">
        <v>21379449518</v>
      </c>
      <c r="O14" s="15">
        <v>17819962608</v>
      </c>
      <c r="Q14" s="15">
        <f t="shared" si="1"/>
        <v>3559486910</v>
      </c>
      <c r="S14" s="34"/>
    </row>
    <row r="15" spans="1:19" ht="24" x14ac:dyDescent="0.45">
      <c r="A15" s="24" t="s">
        <v>64</v>
      </c>
      <c r="C15" s="15">
        <v>0</v>
      </c>
      <c r="E15" s="15">
        <v>0</v>
      </c>
      <c r="G15" s="15">
        <v>0</v>
      </c>
      <c r="I15" s="15">
        <f t="shared" si="0"/>
        <v>0</v>
      </c>
      <c r="K15" s="15">
        <v>8700000</v>
      </c>
      <c r="M15" s="15">
        <v>118745890494</v>
      </c>
      <c r="O15" s="15">
        <v>122585035716</v>
      </c>
      <c r="Q15" s="15">
        <f t="shared" si="1"/>
        <v>-3839145222</v>
      </c>
      <c r="S15" s="34"/>
    </row>
    <row r="16" spans="1:19" ht="24" x14ac:dyDescent="0.45">
      <c r="A16" s="24" t="s">
        <v>94</v>
      </c>
      <c r="C16" s="15">
        <v>0</v>
      </c>
      <c r="E16" s="15">
        <v>0</v>
      </c>
      <c r="G16" s="15">
        <v>0</v>
      </c>
      <c r="I16" s="15">
        <f t="shared" si="0"/>
        <v>0</v>
      </c>
      <c r="K16" s="15">
        <v>60000</v>
      </c>
      <c r="M16" s="15">
        <v>589512790</v>
      </c>
      <c r="O16" s="15">
        <v>572710252</v>
      </c>
      <c r="Q16" s="15">
        <f t="shared" si="1"/>
        <v>16802538</v>
      </c>
      <c r="S16" s="34"/>
    </row>
    <row r="17" spans="1:19" ht="24" x14ac:dyDescent="0.45">
      <c r="A17" s="24" t="s">
        <v>50</v>
      </c>
      <c r="C17" s="15">
        <v>0</v>
      </c>
      <c r="E17" s="15">
        <v>0</v>
      </c>
      <c r="G17" s="15">
        <v>0</v>
      </c>
      <c r="I17" s="15">
        <f t="shared" si="0"/>
        <v>0</v>
      </c>
      <c r="K17" s="15">
        <v>35293293</v>
      </c>
      <c r="M17" s="15">
        <v>116773995087</v>
      </c>
      <c r="O17" s="15">
        <v>116513123348</v>
      </c>
      <c r="Q17" s="15">
        <f t="shared" si="1"/>
        <v>260871739</v>
      </c>
      <c r="S17" s="34"/>
    </row>
    <row r="18" spans="1:19" ht="24" x14ac:dyDescent="0.45">
      <c r="A18" s="24" t="s">
        <v>71</v>
      </c>
      <c r="C18" s="15">
        <v>0</v>
      </c>
      <c r="E18" s="15">
        <v>0</v>
      </c>
      <c r="G18" s="15">
        <v>0</v>
      </c>
      <c r="I18" s="15">
        <f t="shared" si="0"/>
        <v>0</v>
      </c>
      <c r="K18" s="15">
        <v>3400000</v>
      </c>
      <c r="M18" s="15">
        <v>31308103218</v>
      </c>
      <c r="O18" s="15">
        <v>28345187981</v>
      </c>
      <c r="Q18" s="15">
        <f t="shared" si="1"/>
        <v>2962915237</v>
      </c>
      <c r="S18" s="34"/>
    </row>
    <row r="19" spans="1:19" ht="24" x14ac:dyDescent="0.45">
      <c r="A19" s="24" t="s">
        <v>62</v>
      </c>
      <c r="C19" s="15">
        <v>0</v>
      </c>
      <c r="E19" s="15">
        <v>0</v>
      </c>
      <c r="G19" s="15">
        <v>0</v>
      </c>
      <c r="I19" s="15">
        <f t="shared" si="0"/>
        <v>0</v>
      </c>
      <c r="K19" s="15">
        <v>8211099</v>
      </c>
      <c r="M19" s="15">
        <v>14251990168</v>
      </c>
      <c r="O19" s="15">
        <v>14280186755</v>
      </c>
      <c r="Q19" s="15">
        <f t="shared" si="1"/>
        <v>-28196587</v>
      </c>
      <c r="S19" s="34"/>
    </row>
    <row r="20" spans="1:19" ht="24" x14ac:dyDescent="0.45">
      <c r="A20" s="24" t="s">
        <v>61</v>
      </c>
      <c r="C20" s="15">
        <v>0</v>
      </c>
      <c r="E20" s="15">
        <v>0</v>
      </c>
      <c r="G20" s="15">
        <v>0</v>
      </c>
      <c r="I20" s="15">
        <f t="shared" si="0"/>
        <v>0</v>
      </c>
      <c r="K20" s="15">
        <v>9590674</v>
      </c>
      <c r="M20" s="15">
        <v>28413200931</v>
      </c>
      <c r="O20" s="15">
        <v>37382402216</v>
      </c>
      <c r="Q20" s="15">
        <f t="shared" si="1"/>
        <v>-8969201285</v>
      </c>
      <c r="S20" s="34"/>
    </row>
    <row r="21" spans="1:19" ht="24" x14ac:dyDescent="0.45">
      <c r="A21" s="24" t="s">
        <v>52</v>
      </c>
      <c r="C21" s="15">
        <v>0</v>
      </c>
      <c r="E21" s="15">
        <v>0</v>
      </c>
      <c r="G21" s="15">
        <v>0</v>
      </c>
      <c r="I21" s="15">
        <f t="shared" si="0"/>
        <v>0</v>
      </c>
      <c r="K21" s="15">
        <v>220383754</v>
      </c>
      <c r="M21" s="15">
        <v>489345877927</v>
      </c>
      <c r="O21" s="15">
        <v>578505142891</v>
      </c>
      <c r="Q21" s="15">
        <f t="shared" si="1"/>
        <v>-89159264964</v>
      </c>
      <c r="S21" s="34"/>
    </row>
    <row r="22" spans="1:19" ht="24" x14ac:dyDescent="0.45">
      <c r="A22" s="24" t="s">
        <v>86</v>
      </c>
      <c r="C22" s="15">
        <v>0</v>
      </c>
      <c r="E22" s="15">
        <v>0</v>
      </c>
      <c r="G22" s="15">
        <v>0</v>
      </c>
      <c r="I22" s="15">
        <f t="shared" si="0"/>
        <v>0</v>
      </c>
      <c r="K22" s="15">
        <v>170802526</v>
      </c>
      <c r="M22" s="15">
        <v>180911931831</v>
      </c>
      <c r="O22" s="15">
        <v>180911934519</v>
      </c>
      <c r="Q22" s="15">
        <f t="shared" si="1"/>
        <v>-2688</v>
      </c>
      <c r="S22" s="34"/>
    </row>
    <row r="23" spans="1:19" ht="24" x14ac:dyDescent="0.45">
      <c r="A23" s="24" t="s">
        <v>48</v>
      </c>
      <c r="C23" s="15">
        <v>0</v>
      </c>
      <c r="E23" s="15">
        <v>0</v>
      </c>
      <c r="G23" s="15">
        <v>0</v>
      </c>
      <c r="I23" s="15">
        <f t="shared" si="0"/>
        <v>0</v>
      </c>
      <c r="K23" s="15">
        <v>9731284</v>
      </c>
      <c r="M23" s="15">
        <v>75890093918</v>
      </c>
      <c r="O23" s="15">
        <v>74250568683</v>
      </c>
      <c r="Q23" s="15">
        <f t="shared" si="1"/>
        <v>1639525235</v>
      </c>
      <c r="S23" s="34"/>
    </row>
    <row r="24" spans="1:19" ht="24" x14ac:dyDescent="0.45">
      <c r="A24" s="24" t="s">
        <v>84</v>
      </c>
      <c r="C24" s="15">
        <v>0</v>
      </c>
      <c r="E24" s="15">
        <v>0</v>
      </c>
      <c r="G24" s="15">
        <v>0</v>
      </c>
      <c r="I24" s="15">
        <f t="shared" si="0"/>
        <v>0</v>
      </c>
      <c r="K24" s="15">
        <v>27458738</v>
      </c>
      <c r="M24" s="15">
        <v>26305468133</v>
      </c>
      <c r="O24" s="15">
        <v>26305471004</v>
      </c>
      <c r="Q24" s="15">
        <f t="shared" si="1"/>
        <v>-2871</v>
      </c>
      <c r="S24" s="34"/>
    </row>
    <row r="25" spans="1:19" ht="24" x14ac:dyDescent="0.45">
      <c r="A25" s="24" t="s">
        <v>51</v>
      </c>
      <c r="C25" s="15">
        <v>0</v>
      </c>
      <c r="E25" s="15">
        <v>0</v>
      </c>
      <c r="G25" s="15">
        <v>0</v>
      </c>
      <c r="I25" s="15">
        <f t="shared" si="0"/>
        <v>0</v>
      </c>
      <c r="K25" s="15">
        <v>71304256</v>
      </c>
      <c r="M25" s="15">
        <v>155514924221</v>
      </c>
      <c r="O25" s="15">
        <v>169510557127</v>
      </c>
      <c r="Q25" s="15">
        <f t="shared" si="1"/>
        <v>-13995632906</v>
      </c>
      <c r="S25" s="34"/>
    </row>
    <row r="26" spans="1:19" ht="24" x14ac:dyDescent="0.45">
      <c r="A26" s="24" t="s">
        <v>82</v>
      </c>
      <c r="C26" s="15">
        <v>0</v>
      </c>
      <c r="E26" s="15">
        <v>0</v>
      </c>
      <c r="G26" s="15">
        <v>0</v>
      </c>
      <c r="I26" s="15">
        <f t="shared" si="0"/>
        <v>0</v>
      </c>
      <c r="K26" s="15">
        <v>200000</v>
      </c>
      <c r="M26" s="15">
        <v>1024022656</v>
      </c>
      <c r="O26" s="15">
        <v>946696315</v>
      </c>
      <c r="Q26" s="15">
        <f t="shared" si="1"/>
        <v>77326341</v>
      </c>
      <c r="S26" s="34"/>
    </row>
    <row r="27" spans="1:19" ht="24" x14ac:dyDescent="0.45">
      <c r="A27" s="24" t="s">
        <v>101</v>
      </c>
      <c r="C27" s="15">
        <v>0</v>
      </c>
      <c r="E27" s="15">
        <v>0</v>
      </c>
      <c r="G27" s="15">
        <v>0</v>
      </c>
      <c r="I27" s="15">
        <f t="shared" si="0"/>
        <v>0</v>
      </c>
      <c r="K27" s="15">
        <v>30000</v>
      </c>
      <c r="M27" s="15">
        <v>578394189</v>
      </c>
      <c r="O27" s="15">
        <v>527591260</v>
      </c>
      <c r="Q27" s="15">
        <f t="shared" si="1"/>
        <v>50802929</v>
      </c>
      <c r="S27" s="34"/>
    </row>
    <row r="28" spans="1:19" ht="24" x14ac:dyDescent="0.45">
      <c r="A28" s="24" t="s">
        <v>73</v>
      </c>
      <c r="C28" s="15">
        <v>0</v>
      </c>
      <c r="E28" s="15">
        <v>0</v>
      </c>
      <c r="G28" s="15">
        <v>0</v>
      </c>
      <c r="I28" s="15">
        <f t="shared" si="0"/>
        <v>0</v>
      </c>
      <c r="K28" s="15">
        <v>2457000</v>
      </c>
      <c r="M28" s="15">
        <v>20552402507</v>
      </c>
      <c r="O28" s="15">
        <v>25135856190</v>
      </c>
      <c r="Q28" s="15">
        <f t="shared" si="1"/>
        <v>-4583453683</v>
      </c>
      <c r="S28" s="34"/>
    </row>
    <row r="29" spans="1:19" ht="24" x14ac:dyDescent="0.45">
      <c r="A29" s="24" t="s">
        <v>46</v>
      </c>
      <c r="C29" s="15">
        <v>0</v>
      </c>
      <c r="E29" s="15">
        <v>0</v>
      </c>
      <c r="G29" s="15">
        <v>0</v>
      </c>
      <c r="I29" s="15">
        <f t="shared" si="0"/>
        <v>0</v>
      </c>
      <c r="K29" s="15">
        <v>1439201</v>
      </c>
      <c r="M29" s="15">
        <v>21508047722</v>
      </c>
      <c r="O29" s="15">
        <v>16096338443</v>
      </c>
      <c r="Q29" s="15">
        <f t="shared" si="1"/>
        <v>5411709279</v>
      </c>
      <c r="S29" s="34"/>
    </row>
    <row r="30" spans="1:19" ht="24" x14ac:dyDescent="0.45">
      <c r="A30" s="24" t="s">
        <v>95</v>
      </c>
      <c r="C30" s="15">
        <v>0</v>
      </c>
      <c r="E30" s="15">
        <v>0</v>
      </c>
      <c r="G30" s="15">
        <v>0</v>
      </c>
      <c r="I30" s="15">
        <f t="shared" si="0"/>
        <v>0</v>
      </c>
      <c r="K30" s="15">
        <v>10000</v>
      </c>
      <c r="M30" s="15">
        <v>499409497</v>
      </c>
      <c r="O30" s="15">
        <v>387521899</v>
      </c>
      <c r="Q30" s="15">
        <f t="shared" si="1"/>
        <v>111887598</v>
      </c>
      <c r="S30" s="34"/>
    </row>
    <row r="31" spans="1:19" ht="24" x14ac:dyDescent="0.45">
      <c r="A31" s="24" t="s">
        <v>66</v>
      </c>
      <c r="C31" s="15">
        <v>0</v>
      </c>
      <c r="E31" s="15">
        <v>0</v>
      </c>
      <c r="G31" s="15">
        <v>0</v>
      </c>
      <c r="I31" s="15">
        <f t="shared" si="0"/>
        <v>0</v>
      </c>
      <c r="K31" s="15">
        <v>100000</v>
      </c>
      <c r="M31" s="15">
        <v>9257879100</v>
      </c>
      <c r="O31" s="15">
        <v>13931470800</v>
      </c>
      <c r="Q31" s="15">
        <f t="shared" si="1"/>
        <v>-4673591700</v>
      </c>
      <c r="S31" s="34"/>
    </row>
    <row r="32" spans="1:19" ht="24" x14ac:dyDescent="0.45">
      <c r="A32" s="24" t="s">
        <v>69</v>
      </c>
      <c r="C32" s="15">
        <v>1</v>
      </c>
      <c r="E32" s="15">
        <v>1</v>
      </c>
      <c r="G32" s="15">
        <v>14658</v>
      </c>
      <c r="I32" s="15">
        <f t="shared" si="0"/>
        <v>-14657</v>
      </c>
      <c r="K32" s="15">
        <v>1811650</v>
      </c>
      <c r="M32" s="15">
        <v>41600273648</v>
      </c>
      <c r="O32" s="15">
        <v>28338203234</v>
      </c>
      <c r="Q32" s="15">
        <f t="shared" si="1"/>
        <v>13262070414</v>
      </c>
      <c r="S32" s="34"/>
    </row>
    <row r="33" spans="1:19" ht="24" x14ac:dyDescent="0.45">
      <c r="A33" s="24" t="s">
        <v>115</v>
      </c>
      <c r="C33" s="15">
        <v>488750</v>
      </c>
      <c r="E33" s="15">
        <v>12827508441</v>
      </c>
      <c r="G33" s="15">
        <v>11318261350</v>
      </c>
      <c r="I33" s="15">
        <f t="shared" si="0"/>
        <v>1509247091</v>
      </c>
      <c r="K33" s="15">
        <v>488750</v>
      </c>
      <c r="M33" s="15">
        <v>12827508441</v>
      </c>
      <c r="O33" s="15">
        <v>11318261350</v>
      </c>
      <c r="Q33" s="15">
        <f t="shared" si="1"/>
        <v>1509247091</v>
      </c>
      <c r="S33" s="34"/>
    </row>
    <row r="34" spans="1:19" ht="24" x14ac:dyDescent="0.45">
      <c r="A34" s="24" t="s">
        <v>68</v>
      </c>
      <c r="C34" s="15">
        <v>0</v>
      </c>
      <c r="E34" s="15">
        <v>0</v>
      </c>
      <c r="G34" s="15">
        <v>0</v>
      </c>
      <c r="I34" s="15">
        <f t="shared" si="0"/>
        <v>0</v>
      </c>
      <c r="K34" s="15">
        <v>562499</v>
      </c>
      <c r="M34" s="15">
        <v>4935954822</v>
      </c>
      <c r="O34" s="15">
        <v>5542438265</v>
      </c>
      <c r="Q34" s="15">
        <f t="shared" si="1"/>
        <v>-606483443</v>
      </c>
      <c r="S34" s="34"/>
    </row>
    <row r="35" spans="1:19" ht="24" x14ac:dyDescent="0.45">
      <c r="A35" s="24" t="s">
        <v>49</v>
      </c>
      <c r="C35" s="15">
        <v>3194645</v>
      </c>
      <c r="E35" s="15">
        <v>9013352035</v>
      </c>
      <c r="G35" s="15">
        <v>6886041471</v>
      </c>
      <c r="I35" s="15">
        <f t="shared" si="0"/>
        <v>2127310564</v>
      </c>
      <c r="K35" s="15">
        <v>28194649</v>
      </c>
      <c r="M35" s="15">
        <v>59643928981</v>
      </c>
      <c r="O35" s="15">
        <v>60820255638</v>
      </c>
      <c r="Q35" s="15">
        <f t="shared" si="1"/>
        <v>-1176326657</v>
      </c>
      <c r="S35" s="34"/>
    </row>
    <row r="36" spans="1:19" ht="24" x14ac:dyDescent="0.45">
      <c r="A36" s="24" t="s">
        <v>83</v>
      </c>
      <c r="C36" s="15">
        <v>0</v>
      </c>
      <c r="E36" s="15">
        <v>0</v>
      </c>
      <c r="G36" s="15">
        <v>0</v>
      </c>
      <c r="I36" s="15">
        <f t="shared" si="0"/>
        <v>0</v>
      </c>
      <c r="K36" s="15">
        <v>17991111</v>
      </c>
      <c r="M36" s="15">
        <v>156972434751</v>
      </c>
      <c r="O36" s="15">
        <v>156972443475</v>
      </c>
      <c r="Q36" s="15">
        <f t="shared" si="1"/>
        <v>-8724</v>
      </c>
      <c r="S36" s="34"/>
    </row>
    <row r="37" spans="1:19" ht="24" x14ac:dyDescent="0.45">
      <c r="A37" s="24" t="s">
        <v>67</v>
      </c>
      <c r="C37" s="15">
        <v>0</v>
      </c>
      <c r="E37" s="15">
        <v>0</v>
      </c>
      <c r="G37" s="15">
        <v>0</v>
      </c>
      <c r="I37" s="15">
        <f t="shared" si="0"/>
        <v>0</v>
      </c>
      <c r="K37" s="15">
        <v>1000000</v>
      </c>
      <c r="M37" s="15">
        <v>68924675718</v>
      </c>
      <c r="O37" s="15">
        <v>44671995400</v>
      </c>
      <c r="Q37" s="15">
        <f t="shared" si="1"/>
        <v>24252680318</v>
      </c>
      <c r="S37" s="34"/>
    </row>
    <row r="38" spans="1:19" ht="24" x14ac:dyDescent="0.45">
      <c r="A38" s="24" t="s">
        <v>63</v>
      </c>
      <c r="C38" s="15">
        <v>0</v>
      </c>
      <c r="E38" s="15">
        <v>0</v>
      </c>
      <c r="G38" s="15">
        <v>0</v>
      </c>
      <c r="I38" s="15">
        <f t="shared" si="0"/>
        <v>0</v>
      </c>
      <c r="K38" s="15">
        <v>4500000</v>
      </c>
      <c r="M38" s="15">
        <v>75286028610</v>
      </c>
      <c r="O38" s="15">
        <v>84571172100</v>
      </c>
      <c r="Q38" s="15">
        <f t="shared" si="1"/>
        <v>-9285143490</v>
      </c>
      <c r="S38" s="34"/>
    </row>
    <row r="39" spans="1:19" ht="24" x14ac:dyDescent="0.45">
      <c r="A39" s="24" t="s">
        <v>77</v>
      </c>
      <c r="C39" s="15">
        <v>0</v>
      </c>
      <c r="E39" s="15">
        <v>0</v>
      </c>
      <c r="G39" s="15">
        <v>0</v>
      </c>
      <c r="I39" s="15">
        <f t="shared" si="0"/>
        <v>0</v>
      </c>
      <c r="K39" s="15">
        <v>200000</v>
      </c>
      <c r="M39" s="15">
        <v>11486517528</v>
      </c>
      <c r="O39" s="15">
        <v>8336148496</v>
      </c>
      <c r="Q39" s="15">
        <f t="shared" si="1"/>
        <v>3150369032</v>
      </c>
      <c r="S39" s="34"/>
    </row>
    <row r="40" spans="1:19" ht="24" x14ac:dyDescent="0.45">
      <c r="A40" s="24" t="s">
        <v>100</v>
      </c>
      <c r="C40" s="15">
        <v>0</v>
      </c>
      <c r="E40" s="15">
        <v>0</v>
      </c>
      <c r="G40" s="15">
        <v>0</v>
      </c>
      <c r="I40" s="15">
        <f t="shared" si="0"/>
        <v>0</v>
      </c>
      <c r="K40" s="15">
        <v>600000</v>
      </c>
      <c r="M40" s="15">
        <v>5367239305</v>
      </c>
      <c r="O40" s="15">
        <v>3889333640</v>
      </c>
      <c r="Q40" s="15">
        <f t="shared" si="1"/>
        <v>1477905665</v>
      </c>
      <c r="S40" s="34"/>
    </row>
    <row r="41" spans="1:19" ht="24.75" thickBot="1" x14ac:dyDescent="0.5">
      <c r="A41" s="24" t="s">
        <v>72</v>
      </c>
      <c r="C41" s="15">
        <v>0</v>
      </c>
      <c r="E41" s="15">
        <v>0</v>
      </c>
      <c r="G41" s="15">
        <v>0</v>
      </c>
      <c r="I41" s="15">
        <f t="shared" ref="I41" si="2">+E41-G41</f>
        <v>0</v>
      </c>
      <c r="K41" s="15">
        <v>30000</v>
      </c>
      <c r="M41" s="15">
        <v>648149641</v>
      </c>
      <c r="O41" s="15">
        <v>603101706</v>
      </c>
      <c r="Q41" s="15">
        <f t="shared" si="1"/>
        <v>45047935</v>
      </c>
      <c r="S41" s="34"/>
    </row>
    <row r="42" spans="1:19" ht="24.75" thickBot="1" x14ac:dyDescent="0.25">
      <c r="E42" s="16">
        <f>SUM(E8:E41)</f>
        <v>21840860477</v>
      </c>
      <c r="F42" s="17"/>
      <c r="G42" s="16">
        <f>SUM(G8:G41)</f>
        <v>18204317479</v>
      </c>
      <c r="H42" s="17"/>
      <c r="I42" s="16">
        <f>SUM(I8:I41)</f>
        <v>3636542998</v>
      </c>
      <c r="J42" s="17"/>
      <c r="K42" s="17" t="s">
        <v>15</v>
      </c>
      <c r="L42" s="17"/>
      <c r="M42" s="16">
        <f>SUM(M8:M41)</f>
        <v>1918560881521</v>
      </c>
      <c r="N42" s="17"/>
      <c r="O42" s="16">
        <f>SUM(O8:O41)</f>
        <v>1982010655388</v>
      </c>
      <c r="P42" s="17"/>
      <c r="Q42" s="16">
        <f>SUM(Q8:Q41)</f>
        <v>-63449773867</v>
      </c>
    </row>
    <row r="43" spans="1:19" ht="23.25" thickTop="1" x14ac:dyDescent="0.2"/>
    <row r="45" spans="1:19" x14ac:dyDescent="0.45">
      <c r="I45" s="35"/>
    </row>
  </sheetData>
  <mergeCells count="6">
    <mergeCell ref="A2:Q2"/>
    <mergeCell ref="A3:Q3"/>
    <mergeCell ref="A4:Q4"/>
    <mergeCell ref="A6:A7"/>
    <mergeCell ref="C6:I6"/>
    <mergeCell ref="K6:Q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77B8-2A45-4D3D-9AD0-78F35EBB7EDD}">
  <dimension ref="A1:Q48"/>
  <sheetViews>
    <sheetView rightToLeft="1" zoomScale="85" zoomScaleNormal="85" workbookViewId="0">
      <selection activeCell="A2" sqref="A2:Q2"/>
    </sheetView>
  </sheetViews>
  <sheetFormatPr defaultRowHeight="18.75" x14ac:dyDescent="0.2"/>
  <cols>
    <col min="1" max="1" width="37.375" style="3" bestFit="1" customWidth="1"/>
    <col min="2" max="2" width="0.875" style="3" customWidth="1"/>
    <col min="3" max="3" width="16.625" style="3" customWidth="1"/>
    <col min="4" max="4" width="0.875" style="3" customWidth="1"/>
    <col min="5" max="5" width="20.125" style="3" customWidth="1"/>
    <col min="6" max="6" width="0.875" style="3" customWidth="1"/>
    <col min="7" max="7" width="20.125" style="3" customWidth="1"/>
    <col min="8" max="8" width="0.875" style="3" customWidth="1"/>
    <col min="9" max="9" width="30.25" style="3" bestFit="1" customWidth="1"/>
    <col min="10" max="10" width="0.875" style="3" customWidth="1"/>
    <col min="11" max="11" width="16.625" style="3" customWidth="1"/>
    <col min="12" max="12" width="0.875" style="3" customWidth="1"/>
    <col min="13" max="13" width="20.125" style="3" customWidth="1"/>
    <col min="14" max="14" width="0.875" style="3" customWidth="1"/>
    <col min="15" max="15" width="20.125" style="3" customWidth="1"/>
    <col min="16" max="16" width="0.875" style="3" customWidth="1"/>
    <col min="17" max="17" width="29.75" style="3" customWidth="1"/>
    <col min="18" max="18" width="0.875" style="3" customWidth="1"/>
    <col min="19" max="16384" width="9" style="3"/>
  </cols>
  <sheetData>
    <row r="1" spans="1:17" x14ac:dyDescent="0.2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ht="26.25" x14ac:dyDescent="0.2">
      <c r="A2" s="68" t="str">
        <f>+سهام!A2</f>
        <v>صندوق سرمایه‌گذاری بخشی صنایع مفید - معدن</v>
      </c>
      <c r="B2" s="68" t="s">
        <v>0</v>
      </c>
      <c r="C2" s="68" t="s">
        <v>0</v>
      </c>
      <c r="D2" s="68" t="s">
        <v>0</v>
      </c>
      <c r="E2" s="68" t="s">
        <v>0</v>
      </c>
      <c r="F2" s="68" t="s">
        <v>0</v>
      </c>
      <c r="G2" s="68" t="s">
        <v>0</v>
      </c>
      <c r="H2" s="68" t="s">
        <v>0</v>
      </c>
      <c r="I2" s="68" t="s">
        <v>0</v>
      </c>
      <c r="J2" s="68" t="s">
        <v>0</v>
      </c>
      <c r="K2" s="68" t="s">
        <v>0</v>
      </c>
      <c r="L2" s="68" t="s">
        <v>0</v>
      </c>
      <c r="M2" s="68" t="s">
        <v>0</v>
      </c>
      <c r="N2" s="68" t="s">
        <v>0</v>
      </c>
      <c r="O2" s="68" t="s">
        <v>0</v>
      </c>
      <c r="P2" s="68" t="s">
        <v>0</v>
      </c>
      <c r="Q2" s="68" t="s">
        <v>0</v>
      </c>
    </row>
    <row r="3" spans="1:17" ht="26.25" x14ac:dyDescent="0.2">
      <c r="A3" s="68" t="s">
        <v>22</v>
      </c>
      <c r="B3" s="68" t="s">
        <v>22</v>
      </c>
      <c r="C3" s="68" t="s">
        <v>22</v>
      </c>
      <c r="D3" s="68" t="s">
        <v>22</v>
      </c>
      <c r="E3" s="68" t="s">
        <v>22</v>
      </c>
      <c r="F3" s="68" t="s">
        <v>22</v>
      </c>
      <c r="G3" s="68" t="s">
        <v>22</v>
      </c>
      <c r="H3" s="68" t="s">
        <v>22</v>
      </c>
      <c r="I3" s="68" t="s">
        <v>22</v>
      </c>
      <c r="J3" s="68" t="s">
        <v>22</v>
      </c>
      <c r="K3" s="68" t="s">
        <v>22</v>
      </c>
      <c r="L3" s="68" t="s">
        <v>22</v>
      </c>
      <c r="M3" s="68" t="s">
        <v>22</v>
      </c>
      <c r="N3" s="68" t="s">
        <v>22</v>
      </c>
      <c r="O3" s="68" t="s">
        <v>22</v>
      </c>
      <c r="P3" s="68" t="s">
        <v>22</v>
      </c>
      <c r="Q3" s="68" t="s">
        <v>22</v>
      </c>
    </row>
    <row r="4" spans="1:17" ht="26.25" x14ac:dyDescent="0.2">
      <c r="A4" s="68" t="str">
        <f>+سهام!A4</f>
        <v>برای ماه منتهی به 1405/06/31</v>
      </c>
      <c r="B4" s="68" t="s">
        <v>2</v>
      </c>
      <c r="C4" s="68" t="s">
        <v>2</v>
      </c>
      <c r="D4" s="68" t="s">
        <v>2</v>
      </c>
      <c r="E4" s="68" t="s">
        <v>2</v>
      </c>
      <c r="F4" s="68" t="s">
        <v>2</v>
      </c>
      <c r="G4" s="68" t="s">
        <v>2</v>
      </c>
      <c r="H4" s="68" t="s">
        <v>2</v>
      </c>
      <c r="I4" s="68" t="s">
        <v>2</v>
      </c>
      <c r="J4" s="68" t="s">
        <v>2</v>
      </c>
      <c r="K4" s="68" t="s">
        <v>2</v>
      </c>
      <c r="L4" s="68" t="s">
        <v>2</v>
      </c>
      <c r="M4" s="68" t="s">
        <v>2</v>
      </c>
      <c r="N4" s="68" t="s">
        <v>2</v>
      </c>
      <c r="O4" s="68" t="s">
        <v>2</v>
      </c>
      <c r="P4" s="68" t="s">
        <v>2</v>
      </c>
      <c r="Q4" s="68" t="s">
        <v>2</v>
      </c>
    </row>
    <row r="6" spans="1:17" ht="27" thickBot="1" x14ac:dyDescent="0.25">
      <c r="A6" s="69" t="s">
        <v>3</v>
      </c>
      <c r="C6" s="69" t="s">
        <v>24</v>
      </c>
      <c r="D6" s="69" t="s">
        <v>24</v>
      </c>
      <c r="E6" s="69" t="s">
        <v>24</v>
      </c>
      <c r="F6" s="69" t="s">
        <v>24</v>
      </c>
      <c r="G6" s="69" t="s">
        <v>24</v>
      </c>
      <c r="H6" s="69" t="s">
        <v>24</v>
      </c>
      <c r="I6" s="69" t="s">
        <v>24</v>
      </c>
      <c r="K6" s="69" t="s">
        <v>25</v>
      </c>
      <c r="L6" s="69" t="s">
        <v>25</v>
      </c>
      <c r="M6" s="69" t="s">
        <v>25</v>
      </c>
      <c r="N6" s="69" t="s">
        <v>25</v>
      </c>
      <c r="O6" s="69" t="s">
        <v>25</v>
      </c>
      <c r="P6" s="69" t="s">
        <v>25</v>
      </c>
      <c r="Q6" s="69" t="s">
        <v>25</v>
      </c>
    </row>
    <row r="7" spans="1:17" ht="27" thickBot="1" x14ac:dyDescent="0.25">
      <c r="A7" s="69" t="s">
        <v>3</v>
      </c>
      <c r="C7" s="32" t="s">
        <v>7</v>
      </c>
      <c r="E7" s="32" t="s">
        <v>30</v>
      </c>
      <c r="G7" s="32" t="s">
        <v>31</v>
      </c>
      <c r="I7" s="32" t="s">
        <v>32</v>
      </c>
      <c r="K7" s="32" t="s">
        <v>7</v>
      </c>
      <c r="M7" s="32" t="s">
        <v>30</v>
      </c>
      <c r="O7" s="32" t="s">
        <v>31</v>
      </c>
      <c r="Q7" s="32" t="s">
        <v>32</v>
      </c>
    </row>
    <row r="8" spans="1:17" ht="24" customHeight="1" x14ac:dyDescent="0.2">
      <c r="A8" s="20" t="s">
        <v>116</v>
      </c>
      <c r="C8" s="3">
        <v>2000395</v>
      </c>
      <c r="E8" s="3">
        <v>27074471752</v>
      </c>
      <c r="G8" s="3">
        <v>30862940053</v>
      </c>
      <c r="I8" s="52">
        <f>+E8-G8</f>
        <v>-3788468301</v>
      </c>
      <c r="K8" s="45">
        <v>2000395</v>
      </c>
      <c r="L8" s="45"/>
      <c r="M8" s="45">
        <v>27074471752</v>
      </c>
      <c r="N8" s="45"/>
      <c r="O8" s="45">
        <v>30862940053</v>
      </c>
      <c r="Q8" s="3">
        <f>+M8-O8</f>
        <v>-3788468301</v>
      </c>
    </row>
    <row r="9" spans="1:17" ht="24" customHeight="1" x14ac:dyDescent="0.2">
      <c r="A9" s="20" t="s">
        <v>80</v>
      </c>
      <c r="C9" s="3">
        <v>2000000</v>
      </c>
      <c r="E9" s="3">
        <v>8593058200</v>
      </c>
      <c r="G9" s="3">
        <v>6965735400</v>
      </c>
      <c r="I9" s="54">
        <f t="shared" ref="I9:I36" si="0">+E9-G9</f>
        <v>1627322800</v>
      </c>
      <c r="K9" s="45">
        <v>2000000</v>
      </c>
      <c r="L9" s="45"/>
      <c r="M9" s="45">
        <v>8593058200</v>
      </c>
      <c r="N9" s="45"/>
      <c r="O9" s="45">
        <v>4443360508</v>
      </c>
      <c r="Q9" s="48">
        <f t="shared" ref="Q9:Q41" si="1">+M9-O9</f>
        <v>4149697692</v>
      </c>
    </row>
    <row r="10" spans="1:17" ht="24" customHeight="1" x14ac:dyDescent="0.2">
      <c r="A10" s="20" t="s">
        <v>91</v>
      </c>
      <c r="C10" s="3">
        <v>8656417</v>
      </c>
      <c r="E10" s="3">
        <v>52310072640</v>
      </c>
      <c r="G10" s="3">
        <v>49389641655</v>
      </c>
      <c r="I10" s="54">
        <f t="shared" si="0"/>
        <v>2920430985</v>
      </c>
      <c r="K10" s="45">
        <v>8656417</v>
      </c>
      <c r="L10" s="45"/>
      <c r="M10" s="45">
        <v>52310072640</v>
      </c>
      <c r="N10" s="45"/>
      <c r="O10" s="45">
        <v>40183087714</v>
      </c>
      <c r="Q10" s="48">
        <f t="shared" si="1"/>
        <v>12126984926</v>
      </c>
    </row>
    <row r="11" spans="1:17" ht="24" customHeight="1" x14ac:dyDescent="0.2">
      <c r="A11" s="20" t="s">
        <v>109</v>
      </c>
      <c r="C11" s="3">
        <v>900000</v>
      </c>
      <c r="E11" s="3">
        <v>6519213900</v>
      </c>
      <c r="G11" s="3">
        <v>4689365967</v>
      </c>
      <c r="I11" s="54">
        <f t="shared" si="0"/>
        <v>1829847933</v>
      </c>
      <c r="K11" s="45">
        <v>900000</v>
      </c>
      <c r="L11" s="45"/>
      <c r="M11" s="45">
        <v>6519213900</v>
      </c>
      <c r="N11" s="45"/>
      <c r="O11" s="45">
        <v>4689365967</v>
      </c>
      <c r="Q11" s="48">
        <f t="shared" si="1"/>
        <v>1829847933</v>
      </c>
    </row>
    <row r="12" spans="1:17" s="55" customFormat="1" ht="24" customHeight="1" x14ac:dyDescent="0.2">
      <c r="A12" s="20" t="s">
        <v>89</v>
      </c>
      <c r="C12" s="55">
        <v>6400000</v>
      </c>
      <c r="E12" s="55">
        <v>78619536640</v>
      </c>
      <c r="G12" s="55">
        <v>71760966400</v>
      </c>
      <c r="I12" s="55">
        <f t="shared" ref="I12:I25" si="2">+E12-G12</f>
        <v>6858570240</v>
      </c>
      <c r="K12" s="55">
        <v>6400000</v>
      </c>
      <c r="M12" s="55">
        <v>78619536640</v>
      </c>
      <c r="O12" s="55">
        <v>69129671770</v>
      </c>
      <c r="Q12" s="55">
        <f t="shared" ref="Q12:Q25" si="3">+M12-O12</f>
        <v>9489864870</v>
      </c>
    </row>
    <row r="13" spans="1:17" s="55" customFormat="1" ht="24" customHeight="1" x14ac:dyDescent="0.2">
      <c r="A13" s="20" t="s">
        <v>65</v>
      </c>
      <c r="C13" s="55">
        <v>77007259</v>
      </c>
      <c r="E13" s="55">
        <v>686943816063</v>
      </c>
      <c r="G13" s="55">
        <v>562191590468</v>
      </c>
      <c r="I13" s="55">
        <f t="shared" si="2"/>
        <v>124752225595</v>
      </c>
      <c r="K13" s="55">
        <v>77007259</v>
      </c>
      <c r="M13" s="55">
        <v>686943816063</v>
      </c>
      <c r="O13" s="55">
        <v>410529808349</v>
      </c>
      <c r="Q13" s="55">
        <f t="shared" si="3"/>
        <v>276414007714</v>
      </c>
    </row>
    <row r="14" spans="1:17" s="55" customFormat="1" ht="24" customHeight="1" x14ac:dyDescent="0.2">
      <c r="A14" s="20" t="s">
        <v>64</v>
      </c>
      <c r="C14" s="55">
        <v>5300000</v>
      </c>
      <c r="E14" s="55">
        <v>107389413020</v>
      </c>
      <c r="G14" s="55">
        <v>99763818070</v>
      </c>
      <c r="I14" s="55">
        <f t="shared" si="2"/>
        <v>7625594950</v>
      </c>
      <c r="K14" s="55">
        <v>5300000</v>
      </c>
      <c r="M14" s="55">
        <v>107389413020</v>
      </c>
      <c r="O14" s="55">
        <v>74678240284</v>
      </c>
      <c r="Q14" s="55">
        <f t="shared" si="3"/>
        <v>32711172736</v>
      </c>
    </row>
    <row r="15" spans="1:17" s="55" customFormat="1" ht="24" customHeight="1" x14ac:dyDescent="0.2">
      <c r="A15" s="20" t="s">
        <v>117</v>
      </c>
      <c r="C15" s="55">
        <v>900000</v>
      </c>
      <c r="E15" s="55">
        <v>4938527790</v>
      </c>
      <c r="G15" s="55">
        <v>3257590356</v>
      </c>
      <c r="I15" s="55">
        <f t="shared" si="2"/>
        <v>1680937434</v>
      </c>
      <c r="K15" s="55">
        <v>900000</v>
      </c>
      <c r="M15" s="55">
        <v>4938527790</v>
      </c>
      <c r="O15" s="55">
        <v>3257590356</v>
      </c>
      <c r="Q15" s="55">
        <f t="shared" si="3"/>
        <v>1680937434</v>
      </c>
    </row>
    <row r="16" spans="1:17" s="55" customFormat="1" ht="24" customHeight="1" x14ac:dyDescent="0.2">
      <c r="A16" s="20" t="s">
        <v>48</v>
      </c>
      <c r="C16" s="55">
        <v>27000000</v>
      </c>
      <c r="E16" s="55">
        <v>195576417000</v>
      </c>
      <c r="G16" s="55">
        <v>180841207500</v>
      </c>
      <c r="I16" s="55">
        <f t="shared" si="2"/>
        <v>14735209500</v>
      </c>
      <c r="K16" s="55">
        <v>27000000</v>
      </c>
      <c r="M16" s="55">
        <v>195576417000</v>
      </c>
      <c r="O16" s="55">
        <v>157497937103</v>
      </c>
      <c r="Q16" s="55">
        <f t="shared" si="3"/>
        <v>38078479897</v>
      </c>
    </row>
    <row r="17" spans="1:17" s="55" customFormat="1" ht="24" customHeight="1" x14ac:dyDescent="0.2">
      <c r="A17" s="20" t="s">
        <v>61</v>
      </c>
      <c r="C17" s="55">
        <v>85000000</v>
      </c>
      <c r="E17" s="55">
        <v>570158342000</v>
      </c>
      <c r="G17" s="55">
        <v>404002730500</v>
      </c>
      <c r="I17" s="55">
        <f t="shared" si="2"/>
        <v>166155611500</v>
      </c>
      <c r="K17" s="55">
        <v>85000000</v>
      </c>
      <c r="M17" s="55">
        <v>570158342000</v>
      </c>
      <c r="O17" s="55">
        <v>329713828006</v>
      </c>
      <c r="Q17" s="55">
        <f t="shared" si="3"/>
        <v>240444513994</v>
      </c>
    </row>
    <row r="18" spans="1:17" s="55" customFormat="1" ht="24" customHeight="1" x14ac:dyDescent="0.2">
      <c r="A18" s="20" t="s">
        <v>96</v>
      </c>
      <c r="C18" s="55">
        <v>1000000</v>
      </c>
      <c r="E18" s="55">
        <v>38629071100</v>
      </c>
      <c r="G18" s="55">
        <v>34501227900</v>
      </c>
      <c r="I18" s="55">
        <f t="shared" si="2"/>
        <v>4127843200</v>
      </c>
      <c r="K18" s="55">
        <v>1000000</v>
      </c>
      <c r="M18" s="55">
        <v>38629071100</v>
      </c>
      <c r="O18" s="55">
        <v>21727728820</v>
      </c>
      <c r="Q18" s="55">
        <f t="shared" si="3"/>
        <v>16901342280</v>
      </c>
    </row>
    <row r="19" spans="1:17" s="55" customFormat="1" ht="24" customHeight="1" x14ac:dyDescent="0.2">
      <c r="A19" s="20" t="s">
        <v>99</v>
      </c>
      <c r="C19" s="55">
        <v>300000</v>
      </c>
      <c r="E19" s="55">
        <v>5134997250</v>
      </c>
      <c r="G19" s="55">
        <v>5766080970</v>
      </c>
      <c r="I19" s="55">
        <f t="shared" si="2"/>
        <v>-631083720</v>
      </c>
      <c r="K19" s="55">
        <v>300000</v>
      </c>
      <c r="M19" s="55">
        <v>5134997250</v>
      </c>
      <c r="O19" s="55">
        <v>4117858896</v>
      </c>
      <c r="Q19" s="55">
        <f t="shared" si="3"/>
        <v>1017138354</v>
      </c>
    </row>
    <row r="20" spans="1:17" s="55" customFormat="1" ht="24" customHeight="1" x14ac:dyDescent="0.2">
      <c r="A20" s="20" t="s">
        <v>87</v>
      </c>
      <c r="C20" s="55">
        <v>3482877</v>
      </c>
      <c r="E20" s="55">
        <v>89889372924</v>
      </c>
      <c r="G20" s="55">
        <v>102849201777</v>
      </c>
      <c r="I20" s="55">
        <f t="shared" si="2"/>
        <v>-12959828853</v>
      </c>
      <c r="K20" s="55">
        <v>3482877</v>
      </c>
      <c r="M20" s="55">
        <v>89889372924</v>
      </c>
      <c r="O20" s="55">
        <v>71560063259</v>
      </c>
      <c r="Q20" s="55">
        <f t="shared" si="3"/>
        <v>18329309665</v>
      </c>
    </row>
    <row r="21" spans="1:17" s="50" customFormat="1" ht="24" customHeight="1" x14ac:dyDescent="0.2">
      <c r="A21" s="20" t="s">
        <v>118</v>
      </c>
      <c r="C21" s="50">
        <v>100000</v>
      </c>
      <c r="E21" s="50">
        <v>1851575820</v>
      </c>
      <c r="G21" s="50">
        <v>1529062586</v>
      </c>
      <c r="I21" s="55">
        <f t="shared" si="2"/>
        <v>322513234</v>
      </c>
      <c r="J21" s="55"/>
      <c r="K21" s="55">
        <v>100000</v>
      </c>
      <c r="L21" s="55"/>
      <c r="M21" s="55">
        <v>1851575820</v>
      </c>
      <c r="N21" s="55"/>
      <c r="O21" s="55">
        <v>1529062586</v>
      </c>
      <c r="P21" s="55"/>
      <c r="Q21" s="55">
        <f t="shared" si="3"/>
        <v>322513234</v>
      </c>
    </row>
    <row r="22" spans="1:17" s="50" customFormat="1" ht="24" customHeight="1" x14ac:dyDescent="0.2">
      <c r="A22" s="20" t="s">
        <v>70</v>
      </c>
      <c r="C22" s="50">
        <v>6000000</v>
      </c>
      <c r="E22" s="50">
        <v>31792330800</v>
      </c>
      <c r="G22" s="50">
        <v>28220158800</v>
      </c>
      <c r="I22" s="55">
        <f t="shared" si="2"/>
        <v>3572172000</v>
      </c>
      <c r="J22" s="55"/>
      <c r="K22" s="55">
        <v>6000000</v>
      </c>
      <c r="L22" s="55"/>
      <c r="M22" s="55">
        <v>31792330800</v>
      </c>
      <c r="N22" s="55"/>
      <c r="O22" s="55">
        <v>25258108057</v>
      </c>
      <c r="P22" s="55"/>
      <c r="Q22" s="55">
        <f t="shared" si="3"/>
        <v>6534222743</v>
      </c>
    </row>
    <row r="23" spans="1:17" s="50" customFormat="1" ht="24" customHeight="1" x14ac:dyDescent="0.2">
      <c r="A23" s="20" t="s">
        <v>113</v>
      </c>
      <c r="C23" s="50">
        <v>3960000</v>
      </c>
      <c r="E23" s="50">
        <v>44716449096</v>
      </c>
      <c r="G23" s="50">
        <v>38979790775</v>
      </c>
      <c r="I23" s="55">
        <f t="shared" si="2"/>
        <v>5736658321</v>
      </c>
      <c r="J23" s="55"/>
      <c r="K23" s="55">
        <v>3960000</v>
      </c>
      <c r="L23" s="55"/>
      <c r="M23" s="55">
        <v>44716449096</v>
      </c>
      <c r="N23" s="55"/>
      <c r="O23" s="55">
        <v>38979790775</v>
      </c>
      <c r="P23" s="55"/>
      <c r="Q23" s="55">
        <f t="shared" si="3"/>
        <v>5736658321</v>
      </c>
    </row>
    <row r="24" spans="1:17" s="50" customFormat="1" ht="24" customHeight="1" x14ac:dyDescent="0.2">
      <c r="A24" s="20" t="s">
        <v>105</v>
      </c>
      <c r="C24" s="50">
        <v>1670909</v>
      </c>
      <c r="E24" s="50">
        <v>21786026357</v>
      </c>
      <c r="G24" s="50">
        <v>19846174694</v>
      </c>
      <c r="I24" s="55">
        <f t="shared" si="2"/>
        <v>1939851663</v>
      </c>
      <c r="J24" s="55"/>
      <c r="K24" s="55">
        <v>1670909</v>
      </c>
      <c r="L24" s="55"/>
      <c r="M24" s="55">
        <v>21786026357</v>
      </c>
      <c r="N24" s="55"/>
      <c r="O24" s="55">
        <v>20681745171</v>
      </c>
      <c r="P24" s="55"/>
      <c r="Q24" s="55">
        <f t="shared" si="3"/>
        <v>1104281186</v>
      </c>
    </row>
    <row r="25" spans="1:17" s="50" customFormat="1" ht="24" customHeight="1" x14ac:dyDescent="0.2">
      <c r="A25" s="20" t="s">
        <v>111</v>
      </c>
      <c r="C25" s="50">
        <v>110</v>
      </c>
      <c r="E25" s="50">
        <v>849185</v>
      </c>
      <c r="G25" s="50">
        <v>764107</v>
      </c>
      <c r="I25" s="55">
        <f t="shared" si="2"/>
        <v>85078</v>
      </c>
      <c r="J25" s="55"/>
      <c r="K25" s="55">
        <v>110</v>
      </c>
      <c r="L25" s="55"/>
      <c r="M25" s="55">
        <v>849185</v>
      </c>
      <c r="N25" s="55"/>
      <c r="O25" s="55">
        <v>764107</v>
      </c>
      <c r="P25" s="55"/>
      <c r="Q25" s="55">
        <f t="shared" si="3"/>
        <v>85078</v>
      </c>
    </row>
    <row r="26" spans="1:17" s="50" customFormat="1" ht="24" customHeight="1" x14ac:dyDescent="0.2">
      <c r="A26" s="20" t="s">
        <v>114</v>
      </c>
      <c r="C26" s="50">
        <v>473908</v>
      </c>
      <c r="E26" s="50">
        <v>27471694857</v>
      </c>
      <c r="G26" s="50">
        <v>23194538717</v>
      </c>
      <c r="I26" s="54">
        <f t="shared" si="0"/>
        <v>4277156140</v>
      </c>
      <c r="K26" s="50">
        <v>473908</v>
      </c>
      <c r="M26" s="50">
        <v>27471694857</v>
      </c>
      <c r="O26" s="50">
        <v>23194538717</v>
      </c>
      <c r="Q26" s="50">
        <f t="shared" si="1"/>
        <v>4277156140</v>
      </c>
    </row>
    <row r="27" spans="1:17" ht="24" customHeight="1" x14ac:dyDescent="0.2">
      <c r="A27" s="20" t="s">
        <v>104</v>
      </c>
      <c r="C27" s="3">
        <v>200000</v>
      </c>
      <c r="E27" s="3">
        <v>932733800</v>
      </c>
      <c r="G27" s="3">
        <v>827553180</v>
      </c>
      <c r="I27" s="54">
        <f t="shared" si="0"/>
        <v>105180620</v>
      </c>
      <c r="K27" s="45">
        <v>200000</v>
      </c>
      <c r="L27" s="45"/>
      <c r="M27" s="45">
        <v>932733800</v>
      </c>
      <c r="N27" s="45"/>
      <c r="O27" s="45">
        <v>757998836</v>
      </c>
      <c r="Q27" s="50">
        <f t="shared" si="1"/>
        <v>174734964</v>
      </c>
    </row>
    <row r="28" spans="1:17" ht="24" customHeight="1" x14ac:dyDescent="0.2">
      <c r="A28" s="20" t="s">
        <v>62</v>
      </c>
      <c r="C28" s="3">
        <v>40000000</v>
      </c>
      <c r="E28" s="3">
        <v>140505432000</v>
      </c>
      <c r="G28" s="3">
        <v>114428576400</v>
      </c>
      <c r="I28" s="54">
        <f t="shared" si="0"/>
        <v>26076855600</v>
      </c>
      <c r="K28" s="45">
        <v>40000000</v>
      </c>
      <c r="L28" s="45"/>
      <c r="M28" s="45">
        <v>140505432000</v>
      </c>
      <c r="N28" s="45"/>
      <c r="O28" s="45">
        <v>69565288489</v>
      </c>
      <c r="Q28" s="48">
        <f t="shared" si="1"/>
        <v>70940143511</v>
      </c>
    </row>
    <row r="29" spans="1:17" s="44" customFormat="1" ht="24" customHeight="1" x14ac:dyDescent="0.2">
      <c r="A29" s="20" t="s">
        <v>52</v>
      </c>
      <c r="C29" s="44">
        <v>170802524</v>
      </c>
      <c r="E29" s="44">
        <v>472855395165</v>
      </c>
      <c r="G29" s="44">
        <v>421502282357</v>
      </c>
      <c r="I29" s="54">
        <f t="shared" si="0"/>
        <v>51353112808</v>
      </c>
      <c r="K29" s="45">
        <v>170802524</v>
      </c>
      <c r="L29" s="45"/>
      <c r="M29" s="45">
        <v>472855395165</v>
      </c>
      <c r="N29" s="45"/>
      <c r="O29" s="45">
        <v>364202304519</v>
      </c>
      <c r="Q29" s="48">
        <f t="shared" si="1"/>
        <v>108653090646</v>
      </c>
    </row>
    <row r="30" spans="1:17" s="44" customFormat="1" ht="24" customHeight="1" x14ac:dyDescent="0.2">
      <c r="A30" s="20" t="s">
        <v>110</v>
      </c>
      <c r="C30" s="44">
        <v>1000000</v>
      </c>
      <c r="E30" s="44">
        <v>21105582900</v>
      </c>
      <c r="G30" s="44">
        <v>20203276474</v>
      </c>
      <c r="I30" s="54">
        <f t="shared" si="0"/>
        <v>902306426</v>
      </c>
      <c r="K30" s="45">
        <v>1000000</v>
      </c>
      <c r="L30" s="45"/>
      <c r="M30" s="45">
        <v>21105582900</v>
      </c>
      <c r="N30" s="45"/>
      <c r="O30" s="45">
        <v>20203276474</v>
      </c>
      <c r="Q30" s="54">
        <f t="shared" si="1"/>
        <v>902306426</v>
      </c>
    </row>
    <row r="31" spans="1:17" s="54" customFormat="1" ht="24" customHeight="1" x14ac:dyDescent="0.2">
      <c r="A31" s="20" t="s">
        <v>49</v>
      </c>
      <c r="C31" s="54">
        <v>1209880034</v>
      </c>
      <c r="E31" s="54">
        <v>3901714899345</v>
      </c>
      <c r="G31" s="54">
        <v>3463917477006</v>
      </c>
      <c r="I31" s="54">
        <f t="shared" si="0"/>
        <v>437797422339</v>
      </c>
      <c r="K31" s="54">
        <v>1209880034</v>
      </c>
      <c r="M31" s="54">
        <v>3901714899345</v>
      </c>
      <c r="O31" s="54">
        <v>2765171604018</v>
      </c>
      <c r="Q31" s="54">
        <f t="shared" si="1"/>
        <v>1136543295327</v>
      </c>
    </row>
    <row r="32" spans="1:17" s="54" customFormat="1" ht="24" customHeight="1" x14ac:dyDescent="0.2">
      <c r="A32" s="20" t="s">
        <v>78</v>
      </c>
      <c r="C32" s="54">
        <v>10000000</v>
      </c>
      <c r="E32" s="54">
        <v>39492346000</v>
      </c>
      <c r="G32" s="54">
        <v>35126358000</v>
      </c>
      <c r="I32" s="54">
        <f t="shared" si="0"/>
        <v>4365988000</v>
      </c>
      <c r="K32" s="54">
        <v>10000000</v>
      </c>
      <c r="M32" s="54">
        <v>39492346000</v>
      </c>
      <c r="O32" s="54">
        <v>31479636203</v>
      </c>
      <c r="Q32" s="54">
        <f t="shared" si="1"/>
        <v>8012709797</v>
      </c>
    </row>
    <row r="33" spans="1:17" s="44" customFormat="1" ht="24" customHeight="1" x14ac:dyDescent="0.2">
      <c r="A33" s="20" t="s">
        <v>50</v>
      </c>
      <c r="C33" s="44">
        <v>73000000</v>
      </c>
      <c r="E33" s="44">
        <v>431716831600</v>
      </c>
      <c r="G33" s="44">
        <v>341172194100</v>
      </c>
      <c r="I33" s="54">
        <f t="shared" si="0"/>
        <v>90544637500</v>
      </c>
      <c r="K33" s="45">
        <v>73000000</v>
      </c>
      <c r="L33" s="45"/>
      <c r="M33" s="45">
        <v>431716831600</v>
      </c>
      <c r="N33" s="45"/>
      <c r="O33" s="45">
        <v>240993606958</v>
      </c>
      <c r="Q33" s="54">
        <f t="shared" si="1"/>
        <v>190723224642</v>
      </c>
    </row>
    <row r="34" spans="1:17" s="44" customFormat="1" ht="24" customHeight="1" x14ac:dyDescent="0.2">
      <c r="A34" s="20" t="s">
        <v>92</v>
      </c>
      <c r="C34" s="44">
        <v>585000</v>
      </c>
      <c r="E34" s="44">
        <v>3591417077</v>
      </c>
      <c r="G34" s="44">
        <v>3591417076</v>
      </c>
      <c r="I34" s="54">
        <f t="shared" si="0"/>
        <v>1</v>
      </c>
      <c r="K34" s="45">
        <v>585000</v>
      </c>
      <c r="L34" s="45"/>
      <c r="M34" s="45">
        <v>3591417077</v>
      </c>
      <c r="N34" s="45"/>
      <c r="O34" s="45">
        <v>4856607006</v>
      </c>
      <c r="Q34" s="54">
        <f t="shared" si="1"/>
        <v>-1265189929</v>
      </c>
    </row>
    <row r="35" spans="1:17" s="49" customFormat="1" ht="24" customHeight="1" x14ac:dyDescent="0.2">
      <c r="A35" s="20" t="s">
        <v>112</v>
      </c>
      <c r="C35" s="49">
        <v>20000000</v>
      </c>
      <c r="E35" s="49">
        <v>199855000000</v>
      </c>
      <c r="G35" s="49">
        <v>200145000000</v>
      </c>
      <c r="I35" s="54">
        <f t="shared" si="0"/>
        <v>-290000000</v>
      </c>
      <c r="K35" s="49">
        <v>20000000</v>
      </c>
      <c r="M35" s="49">
        <v>199855000000</v>
      </c>
      <c r="O35" s="49">
        <v>200145000000</v>
      </c>
      <c r="Q35" s="54">
        <f t="shared" si="1"/>
        <v>-290000000</v>
      </c>
    </row>
    <row r="36" spans="1:17" s="49" customFormat="1" ht="24" customHeight="1" x14ac:dyDescent="0.2">
      <c r="A36" s="20" t="s">
        <v>98</v>
      </c>
      <c r="C36" s="49">
        <v>1000000</v>
      </c>
      <c r="E36" s="49">
        <v>14387915000</v>
      </c>
      <c r="G36" s="49">
        <v>14576446300</v>
      </c>
      <c r="I36" s="54">
        <f t="shared" si="0"/>
        <v>-188531300</v>
      </c>
      <c r="K36" s="49">
        <v>1000000</v>
      </c>
      <c r="M36" s="49">
        <v>14387915000</v>
      </c>
      <c r="O36" s="49">
        <v>12212931138</v>
      </c>
      <c r="Q36" s="49">
        <f t="shared" si="1"/>
        <v>2174983862</v>
      </c>
    </row>
    <row r="37" spans="1:17" s="49" customFormat="1" ht="24" customHeight="1" x14ac:dyDescent="0.2">
      <c r="A37" s="20" t="s">
        <v>46</v>
      </c>
      <c r="C37" s="49">
        <v>88022612</v>
      </c>
      <c r="E37" s="49">
        <v>2615025384445</v>
      </c>
      <c r="G37" s="49">
        <v>1850740050012</v>
      </c>
      <c r="I37" s="52">
        <f t="shared" ref="I37:I41" si="4">+E37-G37</f>
        <v>764285334433</v>
      </c>
      <c r="K37" s="49">
        <v>88022612</v>
      </c>
      <c r="M37" s="49">
        <v>2615025384445</v>
      </c>
      <c r="O37" s="49">
        <v>969975948659</v>
      </c>
      <c r="Q37" s="49">
        <f t="shared" si="1"/>
        <v>1645049435786</v>
      </c>
    </row>
    <row r="38" spans="1:17" s="43" customFormat="1" ht="24" customHeight="1" x14ac:dyDescent="0.2">
      <c r="A38" s="20" t="s">
        <v>51</v>
      </c>
      <c r="C38" s="43">
        <v>347458735</v>
      </c>
      <c r="E38" s="43">
        <v>951573145981</v>
      </c>
      <c r="G38" s="43">
        <v>972951918391</v>
      </c>
      <c r="I38" s="52">
        <f t="shared" si="4"/>
        <v>-21378772410</v>
      </c>
      <c r="K38" s="45">
        <v>347458735</v>
      </c>
      <c r="L38" s="45"/>
      <c r="M38" s="45">
        <v>951573145981</v>
      </c>
      <c r="N38" s="45"/>
      <c r="O38" s="45">
        <v>864109478874</v>
      </c>
      <c r="Q38" s="49">
        <f t="shared" si="1"/>
        <v>87463667107</v>
      </c>
    </row>
    <row r="39" spans="1:17" s="43" customFormat="1" ht="24" customHeight="1" x14ac:dyDescent="0.2">
      <c r="A39" s="20" t="s">
        <v>69</v>
      </c>
      <c r="C39" s="43">
        <v>3000000</v>
      </c>
      <c r="E39" s="43">
        <v>86744243400</v>
      </c>
      <c r="G39" s="43">
        <v>69210840912</v>
      </c>
      <c r="I39" s="52">
        <f t="shared" si="4"/>
        <v>17533402488</v>
      </c>
      <c r="K39" s="45">
        <v>3000000</v>
      </c>
      <c r="L39" s="45"/>
      <c r="M39" s="45">
        <v>86744243400</v>
      </c>
      <c r="N39" s="45"/>
      <c r="O39" s="45">
        <v>43973473016</v>
      </c>
      <c r="Q39" s="48">
        <f t="shared" si="1"/>
        <v>42770770384</v>
      </c>
    </row>
    <row r="40" spans="1:17" s="43" customFormat="1" ht="24" customHeight="1" x14ac:dyDescent="0.2">
      <c r="A40" s="20" t="s">
        <v>115</v>
      </c>
      <c r="C40" s="43">
        <v>468750</v>
      </c>
      <c r="E40" s="43">
        <v>12256084921</v>
      </c>
      <c r="G40" s="43">
        <v>10855109992</v>
      </c>
      <c r="I40" s="52">
        <f t="shared" si="4"/>
        <v>1400974929</v>
      </c>
      <c r="K40" s="45">
        <v>468750</v>
      </c>
      <c r="L40" s="45"/>
      <c r="M40" s="45">
        <v>12256084921</v>
      </c>
      <c r="N40" s="45"/>
      <c r="O40" s="45">
        <v>10855109992</v>
      </c>
      <c r="Q40" s="48">
        <f t="shared" si="1"/>
        <v>1400974929</v>
      </c>
    </row>
    <row r="41" spans="1:17" s="48" customFormat="1" ht="24" customHeight="1" thickBot="1" x14ac:dyDescent="0.25">
      <c r="A41" s="20" t="s">
        <v>90</v>
      </c>
      <c r="C41" s="48">
        <v>6100000</v>
      </c>
      <c r="E41" s="48">
        <v>88916322430</v>
      </c>
      <c r="G41" s="48">
        <v>72936806350</v>
      </c>
      <c r="I41" s="52">
        <f t="shared" si="4"/>
        <v>15979516080</v>
      </c>
      <c r="K41" s="48">
        <v>6100000</v>
      </c>
      <c r="M41" s="48">
        <v>88916322430</v>
      </c>
      <c r="O41" s="48">
        <v>63222978305</v>
      </c>
      <c r="Q41" s="48">
        <f t="shared" si="1"/>
        <v>25693344125</v>
      </c>
    </row>
    <row r="42" spans="1:17" s="22" customFormat="1" ht="21.75" thickBot="1" x14ac:dyDescent="0.25">
      <c r="E42" s="23">
        <f>SUM(E8:E41)</f>
        <v>10980067970458</v>
      </c>
      <c r="G42" s="23">
        <f>SUM(G8:G41)</f>
        <v>9260797893245</v>
      </c>
      <c r="I42" s="23">
        <f>SUM(I8:I41)</f>
        <v>1719270077213</v>
      </c>
      <c r="K42" s="22" t="s">
        <v>15</v>
      </c>
      <c r="M42" s="23">
        <f>SUM(M8:M41)</f>
        <v>10980067970458</v>
      </c>
      <c r="O42" s="23">
        <f>SUM(O8:O41)</f>
        <v>6993760732985</v>
      </c>
      <c r="Q42" s="23">
        <f>SUM(Q8:Q41)</f>
        <v>3986307237473</v>
      </c>
    </row>
    <row r="43" spans="1:17" ht="19.5" thickTop="1" x14ac:dyDescent="0.2"/>
    <row r="44" spans="1:17" x14ac:dyDescent="0.2">
      <c r="I44" s="55"/>
    </row>
    <row r="48" spans="1:17" x14ac:dyDescent="0.2">
      <c r="I48" s="43"/>
    </row>
  </sheetData>
  <mergeCells count="7">
    <mergeCell ref="A1:Q1"/>
    <mergeCell ref="A2:Q2"/>
    <mergeCell ref="A3:Q3"/>
    <mergeCell ref="A4:Q4"/>
    <mergeCell ref="A6:A7"/>
    <mergeCell ref="C6:I6"/>
    <mergeCell ref="K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سایر درآمدها</vt:lpstr>
      <vt:lpstr>جمع درآمدها</vt:lpstr>
      <vt:lpstr>درآمد سرمایه‌گذاری در سهام</vt:lpstr>
      <vt:lpstr>درآمد سود سهام</vt:lpstr>
      <vt:lpstr>درآمد سپرده بانکی</vt:lpstr>
      <vt:lpstr>سود سپرده بانکی</vt:lpstr>
      <vt:lpstr>درآمد ناشی از فروش</vt:lpstr>
      <vt:lpstr>درآمد ناشی از تغییر قیمت اوراق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Pirzadeh, Keyvan</dc:creator>
  <cp:lastModifiedBy>Pirzadeh, Keyvan</cp:lastModifiedBy>
  <dcterms:created xsi:type="dcterms:W3CDTF">2024-12-24T13:35:10Z</dcterms:created>
  <dcterms:modified xsi:type="dcterms:W3CDTF">2026-09-25T18:40:54Z</dcterms:modified>
</cp:coreProperties>
</file>