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\پرتفوی ماهانه نهایی\"/>
    </mc:Choice>
  </mc:AlternateContent>
  <xr:revisionPtr revIDLastSave="0" documentId="13_ncr:1_{30699B7D-C9AF-4844-A62B-8CBC744C0452}" xr6:coauthVersionLast="47" xr6:coauthVersionMax="47" xr10:uidLastSave="{00000000-0000-0000-0000-000000000000}"/>
  <bookViews>
    <workbookView xWindow="-120" yWindow="-120" windowWidth="29040" windowHeight="15840" firstSheet="3" activeTab="8" xr2:uid="{00000000-000D-0000-FFFF-FFFF00000000}"/>
  </bookViews>
  <sheets>
    <sheet name="سهام" sheetId="1" r:id="rId1"/>
    <sheet name="سپرده" sheetId="6" r:id="rId2"/>
    <sheet name="جمع درآمدها" sheetId="15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درآمد سپرده بانکی" sheetId="1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5" l="1"/>
  <c r="Q46" i="11"/>
  <c r="M46" i="11"/>
  <c r="K46" i="11"/>
  <c r="K45" i="11"/>
  <c r="I46" i="11"/>
  <c r="I45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E46" i="11"/>
  <c r="G46" i="11"/>
  <c r="C46" i="11"/>
  <c r="Q42" i="9"/>
  <c r="O42" i="9"/>
  <c r="M42" i="9"/>
  <c r="I42" i="9"/>
  <c r="G42" i="9"/>
  <c r="E42" i="9"/>
  <c r="E30" i="11"/>
  <c r="E18" i="11"/>
  <c r="E24" i="11"/>
  <c r="E37" i="11"/>
  <c r="E14" i="11"/>
  <c r="E40" i="11"/>
  <c r="E16" i="11"/>
  <c r="E43" i="11"/>
  <c r="G9" i="15"/>
  <c r="C8" i="15"/>
  <c r="K10" i="13"/>
  <c r="K9" i="13"/>
  <c r="K8" i="13"/>
  <c r="G10" i="13"/>
  <c r="G9" i="13"/>
  <c r="G8" i="13"/>
  <c r="I10" i="13"/>
  <c r="E10" i="13"/>
  <c r="O10" i="11"/>
  <c r="S10" i="11" s="1"/>
  <c r="O12" i="11"/>
  <c r="S12" i="11" s="1"/>
  <c r="O19" i="11"/>
  <c r="S19" i="11" s="1"/>
  <c r="O22" i="11"/>
  <c r="S22" i="11" s="1"/>
  <c r="E9" i="11"/>
  <c r="E10" i="11"/>
  <c r="E11" i="11"/>
  <c r="E12" i="11"/>
  <c r="E13" i="11"/>
  <c r="E15" i="11"/>
  <c r="E17" i="11"/>
  <c r="E19" i="11"/>
  <c r="E20" i="11"/>
  <c r="E21" i="11"/>
  <c r="E22" i="11"/>
  <c r="E23" i="11"/>
  <c r="E25" i="11"/>
  <c r="E26" i="11"/>
  <c r="E28" i="11"/>
  <c r="E29" i="11"/>
  <c r="E31" i="11"/>
  <c r="E32" i="11"/>
  <c r="E33" i="11"/>
  <c r="E34" i="11"/>
  <c r="E35" i="11"/>
  <c r="E38" i="11"/>
  <c r="E39" i="11"/>
  <c r="E41" i="11"/>
  <c r="E42" i="11"/>
  <c r="E44" i="11"/>
  <c r="E8" i="11"/>
  <c r="I8" i="11" s="1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8" i="10"/>
  <c r="Q24" i="10" s="1"/>
  <c r="I9" i="10"/>
  <c r="I10" i="10"/>
  <c r="I11" i="10"/>
  <c r="I12" i="10"/>
  <c r="I13" i="10"/>
  <c r="I14" i="10"/>
  <c r="I24" i="10" s="1"/>
  <c r="I15" i="10"/>
  <c r="I16" i="10"/>
  <c r="I17" i="10"/>
  <c r="I18" i="10"/>
  <c r="I19" i="10"/>
  <c r="I20" i="10"/>
  <c r="I21" i="10"/>
  <c r="I8" i="10"/>
  <c r="O24" i="10"/>
  <c r="M24" i="10"/>
  <c r="G24" i="10"/>
  <c r="E24" i="10"/>
  <c r="O26" i="11"/>
  <c r="S26" i="11" s="1"/>
  <c r="O27" i="11"/>
  <c r="S27" i="11" s="1"/>
  <c r="O28" i="11"/>
  <c r="S28" i="11" s="1"/>
  <c r="O29" i="11"/>
  <c r="S29" i="11" s="1"/>
  <c r="O17" i="11"/>
  <c r="S17" i="11" s="1"/>
  <c r="O8" i="11"/>
  <c r="S8" i="11" s="1"/>
  <c r="O30" i="11"/>
  <c r="S30" i="11" s="1"/>
  <c r="O31" i="11"/>
  <c r="S31" i="11" s="1"/>
  <c r="O32" i="11"/>
  <c r="S32" i="11" s="1"/>
  <c r="O18" i="11"/>
  <c r="S18" i="11" s="1"/>
  <c r="O33" i="11"/>
  <c r="S33" i="11" s="1"/>
  <c r="O34" i="11"/>
  <c r="S34" i="11" s="1"/>
  <c r="O9" i="11"/>
  <c r="S9" i="11" s="1"/>
  <c r="O20" i="11"/>
  <c r="S20" i="11" s="1"/>
  <c r="O24" i="11"/>
  <c r="S24" i="11" s="1"/>
  <c r="O35" i="11"/>
  <c r="S35" i="11" s="1"/>
  <c r="O36" i="11"/>
  <c r="S36" i="11" s="1"/>
  <c r="O37" i="11"/>
  <c r="S37" i="11" s="1"/>
  <c r="O11" i="11"/>
  <c r="S11" i="11" s="1"/>
  <c r="O21" i="11"/>
  <c r="S21" i="11" s="1"/>
  <c r="O38" i="11"/>
  <c r="S38" i="11" s="1"/>
  <c r="O13" i="11"/>
  <c r="S13" i="11" s="1"/>
  <c r="O14" i="11"/>
  <c r="S14" i="11" s="1"/>
  <c r="O39" i="11"/>
  <c r="S39" i="11" s="1"/>
  <c r="O15" i="11"/>
  <c r="S15" i="11" s="1"/>
  <c r="O40" i="11"/>
  <c r="S40" i="11" s="1"/>
  <c r="O41" i="11"/>
  <c r="S41" i="11" s="1"/>
  <c r="O23" i="11"/>
  <c r="S23" i="11" s="1"/>
  <c r="O42" i="11"/>
  <c r="S42" i="11" s="1"/>
  <c r="O16" i="11"/>
  <c r="S16" i="11" s="1"/>
  <c r="O43" i="11"/>
  <c r="S43" i="11" s="1"/>
  <c r="O44" i="11"/>
  <c r="S44" i="11" s="1"/>
  <c r="E36" i="11"/>
  <c r="S12" i="8"/>
  <c r="Q12" i="8"/>
  <c r="O12" i="8"/>
  <c r="M12" i="8"/>
  <c r="K12" i="8"/>
  <c r="I12" i="8"/>
  <c r="S10" i="7"/>
  <c r="Q10" i="7"/>
  <c r="O10" i="7"/>
  <c r="M10" i="7"/>
  <c r="K10" i="7"/>
  <c r="I10" i="7"/>
  <c r="S10" i="6"/>
  <c r="Q10" i="6"/>
  <c r="O10" i="6"/>
  <c r="M10" i="6"/>
  <c r="K10" i="6"/>
  <c r="Y44" i="1"/>
  <c r="W44" i="1"/>
  <c r="U44" i="1"/>
  <c r="O44" i="1"/>
  <c r="K44" i="1"/>
  <c r="G44" i="1"/>
  <c r="E44" i="1"/>
  <c r="E27" i="11" l="1"/>
  <c r="K9" i="11" s="1"/>
  <c r="O25" i="11"/>
  <c r="S25" i="11" s="1"/>
  <c r="S46" i="11" s="1"/>
  <c r="U29" i="11" s="1"/>
  <c r="O46" i="11" l="1"/>
  <c r="K24" i="11"/>
  <c r="K11" i="11"/>
  <c r="K23" i="11"/>
  <c r="U20" i="11"/>
  <c r="K40" i="11"/>
  <c r="K15" i="11"/>
  <c r="K25" i="11"/>
  <c r="K33" i="11"/>
  <c r="U36" i="11"/>
  <c r="U25" i="11"/>
  <c r="K41" i="11"/>
  <c r="U28" i="11"/>
  <c r="U30" i="11"/>
  <c r="U38" i="11"/>
  <c r="K27" i="11"/>
  <c r="K12" i="11"/>
  <c r="U16" i="11"/>
  <c r="U33" i="11"/>
  <c r="U10" i="11"/>
  <c r="K39" i="11"/>
  <c r="U44" i="11"/>
  <c r="U19" i="11"/>
  <c r="K28" i="11"/>
  <c r="K31" i="11"/>
  <c r="K14" i="11"/>
  <c r="K10" i="11"/>
  <c r="U41" i="11"/>
  <c r="U18" i="11"/>
  <c r="U15" i="11"/>
  <c r="U17" i="11"/>
  <c r="K19" i="11"/>
  <c r="K16" i="11"/>
  <c r="U11" i="11"/>
  <c r="U31" i="11"/>
  <c r="K35" i="11"/>
  <c r="U14" i="11"/>
  <c r="U27" i="11"/>
  <c r="K43" i="11"/>
  <c r="K36" i="11"/>
  <c r="U13" i="11"/>
  <c r="U23" i="11"/>
  <c r="K22" i="11"/>
  <c r="U22" i="11"/>
  <c r="K20" i="11"/>
  <c r="U26" i="11"/>
  <c r="U24" i="11"/>
  <c r="K32" i="11"/>
  <c r="U42" i="11"/>
  <c r="U35" i="11"/>
  <c r="K26" i="11"/>
  <c r="K44" i="11"/>
  <c r="U21" i="11"/>
  <c r="U40" i="11"/>
  <c r="K30" i="11"/>
  <c r="U32" i="11"/>
  <c r="U34" i="11"/>
  <c r="U37" i="11"/>
  <c r="U9" i="11"/>
  <c r="U8" i="11"/>
  <c r="K13" i="11"/>
  <c r="K21" i="11"/>
  <c r="K29" i="11"/>
  <c r="K37" i="11"/>
  <c r="K8" i="11"/>
  <c r="U43" i="11"/>
  <c r="U12" i="11"/>
  <c r="U39" i="11"/>
  <c r="K42" i="11"/>
  <c r="K38" i="11"/>
  <c r="K18" i="11"/>
  <c r="K17" i="11"/>
  <c r="K34" i="11"/>
  <c r="U46" i="11" l="1"/>
  <c r="C9" i="15"/>
  <c r="E8" i="15" l="1"/>
  <c r="E7" i="15"/>
  <c r="E9" i="15" l="1"/>
</calcChain>
</file>

<file path=xl/sharedStrings.xml><?xml version="1.0" encoding="utf-8"?>
<sst xmlns="http://schemas.openxmlformats.org/spreadsheetml/2006/main" count="401" uniqueCount="104">
  <si>
    <t>صندوق سرمایه‌گذاری بخشی صنایع مفید</t>
  </si>
  <si>
    <t>صورت وضعیت پورتفوی</t>
  </si>
  <si>
    <t>برای ماه منتهی به 1402/08/30</t>
  </si>
  <si>
    <t>نام شرکت</t>
  </si>
  <si>
    <t>1402/07/30</t>
  </si>
  <si>
    <t>تغییرات طی دوره</t>
  </si>
  <si>
    <t>1402/08/30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</si>
  <si>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</si>
  <si>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</si>
  <si>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</si>
  <si>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</si>
  <si>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</si>
  <si>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</si>
  <si>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</si>
  <si>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</si>
  <si>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</si>
  <si>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بانک خاورمیانه</t>
  </si>
  <si>
    <t>بین المللی توسعه ص. معادن غدیر</t>
  </si>
  <si>
    <t>پارس فولاد سبزوار</t>
  </si>
  <si>
    <t>پالایش نفت اصفهان</t>
  </si>
  <si>
    <t>پرتو بار فرابر خلیج فارس</t>
  </si>
  <si>
    <t>ح. گسترش سوخت سبززاگرس(س. عام)</t>
  </si>
  <si>
    <t>ح. مجتمع جهان فولاد سیرجان</t>
  </si>
  <si>
    <t>داروپخش‌ (هلدینگ‌</t>
  </si>
  <si>
    <t>سپنتا</t>
  </si>
  <si>
    <t>سرمایه گذاری شفادارو</t>
  </si>
  <si>
    <t>سیمان‌ تهران‌</t>
  </si>
  <si>
    <t>سیمان‌ کرمان‌</t>
  </si>
  <si>
    <t>شرکت آهن و فولاد ارفع</t>
  </si>
  <si>
    <t>صبا فولاد خلیج فارس</t>
  </si>
  <si>
    <t>صنایع فروآلیاژ ایران</t>
  </si>
  <si>
    <t>فروسیلیس‌ ایران‌</t>
  </si>
  <si>
    <t>فروسیلیسیم خمین</t>
  </si>
  <si>
    <t>فولاد  خوزستان</t>
  </si>
  <si>
    <t>فولاد آلیاژی ایران</t>
  </si>
  <si>
    <t>فولاد خراسان</t>
  </si>
  <si>
    <t>فولاد شاهرود</t>
  </si>
  <si>
    <t>فولاد مبارکه اصفهان</t>
  </si>
  <si>
    <t>فولاد هرمزگان جنوب</t>
  </si>
  <si>
    <t>فولاد کاوه جنوب کیش</t>
  </si>
  <si>
    <t>گروه‌صنعتی‌سپاهان‌</t>
  </si>
  <si>
    <t>مجتمع جهان فولاد سیرجان</t>
  </si>
  <si>
    <t>ملی‌ صنایع‌ مس‌ ایران‌</t>
  </si>
  <si>
    <t>مولد نیروگاهی تجارت فارس</t>
  </si>
  <si>
    <t>نوردوقطعات‌ فولادی‌</t>
  </si>
  <si>
    <t>کشت و دام قیام اصفهان</t>
  </si>
  <si>
    <t>توسعه معدنی و صنعتی صبانور</t>
  </si>
  <si>
    <t>توسعه معادن کرومیت کاوندگان</t>
  </si>
  <si>
    <t>کاشی‌ پارس‌</t>
  </si>
  <si>
    <t>سیمان‌ شمال‌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</si>
  <si>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</si>
  <si>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</si>
  <si>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</si>
  <si>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</si>
  <si>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</si>
  <si>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</si>
  <si>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</si>
  <si>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</si>
  <si>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</si>
  <si>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</si>
  <si>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</si>
  <si>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خاورمیانه آفریقا</t>
  </si>
  <si>
    <t>1009-10-810-707075294</t>
  </si>
  <si>
    <t>سپرده کوتاه مدت</t>
  </si>
  <si>
    <t>1402/02/18</t>
  </si>
  <si>
    <t>بانک پاسارگاد هفت تیر</t>
  </si>
  <si>
    <t>207-8100-16555555-1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</si>
  <si>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</si>
  <si>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</si>
  <si>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</si>
  <si>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</si>
  <si>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</si>
  <si>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</si>
  <si>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</si>
  <si>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</si>
  <si>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</si>
  <si>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</si>
  <si>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</si>
  <si>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</si>
  <si>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</si>
  <si>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</si>
  <si>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</si>
  <si>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</si>
  <si>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1402/04/31</t>
  </si>
  <si>
    <t>1402/04/29</t>
  </si>
  <si>
    <t>1402/04/28</t>
  </si>
  <si>
    <t>1402/04/27</t>
  </si>
  <si>
    <t>بهای فروش</t>
  </si>
  <si>
    <t>ارزش دفتری</t>
  </si>
  <si>
    <t>سود و زیان ناشی از تغییر قیمت</t>
  </si>
  <si>
    <t>سود و زیان ناشی از فروش</t>
  </si>
  <si>
    <t>سیمان خوزستان</t>
  </si>
  <si>
    <t>گروه‌بهمن‌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</si>
  <si>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</si>
  <si>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</si>
  <si>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</si>
  <si>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</si>
  <si>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</si>
  <si>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</si>
  <si>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</si>
  <si>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</si>
  <si>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</si>
  <si>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</si>
  <si>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 xml:space="preserve"> بین المللی توسعه ص. معادن غدیر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</si>
</sst>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sz val="11"/>
      <name val="Calibri"/>
    </font>
    <font>
      <sz val="14"/>
      <name val="B Mitra"/>
      <charset val="178"/>
    </font>
    <font>
      <b/>
      <sz val="14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4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4" xfId="0" applyNumberFormat="1" applyFont="1" applyBorder="1" applyAlignment="1">
      <alignment horizontal="center"/>
    </xf>
    <xf numFmtId="9" fontId="2" fillId="0" borderId="4" xfId="1" applyFont="1" applyBorder="1" applyAlignment="1">
      <alignment horizontal="center"/>
    </xf>
    <xf numFmtId="10" fontId="2" fillId="0" borderId="4" xfId="1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7" fontId="2" fillId="0" borderId="0" xfId="0" applyNumberFormat="1" applyFont="1" applyAlignment="1">
      <alignment horizontal="center"/>
    </xf>
    <xf numFmtId="37" fontId="2" fillId="0" borderId="4" xfId="0" applyNumberFormat="1" applyFont="1" applyBorder="1" applyAlignment="1">
      <alignment horizontal="center"/>
    </xf>
    <xf numFmtId="37" fontId="2" fillId="0" borderId="4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47"/>
  <sheetViews>
    <sheetView rightToLeft="1" topLeftCell="B19" workbookViewId="0">
      <selection activeCell="W47" sqref="W47"/>
    </sheetView>
  </sheetViews>
  <sheetFormatPr defaultRowHeight="21.75"/>
  <cols>
    <col min="1" max="1" width="32.1406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3.5703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20.5703125" style="1" bestFit="1" customWidth="1"/>
    <col min="22" max="22" width="1" style="1" customWidth="1"/>
    <col min="23" max="23" width="23" style="1" customWidth="1"/>
    <col min="24" max="24" width="1" style="1" customWidth="1"/>
    <col min="25" max="25" width="31.4257812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2.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25" ht="22.5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22.5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6" spans="1:25" ht="22.5">
      <c r="A6" s="8" t="s">
        <v>3</v>
      </c>
      <c r="C6" s="10" t="s">
        <v>4</v>
      </c>
      <c r="D6" s="10" t="s">
        <v>4</v>
      </c>
      <c r="E6" s="10" t="s">
        <v>4</v>
      </c>
      <c r="F6" s="10" t="s">
        <v>4</v>
      </c>
      <c r="G6" s="10" t="s">
        <v>4</v>
      </c>
      <c r="I6" s="10" t="s">
        <v>5</v>
      </c>
      <c r="J6" s="10" t="s">
        <v>5</v>
      </c>
      <c r="K6" s="10" t="s">
        <v>5</v>
      </c>
      <c r="L6" s="10" t="s">
        <v>5</v>
      </c>
      <c r="M6" s="10" t="s">
        <v>5</v>
      </c>
      <c r="N6" s="10" t="s">
        <v>5</v>
      </c>
      <c r="O6" s="10" t="s">
        <v>5</v>
      </c>
      <c r="Q6" s="10" t="s">
        <v>6</v>
      </c>
      <c r="R6" s="10" t="s">
        <v>6</v>
      </c>
      <c r="S6" s="10" t="s">
        <v>6</v>
      </c>
      <c r="T6" s="10" t="s">
        <v>6</v>
      </c>
      <c r="U6" s="10" t="s">
        <v>6</v>
      </c>
      <c r="V6" s="10" t="s">
        <v>6</v>
      </c>
      <c r="W6" s="10" t="s">
        <v>6</v>
      </c>
      <c r="X6" s="10" t="s">
        <v>6</v>
      </c>
      <c r="Y6" s="10" t="s">
        <v>6</v>
      </c>
    </row>
    <row r="7" spans="1:25" ht="22.5">
      <c r="A7" s="8" t="s">
        <v>3</v>
      </c>
      <c r="C7" s="9" t="s">
        <v>7</v>
      </c>
      <c r="E7" s="9" t="s">
        <v>8</v>
      </c>
      <c r="G7" s="9" t="s">
        <v>9</v>
      </c>
      <c r="I7" s="11" t="s">
        <v>10</v>
      </c>
      <c r="J7" s="11" t="s">
        <v>10</v>
      </c>
      <c r="K7" s="11" t="s">
        <v>10</v>
      </c>
      <c r="M7" s="11" t="s">
        <v>11</v>
      </c>
      <c r="N7" s="11" t="s">
        <v>11</v>
      </c>
      <c r="O7" s="11" t="s">
        <v>11</v>
      </c>
      <c r="Q7" s="9" t="s">
        <v>7</v>
      </c>
      <c r="S7" s="9" t="s">
        <v>12</v>
      </c>
      <c r="U7" s="9" t="s">
        <v>8</v>
      </c>
      <c r="W7" s="9" t="s">
        <v>9</v>
      </c>
      <c r="Y7" s="9" t="s">
        <v>13</v>
      </c>
    </row>
    <row r="8" spans="1:25" ht="22.5">
      <c r="A8" s="10" t="s">
        <v>3</v>
      </c>
      <c r="C8" s="10" t="s">
        <v>7</v>
      </c>
      <c r="E8" s="10" t="s">
        <v>8</v>
      </c>
      <c r="G8" s="10" t="s">
        <v>9</v>
      </c>
      <c r="I8" s="11" t="s">
        <v>7</v>
      </c>
      <c r="K8" s="11" t="s">
        <v>8</v>
      </c>
      <c r="M8" s="11" t="s">
        <v>7</v>
      </c>
      <c r="O8" s="11" t="s">
        <v>14</v>
      </c>
      <c r="Q8" s="10" t="s">
        <v>7</v>
      </c>
      <c r="S8" s="10" t="s">
        <v>12</v>
      </c>
      <c r="U8" s="10" t="s">
        <v>8</v>
      </c>
      <c r="W8" s="10" t="s">
        <v>9</v>
      </c>
      <c r="Y8" s="10" t="s">
        <v>13</v>
      </c>
    </row>
    <row r="9" spans="1:25">
      <c r="A9" s="1" t="s">
        <v>15</v>
      </c>
      <c r="C9" s="2">
        <v>48888743</v>
      </c>
      <c r="E9" s="2">
        <v>402114841539</v>
      </c>
      <c r="G9" s="2">
        <v>400932303577.987</v>
      </c>
      <c r="I9" s="2">
        <v>0</v>
      </c>
      <c r="K9" s="2">
        <v>0</v>
      </c>
      <c r="M9" s="2">
        <v>0</v>
      </c>
      <c r="O9" s="2">
        <v>0</v>
      </c>
      <c r="Q9" s="2">
        <v>48888743</v>
      </c>
      <c r="S9" s="2">
        <v>7760</v>
      </c>
      <c r="U9" s="2">
        <v>402114841539</v>
      </c>
      <c r="W9" s="2">
        <v>377119354638.20398</v>
      </c>
      <c r="Y9" s="4">
        <v>4.9539988408025454E-2</v>
      </c>
    </row>
    <row r="10" spans="1:25">
      <c r="A10" s="1" t="s">
        <v>16</v>
      </c>
      <c r="C10" s="2">
        <v>56100000</v>
      </c>
      <c r="E10" s="2">
        <v>200105099412</v>
      </c>
      <c r="G10" s="2">
        <v>217878562935</v>
      </c>
      <c r="I10" s="2">
        <v>0</v>
      </c>
      <c r="K10" s="2">
        <v>0</v>
      </c>
      <c r="M10" s="2">
        <v>0</v>
      </c>
      <c r="O10" s="2">
        <v>0</v>
      </c>
      <c r="Q10" s="2">
        <v>56100000</v>
      </c>
      <c r="S10" s="2">
        <v>3805</v>
      </c>
      <c r="U10" s="2">
        <v>200105099412</v>
      </c>
      <c r="W10" s="2">
        <v>212190410025</v>
      </c>
      <c r="Y10" s="4">
        <v>2.7874226882408228E-2</v>
      </c>
    </row>
    <row r="11" spans="1:25">
      <c r="A11" s="1" t="s">
        <v>17</v>
      </c>
      <c r="C11" s="2">
        <v>266560</v>
      </c>
      <c r="E11" s="2">
        <v>3306248946</v>
      </c>
      <c r="G11" s="2">
        <v>3603645964.8000002</v>
      </c>
      <c r="I11" s="2">
        <v>0</v>
      </c>
      <c r="K11" s="2">
        <v>0</v>
      </c>
      <c r="M11" s="2">
        <v>-266560</v>
      </c>
      <c r="O11" s="2">
        <v>3631561922</v>
      </c>
      <c r="Q11" s="2">
        <v>0</v>
      </c>
      <c r="S11" s="2">
        <v>0</v>
      </c>
      <c r="U11" s="2">
        <v>0</v>
      </c>
      <c r="W11" s="2">
        <v>0</v>
      </c>
      <c r="Y11" s="4">
        <v>0</v>
      </c>
    </row>
    <row r="12" spans="1:25">
      <c r="A12" s="1" t="s">
        <v>18</v>
      </c>
      <c r="C12" s="2">
        <v>6180215</v>
      </c>
      <c r="E12" s="2">
        <v>227881236947</v>
      </c>
      <c r="G12" s="2">
        <v>262325004176.02499</v>
      </c>
      <c r="I12" s="2">
        <v>0</v>
      </c>
      <c r="K12" s="2">
        <v>0</v>
      </c>
      <c r="M12" s="2">
        <v>-5197237</v>
      </c>
      <c r="O12" s="2">
        <v>232345634119</v>
      </c>
      <c r="Q12" s="2">
        <v>982978</v>
      </c>
      <c r="S12" s="2">
        <v>44380</v>
      </c>
      <c r="U12" s="2">
        <v>36245056575</v>
      </c>
      <c r="W12" s="2">
        <v>43364997486.342003</v>
      </c>
      <c r="Y12" s="4">
        <v>5.6966089021032772E-3</v>
      </c>
    </row>
    <row r="13" spans="1:25">
      <c r="A13" s="1" t="s">
        <v>19</v>
      </c>
      <c r="C13" s="2">
        <v>1868006</v>
      </c>
      <c r="E13" s="2">
        <v>12396825573</v>
      </c>
      <c r="G13" s="2">
        <v>15337922669.118</v>
      </c>
      <c r="I13" s="2">
        <v>0</v>
      </c>
      <c r="K13" s="2">
        <v>0</v>
      </c>
      <c r="M13" s="2">
        <v>0</v>
      </c>
      <c r="O13" s="2">
        <v>0</v>
      </c>
      <c r="Q13" s="2">
        <v>1868006</v>
      </c>
      <c r="S13" s="2">
        <v>8280</v>
      </c>
      <c r="U13" s="2">
        <v>12396825573</v>
      </c>
      <c r="W13" s="2">
        <v>15375060496.403999</v>
      </c>
      <c r="Y13" s="4">
        <v>2.019732770001358E-3</v>
      </c>
    </row>
    <row r="14" spans="1:25">
      <c r="A14" s="1" t="s">
        <v>20</v>
      </c>
      <c r="C14" s="2">
        <v>1800000</v>
      </c>
      <c r="E14" s="2">
        <v>9098253720</v>
      </c>
      <c r="G14" s="2">
        <v>9787416300</v>
      </c>
      <c r="I14" s="2">
        <v>0</v>
      </c>
      <c r="K14" s="2">
        <v>0</v>
      </c>
      <c r="M14" s="2">
        <v>0</v>
      </c>
      <c r="O14" s="2">
        <v>0</v>
      </c>
      <c r="Q14" s="2">
        <v>1800000</v>
      </c>
      <c r="S14" s="2">
        <v>4970</v>
      </c>
      <c r="U14" s="2">
        <v>9098253720</v>
      </c>
      <c r="W14" s="2">
        <v>8892771300</v>
      </c>
      <c r="Y14" s="4">
        <v>1.1681919310131102E-3</v>
      </c>
    </row>
    <row r="15" spans="1:25">
      <c r="A15" s="1" t="s">
        <v>21</v>
      </c>
      <c r="C15" s="2">
        <v>20000000</v>
      </c>
      <c r="E15" s="2">
        <v>30308099840</v>
      </c>
      <c r="G15" s="2">
        <v>30099834000</v>
      </c>
      <c r="I15" s="2">
        <v>0</v>
      </c>
      <c r="K15" s="2">
        <v>0</v>
      </c>
      <c r="M15" s="2">
        <v>0</v>
      </c>
      <c r="O15" s="2">
        <v>0</v>
      </c>
      <c r="Q15" s="2">
        <v>20000000</v>
      </c>
      <c r="S15" s="2">
        <v>1514</v>
      </c>
      <c r="U15" s="2">
        <v>30308099840</v>
      </c>
      <c r="W15" s="2">
        <v>30099834000</v>
      </c>
      <c r="Y15" s="4">
        <v>3.9540410989354988E-3</v>
      </c>
    </row>
    <row r="16" spans="1:25">
      <c r="A16" s="1" t="s">
        <v>22</v>
      </c>
      <c r="C16" s="2">
        <v>5950611</v>
      </c>
      <c r="E16" s="2">
        <v>14573046339</v>
      </c>
      <c r="G16" s="2">
        <v>14622386425.167601</v>
      </c>
      <c r="I16" s="2">
        <v>0</v>
      </c>
      <c r="K16" s="2">
        <v>0</v>
      </c>
      <c r="M16" s="2">
        <v>0</v>
      </c>
      <c r="O16" s="2">
        <v>0</v>
      </c>
      <c r="Q16" s="2">
        <v>5950611</v>
      </c>
      <c r="S16" s="2">
        <v>2252</v>
      </c>
      <c r="U16" s="2">
        <v>14573046339</v>
      </c>
      <c r="W16" s="2">
        <v>13321041354.9666</v>
      </c>
      <c r="Y16" s="4">
        <v>1.749908155578445E-3</v>
      </c>
    </row>
    <row r="17" spans="1:25">
      <c r="A17" s="1" t="s">
        <v>23</v>
      </c>
      <c r="C17" s="2">
        <v>3879007</v>
      </c>
      <c r="E17" s="2">
        <v>72044993984</v>
      </c>
      <c r="G17" s="2">
        <v>72298629531.5625</v>
      </c>
      <c r="I17" s="2">
        <v>174661</v>
      </c>
      <c r="K17" s="2">
        <v>3178149878</v>
      </c>
      <c r="M17" s="2">
        <v>0</v>
      </c>
      <c r="O17" s="2">
        <v>0</v>
      </c>
      <c r="Q17" s="2">
        <v>4053668</v>
      </c>
      <c r="S17" s="2">
        <v>19260</v>
      </c>
      <c r="U17" s="2">
        <v>75223143862</v>
      </c>
      <c r="W17" s="2">
        <v>77609107488.203995</v>
      </c>
      <c r="Y17" s="4">
        <v>1.0195059569433552E-2</v>
      </c>
    </row>
    <row r="18" spans="1:25">
      <c r="A18" s="1" t="s">
        <v>24</v>
      </c>
      <c r="C18" s="2">
        <v>1013777</v>
      </c>
      <c r="E18" s="2">
        <v>50899696616</v>
      </c>
      <c r="G18" s="2">
        <v>49006640655.7155</v>
      </c>
      <c r="I18" s="2">
        <v>0</v>
      </c>
      <c r="K18" s="2">
        <v>0</v>
      </c>
      <c r="M18" s="2">
        <v>0</v>
      </c>
      <c r="O18" s="2">
        <v>0</v>
      </c>
      <c r="Q18" s="2">
        <v>1013777</v>
      </c>
      <c r="S18" s="2">
        <v>49990</v>
      </c>
      <c r="U18" s="2">
        <v>50899696616</v>
      </c>
      <c r="W18" s="2">
        <v>50377173892.231499</v>
      </c>
      <c r="Y18" s="4">
        <v>6.6177579590008294E-3</v>
      </c>
    </row>
    <row r="19" spans="1:25">
      <c r="A19" s="1" t="s">
        <v>25</v>
      </c>
      <c r="C19" s="2">
        <v>3935776</v>
      </c>
      <c r="E19" s="2">
        <v>89751541210</v>
      </c>
      <c r="G19" s="2">
        <v>88927900358.544006</v>
      </c>
      <c r="I19" s="2">
        <v>0</v>
      </c>
      <c r="K19" s="2">
        <v>0</v>
      </c>
      <c r="M19" s="2">
        <v>0</v>
      </c>
      <c r="O19" s="2">
        <v>0</v>
      </c>
      <c r="Q19" s="2">
        <v>3935776</v>
      </c>
      <c r="S19" s="2">
        <v>20120</v>
      </c>
      <c r="U19" s="2">
        <v>89751541210</v>
      </c>
      <c r="W19" s="2">
        <v>78716645631.936005</v>
      </c>
      <c r="Y19" s="4">
        <v>1.0340550449514655E-2</v>
      </c>
    </row>
    <row r="20" spans="1:25">
      <c r="A20" s="1" t="s">
        <v>26</v>
      </c>
      <c r="C20" s="2">
        <v>14969058</v>
      </c>
      <c r="E20" s="2">
        <v>75120930487</v>
      </c>
      <c r="G20" s="2">
        <v>73775000856.094193</v>
      </c>
      <c r="I20" s="2">
        <v>2800819</v>
      </c>
      <c r="K20" s="2">
        <v>13500255439</v>
      </c>
      <c r="M20" s="2">
        <v>0</v>
      </c>
      <c r="O20" s="2">
        <v>0</v>
      </c>
      <c r="Q20" s="2">
        <v>17769877</v>
      </c>
      <c r="S20" s="2">
        <v>5260</v>
      </c>
      <c r="U20" s="2">
        <v>88621185926</v>
      </c>
      <c r="W20" s="2">
        <v>92913409179.531006</v>
      </c>
      <c r="Y20" s="4">
        <v>1.2205497164471953E-2</v>
      </c>
    </row>
    <row r="21" spans="1:25">
      <c r="A21" s="1" t="s">
        <v>27</v>
      </c>
      <c r="C21" s="2">
        <v>206104</v>
      </c>
      <c r="E21" s="2">
        <v>5711012561</v>
      </c>
      <c r="G21" s="2">
        <v>5816477369.2679996</v>
      </c>
      <c r="I21" s="2">
        <v>628601</v>
      </c>
      <c r="K21" s="2">
        <v>17690008547</v>
      </c>
      <c r="M21" s="2">
        <v>0</v>
      </c>
      <c r="O21" s="2">
        <v>0</v>
      </c>
      <c r="Q21" s="2">
        <v>834705</v>
      </c>
      <c r="S21" s="2">
        <v>29440</v>
      </c>
      <c r="U21" s="2">
        <v>23401021108</v>
      </c>
      <c r="W21" s="2">
        <v>24427501594.560001</v>
      </c>
      <c r="Y21" s="4">
        <v>3.2088995988882427E-3</v>
      </c>
    </row>
    <row r="22" spans="1:25">
      <c r="A22" s="1" t="s">
        <v>28</v>
      </c>
      <c r="C22" s="2">
        <v>17739053</v>
      </c>
      <c r="E22" s="2">
        <v>499014393295</v>
      </c>
      <c r="G22" s="2">
        <v>461116172346.09698</v>
      </c>
      <c r="I22" s="2">
        <v>0</v>
      </c>
      <c r="K22" s="2">
        <v>0</v>
      </c>
      <c r="M22" s="2">
        <v>0</v>
      </c>
      <c r="O22" s="2">
        <v>0</v>
      </c>
      <c r="Q22" s="2">
        <v>17739053</v>
      </c>
      <c r="S22" s="2">
        <v>24950</v>
      </c>
      <c r="U22" s="2">
        <v>499014393295</v>
      </c>
      <c r="W22" s="2">
        <v>439955965584.51801</v>
      </c>
      <c r="Y22" s="4">
        <v>5.7794470549008221E-2</v>
      </c>
    </row>
    <row r="23" spans="1:25">
      <c r="A23" s="1" t="s">
        <v>29</v>
      </c>
      <c r="C23" s="2">
        <v>14837776</v>
      </c>
      <c r="E23" s="2">
        <v>70263741600</v>
      </c>
      <c r="G23" s="2">
        <v>66608702407.324799</v>
      </c>
      <c r="I23" s="2">
        <v>0</v>
      </c>
      <c r="K23" s="2">
        <v>0</v>
      </c>
      <c r="M23" s="2">
        <v>-2000000</v>
      </c>
      <c r="O23" s="2">
        <v>13151282163</v>
      </c>
      <c r="Q23" s="2">
        <v>12837776</v>
      </c>
      <c r="S23" s="2">
        <v>7045</v>
      </c>
      <c r="U23" s="2">
        <v>60792815284</v>
      </c>
      <c r="W23" s="2">
        <v>89904001235.076004</v>
      </c>
      <c r="Y23" s="4">
        <v>1.1810168648844988E-2</v>
      </c>
    </row>
    <row r="24" spans="1:25">
      <c r="A24" s="1" t="s">
        <v>30</v>
      </c>
      <c r="C24" s="2">
        <v>2074938</v>
      </c>
      <c r="E24" s="2">
        <v>89760564159</v>
      </c>
      <c r="G24" s="2">
        <v>88382072294.865005</v>
      </c>
      <c r="I24" s="2">
        <v>0</v>
      </c>
      <c r="K24" s="2">
        <v>0</v>
      </c>
      <c r="M24" s="2">
        <v>0</v>
      </c>
      <c r="O24" s="2">
        <v>0</v>
      </c>
      <c r="Q24" s="2">
        <v>2074938</v>
      </c>
      <c r="S24" s="2">
        <v>41200</v>
      </c>
      <c r="U24" s="2">
        <v>89760564159</v>
      </c>
      <c r="W24" s="2">
        <v>84978795298.679993</v>
      </c>
      <c r="Y24" s="4">
        <v>1.1163172831750749E-2</v>
      </c>
    </row>
    <row r="25" spans="1:25">
      <c r="A25" s="1" t="s">
        <v>31</v>
      </c>
      <c r="C25" s="2">
        <v>700688</v>
      </c>
      <c r="E25" s="2">
        <v>5451723682</v>
      </c>
      <c r="G25" s="2">
        <v>5384091146.4720001</v>
      </c>
      <c r="I25" s="2">
        <v>700688</v>
      </c>
      <c r="K25" s="2">
        <v>0</v>
      </c>
      <c r="M25" s="2">
        <v>0</v>
      </c>
      <c r="O25" s="2">
        <v>0</v>
      </c>
      <c r="Q25" s="2">
        <v>1401376</v>
      </c>
      <c r="S25" s="2">
        <v>3495</v>
      </c>
      <c r="U25" s="2">
        <v>5451723682</v>
      </c>
      <c r="W25" s="2">
        <v>4868667155.7360001</v>
      </c>
      <c r="Y25" s="4">
        <v>6.3956864449211069E-4</v>
      </c>
    </row>
    <row r="26" spans="1:25">
      <c r="A26" s="1" t="s">
        <v>32</v>
      </c>
      <c r="C26" s="2">
        <v>2851018</v>
      </c>
      <c r="E26" s="2">
        <v>39776873818</v>
      </c>
      <c r="G26" s="2">
        <v>36587642857.838997</v>
      </c>
      <c r="I26" s="2">
        <v>0</v>
      </c>
      <c r="K26" s="2">
        <v>0</v>
      </c>
      <c r="M26" s="2">
        <v>0</v>
      </c>
      <c r="O26" s="2">
        <v>0</v>
      </c>
      <c r="Q26" s="2">
        <v>2851018</v>
      </c>
      <c r="S26" s="2">
        <v>13590</v>
      </c>
      <c r="U26" s="2">
        <v>39776873818</v>
      </c>
      <c r="W26" s="2">
        <v>38514799879.011002</v>
      </c>
      <c r="Y26" s="4">
        <v>5.0594664953595922E-3</v>
      </c>
    </row>
    <row r="27" spans="1:25">
      <c r="A27" s="1" t="s">
        <v>33</v>
      </c>
      <c r="C27" s="2">
        <v>198141594</v>
      </c>
      <c r="E27" s="2">
        <v>684069426902</v>
      </c>
      <c r="G27" s="2">
        <v>637962028259.35205</v>
      </c>
      <c r="I27" s="2">
        <v>0</v>
      </c>
      <c r="K27" s="2">
        <v>0</v>
      </c>
      <c r="M27" s="2">
        <v>0</v>
      </c>
      <c r="O27" s="2">
        <v>0</v>
      </c>
      <c r="Q27" s="2">
        <v>198141594</v>
      </c>
      <c r="S27" s="2">
        <v>3049</v>
      </c>
      <c r="U27" s="2">
        <v>684069426902</v>
      </c>
      <c r="W27" s="2">
        <v>600539124471.36902</v>
      </c>
      <c r="Y27" s="4">
        <v>7.8889351339231126E-2</v>
      </c>
    </row>
    <row r="28" spans="1:25">
      <c r="A28" s="1" t="s">
        <v>34</v>
      </c>
      <c r="C28" s="2">
        <v>3857361</v>
      </c>
      <c r="E28" s="2">
        <v>61557302067</v>
      </c>
      <c r="G28" s="2">
        <v>56442510814.176003</v>
      </c>
      <c r="I28" s="2">
        <v>0</v>
      </c>
      <c r="K28" s="2">
        <v>0</v>
      </c>
      <c r="M28" s="2">
        <v>0</v>
      </c>
      <c r="O28" s="2">
        <v>0</v>
      </c>
      <c r="Q28" s="2">
        <v>3857361</v>
      </c>
      <c r="S28" s="2">
        <v>14980</v>
      </c>
      <c r="U28" s="2">
        <v>61557302067</v>
      </c>
      <c r="W28" s="2">
        <v>57439457336.709</v>
      </c>
      <c r="Y28" s="4">
        <v>7.5454892877448955E-3</v>
      </c>
    </row>
    <row r="29" spans="1:25">
      <c r="A29" s="1" t="s">
        <v>35</v>
      </c>
      <c r="C29" s="2">
        <v>23580762</v>
      </c>
      <c r="E29" s="2">
        <v>306089217306</v>
      </c>
      <c r="G29" s="2">
        <v>290896064744.30103</v>
      </c>
      <c r="I29" s="2">
        <v>0</v>
      </c>
      <c r="K29" s="2">
        <v>0</v>
      </c>
      <c r="M29" s="2">
        <v>0</v>
      </c>
      <c r="O29" s="2">
        <v>0</v>
      </c>
      <c r="Q29" s="2">
        <v>23580762</v>
      </c>
      <c r="S29" s="2">
        <v>11740</v>
      </c>
      <c r="U29" s="2">
        <v>306089217306</v>
      </c>
      <c r="W29" s="2">
        <v>275190958912.01398</v>
      </c>
      <c r="Y29" s="4">
        <v>3.6150244602464368E-2</v>
      </c>
    </row>
    <row r="30" spans="1:25">
      <c r="A30" s="1" t="s">
        <v>36</v>
      </c>
      <c r="C30" s="2">
        <v>15528184</v>
      </c>
      <c r="E30" s="2">
        <v>62097253481</v>
      </c>
      <c r="G30" s="2">
        <v>58424470090.181999</v>
      </c>
      <c r="I30" s="2">
        <v>0</v>
      </c>
      <c r="K30" s="2">
        <v>0</v>
      </c>
      <c r="M30" s="2">
        <v>0</v>
      </c>
      <c r="O30" s="2">
        <v>0</v>
      </c>
      <c r="Q30" s="2">
        <v>15528184</v>
      </c>
      <c r="S30" s="2">
        <v>4022</v>
      </c>
      <c r="U30" s="2">
        <v>62097253481</v>
      </c>
      <c r="W30" s="2">
        <v>62082752629.514397</v>
      </c>
      <c r="Y30" s="4">
        <v>8.1554521341262506E-3</v>
      </c>
    </row>
    <row r="31" spans="1:25">
      <c r="A31" s="1" t="s">
        <v>37</v>
      </c>
      <c r="C31" s="2">
        <v>404918363</v>
      </c>
      <c r="E31" s="2">
        <v>2056286323379</v>
      </c>
      <c r="G31" s="2">
        <v>2165498951222.01</v>
      </c>
      <c r="I31" s="2">
        <v>0</v>
      </c>
      <c r="K31" s="2">
        <v>0</v>
      </c>
      <c r="M31" s="2">
        <v>-50719346</v>
      </c>
      <c r="O31" s="2">
        <v>279022034433</v>
      </c>
      <c r="Q31" s="2">
        <v>354199017</v>
      </c>
      <c r="S31" s="2">
        <v>5310</v>
      </c>
      <c r="U31" s="2">
        <v>1798719596269</v>
      </c>
      <c r="W31" s="2">
        <v>1869606039427.3899</v>
      </c>
      <c r="Y31" s="4">
        <v>0.24559933183398697</v>
      </c>
    </row>
    <row r="32" spans="1:25">
      <c r="A32" s="1" t="s">
        <v>38</v>
      </c>
      <c r="C32" s="2">
        <v>9181463</v>
      </c>
      <c r="E32" s="2">
        <v>42462243657</v>
      </c>
      <c r="G32" s="2">
        <v>62518808071.777496</v>
      </c>
      <c r="I32" s="2">
        <v>0</v>
      </c>
      <c r="K32" s="2">
        <v>0</v>
      </c>
      <c r="M32" s="2">
        <v>0</v>
      </c>
      <c r="O32" s="2">
        <v>0</v>
      </c>
      <c r="Q32" s="2">
        <v>9181463</v>
      </c>
      <c r="S32" s="2">
        <v>6750</v>
      </c>
      <c r="U32" s="2">
        <v>42462243657</v>
      </c>
      <c r="W32" s="2">
        <v>61606124742.262497</v>
      </c>
      <c r="Y32" s="4">
        <v>8.092840285333568E-3</v>
      </c>
    </row>
    <row r="33" spans="1:25">
      <c r="A33" s="1" t="s">
        <v>39</v>
      </c>
      <c r="C33" s="2">
        <v>49518000</v>
      </c>
      <c r="E33" s="2">
        <v>547778406098</v>
      </c>
      <c r="G33" s="2">
        <v>508969624086</v>
      </c>
      <c r="I33" s="2">
        <v>0</v>
      </c>
      <c r="K33" s="2">
        <v>0</v>
      </c>
      <c r="M33" s="2">
        <v>0</v>
      </c>
      <c r="O33" s="2">
        <v>0</v>
      </c>
      <c r="Q33" s="2">
        <v>49518000</v>
      </c>
      <c r="S33" s="2">
        <v>11070</v>
      </c>
      <c r="U33" s="2">
        <v>547778406098</v>
      </c>
      <c r="W33" s="2">
        <v>544902682653</v>
      </c>
      <c r="Y33" s="4">
        <v>7.158071377171614E-2</v>
      </c>
    </row>
    <row r="34" spans="1:25">
      <c r="A34" s="1" t="s">
        <v>40</v>
      </c>
      <c r="C34" s="2">
        <v>5912222</v>
      </c>
      <c r="E34" s="2">
        <v>44498032495</v>
      </c>
      <c r="G34" s="2">
        <v>45194470506.278999</v>
      </c>
      <c r="I34" s="2">
        <v>0</v>
      </c>
      <c r="K34" s="2">
        <v>0</v>
      </c>
      <c r="M34" s="2">
        <v>0</v>
      </c>
      <c r="O34" s="2">
        <v>0</v>
      </c>
      <c r="Q34" s="2">
        <v>5912222</v>
      </c>
      <c r="S34" s="2">
        <v>7650</v>
      </c>
      <c r="U34" s="2">
        <v>44498032495</v>
      </c>
      <c r="W34" s="2">
        <v>44959388735.114998</v>
      </c>
      <c r="Y34" s="4">
        <v>5.9060548586966433E-3</v>
      </c>
    </row>
    <row r="35" spans="1:25">
      <c r="A35" s="1" t="s">
        <v>41</v>
      </c>
      <c r="C35" s="2">
        <v>12751310</v>
      </c>
      <c r="E35" s="2">
        <v>44003899202</v>
      </c>
      <c r="G35" s="2">
        <v>44009126657.496002</v>
      </c>
      <c r="I35" s="2">
        <v>0</v>
      </c>
      <c r="K35" s="2">
        <v>0</v>
      </c>
      <c r="M35" s="2">
        <v>-3173566</v>
      </c>
      <c r="O35" s="2">
        <v>10510071204</v>
      </c>
      <c r="Q35" s="2">
        <v>9577744</v>
      </c>
      <c r="S35" s="2">
        <v>3252</v>
      </c>
      <c r="U35" s="2">
        <v>33052139879</v>
      </c>
      <c r="W35" s="2">
        <v>30961499888.246399</v>
      </c>
      <c r="Y35" s="4">
        <v>4.0672331629075806E-3</v>
      </c>
    </row>
    <row r="36" spans="1:25">
      <c r="A36" s="1" t="s">
        <v>42</v>
      </c>
      <c r="C36" s="2">
        <v>283073924</v>
      </c>
      <c r="E36" s="2">
        <v>1928524626064</v>
      </c>
      <c r="G36" s="2">
        <v>1964099646382.3601</v>
      </c>
      <c r="I36" s="2">
        <v>0</v>
      </c>
      <c r="K36" s="2">
        <v>0</v>
      </c>
      <c r="M36" s="2">
        <v>-38170346</v>
      </c>
      <c r="O36" s="2">
        <v>265346864283</v>
      </c>
      <c r="Q36" s="2">
        <v>244903578</v>
      </c>
      <c r="S36" s="2">
        <v>6910</v>
      </c>
      <c r="U36" s="2">
        <v>1668477882103</v>
      </c>
      <c r="W36" s="2">
        <v>1682214635822.3201</v>
      </c>
      <c r="Y36" s="4">
        <v>0.2209828069906388</v>
      </c>
    </row>
    <row r="37" spans="1:25">
      <c r="A37" s="1" t="s">
        <v>43</v>
      </c>
      <c r="C37" s="2">
        <v>5298989</v>
      </c>
      <c r="E37" s="2">
        <v>35010386983</v>
      </c>
      <c r="G37" s="2">
        <v>28286260282.966499</v>
      </c>
      <c r="I37" s="2">
        <v>0</v>
      </c>
      <c r="K37" s="2">
        <v>0</v>
      </c>
      <c r="M37" s="2">
        <v>0</v>
      </c>
      <c r="O37" s="2">
        <v>0</v>
      </c>
      <c r="Q37" s="2">
        <v>5298989</v>
      </c>
      <c r="S37" s="2">
        <v>5150</v>
      </c>
      <c r="U37" s="2">
        <v>35010386983</v>
      </c>
      <c r="W37" s="2">
        <v>27127419079.567501</v>
      </c>
      <c r="Y37" s="4">
        <v>3.5635721429113833E-3</v>
      </c>
    </row>
    <row r="38" spans="1:25">
      <c r="A38" s="1" t="s">
        <v>44</v>
      </c>
      <c r="C38" s="2">
        <v>1418145</v>
      </c>
      <c r="E38" s="2">
        <v>27231805133</v>
      </c>
      <c r="G38" s="2">
        <v>33128115375.375</v>
      </c>
      <c r="I38" s="2">
        <v>1418145</v>
      </c>
      <c r="K38" s="2">
        <v>0</v>
      </c>
      <c r="M38" s="2">
        <v>-917461</v>
      </c>
      <c r="O38" s="2">
        <v>10623390238</v>
      </c>
      <c r="Q38" s="2">
        <v>1918829</v>
      </c>
      <c r="S38" s="2">
        <v>11740</v>
      </c>
      <c r="U38" s="2">
        <v>18423072892</v>
      </c>
      <c r="W38" s="2">
        <v>22393016497.862999</v>
      </c>
      <c r="Y38" s="4">
        <v>2.9416410589404238E-3</v>
      </c>
    </row>
    <row r="39" spans="1:25">
      <c r="A39" s="1" t="s">
        <v>45</v>
      </c>
      <c r="C39" s="2">
        <v>7636890</v>
      </c>
      <c r="E39" s="2">
        <v>22012271924</v>
      </c>
      <c r="G39" s="2">
        <v>23320935949.824001</v>
      </c>
      <c r="I39" s="2">
        <v>1748300</v>
      </c>
      <c r="K39" s="2">
        <v>4798716683</v>
      </c>
      <c r="M39" s="2">
        <v>0</v>
      </c>
      <c r="O39" s="2">
        <v>0</v>
      </c>
      <c r="Q39" s="2">
        <v>9385190</v>
      </c>
      <c r="S39" s="2">
        <v>3130</v>
      </c>
      <c r="U39" s="2">
        <v>26810988607</v>
      </c>
      <c r="W39" s="2">
        <v>29200859614.035</v>
      </c>
      <c r="Y39" s="4">
        <v>3.8359480334057721E-3</v>
      </c>
    </row>
    <row r="40" spans="1:25">
      <c r="A40" s="1" t="s">
        <v>46</v>
      </c>
      <c r="C40" s="2">
        <v>0</v>
      </c>
      <c r="E40" s="2">
        <v>0</v>
      </c>
      <c r="G40" s="2">
        <v>0</v>
      </c>
      <c r="I40" s="2">
        <v>29713229</v>
      </c>
      <c r="K40" s="2">
        <v>549668466294</v>
      </c>
      <c r="M40" s="2">
        <v>-1</v>
      </c>
      <c r="O40" s="2">
        <v>18342</v>
      </c>
      <c r="Q40" s="2">
        <v>29713228</v>
      </c>
      <c r="S40" s="2">
        <v>18570</v>
      </c>
      <c r="U40" s="2">
        <v>549668447814</v>
      </c>
      <c r="W40" s="2">
        <v>548491584828.43799</v>
      </c>
      <c r="Y40" s="4">
        <v>7.2052167092745784E-2</v>
      </c>
    </row>
    <row r="41" spans="1:25">
      <c r="A41" s="1" t="s">
        <v>47</v>
      </c>
      <c r="C41" s="2">
        <v>0</v>
      </c>
      <c r="E41" s="2">
        <v>0</v>
      </c>
      <c r="G41" s="2">
        <v>0</v>
      </c>
      <c r="I41" s="2">
        <v>885000</v>
      </c>
      <c r="K41" s="2">
        <v>5904766662</v>
      </c>
      <c r="M41" s="2">
        <v>0</v>
      </c>
      <c r="O41" s="2">
        <v>0</v>
      </c>
      <c r="Q41" s="2">
        <v>885000</v>
      </c>
      <c r="S41" s="2">
        <v>6900</v>
      </c>
      <c r="U41" s="2">
        <v>5904766662</v>
      </c>
      <c r="W41" s="2">
        <v>6070166325</v>
      </c>
      <c r="Y41" s="4">
        <v>7.9740264103862703E-4</v>
      </c>
    </row>
    <row r="42" spans="1:25">
      <c r="A42" s="1" t="s">
        <v>48</v>
      </c>
      <c r="C42" s="2">
        <v>0</v>
      </c>
      <c r="E42" s="2">
        <v>0</v>
      </c>
      <c r="G42" s="2">
        <v>0</v>
      </c>
      <c r="I42" s="2">
        <v>3159641</v>
      </c>
      <c r="K42" s="2">
        <v>32726647501</v>
      </c>
      <c r="M42" s="2">
        <v>0</v>
      </c>
      <c r="O42" s="2">
        <v>0</v>
      </c>
      <c r="Q42" s="2">
        <v>3159641</v>
      </c>
      <c r="S42" s="2">
        <v>10960</v>
      </c>
      <c r="U42" s="2">
        <v>32726647501</v>
      </c>
      <c r="W42" s="2">
        <v>34423618851.108002</v>
      </c>
      <c r="Y42" s="4">
        <v>4.5220317065991743E-3</v>
      </c>
    </row>
    <row r="43" spans="1:25">
      <c r="A43" s="1" t="s">
        <v>49</v>
      </c>
      <c r="C43" s="2">
        <v>0</v>
      </c>
      <c r="E43" s="2">
        <v>0</v>
      </c>
      <c r="G43" s="2">
        <v>0</v>
      </c>
      <c r="I43" s="2">
        <v>16357</v>
      </c>
      <c r="K43" s="2">
        <v>245511677</v>
      </c>
      <c r="M43" s="2">
        <v>-16357</v>
      </c>
      <c r="O43" s="2">
        <v>260180515</v>
      </c>
      <c r="Q43" s="2">
        <v>0</v>
      </c>
      <c r="S43" s="2">
        <v>0</v>
      </c>
      <c r="U43" s="2">
        <v>0</v>
      </c>
      <c r="W43" s="2">
        <v>0</v>
      </c>
      <c r="Y43" s="4">
        <v>0</v>
      </c>
    </row>
    <row r="44" spans="1:25" ht="22.5" thickBot="1">
      <c r="E44" s="3">
        <f>SUM(E9:E43)</f>
        <v>7759200318419</v>
      </c>
      <c r="G44" s="3">
        <f>SUM(G9:G43)</f>
        <v>7821241418313.9795</v>
      </c>
      <c r="K44" s="3">
        <f>SUM(K9:K43)</f>
        <v>627712522681</v>
      </c>
      <c r="O44" s="3">
        <f>SUM(O9:O43)</f>
        <v>814891037219</v>
      </c>
      <c r="U44" s="3">
        <f>SUM(U9:U43)</f>
        <v>7644879992674</v>
      </c>
      <c r="W44" s="3">
        <f>SUM(W9:W43)</f>
        <v>7579838866054.3525</v>
      </c>
      <c r="Y44" s="5">
        <f>SUM(Y9:Y43)</f>
        <v>0.99571959100131779</v>
      </c>
    </row>
    <row r="45" spans="1:25" ht="22.5" thickTop="1"/>
    <row r="47" spans="1:25">
      <c r="W47" s="2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3"/>
  <sheetViews>
    <sheetView rightToLeft="1" workbookViewId="0">
      <selection activeCell="S13" sqref="S13"/>
    </sheetView>
  </sheetViews>
  <sheetFormatPr defaultRowHeight="21.75"/>
  <cols>
    <col min="1" max="1" width="18.710937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ht="22.5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ht="22.5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6" spans="1:19" ht="22.5">
      <c r="A6" s="8" t="s">
        <v>53</v>
      </c>
      <c r="C6" s="10" t="s">
        <v>54</v>
      </c>
      <c r="D6" s="10" t="s">
        <v>54</v>
      </c>
      <c r="E6" s="10" t="s">
        <v>54</v>
      </c>
      <c r="F6" s="10" t="s">
        <v>54</v>
      </c>
      <c r="G6" s="10" t="s">
        <v>54</v>
      </c>
      <c r="H6" s="10" t="s">
        <v>54</v>
      </c>
      <c r="I6" s="10" t="s">
        <v>54</v>
      </c>
      <c r="K6" s="10" t="s">
        <v>4</v>
      </c>
      <c r="M6" s="10" t="s">
        <v>5</v>
      </c>
      <c r="N6" s="10" t="s">
        <v>5</v>
      </c>
      <c r="O6" s="10" t="s">
        <v>5</v>
      </c>
      <c r="Q6" s="10" t="s">
        <v>6</v>
      </c>
      <c r="R6" s="10" t="s">
        <v>6</v>
      </c>
      <c r="S6" s="10" t="s">
        <v>6</v>
      </c>
    </row>
    <row r="7" spans="1:19" ht="22.5">
      <c r="A7" s="10" t="s">
        <v>53</v>
      </c>
      <c r="C7" s="11" t="s">
        <v>55</v>
      </c>
      <c r="E7" s="11" t="s">
        <v>56</v>
      </c>
      <c r="G7" s="11" t="s">
        <v>57</v>
      </c>
      <c r="I7" s="11" t="s">
        <v>51</v>
      </c>
      <c r="K7" s="11" t="s">
        <v>58</v>
      </c>
      <c r="M7" s="11" t="s">
        <v>59</v>
      </c>
      <c r="O7" s="11" t="s">
        <v>60</v>
      </c>
      <c r="Q7" s="11" t="s">
        <v>58</v>
      </c>
      <c r="S7" s="11" t="s">
        <v>52</v>
      </c>
    </row>
    <row r="8" spans="1:19">
      <c r="A8" s="1" t="s">
        <v>61</v>
      </c>
      <c r="C8" s="1" t="s">
        <v>62</v>
      </c>
      <c r="E8" s="1" t="s">
        <v>63</v>
      </c>
      <c r="G8" s="1" t="s">
        <v>64</v>
      </c>
      <c r="I8" s="2">
        <v>5</v>
      </c>
      <c r="K8" s="2">
        <v>590997629</v>
      </c>
      <c r="L8" s="2"/>
      <c r="M8" s="2">
        <v>169874508215</v>
      </c>
      <c r="N8" s="2"/>
      <c r="O8" s="2">
        <v>150000000000</v>
      </c>
      <c r="P8" s="2"/>
      <c r="Q8" s="2">
        <v>20465505844</v>
      </c>
      <c r="S8" s="4">
        <v>2.6884351328210197E-3</v>
      </c>
    </row>
    <row r="9" spans="1:19">
      <c r="A9" s="1" t="s">
        <v>65</v>
      </c>
      <c r="C9" s="1" t="s">
        <v>66</v>
      </c>
      <c r="E9" s="1" t="s">
        <v>63</v>
      </c>
      <c r="G9" s="1" t="s">
        <v>64</v>
      </c>
      <c r="I9" s="2">
        <v>5</v>
      </c>
      <c r="K9" s="2">
        <v>1087386799</v>
      </c>
      <c r="L9" s="2"/>
      <c r="M9" s="2">
        <v>3032483</v>
      </c>
      <c r="N9" s="2"/>
      <c r="O9" s="2">
        <v>1090238000</v>
      </c>
      <c r="P9" s="2"/>
      <c r="Q9" s="2">
        <v>181282</v>
      </c>
      <c r="S9" s="4">
        <v>2.3813967827770253E-8</v>
      </c>
    </row>
    <row r="10" spans="1:19" ht="22.5" thickBot="1">
      <c r="K10" s="3">
        <f>SUM(K8:K9)</f>
        <v>1678384428</v>
      </c>
      <c r="M10" s="3">
        <f>SUM(M8:M9)</f>
        <v>169877540698</v>
      </c>
      <c r="O10" s="3">
        <f>SUM(O8:O9)</f>
        <v>151090238000</v>
      </c>
      <c r="Q10" s="3">
        <f>SUM(Q8:Q9)</f>
        <v>20465687126</v>
      </c>
      <c r="S10" s="7">
        <f>SUM(S8:S9)</f>
        <v>2.6884589467888473E-3</v>
      </c>
    </row>
    <row r="11" spans="1:19" ht="22.5" thickTop="1"/>
    <row r="13" spans="1:19">
      <c r="S13" s="2"/>
    </row>
  </sheetData>
  <mergeCells count="17"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workbookViewId="0">
      <selection activeCell="A9" sqref="A9:XFD9"/>
    </sheetView>
  </sheetViews>
  <sheetFormatPr defaultRowHeight="21.75"/>
  <cols>
    <col min="1" max="1" width="24.2851562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2.5">
      <c r="A2" s="8" t="s">
        <v>0</v>
      </c>
      <c r="B2" s="8"/>
      <c r="C2" s="8"/>
      <c r="D2" s="8"/>
      <c r="E2" s="8"/>
      <c r="F2" s="8"/>
      <c r="G2" s="8"/>
    </row>
    <row r="3" spans="1:7" ht="22.5">
      <c r="A3" s="8" t="s">
        <v>67</v>
      </c>
      <c r="B3" s="8"/>
      <c r="C3" s="8"/>
      <c r="D3" s="8"/>
      <c r="E3" s="8"/>
      <c r="F3" s="8"/>
      <c r="G3" s="8"/>
    </row>
    <row r="4" spans="1:7" ht="22.5">
      <c r="A4" s="8" t="s">
        <v>2</v>
      </c>
      <c r="B4" s="8"/>
      <c r="C4" s="8"/>
      <c r="D4" s="8"/>
      <c r="E4" s="8"/>
      <c r="F4" s="8"/>
      <c r="G4" s="8"/>
    </row>
    <row r="6" spans="1:7" ht="22.5">
      <c r="A6" s="10" t="s">
        <v>71</v>
      </c>
      <c r="C6" s="10" t="s">
        <v>58</v>
      </c>
      <c r="E6" s="10" t="s">
        <v>96</v>
      </c>
      <c r="G6" s="10" t="s">
        <v>13</v>
      </c>
    </row>
    <row r="7" spans="1:7">
      <c r="A7" s="1" t="s">
        <v>101</v>
      </c>
      <c r="C7" s="12">
        <f>'سرمایه‌گذاری در سهام'!I46</f>
        <v>-54224037711</v>
      </c>
      <c r="E7" s="4">
        <f>C7/$C$9</f>
        <v>1.0003051367229894</v>
      </c>
      <c r="G7" s="4">
        <v>-7.8397276495615949E-3</v>
      </c>
    </row>
    <row r="8" spans="1:7">
      <c r="A8" s="1" t="s">
        <v>102</v>
      </c>
      <c r="C8" s="12">
        <f>'درآمد سپرده بانکی'!E10</f>
        <v>16540698</v>
      </c>
      <c r="E8" s="4">
        <f>C8/$C$9</f>
        <v>-3.0513672298931681E-4</v>
      </c>
      <c r="G8" s="4">
        <v>2.1728558269484216E-6</v>
      </c>
    </row>
    <row r="9" spans="1:7" ht="22.5" thickBot="1">
      <c r="C9" s="3">
        <f>SUM(C7:C8)</f>
        <v>-54207497013</v>
      </c>
      <c r="E9" s="5">
        <f>SUM(E7:E8)</f>
        <v>1</v>
      </c>
      <c r="G9" s="5">
        <f>SUM(G7:G8)</f>
        <v>-7.8375547937346458E-3</v>
      </c>
    </row>
    <row r="10" spans="1:7" ht="22.5" thickTop="1"/>
    <row r="12" spans="1:7">
      <c r="G12" s="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1"/>
  <sheetViews>
    <sheetView rightToLeft="1" workbookViewId="0">
      <selection activeCell="K13" sqref="K13"/>
    </sheetView>
  </sheetViews>
  <sheetFormatPr defaultRowHeight="21.75"/>
  <cols>
    <col min="1" max="1" width="18.710937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7.1406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7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ht="22.5">
      <c r="A3" s="8" t="s">
        <v>67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ht="22.5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6" spans="1:19" ht="22.5">
      <c r="A6" s="10" t="s">
        <v>68</v>
      </c>
      <c r="B6" s="10" t="s">
        <v>68</v>
      </c>
      <c r="C6" s="10" t="s">
        <v>68</v>
      </c>
      <c r="D6" s="10" t="s">
        <v>68</v>
      </c>
      <c r="E6" s="10" t="s">
        <v>68</v>
      </c>
      <c r="F6" s="10" t="s">
        <v>68</v>
      </c>
      <c r="G6" s="10" t="s">
        <v>68</v>
      </c>
      <c r="I6" s="10" t="s">
        <v>69</v>
      </c>
      <c r="J6" s="10" t="s">
        <v>69</v>
      </c>
      <c r="K6" s="10" t="s">
        <v>69</v>
      </c>
      <c r="L6" s="10" t="s">
        <v>69</v>
      </c>
      <c r="M6" s="10" t="s">
        <v>69</v>
      </c>
      <c r="O6" s="10" t="s">
        <v>70</v>
      </c>
      <c r="P6" s="10" t="s">
        <v>70</v>
      </c>
      <c r="Q6" s="10" t="s">
        <v>70</v>
      </c>
      <c r="R6" s="10" t="s">
        <v>70</v>
      </c>
      <c r="S6" s="10" t="s">
        <v>70</v>
      </c>
    </row>
    <row r="7" spans="1:19" ht="22.5">
      <c r="A7" s="11" t="s">
        <v>71</v>
      </c>
      <c r="C7" s="11" t="s">
        <v>72</v>
      </c>
      <c r="E7" s="11" t="s">
        <v>50</v>
      </c>
      <c r="G7" s="11" t="s">
        <v>51</v>
      </c>
      <c r="I7" s="11" t="s">
        <v>73</v>
      </c>
      <c r="K7" s="11" t="s">
        <v>74</v>
      </c>
      <c r="M7" s="11" t="s">
        <v>75</v>
      </c>
      <c r="O7" s="11" t="s">
        <v>73</v>
      </c>
      <c r="Q7" s="11" t="s">
        <v>74</v>
      </c>
      <c r="S7" s="11" t="s">
        <v>75</v>
      </c>
    </row>
    <row r="8" spans="1:19">
      <c r="A8" s="1" t="s">
        <v>61</v>
      </c>
      <c r="C8" s="2">
        <v>1</v>
      </c>
      <c r="E8" s="1" t="s">
        <v>76</v>
      </c>
      <c r="G8" s="2">
        <v>0</v>
      </c>
      <c r="I8" s="2">
        <v>13508215</v>
      </c>
      <c r="K8" s="2">
        <v>0</v>
      </c>
      <c r="M8" s="2">
        <v>13508215</v>
      </c>
      <c r="O8" s="2">
        <v>17465014</v>
      </c>
      <c r="Q8" s="2">
        <v>0</v>
      </c>
      <c r="S8" s="2">
        <v>17465014</v>
      </c>
    </row>
    <row r="9" spans="1:19">
      <c r="A9" s="1" t="s">
        <v>65</v>
      </c>
      <c r="C9" s="2">
        <v>21</v>
      </c>
      <c r="E9" s="1" t="s">
        <v>76</v>
      </c>
      <c r="G9" s="2">
        <v>0</v>
      </c>
      <c r="I9" s="2">
        <v>3032483</v>
      </c>
      <c r="K9" s="2">
        <v>0</v>
      </c>
      <c r="M9" s="2">
        <v>3032483</v>
      </c>
      <c r="O9" s="2">
        <v>92099119282</v>
      </c>
      <c r="Q9" s="2">
        <v>0</v>
      </c>
      <c r="S9" s="2">
        <v>92099119282</v>
      </c>
    </row>
    <row r="10" spans="1:19" ht="22.5" thickBot="1">
      <c r="I10" s="3">
        <f>SUM(I8:I9)</f>
        <v>16540698</v>
      </c>
      <c r="K10" s="3">
        <f>SUM(K8:K9)</f>
        <v>0</v>
      </c>
      <c r="M10" s="3">
        <f>SUM(M8:M9)</f>
        <v>16540698</v>
      </c>
      <c r="O10" s="3">
        <f>SUM(O8:O9)</f>
        <v>92116584296</v>
      </c>
      <c r="Q10" s="3">
        <f>SUM(Q8:Q9)</f>
        <v>0</v>
      </c>
      <c r="S10" s="3">
        <f>SUM(S8:S9)</f>
        <v>92116584296</v>
      </c>
    </row>
    <row r="11" spans="1:19" ht="22.5" thickTop="1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3"/>
  <sheetViews>
    <sheetView rightToLeft="1" workbookViewId="0">
      <selection activeCell="K21" sqref="K21"/>
    </sheetView>
  </sheetViews>
  <sheetFormatPr defaultRowHeight="21.75"/>
  <cols>
    <col min="1" max="1" width="17.710937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ht="22.5">
      <c r="A3" s="8" t="s">
        <v>67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ht="22.5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6" spans="1:19" ht="22.5">
      <c r="A6" s="8" t="s">
        <v>3</v>
      </c>
      <c r="C6" s="10" t="s">
        <v>77</v>
      </c>
      <c r="D6" s="10" t="s">
        <v>77</v>
      </c>
      <c r="E6" s="10" t="s">
        <v>77</v>
      </c>
      <c r="F6" s="10" t="s">
        <v>77</v>
      </c>
      <c r="G6" s="10" t="s">
        <v>77</v>
      </c>
      <c r="I6" s="10" t="s">
        <v>69</v>
      </c>
      <c r="J6" s="10" t="s">
        <v>69</v>
      </c>
      <c r="K6" s="10" t="s">
        <v>69</v>
      </c>
      <c r="L6" s="10" t="s">
        <v>69</v>
      </c>
      <c r="M6" s="10" t="s">
        <v>69</v>
      </c>
      <c r="O6" s="10" t="s">
        <v>70</v>
      </c>
      <c r="P6" s="10" t="s">
        <v>70</v>
      </c>
      <c r="Q6" s="10" t="s">
        <v>70</v>
      </c>
      <c r="R6" s="10" t="s">
        <v>70</v>
      </c>
      <c r="S6" s="10" t="s">
        <v>70</v>
      </c>
    </row>
    <row r="7" spans="1:19" ht="22.5">
      <c r="A7" s="10" t="s">
        <v>3</v>
      </c>
      <c r="C7" s="11" t="s">
        <v>78</v>
      </c>
      <c r="E7" s="11" t="s">
        <v>79</v>
      </c>
      <c r="G7" s="11" t="s">
        <v>80</v>
      </c>
      <c r="I7" s="11" t="s">
        <v>81</v>
      </c>
      <c r="K7" s="11" t="s">
        <v>74</v>
      </c>
      <c r="M7" s="11" t="s">
        <v>82</v>
      </c>
      <c r="O7" s="11" t="s">
        <v>81</v>
      </c>
      <c r="Q7" s="11" t="s">
        <v>74</v>
      </c>
      <c r="S7" s="11" t="s">
        <v>82</v>
      </c>
    </row>
    <row r="8" spans="1:19">
      <c r="A8" s="1" t="s">
        <v>42</v>
      </c>
      <c r="C8" s="1" t="s">
        <v>83</v>
      </c>
      <c r="E8" s="2">
        <v>64411171</v>
      </c>
      <c r="G8" s="2">
        <v>480</v>
      </c>
      <c r="I8" s="2">
        <v>0</v>
      </c>
      <c r="K8" s="2">
        <v>0</v>
      </c>
      <c r="M8" s="2">
        <v>0</v>
      </c>
      <c r="O8" s="2">
        <v>30917362080</v>
      </c>
      <c r="Q8" s="2">
        <v>0</v>
      </c>
      <c r="S8" s="2">
        <v>30917362080</v>
      </c>
    </row>
    <row r="9" spans="1:19">
      <c r="A9" s="1" t="s">
        <v>37</v>
      </c>
      <c r="C9" s="1" t="s">
        <v>84</v>
      </c>
      <c r="E9" s="2">
        <v>102000000</v>
      </c>
      <c r="G9" s="2">
        <v>500</v>
      </c>
      <c r="I9" s="2">
        <v>0</v>
      </c>
      <c r="K9" s="2">
        <v>0</v>
      </c>
      <c r="M9" s="2">
        <v>0</v>
      </c>
      <c r="O9" s="2">
        <v>51000000000</v>
      </c>
      <c r="Q9" s="2">
        <v>0</v>
      </c>
      <c r="S9" s="2">
        <v>51000000000</v>
      </c>
    </row>
    <row r="10" spans="1:19">
      <c r="A10" s="1" t="s">
        <v>33</v>
      </c>
      <c r="C10" s="1" t="s">
        <v>85</v>
      </c>
      <c r="E10" s="2">
        <v>82154247</v>
      </c>
      <c r="G10" s="2">
        <v>250</v>
      </c>
      <c r="I10" s="2">
        <v>0</v>
      </c>
      <c r="K10" s="2">
        <v>0</v>
      </c>
      <c r="M10" s="2">
        <v>0</v>
      </c>
      <c r="O10" s="2">
        <v>20538561750</v>
      </c>
      <c r="Q10" s="2">
        <v>0</v>
      </c>
      <c r="S10" s="2">
        <v>20538561750</v>
      </c>
    </row>
    <row r="11" spans="1:19">
      <c r="A11" s="1" t="s">
        <v>34</v>
      </c>
      <c r="C11" s="1" t="s">
        <v>86</v>
      </c>
      <c r="E11" s="2">
        <v>1500000</v>
      </c>
      <c r="G11" s="2">
        <v>1800</v>
      </c>
      <c r="I11" s="2">
        <v>0</v>
      </c>
      <c r="K11" s="2">
        <v>0</v>
      </c>
      <c r="M11" s="2">
        <v>0</v>
      </c>
      <c r="O11" s="2">
        <v>2700000000</v>
      </c>
      <c r="Q11" s="2">
        <v>0</v>
      </c>
      <c r="S11" s="2">
        <v>2700000000</v>
      </c>
    </row>
    <row r="12" spans="1:19" ht="22.5" thickBot="1">
      <c r="I12" s="3">
        <f>SUM(I8:I11)</f>
        <v>0</v>
      </c>
      <c r="K12" s="3">
        <f>SUM(K8:K11)</f>
        <v>0</v>
      </c>
      <c r="M12" s="3">
        <f>SUM(M8:M11)</f>
        <v>0</v>
      </c>
      <c r="O12" s="3">
        <f>SUM(O8:O11)</f>
        <v>105155923830</v>
      </c>
      <c r="Q12" s="3">
        <f>SUM(Q8:Q11)</f>
        <v>0</v>
      </c>
      <c r="S12" s="3">
        <f>SUM(S8:S11)</f>
        <v>105155923830</v>
      </c>
    </row>
    <row r="13" spans="1:19" ht="22.5" thickTop="1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44"/>
  <sheetViews>
    <sheetView rightToLeft="1" topLeftCell="A29" workbookViewId="0">
      <selection activeCell="Q42" sqref="E42:Q42"/>
    </sheetView>
  </sheetViews>
  <sheetFormatPr defaultRowHeight="21.75"/>
  <cols>
    <col min="1" max="1" width="32.1406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22.5">
      <c r="A3" s="8" t="s">
        <v>67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7" ht="22.5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6" spans="1:17" ht="22.5">
      <c r="A6" s="8" t="s">
        <v>3</v>
      </c>
      <c r="C6" s="10" t="s">
        <v>69</v>
      </c>
      <c r="D6" s="10" t="s">
        <v>69</v>
      </c>
      <c r="E6" s="10" t="s">
        <v>69</v>
      </c>
      <c r="F6" s="10" t="s">
        <v>69</v>
      </c>
      <c r="G6" s="10" t="s">
        <v>69</v>
      </c>
      <c r="H6" s="10" t="s">
        <v>69</v>
      </c>
      <c r="I6" s="10" t="s">
        <v>69</v>
      </c>
      <c r="K6" s="10" t="s">
        <v>70</v>
      </c>
      <c r="L6" s="10" t="s">
        <v>70</v>
      </c>
      <c r="M6" s="10" t="s">
        <v>70</v>
      </c>
      <c r="N6" s="10" t="s">
        <v>70</v>
      </c>
      <c r="O6" s="10" t="s">
        <v>70</v>
      </c>
      <c r="P6" s="10" t="s">
        <v>70</v>
      </c>
      <c r="Q6" s="10" t="s">
        <v>70</v>
      </c>
    </row>
    <row r="7" spans="1:17" ht="22.5">
      <c r="A7" s="10" t="s">
        <v>3</v>
      </c>
      <c r="C7" s="11" t="s">
        <v>7</v>
      </c>
      <c r="E7" s="11" t="s">
        <v>87</v>
      </c>
      <c r="G7" s="11" t="s">
        <v>88</v>
      </c>
      <c r="I7" s="11" t="s">
        <v>89</v>
      </c>
      <c r="K7" s="11" t="s">
        <v>7</v>
      </c>
      <c r="M7" s="11" t="s">
        <v>87</v>
      </c>
      <c r="O7" s="11" t="s">
        <v>88</v>
      </c>
      <c r="Q7" s="11" t="s">
        <v>89</v>
      </c>
    </row>
    <row r="8" spans="1:17">
      <c r="A8" s="1" t="s">
        <v>35</v>
      </c>
      <c r="C8" s="12">
        <v>23580762</v>
      </c>
      <c r="D8" s="12"/>
      <c r="E8" s="12">
        <v>275190958912</v>
      </c>
      <c r="F8" s="12"/>
      <c r="G8" s="12">
        <v>290896064744</v>
      </c>
      <c r="H8" s="12"/>
      <c r="I8" s="12">
        <v>-15705105832</v>
      </c>
      <c r="J8" s="12"/>
      <c r="K8" s="12">
        <v>23580762</v>
      </c>
      <c r="L8" s="12"/>
      <c r="M8" s="12">
        <v>275190958912</v>
      </c>
      <c r="N8" s="12"/>
      <c r="O8" s="12">
        <v>306089217306</v>
      </c>
      <c r="P8" s="12"/>
      <c r="Q8" s="12">
        <v>-30898258394</v>
      </c>
    </row>
    <row r="9" spans="1:17">
      <c r="A9" s="1" t="s">
        <v>25</v>
      </c>
      <c r="C9" s="12">
        <v>3935776</v>
      </c>
      <c r="D9" s="12"/>
      <c r="E9" s="12">
        <v>78716645632</v>
      </c>
      <c r="F9" s="12"/>
      <c r="G9" s="12">
        <v>88927900358</v>
      </c>
      <c r="H9" s="12"/>
      <c r="I9" s="12">
        <v>-10211254726</v>
      </c>
      <c r="J9" s="12"/>
      <c r="K9" s="12">
        <v>3935776</v>
      </c>
      <c r="L9" s="12"/>
      <c r="M9" s="12">
        <v>78716645632</v>
      </c>
      <c r="N9" s="12"/>
      <c r="O9" s="12">
        <v>89751541210</v>
      </c>
      <c r="P9" s="12"/>
      <c r="Q9" s="12">
        <v>-11034895578</v>
      </c>
    </row>
    <row r="10" spans="1:17">
      <c r="A10" s="1" t="s">
        <v>48</v>
      </c>
      <c r="C10" s="12">
        <v>3159641</v>
      </c>
      <c r="D10" s="12"/>
      <c r="E10" s="12">
        <v>34423618851</v>
      </c>
      <c r="F10" s="12"/>
      <c r="G10" s="12">
        <v>32726647501</v>
      </c>
      <c r="H10" s="12"/>
      <c r="I10" s="12">
        <v>1696971350</v>
      </c>
      <c r="J10" s="12"/>
      <c r="K10" s="12">
        <v>3159641</v>
      </c>
      <c r="L10" s="12"/>
      <c r="M10" s="12">
        <v>34423618851</v>
      </c>
      <c r="N10" s="12"/>
      <c r="O10" s="12">
        <v>32726647501</v>
      </c>
      <c r="P10" s="12"/>
      <c r="Q10" s="12">
        <v>1696971350</v>
      </c>
    </row>
    <row r="11" spans="1:17">
      <c r="A11" s="1" t="s">
        <v>23</v>
      </c>
      <c r="C11" s="12">
        <v>4053668</v>
      </c>
      <c r="D11" s="12"/>
      <c r="E11" s="12">
        <v>77609107489</v>
      </c>
      <c r="F11" s="12"/>
      <c r="G11" s="12">
        <v>75476779409</v>
      </c>
      <c r="H11" s="12"/>
      <c r="I11" s="12">
        <v>2132328079</v>
      </c>
      <c r="J11" s="12"/>
      <c r="K11" s="12">
        <v>4053668</v>
      </c>
      <c r="L11" s="12"/>
      <c r="M11" s="12">
        <v>77609107489</v>
      </c>
      <c r="N11" s="12"/>
      <c r="O11" s="12">
        <v>75223143862</v>
      </c>
      <c r="P11" s="12"/>
      <c r="Q11" s="12">
        <v>2385963626</v>
      </c>
    </row>
    <row r="12" spans="1:17">
      <c r="A12" s="1" t="s">
        <v>32</v>
      </c>
      <c r="C12" s="12">
        <v>2851018</v>
      </c>
      <c r="D12" s="12"/>
      <c r="E12" s="12">
        <v>38514799879</v>
      </c>
      <c r="F12" s="12"/>
      <c r="G12" s="12">
        <v>36587642857</v>
      </c>
      <c r="H12" s="12"/>
      <c r="I12" s="12">
        <v>1927157022</v>
      </c>
      <c r="J12" s="12"/>
      <c r="K12" s="12">
        <v>2851018</v>
      </c>
      <c r="L12" s="12"/>
      <c r="M12" s="12">
        <v>38514799879</v>
      </c>
      <c r="N12" s="12"/>
      <c r="O12" s="12">
        <v>39776873818</v>
      </c>
      <c r="P12" s="12"/>
      <c r="Q12" s="12">
        <v>-1262073939</v>
      </c>
    </row>
    <row r="13" spans="1:17">
      <c r="A13" s="1" t="s">
        <v>43</v>
      </c>
      <c r="C13" s="12">
        <v>5298989</v>
      </c>
      <c r="D13" s="12"/>
      <c r="E13" s="12">
        <v>27127419079</v>
      </c>
      <c r="F13" s="12"/>
      <c r="G13" s="12">
        <v>28286260282</v>
      </c>
      <c r="H13" s="12"/>
      <c r="I13" s="12">
        <v>-1158841202</v>
      </c>
      <c r="J13" s="12"/>
      <c r="K13" s="12">
        <v>5298989</v>
      </c>
      <c r="L13" s="12"/>
      <c r="M13" s="12">
        <v>27127419079</v>
      </c>
      <c r="N13" s="12"/>
      <c r="O13" s="12">
        <v>35010386983</v>
      </c>
      <c r="P13" s="12"/>
      <c r="Q13" s="12">
        <v>-7882967903</v>
      </c>
    </row>
    <row r="14" spans="1:17">
      <c r="A14" s="1" t="s">
        <v>29</v>
      </c>
      <c r="C14" s="12">
        <v>12837776</v>
      </c>
      <c r="D14" s="12"/>
      <c r="E14" s="12">
        <v>89904001235</v>
      </c>
      <c r="F14" s="12"/>
      <c r="G14" s="12">
        <v>57137776091</v>
      </c>
      <c r="H14" s="12"/>
      <c r="I14" s="12">
        <v>32766225144</v>
      </c>
      <c r="J14" s="12"/>
      <c r="K14" s="12">
        <v>12837776</v>
      </c>
      <c r="L14" s="12"/>
      <c r="M14" s="12">
        <v>89904001235</v>
      </c>
      <c r="N14" s="12"/>
      <c r="O14" s="12">
        <v>60792815284</v>
      </c>
      <c r="P14" s="12"/>
      <c r="Q14" s="12">
        <v>29111185951</v>
      </c>
    </row>
    <row r="15" spans="1:17">
      <c r="A15" s="1" t="s">
        <v>28</v>
      </c>
      <c r="C15" s="12">
        <v>17739053</v>
      </c>
      <c r="D15" s="12"/>
      <c r="E15" s="12">
        <v>439955965584</v>
      </c>
      <c r="F15" s="12"/>
      <c r="G15" s="12">
        <v>461116172346</v>
      </c>
      <c r="H15" s="12"/>
      <c r="I15" s="12">
        <v>-21160206761</v>
      </c>
      <c r="J15" s="12"/>
      <c r="K15" s="12">
        <v>17739053</v>
      </c>
      <c r="L15" s="12"/>
      <c r="M15" s="12">
        <v>439955965584</v>
      </c>
      <c r="N15" s="12"/>
      <c r="O15" s="12">
        <v>499014393295</v>
      </c>
      <c r="P15" s="12"/>
      <c r="Q15" s="12">
        <v>-59058427710</v>
      </c>
    </row>
    <row r="16" spans="1:17">
      <c r="A16" s="1" t="s">
        <v>31</v>
      </c>
      <c r="C16" s="12">
        <v>1401376</v>
      </c>
      <c r="D16" s="12"/>
      <c r="E16" s="12">
        <v>4868667155</v>
      </c>
      <c r="F16" s="12"/>
      <c r="G16" s="12">
        <v>5384091146</v>
      </c>
      <c r="H16" s="12"/>
      <c r="I16" s="12">
        <v>-515423990</v>
      </c>
      <c r="J16" s="12"/>
      <c r="K16" s="12">
        <v>1401376</v>
      </c>
      <c r="L16" s="12"/>
      <c r="M16" s="12">
        <v>4868667155</v>
      </c>
      <c r="N16" s="12"/>
      <c r="O16" s="12">
        <v>5451723682</v>
      </c>
      <c r="P16" s="12"/>
      <c r="Q16" s="12">
        <v>-583056526</v>
      </c>
    </row>
    <row r="17" spans="1:17">
      <c r="A17" s="1" t="s">
        <v>40</v>
      </c>
      <c r="C17" s="12">
        <v>5912222</v>
      </c>
      <c r="D17" s="12"/>
      <c r="E17" s="12">
        <v>44959388735</v>
      </c>
      <c r="F17" s="12"/>
      <c r="G17" s="12">
        <v>45194470506</v>
      </c>
      <c r="H17" s="12"/>
      <c r="I17" s="12">
        <v>-235081771</v>
      </c>
      <c r="J17" s="12"/>
      <c r="K17" s="12">
        <v>5912222</v>
      </c>
      <c r="L17" s="12"/>
      <c r="M17" s="12">
        <v>44959388735</v>
      </c>
      <c r="N17" s="12"/>
      <c r="O17" s="12">
        <v>44498032495</v>
      </c>
      <c r="P17" s="12"/>
      <c r="Q17" s="12">
        <v>461356240</v>
      </c>
    </row>
    <row r="18" spans="1:17">
      <c r="A18" s="1" t="s">
        <v>15</v>
      </c>
      <c r="C18" s="12">
        <v>48888743</v>
      </c>
      <c r="D18" s="12"/>
      <c r="E18" s="12">
        <v>377119354639</v>
      </c>
      <c r="F18" s="12"/>
      <c r="G18" s="12">
        <v>400932303577</v>
      </c>
      <c r="H18" s="12"/>
      <c r="I18" s="12">
        <v>-23812948939</v>
      </c>
      <c r="J18" s="12"/>
      <c r="K18" s="12">
        <v>48888743</v>
      </c>
      <c r="L18" s="12"/>
      <c r="M18" s="12">
        <v>377119354639</v>
      </c>
      <c r="N18" s="12"/>
      <c r="O18" s="12">
        <v>402114841539</v>
      </c>
      <c r="P18" s="12"/>
      <c r="Q18" s="12">
        <v>-24995486901</v>
      </c>
    </row>
    <row r="19" spans="1:17">
      <c r="A19" s="1" t="s">
        <v>27</v>
      </c>
      <c r="C19" s="12">
        <v>834705</v>
      </c>
      <c r="D19" s="12"/>
      <c r="E19" s="12">
        <v>24427501595</v>
      </c>
      <c r="F19" s="12"/>
      <c r="G19" s="12">
        <v>23506485916</v>
      </c>
      <c r="H19" s="12"/>
      <c r="I19" s="12">
        <v>921015679</v>
      </c>
      <c r="J19" s="12"/>
      <c r="K19" s="12">
        <v>834705</v>
      </c>
      <c r="L19" s="12"/>
      <c r="M19" s="12">
        <v>24427501595</v>
      </c>
      <c r="N19" s="12"/>
      <c r="O19" s="12">
        <v>23401021108</v>
      </c>
      <c r="P19" s="12"/>
      <c r="Q19" s="12">
        <v>1026480487</v>
      </c>
    </row>
    <row r="20" spans="1:17">
      <c r="A20" s="1" t="s">
        <v>19</v>
      </c>
      <c r="C20" s="12">
        <v>1868006</v>
      </c>
      <c r="D20" s="12"/>
      <c r="E20" s="12">
        <v>15375060497</v>
      </c>
      <c r="F20" s="12"/>
      <c r="G20" s="12">
        <v>15337922669</v>
      </c>
      <c r="H20" s="12"/>
      <c r="I20" s="12">
        <v>37137827</v>
      </c>
      <c r="J20" s="12"/>
      <c r="K20" s="12">
        <v>1868006</v>
      </c>
      <c r="L20" s="12"/>
      <c r="M20" s="12">
        <v>15375060497</v>
      </c>
      <c r="N20" s="12"/>
      <c r="O20" s="12">
        <v>12396825573</v>
      </c>
      <c r="P20" s="12"/>
      <c r="Q20" s="12">
        <v>2978234923</v>
      </c>
    </row>
    <row r="21" spans="1:17">
      <c r="A21" s="1" t="s">
        <v>42</v>
      </c>
      <c r="C21" s="12">
        <v>244903578</v>
      </c>
      <c r="D21" s="12"/>
      <c r="E21" s="12">
        <v>1682214635822</v>
      </c>
      <c r="F21" s="12"/>
      <c r="G21" s="12">
        <v>1704052902421</v>
      </c>
      <c r="H21" s="12"/>
      <c r="I21" s="12">
        <v>-21838266599</v>
      </c>
      <c r="J21" s="12"/>
      <c r="K21" s="12">
        <v>244903578</v>
      </c>
      <c r="L21" s="12"/>
      <c r="M21" s="12">
        <v>1682214635822</v>
      </c>
      <c r="N21" s="12"/>
      <c r="O21" s="12">
        <v>1668477882103</v>
      </c>
      <c r="P21" s="12"/>
      <c r="Q21" s="12">
        <v>13736753719</v>
      </c>
    </row>
    <row r="22" spans="1:17">
      <c r="A22" s="1" t="s">
        <v>20</v>
      </c>
      <c r="C22" s="12">
        <v>1800000</v>
      </c>
      <c r="D22" s="12"/>
      <c r="E22" s="12">
        <v>8892771300</v>
      </c>
      <c r="F22" s="12"/>
      <c r="G22" s="12">
        <v>9787416300</v>
      </c>
      <c r="H22" s="12"/>
      <c r="I22" s="12">
        <v>-894645000</v>
      </c>
      <c r="J22" s="12"/>
      <c r="K22" s="12">
        <v>1800000</v>
      </c>
      <c r="L22" s="12"/>
      <c r="M22" s="12">
        <v>8892771300</v>
      </c>
      <c r="N22" s="12"/>
      <c r="O22" s="12">
        <v>9098253720</v>
      </c>
      <c r="P22" s="12"/>
      <c r="Q22" s="12">
        <v>-205482420</v>
      </c>
    </row>
    <row r="23" spans="1:17">
      <c r="A23" s="1" t="s">
        <v>34</v>
      </c>
      <c r="C23" s="12">
        <v>3857361</v>
      </c>
      <c r="D23" s="12"/>
      <c r="E23" s="12">
        <v>57439457337</v>
      </c>
      <c r="F23" s="12"/>
      <c r="G23" s="12">
        <v>56442510814</v>
      </c>
      <c r="H23" s="12"/>
      <c r="I23" s="12">
        <v>996946523</v>
      </c>
      <c r="J23" s="12"/>
      <c r="K23" s="12">
        <v>3857361</v>
      </c>
      <c r="L23" s="12"/>
      <c r="M23" s="12">
        <v>57439457337</v>
      </c>
      <c r="N23" s="12"/>
      <c r="O23" s="12">
        <v>61557302067</v>
      </c>
      <c r="P23" s="12"/>
      <c r="Q23" s="12">
        <v>-4117844730</v>
      </c>
    </row>
    <row r="24" spans="1:17">
      <c r="A24" s="1" t="s">
        <v>47</v>
      </c>
      <c r="C24" s="12">
        <v>885000</v>
      </c>
      <c r="D24" s="12"/>
      <c r="E24" s="12">
        <v>6070166325</v>
      </c>
      <c r="F24" s="12"/>
      <c r="G24" s="12">
        <v>5904766662</v>
      </c>
      <c r="H24" s="12"/>
      <c r="I24" s="12">
        <v>165399663</v>
      </c>
      <c r="J24" s="12"/>
      <c r="K24" s="12">
        <v>885000</v>
      </c>
      <c r="L24" s="12"/>
      <c r="M24" s="12">
        <v>6070166325</v>
      </c>
      <c r="N24" s="12"/>
      <c r="O24" s="12">
        <v>5904766662</v>
      </c>
      <c r="P24" s="12"/>
      <c r="Q24" s="12">
        <v>165399663</v>
      </c>
    </row>
    <row r="25" spans="1:17">
      <c r="A25" s="1" t="s">
        <v>22</v>
      </c>
      <c r="C25" s="12">
        <v>5950611</v>
      </c>
      <c r="D25" s="12"/>
      <c r="E25" s="12">
        <v>13321041355</v>
      </c>
      <c r="F25" s="12"/>
      <c r="G25" s="12">
        <v>14622386425</v>
      </c>
      <c r="H25" s="12"/>
      <c r="I25" s="12">
        <v>-1301345070</v>
      </c>
      <c r="J25" s="12"/>
      <c r="K25" s="12">
        <v>5950611</v>
      </c>
      <c r="L25" s="12"/>
      <c r="M25" s="12">
        <v>13321041355</v>
      </c>
      <c r="N25" s="12"/>
      <c r="O25" s="12">
        <v>14573046339</v>
      </c>
      <c r="P25" s="12"/>
      <c r="Q25" s="12">
        <v>-1252004984</v>
      </c>
    </row>
    <row r="26" spans="1:17">
      <c r="A26" s="1" t="s">
        <v>24</v>
      </c>
      <c r="C26" s="12">
        <v>1013777</v>
      </c>
      <c r="D26" s="12"/>
      <c r="E26" s="12">
        <v>50377173892</v>
      </c>
      <c r="F26" s="12"/>
      <c r="G26" s="12">
        <v>49006640655</v>
      </c>
      <c r="H26" s="12"/>
      <c r="I26" s="12">
        <v>1370533237</v>
      </c>
      <c r="J26" s="12"/>
      <c r="K26" s="12">
        <v>1013777</v>
      </c>
      <c r="L26" s="12"/>
      <c r="M26" s="12">
        <v>50377173892</v>
      </c>
      <c r="N26" s="12"/>
      <c r="O26" s="12">
        <v>50899696616</v>
      </c>
      <c r="P26" s="12"/>
      <c r="Q26" s="12">
        <v>-522522724</v>
      </c>
    </row>
    <row r="27" spans="1:17">
      <c r="A27" s="1" t="s">
        <v>41</v>
      </c>
      <c r="C27" s="12">
        <v>9577744</v>
      </c>
      <c r="D27" s="12"/>
      <c r="E27" s="12">
        <v>30961499889</v>
      </c>
      <c r="F27" s="12"/>
      <c r="G27" s="12">
        <v>33057367334</v>
      </c>
      <c r="H27" s="12"/>
      <c r="I27" s="12">
        <v>-2095867446</v>
      </c>
      <c r="J27" s="12"/>
      <c r="K27" s="12">
        <v>9577744</v>
      </c>
      <c r="L27" s="12"/>
      <c r="M27" s="12">
        <v>30961499889</v>
      </c>
      <c r="N27" s="12"/>
      <c r="O27" s="12">
        <v>33052139879</v>
      </c>
      <c r="P27" s="12"/>
      <c r="Q27" s="12">
        <v>-2090639991</v>
      </c>
    </row>
    <row r="28" spans="1:17">
      <c r="A28" s="1" t="s">
        <v>33</v>
      </c>
      <c r="C28" s="12">
        <v>198141594</v>
      </c>
      <c r="D28" s="12"/>
      <c r="E28" s="12">
        <v>600539124471</v>
      </c>
      <c r="F28" s="12"/>
      <c r="G28" s="12">
        <v>637962028259</v>
      </c>
      <c r="H28" s="12"/>
      <c r="I28" s="12">
        <v>-37422903788</v>
      </c>
      <c r="J28" s="12"/>
      <c r="K28" s="12">
        <v>198141594</v>
      </c>
      <c r="L28" s="12"/>
      <c r="M28" s="12">
        <v>600539124471</v>
      </c>
      <c r="N28" s="12"/>
      <c r="O28" s="12">
        <v>684069426902</v>
      </c>
      <c r="P28" s="12"/>
      <c r="Q28" s="12">
        <v>-83530302431</v>
      </c>
    </row>
    <row r="29" spans="1:17">
      <c r="A29" s="1" t="s">
        <v>26</v>
      </c>
      <c r="C29" s="12">
        <v>17769877</v>
      </c>
      <c r="D29" s="12"/>
      <c r="E29" s="12">
        <v>92913409180</v>
      </c>
      <c r="F29" s="12"/>
      <c r="G29" s="12">
        <v>87275256295</v>
      </c>
      <c r="H29" s="12"/>
      <c r="I29" s="12">
        <v>5638152885</v>
      </c>
      <c r="J29" s="12"/>
      <c r="K29" s="12">
        <v>17769877</v>
      </c>
      <c r="L29" s="12"/>
      <c r="M29" s="12">
        <v>92913409180</v>
      </c>
      <c r="N29" s="12"/>
      <c r="O29" s="12">
        <v>88621185926</v>
      </c>
      <c r="P29" s="12"/>
      <c r="Q29" s="12">
        <v>4292223254</v>
      </c>
    </row>
    <row r="30" spans="1:17">
      <c r="A30" s="1" t="s">
        <v>37</v>
      </c>
      <c r="C30" s="12">
        <v>354199017</v>
      </c>
      <c r="D30" s="12"/>
      <c r="E30" s="12">
        <v>1869606039428</v>
      </c>
      <c r="F30" s="12"/>
      <c r="G30" s="12">
        <v>1907932224112</v>
      </c>
      <c r="H30" s="12"/>
      <c r="I30" s="12">
        <v>-38326184685</v>
      </c>
      <c r="J30" s="12"/>
      <c r="K30" s="12">
        <v>354199017</v>
      </c>
      <c r="L30" s="12"/>
      <c r="M30" s="12">
        <v>1869606039428</v>
      </c>
      <c r="N30" s="12"/>
      <c r="O30" s="12">
        <v>1798719596269</v>
      </c>
      <c r="P30" s="12"/>
      <c r="Q30" s="12">
        <v>70886443158</v>
      </c>
    </row>
    <row r="31" spans="1:17">
      <c r="A31" s="1" t="s">
        <v>18</v>
      </c>
      <c r="C31" s="12">
        <v>982978</v>
      </c>
      <c r="D31" s="12"/>
      <c r="E31" s="12">
        <v>43364997487</v>
      </c>
      <c r="F31" s="12"/>
      <c r="G31" s="12">
        <v>70688823804</v>
      </c>
      <c r="H31" s="12"/>
      <c r="I31" s="12">
        <v>-27323826318</v>
      </c>
      <c r="J31" s="12"/>
      <c r="K31" s="12">
        <v>982978</v>
      </c>
      <c r="L31" s="12"/>
      <c r="M31" s="12">
        <v>43364997487</v>
      </c>
      <c r="N31" s="12"/>
      <c r="O31" s="12">
        <v>36245056575</v>
      </c>
      <c r="P31" s="12"/>
      <c r="Q31" s="12">
        <v>7119940911</v>
      </c>
    </row>
    <row r="32" spans="1:17">
      <c r="A32" s="1" t="s">
        <v>36</v>
      </c>
      <c r="C32" s="12">
        <v>15528184</v>
      </c>
      <c r="D32" s="12"/>
      <c r="E32" s="12">
        <v>62082752630</v>
      </c>
      <c r="F32" s="12"/>
      <c r="G32" s="12">
        <v>58424470090</v>
      </c>
      <c r="H32" s="12"/>
      <c r="I32" s="12">
        <v>3658282540</v>
      </c>
      <c r="J32" s="12"/>
      <c r="K32" s="12">
        <v>15528184</v>
      </c>
      <c r="L32" s="12"/>
      <c r="M32" s="12">
        <v>62082752630</v>
      </c>
      <c r="N32" s="12"/>
      <c r="O32" s="12">
        <v>62097253481</v>
      </c>
      <c r="P32" s="12"/>
      <c r="Q32" s="12">
        <v>-14500851</v>
      </c>
    </row>
    <row r="33" spans="1:17">
      <c r="A33" s="1" t="s">
        <v>46</v>
      </c>
      <c r="C33" s="12">
        <v>29713228</v>
      </c>
      <c r="D33" s="12"/>
      <c r="E33" s="12">
        <v>548491584828</v>
      </c>
      <c r="F33" s="12"/>
      <c r="G33" s="12">
        <v>549668447814</v>
      </c>
      <c r="H33" s="12"/>
      <c r="I33" s="12">
        <v>-1176862986</v>
      </c>
      <c r="J33" s="12"/>
      <c r="K33" s="12">
        <v>29713228</v>
      </c>
      <c r="L33" s="12"/>
      <c r="M33" s="12">
        <v>548491584828</v>
      </c>
      <c r="N33" s="12"/>
      <c r="O33" s="12">
        <v>549668447814</v>
      </c>
      <c r="P33" s="12"/>
      <c r="Q33" s="12">
        <v>-1176862986</v>
      </c>
    </row>
    <row r="34" spans="1:17">
      <c r="A34" s="1" t="s">
        <v>21</v>
      </c>
      <c r="C34" s="12">
        <v>20000000</v>
      </c>
      <c r="D34" s="12"/>
      <c r="E34" s="12">
        <v>30099834000</v>
      </c>
      <c r="F34" s="12"/>
      <c r="G34" s="12">
        <v>30099834000</v>
      </c>
      <c r="H34" s="12"/>
      <c r="I34" s="12">
        <v>0</v>
      </c>
      <c r="J34" s="12"/>
      <c r="K34" s="12">
        <v>20000000</v>
      </c>
      <c r="L34" s="12"/>
      <c r="M34" s="12">
        <v>30099834000</v>
      </c>
      <c r="N34" s="12"/>
      <c r="O34" s="12">
        <v>30308099840</v>
      </c>
      <c r="P34" s="12"/>
      <c r="Q34" s="12">
        <v>-208265840</v>
      </c>
    </row>
    <row r="35" spans="1:17">
      <c r="A35" s="1" t="s">
        <v>39</v>
      </c>
      <c r="C35" s="12">
        <v>49518000</v>
      </c>
      <c r="D35" s="12"/>
      <c r="E35" s="12">
        <v>544902682653</v>
      </c>
      <c r="F35" s="12"/>
      <c r="G35" s="12">
        <v>508969624086</v>
      </c>
      <c r="H35" s="12"/>
      <c r="I35" s="12">
        <v>35933058567</v>
      </c>
      <c r="J35" s="12"/>
      <c r="K35" s="12">
        <v>49518000</v>
      </c>
      <c r="L35" s="12"/>
      <c r="M35" s="12">
        <v>544902682653</v>
      </c>
      <c r="N35" s="12"/>
      <c r="O35" s="12">
        <v>547778406098</v>
      </c>
      <c r="P35" s="12"/>
      <c r="Q35" s="12">
        <v>-2875723445</v>
      </c>
    </row>
    <row r="36" spans="1:17">
      <c r="A36" s="1" t="s">
        <v>38</v>
      </c>
      <c r="C36" s="12">
        <v>9181463</v>
      </c>
      <c r="D36" s="12"/>
      <c r="E36" s="12">
        <v>61606124743</v>
      </c>
      <c r="F36" s="12"/>
      <c r="G36" s="12">
        <v>62518808071</v>
      </c>
      <c r="H36" s="12"/>
      <c r="I36" s="12">
        <v>-912683329</v>
      </c>
      <c r="J36" s="12"/>
      <c r="K36" s="12">
        <v>9181463</v>
      </c>
      <c r="L36" s="12"/>
      <c r="M36" s="12">
        <v>61606124743</v>
      </c>
      <c r="N36" s="12"/>
      <c r="O36" s="12">
        <v>42462243657</v>
      </c>
      <c r="P36" s="12"/>
      <c r="Q36" s="12">
        <v>19143881085</v>
      </c>
    </row>
    <row r="37" spans="1:17">
      <c r="A37" s="1" t="s">
        <v>16</v>
      </c>
      <c r="C37" s="12">
        <v>56100000</v>
      </c>
      <c r="D37" s="12"/>
      <c r="E37" s="12">
        <v>212190410025</v>
      </c>
      <c r="F37" s="12"/>
      <c r="G37" s="12">
        <v>217878562935</v>
      </c>
      <c r="H37" s="12"/>
      <c r="I37" s="12">
        <v>-5688152910</v>
      </c>
      <c r="J37" s="12"/>
      <c r="K37" s="12">
        <v>56100000</v>
      </c>
      <c r="L37" s="12"/>
      <c r="M37" s="12">
        <v>212190410025</v>
      </c>
      <c r="N37" s="12"/>
      <c r="O37" s="12">
        <v>200105099412</v>
      </c>
      <c r="P37" s="12"/>
      <c r="Q37" s="12">
        <v>12085310613</v>
      </c>
    </row>
    <row r="38" spans="1:17">
      <c r="A38" s="1" t="s">
        <v>44</v>
      </c>
      <c r="C38" s="12">
        <v>1918829</v>
      </c>
      <c r="D38" s="12"/>
      <c r="E38" s="12">
        <v>22393016498</v>
      </c>
      <c r="F38" s="12"/>
      <c r="G38" s="12">
        <v>24319383134</v>
      </c>
      <c r="H38" s="12"/>
      <c r="I38" s="12">
        <v>-1926366636</v>
      </c>
      <c r="J38" s="12"/>
      <c r="K38" s="12">
        <v>1918829</v>
      </c>
      <c r="L38" s="12"/>
      <c r="M38" s="12">
        <v>22393016498</v>
      </c>
      <c r="N38" s="12"/>
      <c r="O38" s="12">
        <v>18423072892</v>
      </c>
      <c r="P38" s="12"/>
      <c r="Q38" s="12">
        <v>3969943606</v>
      </c>
    </row>
    <row r="39" spans="1:17">
      <c r="A39" s="1" t="s">
        <v>45</v>
      </c>
      <c r="C39" s="12">
        <v>9385190</v>
      </c>
      <c r="D39" s="12"/>
      <c r="E39" s="12">
        <v>29200859614</v>
      </c>
      <c r="F39" s="12"/>
      <c r="G39" s="12">
        <v>28119652632</v>
      </c>
      <c r="H39" s="12"/>
      <c r="I39" s="12">
        <v>1081206982</v>
      </c>
      <c r="J39" s="12"/>
      <c r="K39" s="12">
        <v>9385190</v>
      </c>
      <c r="L39" s="12"/>
      <c r="M39" s="12">
        <v>29200859614</v>
      </c>
      <c r="N39" s="12"/>
      <c r="O39" s="12">
        <v>26810988607</v>
      </c>
      <c r="P39" s="12"/>
      <c r="Q39" s="12">
        <v>2389871007</v>
      </c>
    </row>
    <row r="40" spans="1:17">
      <c r="A40" s="1" t="s">
        <v>30</v>
      </c>
      <c r="C40" s="12">
        <v>2074938</v>
      </c>
      <c r="D40" s="12"/>
      <c r="E40" s="12">
        <v>84978795299</v>
      </c>
      <c r="F40" s="12"/>
      <c r="G40" s="12">
        <v>88382072294</v>
      </c>
      <c r="H40" s="12"/>
      <c r="I40" s="12">
        <v>-3403276995</v>
      </c>
      <c r="J40" s="12"/>
      <c r="K40" s="12">
        <v>2074938</v>
      </c>
      <c r="L40" s="12"/>
      <c r="M40" s="12">
        <v>84978795299</v>
      </c>
      <c r="N40" s="12"/>
      <c r="O40" s="12">
        <v>89760564159</v>
      </c>
      <c r="P40" s="12"/>
      <c r="Q40" s="12">
        <v>-4781768860</v>
      </c>
    </row>
    <row r="41" spans="1:17">
      <c r="A41" s="1" t="s">
        <v>103</v>
      </c>
      <c r="C41" s="12">
        <v>266560</v>
      </c>
      <c r="D41" s="12"/>
      <c r="E41" s="12">
        <v>3306248946</v>
      </c>
      <c r="F41" s="12"/>
      <c r="G41" s="12">
        <v>3603645965</v>
      </c>
      <c r="H41" s="12"/>
      <c r="I41" s="12">
        <v>-297397019</v>
      </c>
      <c r="J41" s="12"/>
      <c r="K41" s="12">
        <v>0</v>
      </c>
      <c r="L41" s="12"/>
      <c r="M41" s="12">
        <v>0</v>
      </c>
      <c r="N41" s="12"/>
      <c r="O41" s="12">
        <v>0</v>
      </c>
      <c r="P41" s="12"/>
      <c r="Q41" s="12">
        <v>0</v>
      </c>
    </row>
    <row r="42" spans="1:17" ht="22.5" thickBot="1">
      <c r="E42" s="13">
        <f>SUM(E8:E41)</f>
        <v>7583145115004</v>
      </c>
      <c r="F42" s="12"/>
      <c r="G42" s="13">
        <f>SUM(G8:G41)</f>
        <v>7710227341504</v>
      </c>
      <c r="H42" s="12"/>
      <c r="I42" s="13">
        <f>SUM(I8:I41)</f>
        <v>-127082226504</v>
      </c>
      <c r="J42" s="12"/>
      <c r="K42" s="12"/>
      <c r="L42" s="12"/>
      <c r="M42" s="13">
        <f>SUM(M8:M41)</f>
        <v>7579838866058</v>
      </c>
      <c r="N42" s="12"/>
      <c r="O42" s="13">
        <f>SUM(O8:O41)</f>
        <v>7644879992674</v>
      </c>
      <c r="P42" s="12"/>
      <c r="Q42" s="13">
        <f>SUM(Q8:Q41)</f>
        <v>-65041126620</v>
      </c>
    </row>
    <row r="43" spans="1:17" ht="22.5" thickTop="1"/>
    <row r="44" spans="1:17">
      <c r="G44" s="2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5"/>
  <sheetViews>
    <sheetView rightToLeft="1" topLeftCell="A4" workbookViewId="0">
      <selection activeCell="Q23" sqref="C8:Q23"/>
    </sheetView>
  </sheetViews>
  <sheetFormatPr defaultRowHeight="21.75"/>
  <cols>
    <col min="1" max="1" width="27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22.5">
      <c r="A3" s="8" t="s">
        <v>67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7" ht="22.5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6" spans="1:17" ht="22.5">
      <c r="A6" s="8" t="s">
        <v>3</v>
      </c>
      <c r="C6" s="10" t="s">
        <v>69</v>
      </c>
      <c r="D6" s="10" t="s">
        <v>69</v>
      </c>
      <c r="E6" s="10" t="s">
        <v>69</v>
      </c>
      <c r="F6" s="10" t="s">
        <v>69</v>
      </c>
      <c r="G6" s="10" t="s">
        <v>69</v>
      </c>
      <c r="H6" s="10" t="s">
        <v>69</v>
      </c>
      <c r="I6" s="10" t="s">
        <v>69</v>
      </c>
      <c r="K6" s="10" t="s">
        <v>70</v>
      </c>
      <c r="L6" s="10" t="s">
        <v>70</v>
      </c>
      <c r="M6" s="10" t="s">
        <v>70</v>
      </c>
      <c r="N6" s="10" t="s">
        <v>70</v>
      </c>
      <c r="O6" s="10" t="s">
        <v>70</v>
      </c>
      <c r="P6" s="10" t="s">
        <v>70</v>
      </c>
      <c r="Q6" s="10" t="s">
        <v>70</v>
      </c>
    </row>
    <row r="7" spans="1:17" ht="22.5">
      <c r="A7" s="10" t="s">
        <v>3</v>
      </c>
      <c r="C7" s="11" t="s">
        <v>7</v>
      </c>
      <c r="E7" s="11" t="s">
        <v>87</v>
      </c>
      <c r="G7" s="11" t="s">
        <v>88</v>
      </c>
      <c r="I7" s="11" t="s">
        <v>90</v>
      </c>
      <c r="K7" s="11" t="s">
        <v>7</v>
      </c>
      <c r="M7" s="11" t="s">
        <v>87</v>
      </c>
      <c r="O7" s="11" t="s">
        <v>88</v>
      </c>
      <c r="Q7" s="11" t="s">
        <v>90</v>
      </c>
    </row>
    <row r="8" spans="1:17">
      <c r="A8" s="1" t="s">
        <v>29</v>
      </c>
      <c r="C8" s="12">
        <v>2000000</v>
      </c>
      <c r="D8" s="12"/>
      <c r="E8" s="12">
        <v>13151282163</v>
      </c>
      <c r="F8" s="12"/>
      <c r="G8" s="12">
        <v>9470926316</v>
      </c>
      <c r="H8" s="12"/>
      <c r="I8" s="12">
        <f>E8-G8</f>
        <v>3680355847</v>
      </c>
      <c r="J8" s="12"/>
      <c r="K8" s="12">
        <v>2000000</v>
      </c>
      <c r="L8" s="12"/>
      <c r="M8" s="12">
        <v>13151282163</v>
      </c>
      <c r="N8" s="12"/>
      <c r="O8" s="12">
        <v>9470926316</v>
      </c>
      <c r="P8" s="12"/>
      <c r="Q8" s="12">
        <f>M8-O8</f>
        <v>3680355847</v>
      </c>
    </row>
    <row r="9" spans="1:17">
      <c r="A9" s="1" t="s">
        <v>42</v>
      </c>
      <c r="C9" s="12">
        <v>38170346</v>
      </c>
      <c r="D9" s="12"/>
      <c r="E9" s="12">
        <v>265346864283</v>
      </c>
      <c r="F9" s="12"/>
      <c r="G9" s="12">
        <v>260046743961</v>
      </c>
      <c r="H9" s="12"/>
      <c r="I9" s="12">
        <f t="shared" ref="I9:I21" si="0">E9-G9</f>
        <v>5300120322</v>
      </c>
      <c r="J9" s="12"/>
      <c r="K9" s="12">
        <v>97656264</v>
      </c>
      <c r="L9" s="12"/>
      <c r="M9" s="12">
        <v>685132381390</v>
      </c>
      <c r="N9" s="12"/>
      <c r="O9" s="12">
        <v>665312111143</v>
      </c>
      <c r="P9" s="12"/>
      <c r="Q9" s="12">
        <f t="shared" ref="Q9:Q23" si="1">M9-O9</f>
        <v>19820270247</v>
      </c>
    </row>
    <row r="10" spans="1:17">
      <c r="A10" s="1" t="s">
        <v>17</v>
      </c>
      <c r="C10" s="12">
        <v>266560</v>
      </c>
      <c r="D10" s="12"/>
      <c r="E10" s="12">
        <v>3631561922</v>
      </c>
      <c r="F10" s="12"/>
      <c r="G10" s="12">
        <v>3306248946</v>
      </c>
      <c r="H10" s="12"/>
      <c r="I10" s="12">
        <f t="shared" si="0"/>
        <v>325312976</v>
      </c>
      <c r="J10" s="12"/>
      <c r="K10" s="12">
        <v>266560</v>
      </c>
      <c r="L10" s="12"/>
      <c r="M10" s="12">
        <v>3631561922</v>
      </c>
      <c r="N10" s="12"/>
      <c r="O10" s="12">
        <v>3306248946</v>
      </c>
      <c r="P10" s="12"/>
      <c r="Q10" s="12">
        <f t="shared" si="1"/>
        <v>325312976</v>
      </c>
    </row>
    <row r="11" spans="1:17">
      <c r="A11" s="1" t="s">
        <v>41</v>
      </c>
      <c r="C11" s="12">
        <v>3173566</v>
      </c>
      <c r="D11" s="12"/>
      <c r="E11" s="12">
        <v>10510071204</v>
      </c>
      <c r="F11" s="12"/>
      <c r="G11" s="12">
        <v>10951759323</v>
      </c>
      <c r="H11" s="12"/>
      <c r="I11" s="12">
        <f t="shared" si="0"/>
        <v>-441688119</v>
      </c>
      <c r="J11" s="12"/>
      <c r="K11" s="12">
        <v>3173566</v>
      </c>
      <c r="L11" s="12"/>
      <c r="M11" s="12">
        <v>10510071204</v>
      </c>
      <c r="N11" s="12"/>
      <c r="O11" s="12">
        <v>10951759323</v>
      </c>
      <c r="P11" s="12"/>
      <c r="Q11" s="12">
        <f t="shared" si="1"/>
        <v>-441688119</v>
      </c>
    </row>
    <row r="12" spans="1:17">
      <c r="A12" s="1" t="s">
        <v>49</v>
      </c>
      <c r="C12" s="12">
        <v>16357</v>
      </c>
      <c r="D12" s="12"/>
      <c r="E12" s="12">
        <v>260180515</v>
      </c>
      <c r="F12" s="12"/>
      <c r="G12" s="12">
        <v>245511677</v>
      </c>
      <c r="H12" s="12"/>
      <c r="I12" s="12">
        <f t="shared" si="0"/>
        <v>14668838</v>
      </c>
      <c r="J12" s="12"/>
      <c r="K12" s="12">
        <v>16357</v>
      </c>
      <c r="L12" s="12"/>
      <c r="M12" s="12">
        <v>260180515</v>
      </c>
      <c r="N12" s="12"/>
      <c r="O12" s="12">
        <v>245511677</v>
      </c>
      <c r="P12" s="12"/>
      <c r="Q12" s="12">
        <f t="shared" si="1"/>
        <v>14668838</v>
      </c>
    </row>
    <row r="13" spans="1:17">
      <c r="A13" s="1" t="s">
        <v>37</v>
      </c>
      <c r="C13" s="12">
        <v>50719346</v>
      </c>
      <c r="D13" s="12"/>
      <c r="E13" s="12">
        <v>279022034433</v>
      </c>
      <c r="F13" s="12"/>
      <c r="G13" s="12">
        <v>257566727110</v>
      </c>
      <c r="H13" s="12"/>
      <c r="I13" s="12">
        <f t="shared" si="0"/>
        <v>21455307323</v>
      </c>
      <c r="J13" s="12"/>
      <c r="K13" s="12">
        <v>86515046</v>
      </c>
      <c r="L13" s="12"/>
      <c r="M13" s="12">
        <v>470158117701</v>
      </c>
      <c r="N13" s="12"/>
      <c r="O13" s="12">
        <v>439347093409</v>
      </c>
      <c r="P13" s="12"/>
      <c r="Q13" s="12">
        <f t="shared" si="1"/>
        <v>30811024292</v>
      </c>
    </row>
    <row r="14" spans="1:17">
      <c r="A14" s="1" t="s">
        <v>18</v>
      </c>
      <c r="C14" s="12">
        <v>5197237</v>
      </c>
      <c r="D14" s="12"/>
      <c r="E14" s="12">
        <v>232345634119</v>
      </c>
      <c r="F14" s="12"/>
      <c r="G14" s="12">
        <v>191636180372</v>
      </c>
      <c r="H14" s="12"/>
      <c r="I14" s="12">
        <f t="shared" si="0"/>
        <v>40709453747</v>
      </c>
      <c r="J14" s="12"/>
      <c r="K14" s="12">
        <v>5197237</v>
      </c>
      <c r="L14" s="12"/>
      <c r="M14" s="12">
        <v>232345634119</v>
      </c>
      <c r="N14" s="12"/>
      <c r="O14" s="12">
        <v>191636180372</v>
      </c>
      <c r="P14" s="12"/>
      <c r="Q14" s="12">
        <f t="shared" si="1"/>
        <v>40709453747</v>
      </c>
    </row>
    <row r="15" spans="1:17">
      <c r="A15" s="1" t="s">
        <v>46</v>
      </c>
      <c r="C15" s="12">
        <v>1</v>
      </c>
      <c r="D15" s="12"/>
      <c r="E15" s="12">
        <v>18342</v>
      </c>
      <c r="F15" s="12"/>
      <c r="G15" s="12">
        <v>18480</v>
      </c>
      <c r="H15" s="12"/>
      <c r="I15" s="12">
        <f t="shared" si="0"/>
        <v>-138</v>
      </c>
      <c r="J15" s="12"/>
      <c r="K15" s="12">
        <v>1</v>
      </c>
      <c r="L15" s="12"/>
      <c r="M15" s="12">
        <v>18342</v>
      </c>
      <c r="N15" s="12"/>
      <c r="O15" s="12">
        <v>18480</v>
      </c>
      <c r="P15" s="12"/>
      <c r="Q15" s="12">
        <f t="shared" si="1"/>
        <v>-138</v>
      </c>
    </row>
    <row r="16" spans="1:17">
      <c r="A16" s="1" t="s">
        <v>44</v>
      </c>
      <c r="C16" s="12">
        <v>917461</v>
      </c>
      <c r="D16" s="12"/>
      <c r="E16" s="12">
        <v>10623390238</v>
      </c>
      <c r="F16" s="12"/>
      <c r="G16" s="12">
        <v>8808732241</v>
      </c>
      <c r="H16" s="12"/>
      <c r="I16" s="12">
        <f t="shared" si="0"/>
        <v>1814657997</v>
      </c>
      <c r="J16" s="12"/>
      <c r="K16" s="12">
        <v>917461</v>
      </c>
      <c r="L16" s="12"/>
      <c r="M16" s="12">
        <v>10623390238</v>
      </c>
      <c r="N16" s="12"/>
      <c r="O16" s="12">
        <v>8808732241</v>
      </c>
      <c r="P16" s="12"/>
      <c r="Q16" s="12">
        <f t="shared" si="1"/>
        <v>1814657997</v>
      </c>
    </row>
    <row r="17" spans="1:17">
      <c r="A17" s="1" t="s">
        <v>43</v>
      </c>
      <c r="C17" s="12">
        <v>0</v>
      </c>
      <c r="D17" s="12"/>
      <c r="E17" s="12">
        <v>0</v>
      </c>
      <c r="F17" s="12"/>
      <c r="G17" s="12">
        <v>0</v>
      </c>
      <c r="H17" s="12"/>
      <c r="I17" s="12">
        <f t="shared" si="0"/>
        <v>0</v>
      </c>
      <c r="J17" s="12"/>
      <c r="K17" s="12">
        <v>701011</v>
      </c>
      <c r="L17" s="12"/>
      <c r="M17" s="12">
        <v>5436108510</v>
      </c>
      <c r="N17" s="12"/>
      <c r="O17" s="12">
        <v>4631575265</v>
      </c>
      <c r="P17" s="12"/>
      <c r="Q17" s="12">
        <f t="shared" si="1"/>
        <v>804533245</v>
      </c>
    </row>
    <row r="18" spans="1:17">
      <c r="A18" s="1" t="s">
        <v>15</v>
      </c>
      <c r="C18" s="12">
        <v>0</v>
      </c>
      <c r="D18" s="12"/>
      <c r="E18" s="12">
        <v>0</v>
      </c>
      <c r="F18" s="12"/>
      <c r="G18" s="12">
        <v>0</v>
      </c>
      <c r="H18" s="12"/>
      <c r="I18" s="12">
        <f t="shared" si="0"/>
        <v>0</v>
      </c>
      <c r="J18" s="12"/>
      <c r="K18" s="12">
        <v>115113</v>
      </c>
      <c r="L18" s="12"/>
      <c r="M18" s="12">
        <v>972878520</v>
      </c>
      <c r="N18" s="12"/>
      <c r="O18" s="12">
        <v>946816038</v>
      </c>
      <c r="P18" s="12"/>
      <c r="Q18" s="12">
        <f t="shared" si="1"/>
        <v>26062482</v>
      </c>
    </row>
    <row r="19" spans="1:17">
      <c r="A19" s="1" t="s">
        <v>91</v>
      </c>
      <c r="C19" s="12">
        <v>0</v>
      </c>
      <c r="D19" s="12"/>
      <c r="E19" s="12">
        <v>0</v>
      </c>
      <c r="F19" s="12"/>
      <c r="G19" s="12">
        <v>0</v>
      </c>
      <c r="H19" s="12"/>
      <c r="I19" s="12">
        <f t="shared" si="0"/>
        <v>0</v>
      </c>
      <c r="J19" s="12"/>
      <c r="K19" s="12">
        <v>12320</v>
      </c>
      <c r="L19" s="12"/>
      <c r="M19" s="12">
        <v>564450240</v>
      </c>
      <c r="N19" s="12"/>
      <c r="O19" s="12">
        <v>556887508</v>
      </c>
      <c r="P19" s="12"/>
      <c r="Q19" s="12">
        <f t="shared" si="1"/>
        <v>7562732</v>
      </c>
    </row>
    <row r="20" spans="1:17">
      <c r="A20" s="1" t="s">
        <v>20</v>
      </c>
      <c r="C20" s="12">
        <v>0</v>
      </c>
      <c r="D20" s="12"/>
      <c r="E20" s="12">
        <v>0</v>
      </c>
      <c r="F20" s="12"/>
      <c r="G20" s="12">
        <v>0</v>
      </c>
      <c r="H20" s="12"/>
      <c r="I20" s="12">
        <f t="shared" si="0"/>
        <v>0</v>
      </c>
      <c r="J20" s="12"/>
      <c r="K20" s="12">
        <v>1800000</v>
      </c>
      <c r="L20" s="12"/>
      <c r="M20" s="12">
        <v>10234738907</v>
      </c>
      <c r="N20" s="12"/>
      <c r="O20" s="12">
        <v>9098253720</v>
      </c>
      <c r="P20" s="12"/>
      <c r="Q20" s="12">
        <f t="shared" si="1"/>
        <v>1136485187</v>
      </c>
    </row>
    <row r="21" spans="1:17">
      <c r="A21" s="1" t="s">
        <v>33</v>
      </c>
      <c r="C21" s="12">
        <v>0</v>
      </c>
      <c r="D21" s="12"/>
      <c r="E21" s="12">
        <v>0</v>
      </c>
      <c r="F21" s="12"/>
      <c r="G21" s="12">
        <v>0</v>
      </c>
      <c r="H21" s="12"/>
      <c r="I21" s="12">
        <f t="shared" si="0"/>
        <v>0</v>
      </c>
      <c r="J21" s="12"/>
      <c r="K21" s="12">
        <v>5712653</v>
      </c>
      <c r="L21" s="12"/>
      <c r="M21" s="12">
        <v>18544022936</v>
      </c>
      <c r="N21" s="12"/>
      <c r="O21" s="12">
        <v>19722518552</v>
      </c>
      <c r="P21" s="12"/>
      <c r="Q21" s="12">
        <f t="shared" si="1"/>
        <v>-1178495616</v>
      </c>
    </row>
    <row r="22" spans="1:17">
      <c r="A22" s="1" t="s">
        <v>92</v>
      </c>
      <c r="C22" s="12">
        <v>0</v>
      </c>
      <c r="D22" s="12"/>
      <c r="E22" s="12">
        <v>0</v>
      </c>
      <c r="F22" s="12"/>
      <c r="G22" s="12">
        <v>0</v>
      </c>
      <c r="H22" s="12"/>
      <c r="I22" s="12">
        <v>0</v>
      </c>
      <c r="J22" s="12"/>
      <c r="K22" s="12">
        <v>2214692</v>
      </c>
      <c r="L22" s="12"/>
      <c r="M22" s="12">
        <v>4101285797</v>
      </c>
      <c r="N22" s="12"/>
      <c r="O22" s="12">
        <v>4096397442</v>
      </c>
      <c r="P22" s="12"/>
      <c r="Q22" s="12">
        <f t="shared" si="1"/>
        <v>4888355</v>
      </c>
    </row>
    <row r="23" spans="1:17">
      <c r="A23" s="1" t="s">
        <v>38</v>
      </c>
      <c r="C23" s="12">
        <v>0</v>
      </c>
      <c r="D23" s="12"/>
      <c r="E23" s="12">
        <v>0</v>
      </c>
      <c r="F23" s="12"/>
      <c r="G23" s="12">
        <v>0</v>
      </c>
      <c r="H23" s="12"/>
      <c r="I23" s="12">
        <v>0</v>
      </c>
      <c r="J23" s="12"/>
      <c r="K23" s="12">
        <v>6930363</v>
      </c>
      <c r="L23" s="12"/>
      <c r="M23" s="12">
        <v>1541188548</v>
      </c>
      <c r="N23" s="12"/>
      <c r="O23" s="12">
        <v>32051402091</v>
      </c>
      <c r="P23" s="12"/>
      <c r="Q23" s="12">
        <f t="shared" si="1"/>
        <v>-30510213543</v>
      </c>
    </row>
    <row r="24" spans="1:17" ht="22.5" thickBot="1">
      <c r="E24" s="3">
        <f>SUM(E8:E23)</f>
        <v>814891037219</v>
      </c>
      <c r="G24" s="3">
        <f>SUM(G8:G23)</f>
        <v>742032848426</v>
      </c>
      <c r="I24" s="3">
        <f>SUM(I8:I23)</f>
        <v>72858188793</v>
      </c>
      <c r="M24" s="3">
        <f>SUM(M8:M23)</f>
        <v>1467207311052</v>
      </c>
      <c r="O24" s="3">
        <f>SUM(O8:O23)</f>
        <v>1400182432523</v>
      </c>
      <c r="Q24" s="3">
        <f>SUM(Q8:Q23)</f>
        <v>67024878529</v>
      </c>
    </row>
    <row r="25" spans="1:17" ht="22.5" thickTop="1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47"/>
  <sheetViews>
    <sheetView rightToLeft="1" topLeftCell="A31" workbookViewId="0">
      <selection activeCell="S46" sqref="E46:S46"/>
    </sheetView>
  </sheetViews>
  <sheetFormatPr defaultRowHeight="21.75"/>
  <cols>
    <col min="1" max="1" width="32.140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2.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ht="22.5">
      <c r="A3" s="8" t="s">
        <v>67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 ht="22.5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6" spans="1:21" ht="22.5">
      <c r="A6" s="8" t="s">
        <v>3</v>
      </c>
      <c r="C6" s="10" t="s">
        <v>69</v>
      </c>
      <c r="D6" s="10" t="s">
        <v>69</v>
      </c>
      <c r="E6" s="10" t="s">
        <v>69</v>
      </c>
      <c r="F6" s="10" t="s">
        <v>69</v>
      </c>
      <c r="G6" s="10" t="s">
        <v>69</v>
      </c>
      <c r="H6" s="10" t="s">
        <v>69</v>
      </c>
      <c r="I6" s="10" t="s">
        <v>69</v>
      </c>
      <c r="J6" s="10" t="s">
        <v>69</v>
      </c>
      <c r="K6" s="10" t="s">
        <v>69</v>
      </c>
      <c r="M6" s="10" t="s">
        <v>70</v>
      </c>
      <c r="N6" s="10" t="s">
        <v>70</v>
      </c>
      <c r="O6" s="10" t="s">
        <v>70</v>
      </c>
      <c r="P6" s="10" t="s">
        <v>70</v>
      </c>
      <c r="Q6" s="10" t="s">
        <v>70</v>
      </c>
      <c r="R6" s="10" t="s">
        <v>70</v>
      </c>
      <c r="S6" s="10" t="s">
        <v>70</v>
      </c>
      <c r="T6" s="10" t="s">
        <v>70</v>
      </c>
      <c r="U6" s="10" t="s">
        <v>70</v>
      </c>
    </row>
    <row r="7" spans="1:21" ht="22.5">
      <c r="A7" s="10" t="s">
        <v>3</v>
      </c>
      <c r="C7" s="11" t="s">
        <v>93</v>
      </c>
      <c r="E7" s="11" t="s">
        <v>94</v>
      </c>
      <c r="G7" s="11" t="s">
        <v>95</v>
      </c>
      <c r="I7" s="11" t="s">
        <v>58</v>
      </c>
      <c r="K7" s="11" t="s">
        <v>96</v>
      </c>
      <c r="M7" s="11" t="s">
        <v>93</v>
      </c>
      <c r="O7" s="11" t="s">
        <v>94</v>
      </c>
      <c r="Q7" s="11" t="s">
        <v>95</v>
      </c>
      <c r="S7" s="11" t="s">
        <v>58</v>
      </c>
      <c r="U7" s="11" t="s">
        <v>96</v>
      </c>
    </row>
    <row r="8" spans="1:21">
      <c r="A8" s="1" t="s">
        <v>29</v>
      </c>
      <c r="C8" s="12">
        <v>0</v>
      </c>
      <c r="D8" s="12"/>
      <c r="E8" s="12">
        <f>IFERROR(VLOOKUP(A8,'درآمد ناشی از تغییر قیمت اوراق'!A:Q,9,0),0)</f>
        <v>32766225144</v>
      </c>
      <c r="F8" s="12"/>
      <c r="G8" s="12">
        <v>3680355847</v>
      </c>
      <c r="H8" s="12"/>
      <c r="I8" s="12">
        <f>C8+E8+G8</f>
        <v>36446580991</v>
      </c>
      <c r="K8" s="4">
        <f>I8/$I$46</f>
        <v>-0.67214804595059452</v>
      </c>
      <c r="M8" s="12">
        <v>0</v>
      </c>
      <c r="N8" s="12"/>
      <c r="O8" s="12">
        <f>IFERROR(VLOOKUP(A8,'درآمد ناشی از تغییر قیمت اوراق'!A:Q,17,0),0)</f>
        <v>29111185951</v>
      </c>
      <c r="P8" s="12"/>
      <c r="Q8" s="12">
        <v>3680355847</v>
      </c>
      <c r="R8" s="12"/>
      <c r="S8" s="12">
        <f>M8+O8+Q8</f>
        <v>32791541798</v>
      </c>
      <c r="U8" s="4">
        <f>S8/$S$46</f>
        <v>0.30606347808894407</v>
      </c>
    </row>
    <row r="9" spans="1:21">
      <c r="A9" s="1" t="s">
        <v>42</v>
      </c>
      <c r="C9" s="12">
        <v>0</v>
      </c>
      <c r="D9" s="12"/>
      <c r="E9" s="12">
        <f>IFERROR(VLOOKUP(A9,'درآمد ناشی از تغییر قیمت اوراق'!A:Q,9,0),0)</f>
        <v>-21838266599</v>
      </c>
      <c r="F9" s="12"/>
      <c r="G9" s="12">
        <v>5300120322</v>
      </c>
      <c r="H9" s="12"/>
      <c r="I9" s="12">
        <f t="shared" ref="I9:I44" si="0">C9+E9+G9</f>
        <v>-16538146277</v>
      </c>
      <c r="K9" s="4">
        <f t="shared" ref="K9:K45" si="1">I9/$I$46</f>
        <v>0.30499658408221114</v>
      </c>
      <c r="M9" s="12">
        <v>30917362080</v>
      </c>
      <c r="N9" s="12"/>
      <c r="O9" s="12">
        <f>IFERROR(VLOOKUP(A9,'درآمد ناشی از تغییر قیمت اوراق'!A:Q,17,0),0)</f>
        <v>13736753719</v>
      </c>
      <c r="P9" s="12"/>
      <c r="Q9" s="12">
        <v>19820270247</v>
      </c>
      <c r="R9" s="12"/>
      <c r="S9" s="12">
        <f t="shared" ref="S9:S44" si="2">M9+O9+Q9</f>
        <v>64474386046</v>
      </c>
      <c r="U9" s="4">
        <f t="shared" ref="U9:U44" si="3">S9/$S$46</f>
        <v>0.60177880510917603</v>
      </c>
    </row>
    <row r="10" spans="1:21">
      <c r="A10" s="1" t="s">
        <v>17</v>
      </c>
      <c r="C10" s="12">
        <v>0</v>
      </c>
      <c r="D10" s="12"/>
      <c r="E10" s="12">
        <f>IFERROR(VLOOKUP(A10,'درآمد ناشی از تغییر قیمت اوراق'!A:Q,9,0),0)</f>
        <v>0</v>
      </c>
      <c r="F10" s="12"/>
      <c r="G10" s="12">
        <v>325312976</v>
      </c>
      <c r="H10" s="12"/>
      <c r="I10" s="12">
        <f t="shared" si="0"/>
        <v>325312976</v>
      </c>
      <c r="K10" s="4">
        <f t="shared" si="1"/>
        <v>-5.9994236824235303E-3</v>
      </c>
      <c r="M10" s="12">
        <v>0</v>
      </c>
      <c r="N10" s="12"/>
      <c r="O10" s="12">
        <f>IFERROR(VLOOKUP(A10,'درآمد ناشی از تغییر قیمت اوراق'!A:Q,17,0),0)</f>
        <v>0</v>
      </c>
      <c r="P10" s="12"/>
      <c r="Q10" s="12">
        <v>325312976</v>
      </c>
      <c r="R10" s="12"/>
      <c r="S10" s="12">
        <f t="shared" si="2"/>
        <v>325312976</v>
      </c>
      <c r="U10" s="4">
        <f t="shared" si="3"/>
        <v>3.0363446011586401E-3</v>
      </c>
    </row>
    <row r="11" spans="1:21">
      <c r="A11" s="1" t="s">
        <v>41</v>
      </c>
      <c r="C11" s="12">
        <v>0</v>
      </c>
      <c r="D11" s="12"/>
      <c r="E11" s="12">
        <f>IFERROR(VLOOKUP(A11,'درآمد ناشی از تغییر قیمت اوراق'!A:Q,9,0),0)</f>
        <v>-2095867446</v>
      </c>
      <c r="F11" s="12"/>
      <c r="G11" s="12">
        <v>-441688119</v>
      </c>
      <c r="H11" s="12"/>
      <c r="I11" s="12">
        <f t="shared" si="0"/>
        <v>-2537555565</v>
      </c>
      <c r="K11" s="4">
        <f t="shared" si="1"/>
        <v>4.6797613606801292E-2</v>
      </c>
      <c r="M11" s="12">
        <v>0</v>
      </c>
      <c r="N11" s="12"/>
      <c r="O11" s="12">
        <f>IFERROR(VLOOKUP(A11,'درآمد ناشی از تغییر قیمت اوراق'!A:Q,17,0),0)</f>
        <v>-2090639991</v>
      </c>
      <c r="P11" s="12"/>
      <c r="Q11" s="12">
        <v>-441688119</v>
      </c>
      <c r="R11" s="12"/>
      <c r="S11" s="12">
        <f t="shared" si="2"/>
        <v>-2532328110</v>
      </c>
      <c r="U11" s="4">
        <f t="shared" si="3"/>
        <v>-2.3635764179172378E-2</v>
      </c>
    </row>
    <row r="12" spans="1:21">
      <c r="A12" s="1" t="s">
        <v>49</v>
      </c>
      <c r="C12" s="12">
        <v>0</v>
      </c>
      <c r="D12" s="12"/>
      <c r="E12" s="12">
        <f>IFERROR(VLOOKUP(A12,'درآمد ناشی از تغییر قیمت اوراق'!A:Q,9,0),0)</f>
        <v>0</v>
      </c>
      <c r="F12" s="12"/>
      <c r="G12" s="12">
        <v>14668838</v>
      </c>
      <c r="H12" s="12"/>
      <c r="I12" s="12">
        <f t="shared" si="0"/>
        <v>14668838</v>
      </c>
      <c r="K12" s="4">
        <f t="shared" si="1"/>
        <v>-2.7052279061513432E-4</v>
      </c>
      <c r="M12" s="12">
        <v>0</v>
      </c>
      <c r="N12" s="12"/>
      <c r="O12" s="12">
        <f>IFERROR(VLOOKUP(A12,'درآمد ناشی از تغییر قیمت اوراق'!A:Q,17,0),0)</f>
        <v>0</v>
      </c>
      <c r="P12" s="12"/>
      <c r="Q12" s="12">
        <v>14668838</v>
      </c>
      <c r="R12" s="12"/>
      <c r="S12" s="12">
        <f t="shared" si="2"/>
        <v>14668838</v>
      </c>
      <c r="U12" s="4">
        <f t="shared" si="3"/>
        <v>1.3691322004496587E-4</v>
      </c>
    </row>
    <row r="13" spans="1:21">
      <c r="A13" s="1" t="s">
        <v>37</v>
      </c>
      <c r="C13" s="12">
        <v>0</v>
      </c>
      <c r="D13" s="12"/>
      <c r="E13" s="12">
        <f>IFERROR(VLOOKUP(A13,'درآمد ناشی از تغییر قیمت اوراق'!A:Q,9,0),0)</f>
        <v>-38326184685</v>
      </c>
      <c r="F13" s="12"/>
      <c r="G13" s="12">
        <v>21455307323</v>
      </c>
      <c r="H13" s="12"/>
      <c r="I13" s="12">
        <f t="shared" si="0"/>
        <v>-16870877362</v>
      </c>
      <c r="K13" s="4">
        <f t="shared" si="1"/>
        <v>0.31113281257137992</v>
      </c>
      <c r="M13" s="12">
        <v>51000000000</v>
      </c>
      <c r="N13" s="12"/>
      <c r="O13" s="12">
        <f>IFERROR(VLOOKUP(A13,'درآمد ناشی از تغییر قیمت اوراق'!A:Q,17,0),0)</f>
        <v>70886443158</v>
      </c>
      <c r="P13" s="12"/>
      <c r="Q13" s="12">
        <v>30811024292</v>
      </c>
      <c r="R13" s="12"/>
      <c r="S13" s="12">
        <f t="shared" si="2"/>
        <v>152697467450</v>
      </c>
      <c r="U13" s="4">
        <f t="shared" si="3"/>
        <v>1.4252186820313146</v>
      </c>
    </row>
    <row r="14" spans="1:21">
      <c r="A14" s="1" t="s">
        <v>18</v>
      </c>
      <c r="C14" s="12">
        <v>0</v>
      </c>
      <c r="D14" s="12"/>
      <c r="E14" s="12">
        <f>IFERROR(VLOOKUP(A14,'درآمد ناشی از تغییر قیمت اوراق'!A:Q,9,0),0)</f>
        <v>-27323826318</v>
      </c>
      <c r="F14" s="12"/>
      <c r="G14" s="12">
        <v>40709453747</v>
      </c>
      <c r="H14" s="12"/>
      <c r="I14" s="12">
        <f t="shared" si="0"/>
        <v>13385627429</v>
      </c>
      <c r="K14" s="4">
        <f t="shared" si="1"/>
        <v>-0.24685781424728842</v>
      </c>
      <c r="M14" s="12">
        <v>0</v>
      </c>
      <c r="N14" s="12"/>
      <c r="O14" s="12">
        <f>IFERROR(VLOOKUP(A14,'درآمد ناشی از تغییر قیمت اوراق'!A:Q,17,0),0)</f>
        <v>7119940911</v>
      </c>
      <c r="P14" s="12"/>
      <c r="Q14" s="12">
        <v>40709453747</v>
      </c>
      <c r="R14" s="12"/>
      <c r="S14" s="12">
        <f t="shared" si="2"/>
        <v>47829394658</v>
      </c>
      <c r="U14" s="4">
        <f t="shared" si="3"/>
        <v>0.44642093909744385</v>
      </c>
    </row>
    <row r="15" spans="1:21">
      <c r="A15" s="1" t="s">
        <v>46</v>
      </c>
      <c r="C15" s="12">
        <v>0</v>
      </c>
      <c r="D15" s="12"/>
      <c r="E15" s="12">
        <f>IFERROR(VLOOKUP(A15,'درآمد ناشی از تغییر قیمت اوراق'!A:Q,9,0),0)</f>
        <v>-1176862986</v>
      </c>
      <c r="F15" s="12"/>
      <c r="G15" s="12">
        <v>-138</v>
      </c>
      <c r="H15" s="12"/>
      <c r="I15" s="12">
        <f t="shared" si="0"/>
        <v>-1176863124</v>
      </c>
      <c r="K15" s="4">
        <f t="shared" si="1"/>
        <v>2.1703716168692083E-2</v>
      </c>
      <c r="M15" s="12">
        <v>0</v>
      </c>
      <c r="N15" s="12"/>
      <c r="O15" s="12">
        <f>IFERROR(VLOOKUP(A15,'درآمد ناشی از تغییر قیمت اوراق'!A:Q,17,0),0)</f>
        <v>-1176862986</v>
      </c>
      <c r="P15" s="12"/>
      <c r="Q15" s="12">
        <v>-138</v>
      </c>
      <c r="R15" s="12"/>
      <c r="S15" s="12">
        <f t="shared" si="2"/>
        <v>-1176863124</v>
      </c>
      <c r="U15" s="4">
        <f t="shared" si="3"/>
        <v>-1.0984381984381992E-2</v>
      </c>
    </row>
    <row r="16" spans="1:21">
      <c r="A16" s="1" t="s">
        <v>44</v>
      </c>
      <c r="C16" s="12">
        <v>0</v>
      </c>
      <c r="D16" s="12"/>
      <c r="E16" s="12">
        <f>IFERROR(VLOOKUP(A16,'درآمد ناشی از تغییر قیمت اوراق'!A:Q,9,0),0)</f>
        <v>-1926366636</v>
      </c>
      <c r="F16" s="12"/>
      <c r="G16" s="12">
        <v>1814657997</v>
      </c>
      <c r="H16" s="12"/>
      <c r="I16" s="12">
        <f t="shared" si="0"/>
        <v>-111708639</v>
      </c>
      <c r="K16" s="4">
        <f t="shared" si="1"/>
        <v>2.0601313313364446E-3</v>
      </c>
      <c r="M16" s="12">
        <v>0</v>
      </c>
      <c r="N16" s="12"/>
      <c r="O16" s="12">
        <f>IFERROR(VLOOKUP(A16,'درآمد ناشی از تغییر قیمت اوراق'!A:Q,17,0),0)</f>
        <v>3969943606</v>
      </c>
      <c r="P16" s="12"/>
      <c r="Q16" s="12">
        <v>1814657997</v>
      </c>
      <c r="R16" s="12"/>
      <c r="S16" s="12">
        <f t="shared" si="2"/>
        <v>5784601603</v>
      </c>
      <c r="U16" s="4">
        <f t="shared" si="3"/>
        <v>5.399121812811631E-2</v>
      </c>
    </row>
    <row r="17" spans="1:21">
      <c r="A17" s="1" t="s">
        <v>43</v>
      </c>
      <c r="C17" s="12">
        <v>0</v>
      </c>
      <c r="D17" s="12"/>
      <c r="E17" s="12">
        <f>IFERROR(VLOOKUP(A17,'درآمد ناشی از تغییر قیمت اوراق'!A:Q,9,0),0)</f>
        <v>-1158841202</v>
      </c>
      <c r="F17" s="12"/>
      <c r="G17" s="12">
        <v>0</v>
      </c>
      <c r="H17" s="12"/>
      <c r="I17" s="12">
        <f t="shared" si="0"/>
        <v>-1158841202</v>
      </c>
      <c r="K17" s="4">
        <f t="shared" si="1"/>
        <v>2.1371355784612016E-2</v>
      </c>
      <c r="M17" s="12">
        <v>0</v>
      </c>
      <c r="N17" s="12"/>
      <c r="O17" s="12">
        <f>IFERROR(VLOOKUP(A17,'درآمد ناشی از تغییر قیمت اوراق'!A:Q,17,0),0)</f>
        <v>-7882967903</v>
      </c>
      <c r="P17" s="12"/>
      <c r="Q17" s="12">
        <v>804533245</v>
      </c>
      <c r="R17" s="12"/>
      <c r="S17" s="12">
        <f t="shared" si="2"/>
        <v>-7078434658</v>
      </c>
      <c r="U17" s="4">
        <f t="shared" si="3"/>
        <v>-6.6067351885995801E-2</v>
      </c>
    </row>
    <row r="18" spans="1:21">
      <c r="A18" s="1" t="s">
        <v>15</v>
      </c>
      <c r="C18" s="12">
        <v>0</v>
      </c>
      <c r="D18" s="12"/>
      <c r="E18" s="12">
        <f>IFERROR(VLOOKUP(A18,'درآمد ناشی از تغییر قیمت اوراق'!A:Q,9,0),0)</f>
        <v>-23812948939</v>
      </c>
      <c r="F18" s="12"/>
      <c r="G18" s="12">
        <v>0</v>
      </c>
      <c r="H18" s="12"/>
      <c r="I18" s="12">
        <f t="shared" si="0"/>
        <v>-23812948939</v>
      </c>
      <c r="K18" s="4">
        <f t="shared" si="1"/>
        <v>0.43915853455835985</v>
      </c>
      <c r="M18" s="12">
        <v>0</v>
      </c>
      <c r="N18" s="12"/>
      <c r="O18" s="12">
        <f>IFERROR(VLOOKUP(A18,'درآمد ناشی از تغییر قیمت اوراق'!A:Q,17,0),0)</f>
        <v>-24995486901</v>
      </c>
      <c r="P18" s="12"/>
      <c r="Q18" s="12">
        <v>26062482</v>
      </c>
      <c r="R18" s="12"/>
      <c r="S18" s="12">
        <f t="shared" si="2"/>
        <v>-24969424419</v>
      </c>
      <c r="U18" s="4">
        <f t="shared" si="3"/>
        <v>-0.23305488136651939</v>
      </c>
    </row>
    <row r="19" spans="1:21">
      <c r="A19" s="1" t="s">
        <v>91</v>
      </c>
      <c r="C19" s="12">
        <v>0</v>
      </c>
      <c r="D19" s="12"/>
      <c r="E19" s="12">
        <f>IFERROR(VLOOKUP(A19,'درآمد ناشی از تغییر قیمت اوراق'!A:Q,9,0),0)</f>
        <v>0</v>
      </c>
      <c r="F19" s="12"/>
      <c r="G19" s="12">
        <v>0</v>
      </c>
      <c r="H19" s="12"/>
      <c r="I19" s="12">
        <f t="shared" si="0"/>
        <v>0</v>
      </c>
      <c r="K19" s="4">
        <f t="shared" si="1"/>
        <v>0</v>
      </c>
      <c r="M19" s="12">
        <v>0</v>
      </c>
      <c r="N19" s="12"/>
      <c r="O19" s="12">
        <f>IFERROR(VLOOKUP(A19,'درآمد ناشی از تغییر قیمت اوراق'!A:Q,17,0),0)</f>
        <v>0</v>
      </c>
      <c r="P19" s="12"/>
      <c r="Q19" s="12">
        <v>7562732</v>
      </c>
      <c r="R19" s="12"/>
      <c r="S19" s="12">
        <f t="shared" si="2"/>
        <v>7562732</v>
      </c>
      <c r="U19" s="4">
        <f t="shared" si="3"/>
        <v>7.0587594631361044E-5</v>
      </c>
    </row>
    <row r="20" spans="1:21">
      <c r="A20" s="1" t="s">
        <v>20</v>
      </c>
      <c r="C20" s="12">
        <v>0</v>
      </c>
      <c r="D20" s="12"/>
      <c r="E20" s="12">
        <f>IFERROR(VLOOKUP(A20,'درآمد ناشی از تغییر قیمت اوراق'!A:Q,9,0),0)</f>
        <v>-894645000</v>
      </c>
      <c r="F20" s="12"/>
      <c r="G20" s="12">
        <v>0</v>
      </c>
      <c r="H20" s="12"/>
      <c r="I20" s="12">
        <f t="shared" si="0"/>
        <v>-894645000</v>
      </c>
      <c r="K20" s="4">
        <f t="shared" si="1"/>
        <v>1.649904798252437E-2</v>
      </c>
      <c r="M20" s="12">
        <v>0</v>
      </c>
      <c r="N20" s="12"/>
      <c r="O20" s="12">
        <f>IFERROR(VLOOKUP(A20,'درآمد ناشی از تغییر قیمت اوراق'!A:Q,17,0),0)</f>
        <v>-205482420</v>
      </c>
      <c r="P20" s="12"/>
      <c r="Q20" s="12">
        <v>1136485187</v>
      </c>
      <c r="R20" s="12"/>
      <c r="S20" s="12">
        <f t="shared" si="2"/>
        <v>931002767</v>
      </c>
      <c r="U20" s="4">
        <f t="shared" si="3"/>
        <v>8.6896171803617379E-3</v>
      </c>
    </row>
    <row r="21" spans="1:21">
      <c r="A21" s="1" t="s">
        <v>33</v>
      </c>
      <c r="C21" s="12">
        <v>0</v>
      </c>
      <c r="D21" s="12"/>
      <c r="E21" s="12">
        <f>IFERROR(VLOOKUP(A21,'درآمد ناشی از تغییر قیمت اوراق'!A:Q,9,0),0)</f>
        <v>-37422903788</v>
      </c>
      <c r="F21" s="12"/>
      <c r="G21" s="12">
        <v>0</v>
      </c>
      <c r="H21" s="12"/>
      <c r="I21" s="12">
        <f t="shared" si="0"/>
        <v>-37422903788</v>
      </c>
      <c r="K21" s="4">
        <f t="shared" si="1"/>
        <v>0.69015339631206241</v>
      </c>
      <c r="M21" s="12">
        <v>20538561750</v>
      </c>
      <c r="N21" s="12"/>
      <c r="O21" s="12">
        <f>IFERROR(VLOOKUP(A21,'درآمد ناشی از تغییر قیمت اوراق'!A:Q,17,0),0)</f>
        <v>-83530302431</v>
      </c>
      <c r="P21" s="12"/>
      <c r="Q21" s="12">
        <v>-1178495616</v>
      </c>
      <c r="R21" s="12"/>
      <c r="S21" s="12">
        <f t="shared" si="2"/>
        <v>-64170236297</v>
      </c>
      <c r="U21" s="4">
        <f t="shared" si="3"/>
        <v>-0.59893998982527574</v>
      </c>
    </row>
    <row r="22" spans="1:21">
      <c r="A22" s="1" t="s">
        <v>92</v>
      </c>
      <c r="C22" s="12">
        <v>0</v>
      </c>
      <c r="D22" s="12"/>
      <c r="E22" s="12">
        <f>IFERROR(VLOOKUP(A22,'درآمد ناشی از تغییر قیمت اوراق'!A:Q,9,0),0)</f>
        <v>0</v>
      </c>
      <c r="F22" s="12"/>
      <c r="G22" s="12">
        <v>0</v>
      </c>
      <c r="H22" s="12"/>
      <c r="I22" s="12">
        <f t="shared" si="0"/>
        <v>0</v>
      </c>
      <c r="K22" s="4">
        <f t="shared" si="1"/>
        <v>0</v>
      </c>
      <c r="M22" s="12">
        <v>0</v>
      </c>
      <c r="N22" s="12"/>
      <c r="O22" s="12">
        <f>IFERROR(VLOOKUP(A22,'درآمد ناشی از تغییر قیمت اوراق'!A:Q,17,0),0)</f>
        <v>0</v>
      </c>
      <c r="P22" s="12"/>
      <c r="Q22" s="12">
        <v>4888355</v>
      </c>
      <c r="R22" s="12"/>
      <c r="S22" s="12">
        <f t="shared" si="2"/>
        <v>4888355</v>
      </c>
      <c r="U22" s="4">
        <f t="shared" si="3"/>
        <v>4.5626001444211822E-5</v>
      </c>
    </row>
    <row r="23" spans="1:21">
      <c r="A23" s="1" t="s">
        <v>38</v>
      </c>
      <c r="C23" s="12">
        <v>0</v>
      </c>
      <c r="D23" s="12"/>
      <c r="E23" s="12">
        <f>IFERROR(VLOOKUP(A23,'درآمد ناشی از تغییر قیمت اوراق'!A:Q,9,0),0)</f>
        <v>-912683329</v>
      </c>
      <c r="F23" s="12"/>
      <c r="G23" s="12">
        <v>0</v>
      </c>
      <c r="H23" s="12"/>
      <c r="I23" s="12">
        <f t="shared" si="0"/>
        <v>-912683329</v>
      </c>
      <c r="K23" s="4">
        <f t="shared" si="1"/>
        <v>1.6831710944588164E-2</v>
      </c>
      <c r="M23" s="12">
        <v>0</v>
      </c>
      <c r="N23" s="12"/>
      <c r="O23" s="12">
        <f>IFERROR(VLOOKUP(A23,'درآمد ناشی از تغییر قیمت اوراق'!A:Q,17,0),0)</f>
        <v>19143881085</v>
      </c>
      <c r="P23" s="12"/>
      <c r="Q23" s="12">
        <v>-30510213543</v>
      </c>
      <c r="R23" s="12"/>
      <c r="S23" s="12">
        <f t="shared" si="2"/>
        <v>-11366332458</v>
      </c>
      <c r="U23" s="4">
        <f t="shared" si="3"/>
        <v>-0.10608891971718495</v>
      </c>
    </row>
    <row r="24" spans="1:21">
      <c r="A24" s="1" t="s">
        <v>34</v>
      </c>
      <c r="C24" s="12">
        <v>0</v>
      </c>
      <c r="D24" s="12"/>
      <c r="E24" s="12">
        <f>IFERROR(VLOOKUP(A24,'درآمد ناشی از تغییر قیمت اوراق'!A:Q,9,0),0)</f>
        <v>996946523</v>
      </c>
      <c r="F24" s="12"/>
      <c r="G24" s="12">
        <v>0</v>
      </c>
      <c r="H24" s="12"/>
      <c r="I24" s="12">
        <f t="shared" si="0"/>
        <v>996946523</v>
      </c>
      <c r="K24" s="4">
        <f t="shared" si="1"/>
        <v>-1.838569322914434E-2</v>
      </c>
      <c r="M24" s="12">
        <v>2700000000</v>
      </c>
      <c r="N24" s="12"/>
      <c r="O24" s="12">
        <f>IFERROR(VLOOKUP(A24,'درآمد ناشی از تغییر قیمت اوراق'!A:Q,17,0),0)</f>
        <v>-4117844730</v>
      </c>
      <c r="P24" s="12"/>
      <c r="Q24" s="12">
        <v>0</v>
      </c>
      <c r="R24" s="12"/>
      <c r="S24" s="12">
        <f t="shared" si="2"/>
        <v>-1417844730</v>
      </c>
      <c r="U24" s="4">
        <f t="shared" si="3"/>
        <v>-1.3233610426953058E-2</v>
      </c>
    </row>
    <row r="25" spans="1:21">
      <c r="A25" s="1" t="s">
        <v>35</v>
      </c>
      <c r="C25" s="12">
        <v>0</v>
      </c>
      <c r="D25" s="12"/>
      <c r="E25" s="12">
        <f>IFERROR(VLOOKUP(A25,'درآمد ناشی از تغییر قیمت اوراق'!A:Q,9,0),0)</f>
        <v>-15705105832</v>
      </c>
      <c r="F25" s="12"/>
      <c r="G25" s="12">
        <v>0</v>
      </c>
      <c r="H25" s="12"/>
      <c r="I25" s="12">
        <f t="shared" si="0"/>
        <v>-15705105832</v>
      </c>
      <c r="K25" s="4">
        <f t="shared" si="1"/>
        <v>0.28963364763989219</v>
      </c>
      <c r="M25" s="12">
        <v>0</v>
      </c>
      <c r="N25" s="12"/>
      <c r="O25" s="12">
        <f>IFERROR(VLOOKUP(A25,'درآمد ناشی از تغییر قیمت اوراق'!A:Q,17,0),0)</f>
        <v>-30898258394</v>
      </c>
      <c r="P25" s="12"/>
      <c r="Q25" s="12">
        <v>0</v>
      </c>
      <c r="R25" s="12"/>
      <c r="S25" s="12">
        <f t="shared" si="2"/>
        <v>-30898258394</v>
      </c>
      <c r="U25" s="4">
        <f t="shared" si="3"/>
        <v>-0.28839230827308449</v>
      </c>
    </row>
    <row r="26" spans="1:21">
      <c r="A26" s="1" t="s">
        <v>25</v>
      </c>
      <c r="C26" s="12">
        <v>0</v>
      </c>
      <c r="D26" s="12"/>
      <c r="E26" s="12">
        <f>IFERROR(VLOOKUP(A26,'درآمد ناشی از تغییر قیمت اوراق'!A:Q,9,0),0)</f>
        <v>-10211254726</v>
      </c>
      <c r="F26" s="12"/>
      <c r="G26" s="12">
        <v>0</v>
      </c>
      <c r="H26" s="12"/>
      <c r="I26" s="12">
        <f t="shared" si="0"/>
        <v>-10211254726</v>
      </c>
      <c r="K26" s="4">
        <f t="shared" si="1"/>
        <v>0.188316015498944</v>
      </c>
      <c r="M26" s="12">
        <v>0</v>
      </c>
      <c r="N26" s="12"/>
      <c r="O26" s="12">
        <f>IFERROR(VLOOKUP(A26,'درآمد ناشی از تغییر قیمت اوراق'!A:Q,17,0),0)</f>
        <v>-11034895578</v>
      </c>
      <c r="P26" s="12"/>
      <c r="Q26" s="12">
        <v>0</v>
      </c>
      <c r="R26" s="12"/>
      <c r="S26" s="12">
        <f t="shared" si="2"/>
        <v>-11034895578</v>
      </c>
      <c r="U26" s="4">
        <f t="shared" si="3"/>
        <v>-0.10299541698149063</v>
      </c>
    </row>
    <row r="27" spans="1:21">
      <c r="A27" s="1" t="s">
        <v>48</v>
      </c>
      <c r="C27" s="12">
        <v>0</v>
      </c>
      <c r="D27" s="12"/>
      <c r="E27" s="12">
        <f>IFERROR(VLOOKUP(A27,'درآمد ناشی از تغییر قیمت اوراق'!A:Q,9,0),0)</f>
        <v>1696971350</v>
      </c>
      <c r="F27" s="12"/>
      <c r="G27" s="12">
        <v>0</v>
      </c>
      <c r="H27" s="12"/>
      <c r="I27" s="12">
        <f t="shared" si="0"/>
        <v>1696971350</v>
      </c>
      <c r="K27" s="4">
        <f t="shared" si="1"/>
        <v>-3.1295554916887881E-2</v>
      </c>
      <c r="M27" s="12">
        <v>0</v>
      </c>
      <c r="N27" s="12"/>
      <c r="O27" s="12">
        <f>IFERROR(VLOOKUP(A27,'درآمد ناشی از تغییر قیمت اوراق'!A:Q,17,0),0)</f>
        <v>1696971350</v>
      </c>
      <c r="P27" s="12"/>
      <c r="Q27" s="12">
        <v>0</v>
      </c>
      <c r="R27" s="12"/>
      <c r="S27" s="12">
        <f t="shared" si="2"/>
        <v>1696971350</v>
      </c>
      <c r="U27" s="4">
        <f t="shared" si="3"/>
        <v>1.5838869571846988E-2</v>
      </c>
    </row>
    <row r="28" spans="1:21">
      <c r="A28" s="1" t="s">
        <v>23</v>
      </c>
      <c r="C28" s="12">
        <v>0</v>
      </c>
      <c r="D28" s="12"/>
      <c r="E28" s="12">
        <f>IFERROR(VLOOKUP(A28,'درآمد ناشی از تغییر قیمت اوراق'!A:Q,9,0),0)</f>
        <v>2132328079</v>
      </c>
      <c r="F28" s="12"/>
      <c r="G28" s="12">
        <v>0</v>
      </c>
      <c r="H28" s="12"/>
      <c r="I28" s="12">
        <f t="shared" si="0"/>
        <v>2132328079</v>
      </c>
      <c r="K28" s="4">
        <f t="shared" si="1"/>
        <v>-3.9324406093931133E-2</v>
      </c>
      <c r="M28" s="12">
        <v>0</v>
      </c>
      <c r="N28" s="12"/>
      <c r="O28" s="12">
        <f>IFERROR(VLOOKUP(A28,'درآمد ناشی از تغییر قیمت اوراق'!A:Q,17,0),0)</f>
        <v>2385963626</v>
      </c>
      <c r="P28" s="12"/>
      <c r="Q28" s="12">
        <v>0</v>
      </c>
      <c r="R28" s="12"/>
      <c r="S28" s="12">
        <f t="shared" si="2"/>
        <v>2385963626</v>
      </c>
      <c r="U28" s="4">
        <f t="shared" si="3"/>
        <v>2.2269655097821837E-2</v>
      </c>
    </row>
    <row r="29" spans="1:21">
      <c r="A29" s="1" t="s">
        <v>32</v>
      </c>
      <c r="C29" s="12">
        <v>0</v>
      </c>
      <c r="D29" s="12"/>
      <c r="E29" s="12">
        <f>IFERROR(VLOOKUP(A29,'درآمد ناشی از تغییر قیمت اوراق'!A:Q,9,0),0)</f>
        <v>1927157022</v>
      </c>
      <c r="F29" s="12"/>
      <c r="G29" s="12">
        <v>0</v>
      </c>
      <c r="H29" s="12"/>
      <c r="I29" s="12">
        <f t="shared" si="0"/>
        <v>1927157022</v>
      </c>
      <c r="K29" s="4">
        <f t="shared" si="1"/>
        <v>-3.554064033872293E-2</v>
      </c>
      <c r="M29" s="12">
        <v>0</v>
      </c>
      <c r="N29" s="12"/>
      <c r="O29" s="12">
        <f>IFERROR(VLOOKUP(A29,'درآمد ناشی از تغییر قیمت اوراق'!A:Q,17,0),0)</f>
        <v>-1262073939</v>
      </c>
      <c r="P29" s="12"/>
      <c r="Q29" s="12">
        <v>0</v>
      </c>
      <c r="R29" s="12"/>
      <c r="S29" s="12">
        <f t="shared" si="2"/>
        <v>-1262073939</v>
      </c>
      <c r="U29" s="4">
        <f t="shared" si="3"/>
        <v>-1.1779706540035677E-2</v>
      </c>
    </row>
    <row r="30" spans="1:21">
      <c r="A30" s="1" t="s">
        <v>28</v>
      </c>
      <c r="C30" s="12">
        <v>0</v>
      </c>
      <c r="D30" s="12"/>
      <c r="E30" s="12">
        <f>IFERROR(VLOOKUP(A30,'درآمد ناشی از تغییر قیمت اوراق'!A:Q,9,0),0)</f>
        <v>-21160206761</v>
      </c>
      <c r="F30" s="12"/>
      <c r="G30" s="12">
        <v>0</v>
      </c>
      <c r="H30" s="12"/>
      <c r="I30" s="12">
        <f t="shared" si="0"/>
        <v>-21160206761</v>
      </c>
      <c r="K30" s="4">
        <f t="shared" si="1"/>
        <v>0.39023664880469416</v>
      </c>
      <c r="M30" s="12">
        <v>0</v>
      </c>
      <c r="N30" s="12"/>
      <c r="O30" s="12">
        <f>IFERROR(VLOOKUP(A30,'درآمد ناشی از تغییر قیمت اوراق'!A:Q,17,0),0)</f>
        <v>-59058427710</v>
      </c>
      <c r="P30" s="12"/>
      <c r="Q30" s="12">
        <v>0</v>
      </c>
      <c r="R30" s="12"/>
      <c r="S30" s="12">
        <f t="shared" si="2"/>
        <v>-59058427710</v>
      </c>
      <c r="U30" s="4">
        <f t="shared" si="3"/>
        <v>-0.55122835964027561</v>
      </c>
    </row>
    <row r="31" spans="1:21">
      <c r="A31" s="1" t="s">
        <v>31</v>
      </c>
      <c r="C31" s="12">
        <v>0</v>
      </c>
      <c r="D31" s="12"/>
      <c r="E31" s="12">
        <f>IFERROR(VLOOKUP(A31,'درآمد ناشی از تغییر قیمت اوراق'!A:Q,9,0),0)</f>
        <v>-515423990</v>
      </c>
      <c r="F31" s="12"/>
      <c r="G31" s="12">
        <v>0</v>
      </c>
      <c r="H31" s="12"/>
      <c r="I31" s="12">
        <f t="shared" si="0"/>
        <v>-515423990</v>
      </c>
      <c r="K31" s="4">
        <f t="shared" si="1"/>
        <v>9.5054520422672255E-3</v>
      </c>
      <c r="M31" s="12">
        <v>0</v>
      </c>
      <c r="N31" s="12"/>
      <c r="O31" s="12">
        <f>IFERROR(VLOOKUP(A31,'درآمد ناشی از تغییر قیمت اوراق'!A:Q,17,0),0)</f>
        <v>-583056526</v>
      </c>
      <c r="P31" s="12"/>
      <c r="Q31" s="12">
        <v>0</v>
      </c>
      <c r="R31" s="12"/>
      <c r="S31" s="12">
        <f t="shared" si="2"/>
        <v>-583056526</v>
      </c>
      <c r="U31" s="4">
        <f t="shared" si="3"/>
        <v>-5.4420224998661358E-3</v>
      </c>
    </row>
    <row r="32" spans="1:21">
      <c r="A32" s="1" t="s">
        <v>40</v>
      </c>
      <c r="C32" s="12">
        <v>0</v>
      </c>
      <c r="D32" s="12"/>
      <c r="E32" s="12">
        <f>IFERROR(VLOOKUP(A32,'درآمد ناشی از تغییر قیمت اوراق'!A:Q,9,0),0)</f>
        <v>-235081771</v>
      </c>
      <c r="F32" s="12"/>
      <c r="G32" s="12">
        <v>0</v>
      </c>
      <c r="H32" s="12"/>
      <c r="I32" s="12">
        <f t="shared" si="0"/>
        <v>-235081771</v>
      </c>
      <c r="K32" s="4">
        <f t="shared" si="1"/>
        <v>4.3353793063682314E-3</v>
      </c>
      <c r="M32" s="12">
        <v>0</v>
      </c>
      <c r="N32" s="12"/>
      <c r="O32" s="12">
        <f>IFERROR(VLOOKUP(A32,'درآمد ناشی از تغییر قیمت اوراق'!A:Q,17,0),0)</f>
        <v>461356240</v>
      </c>
      <c r="P32" s="12"/>
      <c r="Q32" s="12">
        <v>0</v>
      </c>
      <c r="R32" s="12"/>
      <c r="S32" s="12">
        <f t="shared" si="2"/>
        <v>461356240</v>
      </c>
      <c r="U32" s="4">
        <f t="shared" si="3"/>
        <v>4.3061194353798231E-3</v>
      </c>
    </row>
    <row r="33" spans="1:21">
      <c r="A33" s="1" t="s">
        <v>27</v>
      </c>
      <c r="C33" s="12">
        <v>0</v>
      </c>
      <c r="D33" s="12"/>
      <c r="E33" s="12">
        <f>IFERROR(VLOOKUP(A33,'درآمد ناشی از تغییر قیمت اوراق'!A:Q,9,0),0)</f>
        <v>921015679</v>
      </c>
      <c r="F33" s="12"/>
      <c r="G33" s="12">
        <v>0</v>
      </c>
      <c r="H33" s="12"/>
      <c r="I33" s="12">
        <f t="shared" si="0"/>
        <v>921015679</v>
      </c>
      <c r="K33" s="4">
        <f t="shared" si="1"/>
        <v>-1.6985376188855091E-2</v>
      </c>
      <c r="M33" s="12">
        <v>0</v>
      </c>
      <c r="N33" s="12"/>
      <c r="O33" s="12">
        <f>IFERROR(VLOOKUP(A33,'درآمد ناشی از تغییر قیمت اوراق'!A:Q,17,0),0)</f>
        <v>1026480487</v>
      </c>
      <c r="P33" s="12"/>
      <c r="Q33" s="12">
        <v>0</v>
      </c>
      <c r="R33" s="12"/>
      <c r="S33" s="12">
        <f t="shared" si="2"/>
        <v>1026480487</v>
      </c>
      <c r="U33" s="4">
        <f t="shared" si="3"/>
        <v>9.5807690280917106E-3</v>
      </c>
    </row>
    <row r="34" spans="1:21">
      <c r="A34" s="1" t="s">
        <v>19</v>
      </c>
      <c r="C34" s="12">
        <v>0</v>
      </c>
      <c r="D34" s="12"/>
      <c r="E34" s="12">
        <f>IFERROR(VLOOKUP(A34,'درآمد ناشی از تغییر قیمت اوراق'!A:Q,9,0),0)</f>
        <v>37137827</v>
      </c>
      <c r="F34" s="12"/>
      <c r="G34" s="12">
        <v>0</v>
      </c>
      <c r="H34" s="12"/>
      <c r="I34" s="12">
        <f t="shared" si="0"/>
        <v>37137827</v>
      </c>
      <c r="K34" s="4">
        <f t="shared" si="1"/>
        <v>-6.8489600862877353E-4</v>
      </c>
      <c r="M34" s="12">
        <v>0</v>
      </c>
      <c r="N34" s="12"/>
      <c r="O34" s="12">
        <f>IFERROR(VLOOKUP(A34,'درآمد ناشی از تغییر قیمت اوراق'!A:Q,17,0),0)</f>
        <v>2978234923</v>
      </c>
      <c r="P34" s="12"/>
      <c r="Q34" s="12">
        <v>0</v>
      </c>
      <c r="R34" s="12"/>
      <c r="S34" s="12">
        <f t="shared" si="2"/>
        <v>2978234923</v>
      </c>
      <c r="U34" s="4">
        <f t="shared" si="3"/>
        <v>2.7797684680838458E-2</v>
      </c>
    </row>
    <row r="35" spans="1:21">
      <c r="A35" s="1" t="s">
        <v>47</v>
      </c>
      <c r="C35" s="12">
        <v>0</v>
      </c>
      <c r="D35" s="12"/>
      <c r="E35" s="12">
        <f>IFERROR(VLOOKUP(A35,'درآمد ناشی از تغییر قیمت اوراق'!A:Q,9,0),0)</f>
        <v>165399663</v>
      </c>
      <c r="F35" s="12"/>
      <c r="G35" s="12">
        <v>0</v>
      </c>
      <c r="H35" s="12"/>
      <c r="I35" s="12">
        <f t="shared" si="0"/>
        <v>165399663</v>
      </c>
      <c r="K35" s="4">
        <f t="shared" si="1"/>
        <v>-3.0503014895633027E-3</v>
      </c>
      <c r="M35" s="12">
        <v>0</v>
      </c>
      <c r="N35" s="12"/>
      <c r="O35" s="12">
        <f>IFERROR(VLOOKUP(A35,'درآمد ناشی از تغییر قیمت اوراق'!A:Q,17,0),0)</f>
        <v>165399663</v>
      </c>
      <c r="P35" s="12"/>
      <c r="Q35" s="12">
        <v>0</v>
      </c>
      <c r="R35" s="12"/>
      <c r="S35" s="12">
        <f t="shared" si="2"/>
        <v>165399663</v>
      </c>
      <c r="U35" s="4">
        <f t="shared" si="3"/>
        <v>1.543776027500079E-3</v>
      </c>
    </row>
    <row r="36" spans="1:21">
      <c r="A36" s="1" t="s">
        <v>22</v>
      </c>
      <c r="C36" s="12">
        <v>0</v>
      </c>
      <c r="D36" s="12"/>
      <c r="E36" s="12">
        <f>IFERROR(VLOOKUP(A36,'درآمد ناشی از تغییر قیمت اوراق'!A:Q,9,0),0)</f>
        <v>-1301345070</v>
      </c>
      <c r="F36" s="12"/>
      <c r="G36" s="12">
        <v>0</v>
      </c>
      <c r="H36" s="12"/>
      <c r="I36" s="12">
        <f t="shared" si="0"/>
        <v>-1301345070</v>
      </c>
      <c r="K36" s="4">
        <f t="shared" si="1"/>
        <v>2.3999412897575616E-2</v>
      </c>
      <c r="M36" s="12">
        <v>0</v>
      </c>
      <c r="N36" s="12"/>
      <c r="O36" s="12">
        <f>IFERROR(VLOOKUP(A36,'درآمد ناشی از تغییر قیمت اوراق'!A:Q,17,0),0)</f>
        <v>-1252004984</v>
      </c>
      <c r="P36" s="12"/>
      <c r="Q36" s="12">
        <v>0</v>
      </c>
      <c r="R36" s="12"/>
      <c r="S36" s="12">
        <f t="shared" si="2"/>
        <v>-1252004984</v>
      </c>
      <c r="U36" s="4">
        <f t="shared" si="3"/>
        <v>-1.1685726836153347E-2</v>
      </c>
    </row>
    <row r="37" spans="1:21">
      <c r="A37" s="1" t="s">
        <v>24</v>
      </c>
      <c r="C37" s="12">
        <v>0</v>
      </c>
      <c r="D37" s="12"/>
      <c r="E37" s="12">
        <f>IFERROR(VLOOKUP(A37,'درآمد ناشی از تغییر قیمت اوراق'!A:Q,9,0),0)</f>
        <v>1370533237</v>
      </c>
      <c r="F37" s="12"/>
      <c r="G37" s="12">
        <v>0</v>
      </c>
      <c r="H37" s="12"/>
      <c r="I37" s="12">
        <f t="shared" si="0"/>
        <v>1370533237</v>
      </c>
      <c r="K37" s="4">
        <f t="shared" si="1"/>
        <v>-2.5275381451757343E-2</v>
      </c>
      <c r="M37" s="12">
        <v>0</v>
      </c>
      <c r="N37" s="12"/>
      <c r="O37" s="12">
        <f>IFERROR(VLOOKUP(A37,'درآمد ناشی از تغییر قیمت اوراق'!A:Q,17,0),0)</f>
        <v>-522522724</v>
      </c>
      <c r="P37" s="12"/>
      <c r="Q37" s="12">
        <v>0</v>
      </c>
      <c r="R37" s="12"/>
      <c r="S37" s="12">
        <f t="shared" si="2"/>
        <v>-522522724</v>
      </c>
      <c r="U37" s="4">
        <f t="shared" si="3"/>
        <v>-4.8770235712949439E-3</v>
      </c>
    </row>
    <row r="38" spans="1:21">
      <c r="A38" s="1" t="s">
        <v>26</v>
      </c>
      <c r="C38" s="12">
        <v>0</v>
      </c>
      <c r="D38" s="12"/>
      <c r="E38" s="12">
        <f>IFERROR(VLOOKUP(A38,'درآمد ناشی از تغییر قیمت اوراق'!A:Q,9,0),0)</f>
        <v>5638152885</v>
      </c>
      <c r="F38" s="12"/>
      <c r="G38" s="12">
        <v>0</v>
      </c>
      <c r="H38" s="12"/>
      <c r="I38" s="12">
        <f t="shared" si="0"/>
        <v>5638152885</v>
      </c>
      <c r="K38" s="4">
        <f t="shared" si="1"/>
        <v>-0.10397884633840598</v>
      </c>
      <c r="M38" s="12">
        <v>0</v>
      </c>
      <c r="N38" s="12"/>
      <c r="O38" s="12">
        <f>IFERROR(VLOOKUP(A38,'درآمد ناشی از تغییر قیمت اوراق'!A:Q,17,0),0)</f>
        <v>4292223254</v>
      </c>
      <c r="P38" s="12"/>
      <c r="Q38" s="12">
        <v>0</v>
      </c>
      <c r="R38" s="12"/>
      <c r="S38" s="12">
        <f t="shared" si="2"/>
        <v>4292223254</v>
      </c>
      <c r="U38" s="4">
        <f t="shared" si="3"/>
        <v>4.0061939933962148E-2</v>
      </c>
    </row>
    <row r="39" spans="1:21">
      <c r="A39" s="1" t="s">
        <v>36</v>
      </c>
      <c r="C39" s="12">
        <v>0</v>
      </c>
      <c r="D39" s="12"/>
      <c r="E39" s="12">
        <f>IFERROR(VLOOKUP(A39,'درآمد ناشی از تغییر قیمت اوراق'!A:Q,9,0),0)</f>
        <v>3658282540</v>
      </c>
      <c r="F39" s="12"/>
      <c r="G39" s="12">
        <v>0</v>
      </c>
      <c r="H39" s="12"/>
      <c r="I39" s="12">
        <f t="shared" si="0"/>
        <v>3658282540</v>
      </c>
      <c r="K39" s="4">
        <f t="shared" si="1"/>
        <v>-6.7466066608644917E-2</v>
      </c>
      <c r="M39" s="12">
        <v>0</v>
      </c>
      <c r="N39" s="12"/>
      <c r="O39" s="12">
        <f>IFERROR(VLOOKUP(A39,'درآمد ناشی از تغییر قیمت اوراق'!A:Q,17,0),0)</f>
        <v>-14500851</v>
      </c>
      <c r="P39" s="12"/>
      <c r="Q39" s="12">
        <v>0</v>
      </c>
      <c r="R39" s="12"/>
      <c r="S39" s="12">
        <f t="shared" si="2"/>
        <v>-14500851</v>
      </c>
      <c r="U39" s="4">
        <f t="shared" si="3"/>
        <v>-1.3534529482173458E-4</v>
      </c>
    </row>
    <row r="40" spans="1:21">
      <c r="A40" s="1" t="s">
        <v>21</v>
      </c>
      <c r="C40" s="12">
        <v>0</v>
      </c>
      <c r="D40" s="12"/>
      <c r="E40" s="12">
        <f>IFERROR(VLOOKUP(A40,'درآمد ناشی از تغییر قیمت اوراق'!A:Q,9,0),0)</f>
        <v>0</v>
      </c>
      <c r="F40" s="12"/>
      <c r="G40" s="12">
        <v>0</v>
      </c>
      <c r="H40" s="12"/>
      <c r="I40" s="12">
        <f t="shared" si="0"/>
        <v>0</v>
      </c>
      <c r="K40" s="4">
        <f t="shared" si="1"/>
        <v>0</v>
      </c>
      <c r="M40" s="12">
        <v>0</v>
      </c>
      <c r="N40" s="12"/>
      <c r="O40" s="12">
        <f>IFERROR(VLOOKUP(A40,'درآمد ناشی از تغییر قیمت اوراق'!A:Q,17,0),0)</f>
        <v>-208265840</v>
      </c>
      <c r="P40" s="12"/>
      <c r="Q40" s="12">
        <v>0</v>
      </c>
      <c r="R40" s="12"/>
      <c r="S40" s="12">
        <f t="shared" si="2"/>
        <v>-208265840</v>
      </c>
      <c r="U40" s="4">
        <f t="shared" si="3"/>
        <v>-1.943872226264252E-3</v>
      </c>
    </row>
    <row r="41" spans="1:21">
      <c r="A41" s="1" t="s">
        <v>39</v>
      </c>
      <c r="C41" s="12">
        <v>0</v>
      </c>
      <c r="D41" s="12"/>
      <c r="E41" s="12">
        <f>IFERROR(VLOOKUP(A41,'درآمد ناشی از تغییر قیمت اوراق'!A:Q,9,0),0)</f>
        <v>35933058567</v>
      </c>
      <c r="F41" s="12"/>
      <c r="G41" s="12">
        <v>0</v>
      </c>
      <c r="H41" s="12"/>
      <c r="I41" s="12">
        <f t="shared" si="0"/>
        <v>35933058567</v>
      </c>
      <c r="K41" s="4">
        <f t="shared" si="1"/>
        <v>-0.66267766259889838</v>
      </c>
      <c r="M41" s="12">
        <v>0</v>
      </c>
      <c r="N41" s="12"/>
      <c r="O41" s="12">
        <f>IFERROR(VLOOKUP(A41,'درآمد ناشی از تغییر قیمت اوراق'!A:Q,17,0),0)</f>
        <v>-2875723445</v>
      </c>
      <c r="P41" s="12"/>
      <c r="Q41" s="12">
        <v>0</v>
      </c>
      <c r="R41" s="12"/>
      <c r="S41" s="12">
        <f t="shared" si="2"/>
        <v>-2875723445</v>
      </c>
      <c r="U41" s="4">
        <f t="shared" si="3"/>
        <v>-2.6840882475745682E-2</v>
      </c>
    </row>
    <row r="42" spans="1:21">
      <c r="A42" s="1" t="s">
        <v>16</v>
      </c>
      <c r="C42" s="12">
        <v>0</v>
      </c>
      <c r="D42" s="12"/>
      <c r="E42" s="12">
        <f>IFERROR(VLOOKUP(A42,'درآمد ناشی از تغییر قیمت اوراق'!A:Q,9,0),0)</f>
        <v>-5688152910</v>
      </c>
      <c r="F42" s="12"/>
      <c r="G42" s="12">
        <v>0</v>
      </c>
      <c r="H42" s="12"/>
      <c r="I42" s="12">
        <f t="shared" si="0"/>
        <v>-5688152910</v>
      </c>
      <c r="K42" s="4">
        <f t="shared" si="1"/>
        <v>0.10490094707288995</v>
      </c>
      <c r="M42" s="12">
        <v>0</v>
      </c>
      <c r="N42" s="12"/>
      <c r="O42" s="12">
        <f>IFERROR(VLOOKUP(A42,'درآمد ناشی از تغییر قیمت اوراق'!A:Q,17,0),0)</f>
        <v>12085310613</v>
      </c>
      <c r="P42" s="12"/>
      <c r="Q42" s="12">
        <v>0</v>
      </c>
      <c r="R42" s="12"/>
      <c r="S42" s="12">
        <f t="shared" si="2"/>
        <v>12085310613</v>
      </c>
      <c r="U42" s="4">
        <f t="shared" si="3"/>
        <v>0.11279958175756188</v>
      </c>
    </row>
    <row r="43" spans="1:21">
      <c r="A43" s="1" t="s">
        <v>45</v>
      </c>
      <c r="C43" s="12">
        <v>0</v>
      </c>
      <c r="D43" s="12"/>
      <c r="E43" s="12">
        <f>IFERROR(VLOOKUP(A43,'درآمد ناشی از تغییر قیمت اوراق'!A:Q,9,0),0)</f>
        <v>1081206982</v>
      </c>
      <c r="F43" s="12"/>
      <c r="G43" s="12">
        <v>0</v>
      </c>
      <c r="H43" s="12"/>
      <c r="I43" s="12">
        <f t="shared" si="0"/>
        <v>1081206982</v>
      </c>
      <c r="K43" s="4">
        <f t="shared" si="1"/>
        <v>-1.9939625074815559E-2</v>
      </c>
      <c r="M43" s="12">
        <v>0</v>
      </c>
      <c r="N43" s="12"/>
      <c r="O43" s="12">
        <f>IFERROR(VLOOKUP(A43,'درآمد ناشی از تغییر قیمت اوراق'!A:Q,17,0),0)</f>
        <v>2389871007</v>
      </c>
      <c r="P43" s="12"/>
      <c r="Q43" s="12">
        <v>0</v>
      </c>
      <c r="R43" s="12"/>
      <c r="S43" s="12">
        <f t="shared" si="2"/>
        <v>2389871007</v>
      </c>
      <c r="U43" s="4">
        <f t="shared" si="3"/>
        <v>2.23061250700618E-2</v>
      </c>
    </row>
    <row r="44" spans="1:21">
      <c r="A44" s="1" t="s">
        <v>30</v>
      </c>
      <c r="C44" s="12">
        <v>0</v>
      </c>
      <c r="D44" s="12"/>
      <c r="E44" s="12">
        <f>IFERROR(VLOOKUP(A44,'درآمد ناشی از تغییر قیمت اوراق'!A:Q,9,0),0)</f>
        <v>-3403276995</v>
      </c>
      <c r="F44" s="12"/>
      <c r="G44" s="12">
        <v>0</v>
      </c>
      <c r="H44" s="12"/>
      <c r="I44" s="12">
        <f t="shared" si="0"/>
        <v>-3403276995</v>
      </c>
      <c r="K44" s="4">
        <f t="shared" si="1"/>
        <v>6.2763252953212001E-2</v>
      </c>
      <c r="M44" s="12">
        <v>0</v>
      </c>
      <c r="N44" s="12"/>
      <c r="O44" s="12">
        <f>IFERROR(VLOOKUP(A44,'درآمد ناشی از تغییر قیمت اوراق'!A:Q,17,0),0)</f>
        <v>-4781768860</v>
      </c>
      <c r="P44" s="12"/>
      <c r="Q44" s="12">
        <v>0</v>
      </c>
      <c r="R44" s="12"/>
      <c r="S44" s="12">
        <f t="shared" si="2"/>
        <v>-4781768860</v>
      </c>
      <c r="U44" s="4">
        <f t="shared" si="3"/>
        <v>-4.4631167931184844E-2</v>
      </c>
    </row>
    <row r="45" spans="1:21">
      <c r="A45" s="1" t="s">
        <v>103</v>
      </c>
      <c r="C45" s="12">
        <v>0</v>
      </c>
      <c r="D45" s="12"/>
      <c r="E45" s="12">
        <v>-297397019</v>
      </c>
      <c r="F45" s="12"/>
      <c r="G45" s="12">
        <v>0</v>
      </c>
      <c r="H45" s="12"/>
      <c r="I45" s="12">
        <f>C45+E45+G45</f>
        <v>-297397019</v>
      </c>
      <c r="K45" s="4">
        <f t="shared" si="1"/>
        <v>5.4845974507661838E-3</v>
      </c>
      <c r="M45" s="12">
        <v>0</v>
      </c>
      <c r="N45" s="12"/>
      <c r="O45" s="12">
        <v>0</v>
      </c>
      <c r="P45" s="12"/>
      <c r="Q45" s="12">
        <v>0</v>
      </c>
      <c r="R45" s="12"/>
      <c r="S45" s="12">
        <v>0</v>
      </c>
      <c r="U45" s="4">
        <v>0</v>
      </c>
    </row>
    <row r="46" spans="1:21" ht="22.5" thickBot="1">
      <c r="C46" s="3">
        <f>SUM(C8:C45)</f>
        <v>0</v>
      </c>
      <c r="E46" s="13">
        <f>SUM(E8:E45)</f>
        <v>-127082226504</v>
      </c>
      <c r="F46" s="12"/>
      <c r="G46" s="13">
        <f>SUM(G8:G45)</f>
        <v>72858188793</v>
      </c>
      <c r="H46" s="12"/>
      <c r="I46" s="13">
        <f>SUM(I8:I45)</f>
        <v>-54224037711</v>
      </c>
      <c r="J46" s="12"/>
      <c r="K46" s="14">
        <f>SUM(K8:K45)</f>
        <v>1.0000000000000009</v>
      </c>
      <c r="L46" s="12"/>
      <c r="M46" s="13">
        <f>SUM(M8:M45)</f>
        <v>105155923830</v>
      </c>
      <c r="N46" s="12"/>
      <c r="O46" s="13">
        <f>SUM(O8:O44)</f>
        <v>-65041126620</v>
      </c>
      <c r="P46" s="12"/>
      <c r="Q46" s="13">
        <f>SUM(Q8:Q45)</f>
        <v>67024878529</v>
      </c>
      <c r="R46" s="12"/>
      <c r="S46" s="13">
        <f>SUM(S8:S44)</f>
        <v>107139675739</v>
      </c>
      <c r="U46" s="6">
        <f>SUM(U8:U44)</f>
        <v>1.0000000000000002</v>
      </c>
    </row>
    <row r="47" spans="1:21" ht="22.5" thickTop="1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tabSelected="1" workbookViewId="0">
      <selection activeCell="G21" sqref="G21"/>
    </sheetView>
  </sheetViews>
  <sheetFormatPr defaultRowHeight="21.75"/>
  <cols>
    <col min="1" max="1" width="18.710937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2.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22.5">
      <c r="A3" s="8" t="s">
        <v>67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22.5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</row>
    <row r="6" spans="1:11" ht="22.5">
      <c r="A6" s="10" t="s">
        <v>97</v>
      </c>
      <c r="B6" s="10" t="s">
        <v>97</v>
      </c>
      <c r="C6" s="10" t="s">
        <v>97</v>
      </c>
      <c r="E6" s="10" t="s">
        <v>69</v>
      </c>
      <c r="F6" s="10" t="s">
        <v>69</v>
      </c>
      <c r="G6" s="10" t="s">
        <v>69</v>
      </c>
      <c r="I6" s="10" t="s">
        <v>70</v>
      </c>
      <c r="J6" s="10" t="s">
        <v>70</v>
      </c>
      <c r="K6" s="10" t="s">
        <v>70</v>
      </c>
    </row>
    <row r="7" spans="1:11" ht="22.5">
      <c r="A7" s="11" t="s">
        <v>98</v>
      </c>
      <c r="C7" s="11" t="s">
        <v>55</v>
      </c>
      <c r="E7" s="11" t="s">
        <v>99</v>
      </c>
      <c r="G7" s="11" t="s">
        <v>100</v>
      </c>
      <c r="I7" s="11" t="s">
        <v>99</v>
      </c>
      <c r="K7" s="11" t="s">
        <v>100</v>
      </c>
    </row>
    <row r="8" spans="1:11">
      <c r="A8" s="1" t="s">
        <v>61</v>
      </c>
      <c r="C8" s="1" t="s">
        <v>62</v>
      </c>
      <c r="E8" s="2">
        <v>13508215</v>
      </c>
      <c r="G8" s="4">
        <f>E8/$E$10</f>
        <v>0.81666535475105106</v>
      </c>
      <c r="I8" s="2">
        <v>17465014</v>
      </c>
      <c r="K8" s="4">
        <f>I8/$I$10</f>
        <v>1.8959684766294994E-4</v>
      </c>
    </row>
    <row r="9" spans="1:11">
      <c r="A9" s="1" t="s">
        <v>65</v>
      </c>
      <c r="C9" s="1" t="s">
        <v>66</v>
      </c>
      <c r="E9" s="2">
        <v>3032483</v>
      </c>
      <c r="G9" s="4">
        <f>E9/$E$10</f>
        <v>0.18333464524894899</v>
      </c>
      <c r="I9" s="2">
        <v>92099119282</v>
      </c>
      <c r="K9" s="4">
        <f>I9/$I$10</f>
        <v>0.99981040315233705</v>
      </c>
    </row>
    <row r="10" spans="1:11" ht="22.5" thickBot="1">
      <c r="E10" s="3">
        <f>SUM(E8:E9)</f>
        <v>16540698</v>
      </c>
      <c r="G10" s="5">
        <f>SUM(G8:G9)</f>
        <v>1</v>
      </c>
      <c r="I10" s="3">
        <f>SUM(I8:I9)</f>
        <v>92116584296</v>
      </c>
      <c r="K10" s="5">
        <f>SUM(K8:K9)</f>
        <v>1</v>
      </c>
    </row>
    <row r="11" spans="1:11" ht="22.5" thickTop="1"/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Akrami, Abbas</dc:creator>
  <cp:lastModifiedBy>Ghayouri, Ali</cp:lastModifiedBy>
  <dcterms:created xsi:type="dcterms:W3CDTF">2023-11-28T15:01:26Z</dcterms:created>
  <dcterms:modified xsi:type="dcterms:W3CDTF">2023-11-30T07:51:03Z</dcterms:modified>
</cp:coreProperties>
</file>